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soins\OneDrive\Documentos\ALCALDIA 2024\MRG 2024\MRG 2024 APROBADOS CICCI\"/>
    </mc:Choice>
  </mc:AlternateContent>
  <xr:revisionPtr revIDLastSave="0" documentId="13_ncr:1_{2349D090-F509-4A2B-BF52-3DD3DE7A79F8}" xr6:coauthVersionLast="47" xr6:coauthVersionMax="47" xr10:uidLastSave="{00000000-0000-0000-0000-000000000000}"/>
  <bookViews>
    <workbookView xWindow="-120" yWindow="-120" windowWidth="20730" windowHeight="11040" tabRatio="882" firstSheet="2"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externalReferences>
    <externalReference r:id="rId11"/>
  </externalReferences>
  <calcPr calcId="191028"/>
  <pivotCaches>
    <pivotCache cacheId="0"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8" i="1" l="1"/>
  <c r="T18" i="1"/>
  <c r="T23" i="1"/>
  <c r="Q23" i="1"/>
  <c r="K23" i="1"/>
  <c r="T22" i="1"/>
  <c r="Q22" i="1"/>
  <c r="K22" i="1"/>
  <c r="T21" i="1"/>
  <c r="Q21" i="1"/>
  <c r="K21" i="1"/>
  <c r="T20" i="1"/>
  <c r="Q20" i="1"/>
  <c r="AB21" i="1"/>
  <c r="AA21" i="1"/>
  <c r="K20" i="1"/>
  <c r="T19" i="1"/>
  <c r="Q19" i="1"/>
  <c r="K19" i="1"/>
  <c r="K18" i="1"/>
  <c r="H18" i="1"/>
  <c r="H12" i="1"/>
  <c r="P14" i="18" s="1"/>
  <c r="T83" i="1"/>
  <c r="Q83" i="1"/>
  <c r="K83" i="1"/>
  <c r="T82" i="1"/>
  <c r="Q82" i="1"/>
  <c r="K82" i="1"/>
  <c r="T81" i="1"/>
  <c r="Q81" i="1"/>
  <c r="K81" i="1"/>
  <c r="T80" i="1"/>
  <c r="Q80" i="1"/>
  <c r="X80" i="1"/>
  <c r="K80" i="1"/>
  <c r="K79" i="1"/>
  <c r="H78" i="1"/>
  <c r="I78" i="1"/>
  <c r="X78" i="1"/>
  <c r="T77" i="1"/>
  <c r="Q77" i="1"/>
  <c r="K77" i="1"/>
  <c r="T76" i="1"/>
  <c r="Q76" i="1"/>
  <c r="K76" i="1"/>
  <c r="T75" i="1"/>
  <c r="Q75" i="1"/>
  <c r="K75" i="1"/>
  <c r="K74" i="1"/>
  <c r="K73" i="1"/>
  <c r="H72" i="1"/>
  <c r="I72" i="1"/>
  <c r="H60" i="1"/>
  <c r="I60" i="1"/>
  <c r="K61" i="1"/>
  <c r="Q61" i="1"/>
  <c r="T61" i="1"/>
  <c r="K62" i="1"/>
  <c r="Q62" i="1"/>
  <c r="T62" i="1"/>
  <c r="K63" i="1"/>
  <c r="Q63" i="1"/>
  <c r="T63" i="1"/>
  <c r="K64" i="1"/>
  <c r="Q64" i="1"/>
  <c r="T64" i="1"/>
  <c r="K65" i="1"/>
  <c r="Q65" i="1"/>
  <c r="T65" i="1"/>
  <c r="H66" i="1"/>
  <c r="I66" i="1"/>
  <c r="K67" i="1"/>
  <c r="Q67" i="1"/>
  <c r="T67" i="1"/>
  <c r="K68" i="1"/>
  <c r="Q68" i="1"/>
  <c r="T68" i="1"/>
  <c r="K69" i="1"/>
  <c r="Q69" i="1"/>
  <c r="T69" i="1"/>
  <c r="K70" i="1"/>
  <c r="Q70" i="1"/>
  <c r="T70" i="1"/>
  <c r="K71" i="1"/>
  <c r="Q71" i="1"/>
  <c r="T71" i="1"/>
  <c r="X22" i="1"/>
  <c r="Z22" i="1"/>
  <c r="AB22" i="1"/>
  <c r="AA22" i="1"/>
  <c r="AB20" i="1"/>
  <c r="AA20" i="1"/>
  <c r="X21" i="1"/>
  <c r="Z21" i="1"/>
  <c r="AB23" i="1"/>
  <c r="AA23" i="1"/>
  <c r="L18" i="1"/>
  <c r="N18" i="1"/>
  <c r="I18" i="1"/>
  <c r="X18" i="1"/>
  <c r="AB19" i="1"/>
  <c r="AA19" i="1"/>
  <c r="Y22" i="1"/>
  <c r="AC22" i="1"/>
  <c r="X23" i="1"/>
  <c r="X20" i="1"/>
  <c r="X76" i="1"/>
  <c r="Z76" i="1"/>
  <c r="AB83" i="1"/>
  <c r="AA83" i="1"/>
  <c r="X75" i="1"/>
  <c r="Z75" i="1"/>
  <c r="AB77" i="1"/>
  <c r="AA77" i="1"/>
  <c r="X77" i="1"/>
  <c r="Z77" i="1"/>
  <c r="AB81" i="1"/>
  <c r="AA81" i="1"/>
  <c r="X81" i="1"/>
  <c r="Z81" i="1"/>
  <c r="AB82" i="1"/>
  <c r="AA82" i="1"/>
  <c r="X82" i="1"/>
  <c r="Z82" i="1"/>
  <c r="Z80" i="1"/>
  <c r="Y80" i="1"/>
  <c r="Z78" i="1"/>
  <c r="X79" i="1"/>
  <c r="Y79" i="1"/>
  <c r="Y78" i="1"/>
  <c r="AB79" i="1"/>
  <c r="AA79" i="1"/>
  <c r="X83" i="1"/>
  <c r="AB80" i="1"/>
  <c r="AA80" i="1"/>
  <c r="AB75" i="1"/>
  <c r="AA75" i="1"/>
  <c r="X72" i="1"/>
  <c r="AB76" i="1"/>
  <c r="AA76" i="1"/>
  <c r="AB64" i="1"/>
  <c r="AA64" i="1"/>
  <c r="X68" i="1"/>
  <c r="Y68" i="1"/>
  <c r="AB63" i="1"/>
  <c r="AA63" i="1"/>
  <c r="AB67" i="1"/>
  <c r="AA67" i="1"/>
  <c r="X62" i="1"/>
  <c r="Z62" i="1"/>
  <c r="X71" i="1"/>
  <c r="Z71" i="1"/>
  <c r="X67" i="1"/>
  <c r="Z67" i="1"/>
  <c r="X65" i="1"/>
  <c r="Y65" i="1"/>
  <c r="X63" i="1"/>
  <c r="Z63" i="1"/>
  <c r="X70" i="1"/>
  <c r="Y70" i="1"/>
  <c r="AB68" i="1"/>
  <c r="AA68" i="1"/>
  <c r="X64" i="1"/>
  <c r="Y64" i="1"/>
  <c r="X69" i="1"/>
  <c r="Z69" i="1"/>
  <c r="AB70" i="1"/>
  <c r="AA70" i="1"/>
  <c r="AB62" i="1"/>
  <c r="AA62" i="1"/>
  <c r="AB71" i="1"/>
  <c r="AA71" i="1"/>
  <c r="AB69" i="1"/>
  <c r="AA69" i="1"/>
  <c r="AB65" i="1"/>
  <c r="AA65" i="1"/>
  <c r="X61" i="1"/>
  <c r="Z18" i="1"/>
  <c r="Y18" i="1"/>
  <c r="Y21" i="1"/>
  <c r="AC21" i="1"/>
  <c r="M18" i="1"/>
  <c r="AB18" i="1"/>
  <c r="AA18" i="1"/>
  <c r="Y75" i="1"/>
  <c r="AC75" i="1"/>
  <c r="Y76" i="1"/>
  <c r="Z20" i="1"/>
  <c r="Y20" i="1"/>
  <c r="AC20" i="1"/>
  <c r="Y23" i="1"/>
  <c r="AC23" i="1"/>
  <c r="Z23" i="1"/>
  <c r="X19" i="1"/>
  <c r="Y81" i="1"/>
  <c r="AC81" i="1"/>
  <c r="Y77" i="1"/>
  <c r="AC77" i="1"/>
  <c r="Y82" i="1"/>
  <c r="AC82" i="1"/>
  <c r="AC76" i="1"/>
  <c r="Z79" i="1"/>
  <c r="AC79" i="1"/>
  <c r="AC80" i="1"/>
  <c r="Z83" i="1"/>
  <c r="Y83" i="1"/>
  <c r="AC83" i="1"/>
  <c r="AB73" i="1"/>
  <c r="Z72" i="1"/>
  <c r="X73" i="1"/>
  <c r="Y73" i="1"/>
  <c r="Y72" i="1"/>
  <c r="Z68" i="1"/>
  <c r="AC65" i="1"/>
  <c r="AC68" i="1"/>
  <c r="Y63" i="1"/>
  <c r="AC63" i="1"/>
  <c r="AC64" i="1"/>
  <c r="Y62" i="1"/>
  <c r="AC62" i="1"/>
  <c r="Z65" i="1"/>
  <c r="Y69" i="1"/>
  <c r="AC69" i="1"/>
  <c r="Y71" i="1"/>
  <c r="AC71" i="1"/>
  <c r="Y67" i="1"/>
  <c r="AC67" i="1"/>
  <c r="Z64" i="1"/>
  <c r="Z70" i="1"/>
  <c r="AC70" i="1"/>
  <c r="Y61" i="1"/>
  <c r="AC18" i="1"/>
  <c r="Y19" i="1"/>
  <c r="AC19" i="1"/>
  <c r="Z19" i="1"/>
  <c r="Z73" i="1"/>
  <c r="AA73" i="1"/>
  <c r="AC73" i="1"/>
  <c r="T12" i="1"/>
  <c r="Q12" i="1"/>
  <c r="K59" i="1"/>
  <c r="K51" i="1"/>
  <c r="K56" i="1"/>
  <c r="K40" i="1"/>
  <c r="K50" i="1"/>
  <c r="K37" i="1"/>
  <c r="K49" i="1"/>
  <c r="K58" i="1"/>
  <c r="K41" i="1"/>
  <c r="K52" i="1"/>
  <c r="K39" i="1"/>
  <c r="K43" i="1"/>
  <c r="K57" i="1"/>
  <c r="K44" i="1"/>
  <c r="K38" i="1"/>
  <c r="K55" i="1"/>
  <c r="K45" i="1"/>
  <c r="K53" i="1"/>
  <c r="K46" i="1"/>
  <c r="K47" i="1"/>
  <c r="F221" i="13"/>
  <c r="F211" i="13"/>
  <c r="F212" i="13"/>
  <c r="F213" i="13"/>
  <c r="F214" i="13"/>
  <c r="F215" i="13"/>
  <c r="F216" i="13"/>
  <c r="F217" i="13"/>
  <c r="F218" i="13"/>
  <c r="F219" i="13"/>
  <c r="F220" i="13"/>
  <c r="F210" i="13"/>
  <c r="K17" i="1"/>
  <c r="K16" i="1"/>
  <c r="K13" i="1"/>
  <c r="K14" i="1"/>
  <c r="B221" i="13" a="1"/>
  <c r="K15" i="1"/>
  <c r="B221" i="13"/>
  <c r="Q43" i="1"/>
  <c r="K78" i="1"/>
  <c r="L78" i="1"/>
  <c r="K72" i="1"/>
  <c r="L72" i="1"/>
  <c r="K60" i="1"/>
  <c r="L60" i="1"/>
  <c r="K66" i="1"/>
  <c r="L66"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66" i="1"/>
  <c r="N66" i="1"/>
  <c r="N60" i="1"/>
  <c r="M60" i="1"/>
  <c r="M72" i="1"/>
  <c r="AB72" i="1"/>
  <c r="AA72" i="1"/>
  <c r="AC72" i="1"/>
  <c r="N72" i="1"/>
  <c r="M78" i="1"/>
  <c r="AB78" i="1"/>
  <c r="AA78" i="1"/>
  <c r="AC78" i="1"/>
  <c r="N78" i="1"/>
  <c r="T59" i="1"/>
  <c r="Q59" i="1"/>
  <c r="T58" i="1"/>
  <c r="Q58" i="1"/>
  <c r="T57" i="1"/>
  <c r="Q57" i="1"/>
  <c r="T56" i="1"/>
  <c r="Q56" i="1"/>
  <c r="T55" i="1"/>
  <c r="Q55" i="1"/>
  <c r="H54" i="1"/>
  <c r="I54" i="1"/>
  <c r="T53" i="1"/>
  <c r="Q53" i="1"/>
  <c r="T52" i="1"/>
  <c r="Q52" i="1"/>
  <c r="T51" i="1"/>
  <c r="Q51" i="1"/>
  <c r="T50" i="1"/>
  <c r="Q50" i="1"/>
  <c r="H48" i="1"/>
  <c r="I48" i="1"/>
  <c r="T47" i="1"/>
  <c r="Q47" i="1"/>
  <c r="T46" i="1"/>
  <c r="Q46" i="1"/>
  <c r="T45" i="1"/>
  <c r="Q45" i="1"/>
  <c r="T44" i="1"/>
  <c r="Q44" i="1"/>
  <c r="T43" i="1"/>
  <c r="H42" i="1"/>
  <c r="I42" i="1"/>
  <c r="T41" i="1"/>
  <c r="Q41" i="1"/>
  <c r="T40" i="1"/>
  <c r="Q40" i="1"/>
  <c r="T39" i="1"/>
  <c r="Q39" i="1"/>
  <c r="T38" i="1"/>
  <c r="Q38" i="1"/>
  <c r="T37" i="1"/>
  <c r="Q37" i="1"/>
  <c r="H36" i="1"/>
  <c r="I36" i="1"/>
  <c r="T35" i="1"/>
  <c r="Q35" i="1"/>
  <c r="T34" i="1"/>
  <c r="Q34" i="1"/>
  <c r="T33" i="1"/>
  <c r="Q33" i="1"/>
  <c r="T32" i="1"/>
  <c r="Q32" i="1"/>
  <c r="T31" i="1"/>
  <c r="Q31" i="1"/>
  <c r="H30" i="1"/>
  <c r="I30" i="1"/>
  <c r="Q17" i="1"/>
  <c r="Q16" i="1"/>
  <c r="X54" i="1"/>
  <c r="X38" i="1"/>
  <c r="X46" i="1"/>
  <c r="X58" i="1"/>
  <c r="X32" i="1"/>
  <c r="X40" i="1"/>
  <c r="X52" i="1"/>
  <c r="X35" i="1"/>
  <c r="X34" i="1"/>
  <c r="X33" i="1"/>
  <c r="AB55" i="1"/>
  <c r="X56" i="1"/>
  <c r="X55" i="1"/>
  <c r="X31" i="1"/>
  <c r="X51" i="1"/>
  <c r="X50" i="1"/>
  <c r="X53" i="1"/>
  <c r="X57" i="1"/>
  <c r="X59" i="1"/>
  <c r="X37" i="1"/>
  <c r="X39" i="1"/>
  <c r="X41" i="1"/>
  <c r="X45" i="1"/>
  <c r="X44" i="1"/>
  <c r="X47" i="1"/>
  <c r="AB43" i="1"/>
  <c r="X43" i="1"/>
  <c r="X48" i="1"/>
  <c r="AB31" i="1"/>
  <c r="AB37" i="1"/>
  <c r="AB52" i="1"/>
  <c r="AA52" i="1"/>
  <c r="AB53" i="1"/>
  <c r="AA53" i="1"/>
  <c r="Y54" i="1"/>
  <c r="Z54" i="1"/>
  <c r="Z55" i="1"/>
  <c r="Y53" i="1"/>
  <c r="Z53" i="1"/>
  <c r="Y52" i="1"/>
  <c r="Z52" i="1"/>
  <c r="Y48" i="1"/>
  <c r="Z48" i="1"/>
  <c r="X49" i="1"/>
  <c r="Z43" i="1"/>
  <c r="Z31" i="1"/>
  <c r="Y32" i="1"/>
  <c r="Y55" i="1"/>
  <c r="Y43" i="1"/>
  <c r="Y31" i="1"/>
  <c r="Y44" i="1"/>
  <c r="Z44" i="1"/>
  <c r="Z56" i="1"/>
  <c r="Y56" i="1"/>
  <c r="Z3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T13" i="1"/>
  <c r="T16" i="1"/>
  <c r="T17" i="1"/>
  <c r="Y57" i="1"/>
  <c r="Z57" i="1"/>
  <c r="Y50" i="1"/>
  <c r="Z50" i="1"/>
  <c r="Y49" i="1"/>
  <c r="Z49" i="1"/>
  <c r="Y37" i="1"/>
  <c r="Z37" i="1"/>
  <c r="Y38" i="1"/>
  <c r="Y34" i="1"/>
  <c r="Z38" i="1"/>
  <c r="Z39" i="1"/>
  <c r="Y58" i="1"/>
  <c r="Z58" i="1"/>
  <c r="Y45" i="1"/>
  <c r="Z45" i="1"/>
  <c r="Y46" i="1"/>
  <c r="Y39" i="1"/>
  <c r="Y51" i="1"/>
  <c r="Z51" i="1"/>
  <c r="Y33" i="1"/>
  <c r="Z33" i="1"/>
  <c r="Z34" i="1"/>
  <c r="Y59" i="1"/>
  <c r="Z59" i="1"/>
  <c r="Z46" i="1"/>
  <c r="Y47" i="1"/>
  <c r="Z40" i="1"/>
  <c r="Y40" i="1"/>
  <c r="Y35" i="1"/>
  <c r="Z35" i="1"/>
  <c r="Y41" i="1"/>
  <c r="Z41" i="1"/>
  <c r="Z47" i="1"/>
  <c r="X13" i="1"/>
  <c r="Y13" i="1" s="1"/>
  <c r="X16" i="1"/>
  <c r="Y16" i="1"/>
  <c r="Z16" i="1"/>
  <c r="X17" i="1"/>
  <c r="Y17" i="1"/>
  <c r="Z17" i="1"/>
  <c r="K42" i="1"/>
  <c r="L42" i="1"/>
  <c r="K54" i="1"/>
  <c r="L54" i="1"/>
  <c r="K48" i="1"/>
  <c r="L48" i="1"/>
  <c r="K36" i="1"/>
  <c r="L36" i="1"/>
  <c r="K12" i="1"/>
  <c r="L12" i="1"/>
  <c r="Z42" i="18"/>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4" i="1"/>
  <c r="AJ42" i="18"/>
  <c r="AJ18" i="18"/>
  <c r="AD26" i="18"/>
  <c r="L10" i="18"/>
  <c r="AD10" i="18"/>
  <c r="X18" i="18"/>
  <c r="AD42" i="18"/>
  <c r="L18" i="18"/>
  <c r="R10" i="18"/>
  <c r="N54"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T14" i="18"/>
  <c r="T22" i="18"/>
  <c r="N6" i="18"/>
  <c r="AL30" i="18"/>
  <c r="Z22" i="18"/>
  <c r="Z14" i="18"/>
  <c r="Z30" i="18"/>
  <c r="AL38" i="18"/>
  <c r="AL14" i="18"/>
  <c r="AF6" i="18"/>
  <c r="AL22" i="18"/>
  <c r="T30" i="18"/>
  <c r="Z38" i="18"/>
  <c r="AF14" i="18"/>
  <c r="N30" i="18"/>
  <c r="N14" i="18"/>
  <c r="N22" i="18"/>
  <c r="AF38" i="18"/>
  <c r="T6" i="18"/>
  <c r="M36" i="1"/>
  <c r="X32" i="18"/>
  <c r="AD32" i="18"/>
  <c r="AJ8" i="18"/>
  <c r="L16" i="18"/>
  <c r="R32" i="18"/>
  <c r="AJ32" i="18"/>
  <c r="N36" i="1"/>
  <c r="R40" i="18"/>
  <c r="AJ40" i="18"/>
  <c r="AD24" i="18"/>
  <c r="AJ24" i="18"/>
  <c r="R24" i="18"/>
  <c r="AJ16" i="18"/>
  <c r="AD8" i="18"/>
  <c r="L32" i="18"/>
  <c r="L40" i="18"/>
  <c r="R16" i="18"/>
  <c r="L24" i="18"/>
  <c r="AD16" i="18"/>
  <c r="L8" i="18"/>
  <c r="R8" i="18"/>
  <c r="X40" i="18"/>
  <c r="X8" i="18"/>
  <c r="X16" i="18"/>
  <c r="AD40" i="18"/>
  <c r="X24" i="18"/>
  <c r="J40" i="18"/>
  <c r="J16" i="18"/>
  <c r="P16" i="18"/>
  <c r="V8" i="18"/>
  <c r="J8" i="18"/>
  <c r="J24" i="18"/>
  <c r="AH16" i="18"/>
  <c r="AB16" i="18"/>
  <c r="AB40" i="18"/>
  <c r="P32" i="18"/>
  <c r="P40" i="18"/>
  <c r="AH24" i="18"/>
  <c r="AB32" i="18"/>
  <c r="J32" i="18"/>
  <c r="V16" i="18"/>
  <c r="V40" i="18"/>
  <c r="AH32" i="18"/>
  <c r="V24" i="18"/>
  <c r="V32" i="18"/>
  <c r="AH8" i="18"/>
  <c r="AB8" i="18"/>
  <c r="P8" i="18"/>
  <c r="AH40" i="18"/>
  <c r="AB24" i="18"/>
  <c r="P24" i="18"/>
  <c r="AD38" i="18"/>
  <c r="L30" i="18"/>
  <c r="AD30" i="18"/>
  <c r="AJ6" i="18"/>
  <c r="L14" i="18"/>
  <c r="L22" i="18"/>
  <c r="X6" i="18"/>
  <c r="L6" i="18"/>
  <c r="R38" i="18"/>
  <c r="AJ38" i="18"/>
  <c r="L38" i="18"/>
  <c r="AD6" i="18"/>
  <c r="R6" i="18"/>
  <c r="AJ30" i="18"/>
  <c r="R30" i="18"/>
  <c r="AD22" i="18"/>
  <c r="AJ14" i="18"/>
  <c r="AJ22" i="18"/>
  <c r="AD14" i="18"/>
  <c r="X38" i="18"/>
  <c r="X14" i="18"/>
  <c r="R22" i="18"/>
  <c r="X22" i="18"/>
  <c r="R14" i="18"/>
  <c r="X30" i="18"/>
  <c r="M12" i="1"/>
  <c r="AB12" i="1"/>
  <c r="AB13" i="1"/>
  <c r="M48" i="1"/>
  <c r="AH34" i="18"/>
  <c r="AH42" i="18"/>
  <c r="AH18" i="18"/>
  <c r="AB10" i="18"/>
  <c r="J26" i="18"/>
  <c r="V18" i="18"/>
  <c r="V42" i="18"/>
  <c r="J42" i="18"/>
  <c r="P10" i="18"/>
  <c r="AB26" i="18"/>
  <c r="J34" i="18"/>
  <c r="J18" i="18"/>
  <c r="AH10" i="18"/>
  <c r="AB34" i="18"/>
  <c r="P26" i="18"/>
  <c r="P34" i="18"/>
  <c r="V34" i="18"/>
  <c r="AH26" i="18"/>
  <c r="J10" i="18"/>
  <c r="N48" i="1"/>
  <c r="P18" i="18"/>
  <c r="AB42" i="18"/>
  <c r="V10" i="18"/>
  <c r="AB18" i="18"/>
  <c r="P42" i="18"/>
  <c r="V26" i="18"/>
  <c r="Z32" i="18"/>
  <c r="N24" i="18"/>
  <c r="AL32" i="18"/>
  <c r="AL40" i="18"/>
  <c r="N8" i="18"/>
  <c r="AF24" i="18"/>
  <c r="Z40" i="18"/>
  <c r="Z16" i="18"/>
  <c r="N32" i="18"/>
  <c r="T32" i="18"/>
  <c r="N40" i="18"/>
  <c r="T8" i="18"/>
  <c r="M42" i="1"/>
  <c r="AF32" i="18"/>
  <c r="AL8" i="18"/>
  <c r="T24" i="18"/>
  <c r="N16" i="18"/>
  <c r="T16" i="18"/>
  <c r="Z24" i="18"/>
  <c r="AF16" i="18"/>
  <c r="N42" i="1"/>
  <c r="T40" i="18"/>
  <c r="AF8" i="18"/>
  <c r="AL24" i="18"/>
  <c r="Z8" i="18"/>
  <c r="AF40" i="18"/>
  <c r="AL16" i="18"/>
  <c r="AB30" i="1"/>
  <c r="AA30" i="1"/>
  <c r="AB54" i="1"/>
  <c r="AA54" i="1"/>
  <c r="AA12" i="1"/>
  <c r="AB48" i="1"/>
  <c r="AB36" i="1"/>
  <c r="AA36" i="1"/>
  <c r="AA48" i="1"/>
  <c r="V32" i="19"/>
  <c r="AB49" i="1"/>
  <c r="AA49" i="1"/>
  <c r="J47" i="19"/>
  <c r="J40" i="19"/>
  <c r="V30" i="19"/>
  <c r="AH20" i="19"/>
  <c r="J30" i="19"/>
  <c r="V20" i="19"/>
  <c r="AH10" i="19"/>
  <c r="P10" i="19"/>
  <c r="AB50" i="19"/>
  <c r="J50" i="19"/>
  <c r="AB40" i="19"/>
  <c r="P30" i="19"/>
  <c r="V50" i="19"/>
  <c r="P50" i="19"/>
  <c r="AB10" i="19"/>
  <c r="AH30" i="19"/>
  <c r="AH40" i="19"/>
  <c r="J10" i="19"/>
  <c r="AB20" i="19"/>
  <c r="AH50" i="19"/>
  <c r="AC36" i="1"/>
  <c r="V10" i="19"/>
  <c r="P20" i="19"/>
  <c r="J20" i="19"/>
  <c r="P40" i="19"/>
  <c r="V40" i="19"/>
  <c r="AB30" i="19"/>
  <c r="J11" i="19"/>
  <c r="V11" i="19"/>
  <c r="AB21" i="19"/>
  <c r="P31" i="19"/>
  <c r="J31" i="19"/>
  <c r="AB41" i="19"/>
  <c r="AH41" i="19"/>
  <c r="P41" i="19"/>
  <c r="J21" i="19"/>
  <c r="AB31" i="19"/>
  <c r="AB51" i="19"/>
  <c r="P21" i="19"/>
  <c r="V41" i="19"/>
  <c r="V31" i="19"/>
  <c r="AH21" i="19"/>
  <c r="AB11" i="19"/>
  <c r="P51" i="19"/>
  <c r="V21" i="19"/>
  <c r="AH31" i="19"/>
  <c r="V51" i="19"/>
  <c r="J51" i="19"/>
  <c r="AH51" i="19"/>
  <c r="AH11" i="19"/>
  <c r="J41" i="19"/>
  <c r="P11"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P47" i="19"/>
  <c r="AH17" i="19"/>
  <c r="P7"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0"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A13" i="1"/>
  <c r="AB38" i="1"/>
  <c r="AA37" i="1"/>
  <c r="AA43" i="1"/>
  <c r="AB44" i="1"/>
  <c r="AA44" i="1"/>
  <c r="AB45" i="1"/>
  <c r="J12" i="19"/>
  <c r="J32" i="19"/>
  <c r="AC48" i="1"/>
  <c r="V22" i="19"/>
  <c r="J52" i="19"/>
  <c r="AH42" i="19"/>
  <c r="P32" i="19"/>
  <c r="AB12" i="19"/>
  <c r="AB32" i="19"/>
  <c r="AB42" i="19"/>
  <c r="V52" i="19"/>
  <c r="AB22" i="19"/>
  <c r="AH52" i="19"/>
  <c r="P22" i="19"/>
  <c r="P12" i="19"/>
  <c r="AB50" i="1"/>
  <c r="AA50" i="1"/>
  <c r="AB51" i="1"/>
  <c r="AA51" i="1"/>
  <c r="AA55" i="1"/>
  <c r="AB56" i="1"/>
  <c r="AA31" i="1"/>
  <c r="AB32" i="1"/>
  <c r="P17" i="19"/>
  <c r="P27" i="19"/>
  <c r="AH22" i="19"/>
  <c r="AH32" i="19"/>
  <c r="J22" i="19"/>
  <c r="V12" i="19"/>
  <c r="J42" i="19"/>
  <c r="P42" i="19"/>
  <c r="P52" i="19"/>
  <c r="V42" i="19"/>
  <c r="AH12" i="19"/>
  <c r="AB52" i="19"/>
  <c r="J7" i="19"/>
  <c r="V27" i="19"/>
  <c r="AB17" i="19"/>
  <c r="AH37" i="19"/>
  <c r="V7" i="19"/>
  <c r="J37" i="19"/>
  <c r="V37" i="19"/>
  <c r="AB37" i="19"/>
  <c r="V47" i="19"/>
  <c r="AH47" i="19"/>
  <c r="J17" i="19"/>
  <c r="AB47" i="19"/>
  <c r="AB7" i="19"/>
  <c r="AB27" i="19"/>
  <c r="W27" i="19"/>
  <c r="P37" i="19"/>
  <c r="J27" i="19"/>
  <c r="AH7" i="19"/>
  <c r="AH27" i="19"/>
  <c r="V1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A32" i="1"/>
  <c r="AB33"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AC37" i="1"/>
  <c r="K10" i="19"/>
  <c r="Q40" i="19"/>
  <c r="K30" i="19"/>
  <c r="AI50" i="19"/>
  <c r="AI20" i="19"/>
  <c r="K50" i="19"/>
  <c r="AI40" i="19"/>
  <c r="W40" i="19"/>
  <c r="K20" i="19"/>
  <c r="AC10" i="19"/>
  <c r="AI10" i="19"/>
  <c r="AC20" i="19"/>
  <c r="AI30" i="19"/>
  <c r="AC30" i="19"/>
  <c r="W30" i="19"/>
  <c r="Q20" i="19"/>
  <c r="K39" i="19"/>
  <c r="AC39" i="19"/>
  <c r="W29" i="19"/>
  <c r="AI49" i="19"/>
  <c r="W9" i="19"/>
  <c r="AC19" i="19"/>
  <c r="Q49" i="19"/>
  <c r="W49" i="19"/>
  <c r="AC9" i="19"/>
  <c r="AI9" i="19"/>
  <c r="Q29" i="19"/>
  <c r="W39" i="19"/>
  <c r="Q39" i="19"/>
  <c r="AC31"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c r="AB46" i="1"/>
  <c r="AA46" i="1"/>
  <c r="AA38" i="1"/>
  <c r="AB39"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c r="Q7" i="19"/>
  <c r="AI37" i="19"/>
  <c r="AC17" i="19"/>
  <c r="AC27" i="19"/>
  <c r="Q27" i="19"/>
  <c r="AI7" i="19"/>
  <c r="K17" i="19"/>
  <c r="W37" i="19"/>
  <c r="AI27" i="19"/>
  <c r="K27" i="19"/>
  <c r="AC37" i="19"/>
  <c r="W47" i="19"/>
  <c r="AI47" i="19"/>
  <c r="AC7" i="19"/>
  <c r="K47" i="19"/>
  <c r="Q17" i="19"/>
  <c r="K37" i="19"/>
  <c r="AI17" i="19"/>
  <c r="W7" i="19"/>
  <c r="Q47" i="19"/>
  <c r="Q37" i="19"/>
  <c r="AC47" i="19"/>
  <c r="W17" i="19"/>
  <c r="AA16" i="1"/>
  <c r="AB17" i="1"/>
  <c r="AA17" i="1"/>
  <c r="R40" i="19"/>
  <c r="AD10" i="19"/>
  <c r="X40" i="19"/>
  <c r="AJ10" i="19"/>
  <c r="R50" i="19"/>
  <c r="X10" i="19"/>
  <c r="R30" i="19"/>
  <c r="AC38" i="1"/>
  <c r="L10" i="19"/>
  <c r="L50" i="19"/>
  <c r="AJ20" i="19"/>
  <c r="AJ40" i="19"/>
  <c r="AD30" i="19"/>
  <c r="R20" i="19"/>
  <c r="AD50" i="19"/>
  <c r="AJ30" i="19"/>
  <c r="AJ50" i="19"/>
  <c r="X30" i="19"/>
  <c r="AD20" i="19"/>
  <c r="L40" i="19"/>
  <c r="X50" i="19"/>
  <c r="X20" i="19"/>
  <c r="AD40" i="19"/>
  <c r="R10" i="19"/>
  <c r="L30" i="19"/>
  <c r="L20" i="19"/>
  <c r="AA57" i="1"/>
  <c r="AB58" i="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A33" i="1"/>
  <c r="AB34" i="1"/>
  <c r="AA34" i="1"/>
  <c r="AB35" i="1"/>
  <c r="AA35"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9" i="1"/>
  <c r="AB40" i="1"/>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2" i="1"/>
  <c r="AD9" i="19"/>
  <c r="AJ49" i="19"/>
  <c r="L39" i="19"/>
  <c r="R19" i="19"/>
  <c r="AJ39" i="19"/>
  <c r="AJ29" i="19"/>
  <c r="AJ19" i="19"/>
  <c r="AJ9" i="19"/>
  <c r="AD49" i="19"/>
  <c r="L19" i="19"/>
  <c r="L29" i="19"/>
  <c r="R49" i="19"/>
  <c r="AA40" i="1"/>
  <c r="AB41" i="1"/>
  <c r="AA41" i="1"/>
  <c r="AG39" i="19"/>
  <c r="AG29" i="19"/>
  <c r="AM19" i="19"/>
  <c r="O39" i="19"/>
  <c r="AC35"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3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4" i="1"/>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3" i="1"/>
  <c r="M9" i="19"/>
  <c r="Y29" i="19"/>
  <c r="AA58" i="1"/>
  <c r="AB59" i="1"/>
  <c r="AA59" i="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4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46" i="19" l="1"/>
  <c r="AI46" i="19"/>
  <c r="AC46" i="19"/>
  <c r="AI6" i="19"/>
  <c r="Q36" i="19"/>
  <c r="K16" i="19"/>
  <c r="Q46" i="19"/>
  <c r="AC26" i="19"/>
  <c r="AC16" i="19"/>
  <c r="W16" i="19"/>
  <c r="K36" i="19"/>
  <c r="Q26" i="19"/>
  <c r="AI16" i="19"/>
  <c r="W6" i="19"/>
  <c r="W36" i="19"/>
  <c r="AC13" i="1"/>
  <c r="Q6" i="19"/>
  <c r="K6" i="19"/>
  <c r="Q16" i="19"/>
  <c r="AC36" i="19"/>
  <c r="W26" i="19"/>
  <c r="K26" i="19"/>
  <c r="W46" i="19"/>
  <c r="AI36" i="19"/>
  <c r="AI26" i="19"/>
  <c r="AC6" i="19"/>
  <c r="I12" i="1"/>
  <c r="X12" i="1" s="1"/>
  <c r="AB30" i="18"/>
  <c r="P22" i="18"/>
  <c r="AB38" i="18"/>
  <c r="J22" i="18"/>
  <c r="P6" i="18"/>
  <c r="AH22" i="18"/>
  <c r="P30" i="18"/>
  <c r="J6" i="18"/>
  <c r="V38" i="18"/>
  <c r="AB6" i="18"/>
  <c r="P38" i="18"/>
  <c r="J30" i="18"/>
  <c r="AH6" i="18"/>
  <c r="AB14" i="18"/>
  <c r="V30" i="18"/>
  <c r="AB22" i="18"/>
  <c r="N12" i="1"/>
  <c r="J14" i="18"/>
  <c r="AH38" i="18"/>
  <c r="AH14" i="18"/>
  <c r="Z13" i="1"/>
  <c r="AH30" i="18"/>
  <c r="V6" i="18"/>
  <c r="J38" i="18"/>
  <c r="V14" i="18"/>
  <c r="V22" i="18"/>
  <c r="Y12" i="1" l="1"/>
  <c r="Z12" i="1"/>
  <c r="AB36" i="19" l="1"/>
  <c r="AB6" i="19"/>
  <c r="P36" i="19"/>
  <c r="J36" i="19"/>
  <c r="J6" i="19"/>
  <c r="AB26" i="19"/>
  <c r="AC12" i="1"/>
  <c r="AH16" i="19"/>
  <c r="J26" i="19"/>
  <c r="V6" i="19"/>
  <c r="J46" i="19"/>
  <c r="P16" i="19"/>
  <c r="P6" i="19"/>
  <c r="AH6" i="19"/>
  <c r="P46" i="19"/>
  <c r="V16" i="19"/>
  <c r="V46" i="19"/>
  <c r="AH46" i="19"/>
  <c r="AB46" i="19"/>
  <c r="AB16" i="19"/>
  <c r="AH26" i="19"/>
  <c r="J16" i="19"/>
  <c r="V36" i="19"/>
  <c r="V26" i="19"/>
  <c r="AH36" i="19"/>
  <c r="P2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<sst xmlns="http://schemas.openxmlformats.org/spreadsheetml/2006/main" count="414" uniqueCount="292">
  <si>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</si>
  <si>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</si>
  <si>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</si>
  <si>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</si>
  <si>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</si>
  <si>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</si>
  <si>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</si>
  <si>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</si>
  <si>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</si>
  <si>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</si>
  <si>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</si>
  <si>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</si>
  <si>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</si>
  <si>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</si>
  <si>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</si>
  <si>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</si>
  <si>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</si>
  <si>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</si>
  <si>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</si>
  <si>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</si>
  <si>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</si>
  <si>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</si>
  <si>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</si>
  <si>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</si>
  <si>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</si>
  <si>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</si>
  <si>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</si>
  <si>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</si>
  <si>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</si>
  <si>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</si>
  <si>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</si>
  <si>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</si>
  <si>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</si>
  <si>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</si>
  <si>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</si>
  <si>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</si>
  <si>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</si>
  <si>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</si>
  <si>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</si>
  <si>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</si>
  <si>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</si>
  <si>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</si>
  <si>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</si>
  <si>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</si>
  <si>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</si>
  <si>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</si>
  <si>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</si>
  <si>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</si>
  <si>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</si>
  <si>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</si>
  <si>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</si>
  <si>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</si>
  <si>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</si>
  <si>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</si>
  <si>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</si>
  <si>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</si>
  <si>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</si>
  <si>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</si>
  <si>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</si>
  <si>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</si>
  <si>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</si>
  <si>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</si>
  <si>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</si>
  <si>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</si>
  <si>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</si>
  <si>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</si>
  <si>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</si>
  <si>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</si>
  <si>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scheme val="minor"/>
      </rPr>
      <t>Capacidades institucionales:</t>
    </r>
    <r>
      <rPr>
        <sz val="11"/>
        <rFont val="Calibri"/>
        <family val="2"/>
        <scheme val="minor"/>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</si>
  <si>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</si>
  <si>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</si>
  <si>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</si>
  <si>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</si>
  <si>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</si>
  <si>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27-2021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</si>
  <si>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</si>
  <si>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</si>
  <si>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</si>
  <si>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VALORIZACIÓN</t>
  </si>
  <si>
    <t>ALCANCE:</t>
  </si>
  <si>
    <t>Comprende los estudios de las posibles fuentes de financiación para la ejecución de obras publicas que generen beneficio predial</t>
  </si>
  <si>
    <t>OBJETIVOS ESTRATÉGICOS</t>
  </si>
  <si>
    <t>OBJETIVO DEL PROCESO</t>
  </si>
  <si>
    <t>PLANEACIÓN INSTITUCIONAL</t>
  </si>
  <si>
    <t>PUNTOS DE RIESGO EN LA CADENA DE VALOR</t>
  </si>
  <si>
    <t xml:space="preserve">Capacidades institucionales: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</si>
  <si>
    <t>Velar  por la  presentación  y cumplimiento  de  los  acuerdos  municipales  relacionados  con  las  obras  publicas  a  ejecutar  por  el  sistema  de valorización, coordinando con las diferentes secretarias la ejecución, seguimiento e inversión del presupuesto asignado; así como la irrigación y recaudo,  previo cumplimiento  de  las  diferentes  etapas  del  proceso para  la  realización  de  obras públicas que  generen  un  beneficio  en  los predios de la ciudad.</t>
  </si>
  <si>
    <t>Estudios de prefactibilidad, factibilidad; Actos administrativos: Irrigación, modificación y cobro; Plan vial Bucaramanga competitiva</t>
  </si>
  <si>
    <t>Formulación de estudios y actos administrativos</t>
  </si>
  <si>
    <t>MATRIZ DOFA</t>
  </si>
  <si>
    <t>DEBILIDADES</t>
  </si>
  <si>
    <t>AMENAZAS</t>
  </si>
  <si>
    <t>Planta de personal insuficiente.</t>
  </si>
  <si>
    <t>Desconocimiento de los ciudadanos del proceso de la irrigación y cobro de la contribución de valorización en Bucaramanga.</t>
  </si>
  <si>
    <t>Falta de constancia en la utilización en el instrumento financiero de la contribución de valorización para la ejecución de obras en la ciudad de Bucaramanga</t>
  </si>
  <si>
    <t>Incumplimiento de los acuerdos municipales que decretan obras por el sistema de valorización</t>
  </si>
  <si>
    <t>Obsolecencia de Equipos de cómputo, Impresora, Scanner y Planta física</t>
  </si>
  <si>
    <t xml:space="preserve">Mantener en constante utilización de la figura de valorización en el municipio de Bucaramanga </t>
  </si>
  <si>
    <t>Alto nivel de rotación de personal</t>
  </si>
  <si>
    <t xml:space="preserve"> Retraso en las obras de los intercambiadores desarrollados en el proyecto </t>
  </si>
  <si>
    <t>Ineficiente canal de comunicación con los contribuyentes</t>
  </si>
  <si>
    <t xml:space="preserve"> Alto flujo de derechos de petición y demandas</t>
  </si>
  <si>
    <t xml:space="preserve"> Posibles emergencias sanitarias</t>
  </si>
  <si>
    <t>FORTALEZAS</t>
  </si>
  <si>
    <t>OPORTUNIDADES</t>
  </si>
  <si>
    <t>Recurso humano capacitado técnicamente y con experiencia en la ejecución del proceso para la ciudad de Bucaramanga</t>
  </si>
  <si>
    <t>Activación del botón de pagos electrónico para los contribuyentes.</t>
  </si>
  <si>
    <t>Software en constante actualización utilizada para la irrigación y cobro en la ciudad de Bucaramanga</t>
  </si>
  <si>
    <t>Intercomunicación con entidades públicas que fortalezca y agilice el proceso de irrigación y cobro de la contribución (Autoridad Catastral, Registro público, Cámara de Comercio, Secretaria de Planeación, Secretaria de Hacienda)</t>
  </si>
  <si>
    <t>Personal capacitado en temas relacionados con el proceso.</t>
  </si>
  <si>
    <t>Incremento del valor de la tierra en Bucaramanga</t>
  </si>
  <si>
    <t>Procesos estandarizados</t>
  </si>
  <si>
    <t>Generación de empleo por la ejecución de obra publica</t>
  </si>
  <si>
    <t>Buen uso y credibilidad de los recursos generados con la contribución de Valorización en la ciudad</t>
  </si>
  <si>
    <t>Crecimiento y mejoramiento de la malla vial de la ciudad con el apoyo de la contribución de Valorización</t>
  </si>
  <si>
    <t>Renovación urbanística como consecuencia de la ejecución de Valorización</t>
  </si>
  <si>
    <t xml:space="preserve"> Matriz Mapa Riesgos de Gestión</t>
  </si>
  <si>
    <t>Código: F-DPM-1210-238,37-013</t>
  </si>
  <si>
    <t>Versión: 3.0</t>
  </si>
  <si>
    <t>Fecha Aprobación: Octubre-19-2021</t>
  </si>
  <si>
    <t xml:space="preserve">Página: 1 de 1 </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</si>
  <si>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</si>
  <si>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</si>
  <si>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</si>
  <si>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</si>
  <si>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</si>
  <si>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</si>
  <si>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</si>
  <si>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</si>
  <si>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</si>
  <si>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</si>
  <si>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</si>
  <si>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</si>
  <si>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</si>
  <si>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</si>
  <si>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</si>
  <si>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</si>
  <si>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</si>
  <si>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</si>
  <si>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</si>
  <si>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</si>
  <si>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</si>
  <si>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</si>
  <si>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</si>
  <si>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</si>
  <si>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</si>
  <si>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</si>
  <si>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</si>
  <si>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</si>
  <si>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</si>
  <si>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</si>
  <si>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</si>
  <si>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</si>
  <si>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Económico y reputacional</t>
  </si>
  <si>
    <t>Disminucion de recursos generados con la contribucion de valorizacion  por via judicial e investigaciones y sanciones de entes de control</t>
  </si>
  <si>
    <t>Falta de cumplimiento en los tiempos y formas señaladas en el Estatuto de Valorización de Bucaramanga</t>
  </si>
  <si>
    <t>Posibilidad de afectación económica y reputacional por la disminución de recursos generados con la contribución de valorización por vía judicial e investigaciones y sanciones de entes de control debido a la falta de cumplimiento en los tiempos y formas señaladas en el Estatuto de Valorización de Bucaramanga</t>
  </si>
  <si>
    <t>Ejecucion y Administracion de procesos</t>
  </si>
  <si>
    <t xml:space="preserve">     El riesgo afecta la imagen de de la entidad con efecto publicitario sostenido a nivel de sector administrativo, nivel departamental o municipal</t>
  </si>
  <si>
    <t>Preventivo</t>
  </si>
  <si>
    <t>Manual</t>
  </si>
  <si>
    <t>Documentado</t>
  </si>
  <si>
    <t>Continua</t>
  </si>
  <si>
    <t>Con Registro</t>
  </si>
  <si>
    <t>Reducir (mitigar)</t>
  </si>
  <si>
    <t>Realizar dos (2) seguimientos semestrales a las respuestas de tutelas, demandas, derechos de petición y procesos jurídicos mediante mesas de trabajo evidenciadas con actas.</t>
  </si>
  <si>
    <t>Jefe de la Oficina</t>
  </si>
  <si>
    <t>Reputacional</t>
  </si>
  <si>
    <t>Investigaciones disciplinarias y sanciones por entes de control.</t>
  </si>
  <si>
    <t>Incumplimiento de la normatividad archivística en los documentos emanados de la Oficina de Valorización</t>
  </si>
  <si>
    <t>Posibilidad de afectación reputacional por posibles investigaciones y sanciones disciplinarias por entes de control, debido al incumplimiento de la Ley 594 del 2000 en los documentos emanados por la Oficina de Valorización</t>
  </si>
  <si>
    <t xml:space="preserve">     El riesgo afecta la imagen de la entidad con algunos usuarios de relevancia frente al logro de los objetivos</t>
  </si>
  <si>
    <t>Profesional encargado</t>
  </si>
  <si>
    <t xml:space="preserve"> </t>
  </si>
  <si>
    <t>Económico y Reputacional</t>
  </si>
  <si>
    <t xml:space="preserve">     Entre 10 y 50 SMLMV </t>
  </si>
  <si>
    <t>Realizar 2 seguimientos de los registros de prestamo de documentos para solicitarlos en caso de no encontrarse devueltos</t>
  </si>
  <si>
    <t>Auxiliar de archivo</t>
  </si>
  <si>
    <t>Realizar una (1) jornada para organizar  el archivo de las vigencias anteriores de acuerdo a las tablas de retención documental vigentes acorde al cronograma de trabajo establecido.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</si>
  <si>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</si>
  <si>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</si>
  <si>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</si>
  <si>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</si>
  <si>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</si>
  <si>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</si>
  <si>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</si>
  <si>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</si>
  <si>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</si>
  <si>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</si>
  <si>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</si>
  <si>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</si>
  <si>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</si>
  <si>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</si>
  <si>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</si>
  <si>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</si>
  <si>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</si>
  <si>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</si>
  <si>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</si>
  <si>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</si>
  <si>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</si>
  <si>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</si>
  <si>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</si>
  <si>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</si>
  <si>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</si>
  <si>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</si>
  <si>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</si>
  <si>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</si>
  <si>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</si>
  <si>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</si>
  <si>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</si>
  <si>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</si>
  <si>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</si>
  <si>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</si>
  <si>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</si>
  <si>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</si>
  <si>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</si>
  <si>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</si>
  <si>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</si>
  <si>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</si>
  <si>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</si>
  <si>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</si>
  <si>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</si>
  <si>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</si>
  <si>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</si>
  <si>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</si>
  <si>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</si>
  <si>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</si>
  <si>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</si>
  <si>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</si>
  <si>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</si>
  <si>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</si>
  <si>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</si>
  <si>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</si>
  <si>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</si>
  <si>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</si>
  <si>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</si>
  <si>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</si>
  <si>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</si>
  <si>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</si>
  <si>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</si>
  <si>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</si>
  <si>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</si>
  <si>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</si>
  <si>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</si>
  <si>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</si>
  <si>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</si>
  <si>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</si>
  <si>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</si>
  <si>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</si>
  <si>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</si>
  <si>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</si>
  <si>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</si>
  <si>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</si>
  <si>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</si>
  <si>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</si>
  <si>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</si>
  <si>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</si>
  <si>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</si>
  <si>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</si>
  <si>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</si>
  <si>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</si>
  <si>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</si>
  <si>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</si>
  <si>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</si>
  <si>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</si>
  <si>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</si>
  <si>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</si>
  <si>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</si>
  <si>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</si>
  <si>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</si>
  <si>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</si>
  <si>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</si>
  <si>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</si>
  <si>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</si>
  <si>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</si>
  <si>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</si>
  <si>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</si>
  <si>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</si>
  <si>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</si>
  <si>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</si>
  <si>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</si>
  <si>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</si>
  <si>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</si>
  <si>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</si>
  <si>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</si>
  <si>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</si>
  <si>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</si>
  <si>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</si>
  <si>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</si>
  <si>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El profesional asignado del archivo aplica el PROCEDIMIENTO PARA LA TRANSFERENCIA DE  DOCUMENTOS P-GDO-8600-170-002 el cual establece los  lineamientos  para  llevar  a  cabo  las  Transferencias  Documentales Primarias  desde  los  Archivos  de  Gestión  al  Archivo  Central,  teniendo  en  cuenta  el  cumplimiento  de  los tiempos de retención en la primera fase del ciclo vital de la documentación, según lo estipulen las Tablas de Retención Documental y las directrices del Archivo General de la Nación</t>
  </si>
  <si>
    <t>Realizar las Transferencias documentales  de la Oficina de Valorización en los tiempos establecidos en el cronograma del  Archivo Central</t>
  </si>
  <si>
    <t xml:space="preserve">La Jefe de la Oficina de Valorización revisa y verifica la ejecución del proceso en tiempos y formas según norma especial,  las tutelas, demandas, derechos de petición y procesos jurídicos mediante mesas de trabajo y confrontación de documentos.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</si>
</sst>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9"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1"/>
      <name val="Calibri"/>
      <family val="2"/>
      <scheme val="minor"/>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28"/>
      <color theme="1"/>
      <name val="Arial Narrow"/>
      <family val="2"/>
    </font>
    <font>
      <sz val="11"/>
      <color rgb="FFFF0000"/>
      <name val="Arial Narrow"/>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rgb="FFFFFFFF"/>
        <bgColor rgb="FF000000"/>
      </patternFill>
    </fill>
    <fill>
      <patternFill patternType="solid">
        <fgColor theme="6" tint="0.59999389629810485"/>
        <bgColor indexed="64"/>
      </patternFill>
    </fill>
    <fill>
      <patternFill patternType="solid">
        <fgColor rgb="FFFFFFFF"/>
        <bgColor indexed="64"/>
      </patternFill>
    </fill>
  </fills>
  <borders count="11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dashed">
        <color theme="9" tint="-0.24994659260841701"/>
      </right>
      <top/>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57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4" borderId="45" xfId="0" applyFont="1" applyFill="1" applyBorder="1" applyAlignment="1">
      <alignment horizontal="center" vertical="center" wrapText="1" readingOrder="1"/>
    </xf>
    <xf numFmtId="0" fontId="38" fillId="14"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6" fillId="0" borderId="2" xfId="0" applyFont="1" applyBorder="1" applyAlignment="1" applyProtection="1">
      <alignment horizontal="center" vertical="top" textRotation="90"/>
      <protection locked="0"/>
    </xf>
    <xf numFmtId="0" fontId="36" fillId="0" borderId="2" xfId="0" applyFont="1" applyBorder="1" applyAlignment="1" applyProtection="1">
      <alignment horizontal="center" vertical="top" wrapText="1"/>
      <protection locked="0"/>
    </xf>
    <xf numFmtId="0" fontId="50" fillId="3" borderId="51" xfId="2" applyFont="1" applyFill="1" applyBorder="1"/>
    <xf numFmtId="0" fontId="50" fillId="3" borderId="52" xfId="2" applyFont="1" applyFill="1" applyBorder="1"/>
    <xf numFmtId="0" fontId="50" fillId="3" borderId="53"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5"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0" fillId="0" borderId="75"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6" xfId="2" quotePrefix="1" applyFont="1" applyFill="1" applyBorder="1" applyAlignment="1">
      <alignment horizontal="left" vertical="top" wrapText="1"/>
    </xf>
    <xf numFmtId="0" fontId="54" fillId="3" borderId="75" xfId="2" quotePrefix="1" applyFont="1" applyFill="1" applyBorder="1" applyAlignment="1">
      <alignment horizontal="left" vertical="top" wrapText="1"/>
    </xf>
    <xf numFmtId="0" fontId="50" fillId="3" borderId="86" xfId="2" applyFont="1" applyFill="1" applyBorder="1"/>
    <xf numFmtId="0" fontId="50" fillId="3" borderId="0" xfId="2" applyFont="1" applyFill="1"/>
    <xf numFmtId="0" fontId="50" fillId="3" borderId="75"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16" fillId="16" borderId="0" xfId="0" applyFont="1" applyFill="1" applyAlignment="1">
      <alignment horizontal="left" vertical="top" wrapText="1"/>
    </xf>
    <xf numFmtId="0" fontId="48" fillId="3" borderId="95" xfId="0" applyFont="1" applyFill="1" applyBorder="1" applyAlignment="1">
      <alignment vertical="center" wrapText="1"/>
    </xf>
    <xf numFmtId="0" fontId="48" fillId="3" borderId="97" xfId="0" applyFont="1" applyFill="1" applyBorder="1" applyAlignment="1">
      <alignment vertical="center" wrapText="1"/>
    </xf>
    <xf numFmtId="0" fontId="16" fillId="16" borderId="0" xfId="0" applyFont="1" applyFill="1" applyAlignment="1">
      <alignment wrapText="1"/>
    </xf>
    <xf numFmtId="0" fontId="5" fillId="0" borderId="0" xfId="0" applyFont="1" applyAlignment="1">
      <alignment vertical="top" wrapText="1"/>
    </xf>
    <xf numFmtId="0" fontId="63" fillId="0" borderId="0" xfId="0" applyFont="1" applyAlignment="1">
      <alignment horizontal="center" vertical="center" wrapText="1"/>
    </xf>
    <xf numFmtId="0" fontId="64" fillId="0" borderId="0" xfId="0" applyFont="1" applyAlignment="1">
      <alignment vertical="center" wrapText="1"/>
    </xf>
    <xf numFmtId="0" fontId="45" fillId="17" borderId="98" xfId="0" applyFont="1" applyFill="1" applyBorder="1" applyAlignment="1">
      <alignment horizontal="left" vertical="center" wrapText="1" indent="1"/>
    </xf>
    <xf numFmtId="0" fontId="45" fillId="17" borderId="100" xfId="0" applyFont="1" applyFill="1" applyBorder="1" applyAlignment="1">
      <alignment horizontal="left" vertical="center" wrapText="1" indent="1"/>
    </xf>
    <xf numFmtId="0" fontId="58" fillId="17" borderId="104" xfId="0" applyFont="1" applyFill="1" applyBorder="1" applyAlignment="1">
      <alignment horizontal="center" vertical="center" wrapText="1"/>
    </xf>
    <xf numFmtId="0" fontId="58" fillId="17" borderId="47" xfId="0" applyFont="1" applyFill="1" applyBorder="1" applyAlignment="1">
      <alignment horizontal="center" vertical="center" wrapText="1"/>
    </xf>
    <xf numFmtId="0" fontId="62" fillId="0" borderId="0" xfId="0" applyFont="1" applyAlignment="1">
      <alignment horizontal="center" vertical="center"/>
    </xf>
    <xf numFmtId="0" fontId="65" fillId="0" borderId="0" xfId="0" applyFont="1" applyAlignment="1">
      <alignment horizontal="center" vertical="center"/>
    </xf>
    <xf numFmtId="0" fontId="36" fillId="0" borderId="2" xfId="0" applyFont="1" applyBorder="1" applyAlignment="1" applyProtection="1">
      <alignment horizontal="center" vertical="center" textRotation="90"/>
      <protection locked="0"/>
    </xf>
    <xf numFmtId="9" fontId="36"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58" fillId="0" borderId="2" xfId="0" applyFont="1" applyBorder="1" applyAlignment="1" applyProtection="1">
      <alignment horizontal="center" vertical="center" textRotation="90" wrapText="1"/>
      <protection hidden="1"/>
    </xf>
    <xf numFmtId="9" fontId="36"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36" fillId="0" borderId="4" xfId="0" applyFont="1" applyBorder="1" applyAlignment="1" applyProtection="1">
      <alignment horizontal="center" vertical="center" textRotation="90"/>
      <protection locked="0"/>
    </xf>
    <xf numFmtId="0" fontId="36" fillId="0" borderId="2" xfId="0" applyFont="1" applyBorder="1" applyAlignment="1" applyProtection="1">
      <alignment horizontal="center" vertical="center"/>
      <protection locked="0"/>
    </xf>
    <xf numFmtId="14" fontId="36" fillId="0" borderId="2" xfId="0" applyNumberFormat="1" applyFont="1" applyBorder="1" applyAlignment="1" applyProtection="1">
      <alignment horizontal="center" vertical="center"/>
      <protection locked="0"/>
    </xf>
    <xf numFmtId="0" fontId="58"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59" fillId="0" borderId="45" xfId="0" applyFont="1" applyBorder="1" applyAlignment="1">
      <alignment horizontal="center" vertical="center" wrapText="1"/>
    </xf>
    <xf numFmtId="0" fontId="59" fillId="0" borderId="104" xfId="0" applyFont="1" applyBorder="1" applyAlignment="1">
      <alignment horizontal="center" vertical="center" wrapText="1"/>
    </xf>
    <xf numFmtId="0" fontId="59" fillId="0" borderId="47" xfId="0" applyFont="1" applyBorder="1" applyAlignment="1">
      <alignment horizontal="center" vertical="center" wrapText="1"/>
    </xf>
    <xf numFmtId="0" fontId="50" fillId="0" borderId="2" xfId="0" applyFont="1" applyBorder="1" applyAlignment="1" applyProtection="1">
      <alignment horizontal="center" vertical="center" wrapText="1"/>
      <protection locked="0"/>
    </xf>
    <xf numFmtId="0" fontId="1" fillId="0" borderId="2" xfId="0" applyFont="1" applyBorder="1" applyAlignment="1">
      <alignment horizontal="center" vertical="top"/>
    </xf>
    <xf numFmtId="0" fontId="8" fillId="3" borderId="0" xfId="0" applyFont="1" applyFill="1" applyAlignment="1" applyProtection="1">
      <alignment vertical="center"/>
      <protection locked="0"/>
    </xf>
    <xf numFmtId="0" fontId="1" fillId="0" borderId="2" xfId="0" applyFont="1" applyBorder="1" applyAlignment="1" applyProtection="1">
      <alignment horizontal="justify" vertical="center" wrapText="1"/>
      <protection locked="0"/>
    </xf>
    <xf numFmtId="0" fontId="55" fillId="15" borderId="76" xfId="3" applyFont="1" applyFill="1" applyBorder="1" applyAlignment="1">
      <alignment horizontal="center" vertical="center" wrapText="1"/>
    </xf>
    <xf numFmtId="0" fontId="55" fillId="15" borderId="77" xfId="3" applyFont="1" applyFill="1" applyBorder="1" applyAlignment="1">
      <alignment horizontal="center" vertical="center" wrapText="1"/>
    </xf>
    <xf numFmtId="0" fontId="55" fillId="15" borderId="54" xfId="2" applyFont="1" applyFill="1" applyBorder="1" applyAlignment="1">
      <alignment horizontal="center" vertical="center"/>
    </xf>
    <xf numFmtId="0" fontId="55" fillId="15" borderId="55" xfId="2" applyFont="1" applyFill="1" applyBorder="1" applyAlignment="1">
      <alignment horizontal="center" vertical="center"/>
    </xf>
    <xf numFmtId="0" fontId="51" fillId="15" borderId="48" xfId="2" applyFont="1" applyFill="1" applyBorder="1" applyAlignment="1">
      <alignment horizontal="center" vertical="center" wrapText="1"/>
    </xf>
    <xf numFmtId="0" fontId="51" fillId="15" borderId="49" xfId="2" applyFont="1" applyFill="1" applyBorder="1" applyAlignment="1">
      <alignment horizontal="center" vertical="center" wrapText="1"/>
    </xf>
    <xf numFmtId="0" fontId="51" fillId="15"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0" fillId="0" borderId="67"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2" fillId="3" borderId="52"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2" fillId="3" borderId="67" xfId="2" quotePrefix="1" applyFont="1" applyFill="1" applyBorder="1" applyAlignment="1">
      <alignment horizontal="justify" vertical="center" wrapText="1"/>
    </xf>
    <xf numFmtId="0" fontId="2" fillId="3" borderId="74"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5" fillId="3" borderId="56" xfId="3" applyFont="1" applyFill="1" applyBorder="1" applyAlignment="1">
      <alignment horizontal="left" vertical="top" wrapText="1" readingOrder="1"/>
    </xf>
    <xf numFmtId="0" fontId="55" fillId="3" borderId="78" xfId="3" applyFont="1" applyFill="1" applyBorder="1" applyAlignment="1">
      <alignment horizontal="left" vertical="top" wrapText="1" readingOrder="1"/>
    </xf>
    <xf numFmtId="0" fontId="56" fillId="3" borderId="79" xfId="2" applyFont="1" applyFill="1" applyBorder="1" applyAlignment="1">
      <alignment horizontal="justify" vertical="center" wrapText="1"/>
    </xf>
    <xf numFmtId="0" fontId="56" fillId="3" borderId="80" xfId="2" applyFont="1" applyFill="1" applyBorder="1" applyAlignment="1">
      <alignment horizontal="justify" vertical="center" wrapText="1"/>
    </xf>
    <xf numFmtId="0" fontId="55" fillId="3" borderId="92" xfId="3" applyFont="1" applyFill="1" applyBorder="1" applyAlignment="1">
      <alignment horizontal="left" vertical="top" wrapText="1" readingOrder="1"/>
    </xf>
    <xf numFmtId="0" fontId="55" fillId="3" borderId="57" xfId="3" applyFont="1" applyFill="1" applyBorder="1" applyAlignment="1">
      <alignment horizontal="left" vertical="top" wrapText="1" readingOrder="1"/>
    </xf>
    <xf numFmtId="0" fontId="56" fillId="3" borderId="93" xfId="2" applyFont="1" applyFill="1" applyBorder="1" applyAlignment="1">
      <alignment horizontal="justify" vertical="center" wrapText="1"/>
    </xf>
    <xf numFmtId="0" fontId="56" fillId="3" borderId="81" xfId="2" applyFont="1" applyFill="1" applyBorder="1" applyAlignment="1">
      <alignment horizontal="justify" vertical="center" wrapText="1"/>
    </xf>
    <xf numFmtId="0" fontId="55" fillId="3" borderId="82" xfId="3" applyFont="1" applyFill="1" applyBorder="1" applyAlignment="1">
      <alignment horizontal="left" vertical="top" wrapText="1" readingOrder="1"/>
    </xf>
    <xf numFmtId="0" fontId="55" fillId="3" borderId="83" xfId="3" applyFont="1" applyFill="1" applyBorder="1" applyAlignment="1">
      <alignment horizontal="left" vertical="top" wrapText="1" readingOrder="1"/>
    </xf>
    <xf numFmtId="0" fontId="56" fillId="3" borderId="84" xfId="2" applyFont="1" applyFill="1" applyBorder="1" applyAlignment="1">
      <alignment horizontal="justify" vertical="center" wrapText="1"/>
    </xf>
    <xf numFmtId="0" fontId="56" fillId="3" borderId="85"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5" xfId="2" quotePrefix="1" applyFont="1" applyFill="1" applyBorder="1" applyAlignment="1">
      <alignment horizontal="center" vertical="top" wrapText="1"/>
    </xf>
    <xf numFmtId="0" fontId="55" fillId="15" borderId="87" xfId="3" applyFont="1" applyFill="1" applyBorder="1" applyAlignment="1">
      <alignment horizontal="center" vertical="center" wrapText="1"/>
    </xf>
    <xf numFmtId="0" fontId="55" fillId="3" borderId="88" xfId="3" applyFont="1" applyFill="1" applyBorder="1" applyAlignment="1">
      <alignment horizontal="left" vertical="top" wrapText="1" readingOrder="1"/>
    </xf>
    <xf numFmtId="0" fontId="55" fillId="3" borderId="89" xfId="3" applyFont="1" applyFill="1" applyBorder="1" applyAlignment="1">
      <alignment horizontal="left" vertical="top" wrapText="1" readingOrder="1"/>
    </xf>
    <xf numFmtId="0" fontId="56" fillId="3" borderId="90" xfId="2" applyFont="1" applyFill="1" applyBorder="1" applyAlignment="1">
      <alignment horizontal="justify" vertical="center" wrapText="1"/>
    </xf>
    <xf numFmtId="0" fontId="56" fillId="3" borderId="91" xfId="2" applyFont="1" applyFill="1" applyBorder="1" applyAlignment="1">
      <alignment horizontal="justify" vertical="center" wrapText="1"/>
    </xf>
    <xf numFmtId="0" fontId="56" fillId="3" borderId="58" xfId="2" applyFont="1" applyFill="1" applyBorder="1" applyAlignment="1">
      <alignment horizontal="justify" vertical="center" wrapText="1"/>
    </xf>
    <xf numFmtId="0" fontId="56" fillId="3" borderId="59" xfId="2" applyFont="1" applyFill="1" applyBorder="1" applyAlignment="1">
      <alignment horizontal="justify" vertical="center" wrapText="1"/>
    </xf>
    <xf numFmtId="0" fontId="55" fillId="3" borderId="70" xfId="0" applyFont="1" applyFill="1" applyBorder="1" applyAlignment="1">
      <alignment horizontal="left" vertical="center" wrapText="1"/>
    </xf>
    <xf numFmtId="0" fontId="55" fillId="3" borderId="61" xfId="0" applyFont="1" applyFill="1" applyBorder="1" applyAlignment="1">
      <alignment horizontal="left" vertical="center" wrapText="1"/>
    </xf>
    <xf numFmtId="0" fontId="56" fillId="3" borderId="62" xfId="2" applyFont="1" applyFill="1" applyBorder="1" applyAlignment="1">
      <alignment horizontal="justify" vertical="center" wrapText="1"/>
    </xf>
    <xf numFmtId="0" fontId="56" fillId="3" borderId="63" xfId="2" applyFont="1" applyFill="1" applyBorder="1" applyAlignment="1">
      <alignment horizontal="justify" vertical="center" wrapText="1"/>
    </xf>
    <xf numFmtId="0" fontId="55" fillId="3" borderId="60" xfId="0" applyFont="1" applyFill="1" applyBorder="1" applyAlignment="1">
      <alignment horizontal="left" vertical="center" wrapText="1"/>
    </xf>
    <xf numFmtId="0" fontId="55" fillId="3" borderId="69" xfId="0" applyFont="1" applyFill="1" applyBorder="1" applyAlignment="1">
      <alignment horizontal="left"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6" fillId="3" borderId="64" xfId="0" applyFont="1" applyFill="1" applyBorder="1" applyAlignment="1">
      <alignment horizontal="justify" vertical="center" wrapText="1"/>
    </xf>
    <xf numFmtId="0" fontId="56" fillId="3" borderId="65" xfId="0" applyFont="1" applyFill="1" applyBorder="1" applyAlignment="1">
      <alignment horizontal="justify" vertical="center" wrapText="1"/>
    </xf>
    <xf numFmtId="0" fontId="1" fillId="0" borderId="98" xfId="0" applyFont="1" applyBorder="1" applyAlignment="1">
      <alignment horizontal="left" vertical="center" wrapText="1"/>
    </xf>
    <xf numFmtId="0" fontId="1" fillId="0" borderId="105" xfId="0" applyFont="1" applyBorder="1" applyAlignment="1">
      <alignment horizontal="left" vertical="center" wrapText="1"/>
    </xf>
    <xf numFmtId="0" fontId="1" fillId="0" borderId="106" xfId="0" applyFont="1" applyBorder="1" applyAlignment="1">
      <alignment horizontal="left" vertical="center" wrapText="1"/>
    </xf>
    <xf numFmtId="0" fontId="1" fillId="0" borderId="107" xfId="0" applyFont="1" applyBorder="1" applyAlignment="1">
      <alignment horizontal="left" vertical="center" wrapText="1"/>
    </xf>
    <xf numFmtId="0" fontId="5" fillId="0" borderId="94" xfId="0" applyFont="1" applyBorder="1" applyAlignment="1">
      <alignmen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62" fillId="0" borderId="12" xfId="0" applyFont="1" applyBorder="1" applyAlignment="1">
      <alignment horizontal="center" vertical="center" wrapText="1"/>
    </xf>
    <xf numFmtId="0" fontId="62" fillId="0" borderId="19" xfId="0" applyFont="1" applyBorder="1" applyAlignment="1">
      <alignment horizontal="center" vertical="center" wrapText="1"/>
    </xf>
    <xf numFmtId="0" fontId="62" fillId="0" borderId="14" xfId="0" applyFont="1" applyBorder="1" applyAlignment="1">
      <alignment horizontal="center" vertical="center" wrapText="1"/>
    </xf>
    <xf numFmtId="0" fontId="62" fillId="0" borderId="0" xfId="0" applyFont="1" applyAlignment="1">
      <alignment horizontal="center" vertical="center" wrapText="1"/>
    </xf>
    <xf numFmtId="0" fontId="62" fillId="0" borderId="16" xfId="0" applyFont="1" applyBorder="1" applyAlignment="1">
      <alignment horizontal="center" vertical="center" wrapText="1"/>
    </xf>
    <xf numFmtId="0" fontId="62" fillId="0" borderId="18" xfId="0" applyFont="1" applyBorder="1" applyAlignment="1">
      <alignment horizontal="center" vertical="center" wrapText="1"/>
    </xf>
    <xf numFmtId="0" fontId="45" fillId="20" borderId="99" xfId="0" applyFont="1" applyFill="1" applyBorder="1" applyAlignment="1">
      <alignment horizontal="left" vertical="center" wrapText="1" indent="1"/>
    </xf>
    <xf numFmtId="0" fontId="45" fillId="20" borderId="49" xfId="0" applyFont="1" applyFill="1" applyBorder="1" applyAlignment="1">
      <alignment horizontal="left" vertical="center" wrapText="1" indent="1"/>
    </xf>
    <xf numFmtId="0" fontId="45" fillId="20" borderId="50" xfId="0" applyFont="1" applyFill="1" applyBorder="1" applyAlignment="1">
      <alignment horizontal="left" vertical="center" wrapText="1" indent="1"/>
    </xf>
    <xf numFmtId="0" fontId="59" fillId="20" borderId="101" xfId="0" applyFont="1" applyFill="1" applyBorder="1" applyAlignment="1">
      <alignment horizontal="left" vertical="center" wrapText="1" indent="1"/>
    </xf>
    <xf numFmtId="0" fontId="59" fillId="20" borderId="102" xfId="0" applyFont="1" applyFill="1" applyBorder="1" applyAlignment="1">
      <alignment horizontal="left" vertical="center" wrapText="1" indent="1"/>
    </xf>
    <xf numFmtId="0" fontId="59" fillId="20" borderId="103" xfId="0" applyFont="1" applyFill="1" applyBorder="1" applyAlignment="1">
      <alignment horizontal="left" vertical="center" wrapText="1" indent="1"/>
    </xf>
    <xf numFmtId="0" fontId="38" fillId="18" borderId="0" xfId="0" applyFont="1" applyFill="1" applyAlignment="1">
      <alignment horizontal="center" vertical="center" wrapText="1"/>
    </xf>
    <xf numFmtId="0" fontId="45" fillId="17" borderId="12" xfId="0" applyFont="1" applyFill="1" applyBorder="1" applyAlignment="1">
      <alignment horizontal="center" vertical="center" wrapText="1"/>
    </xf>
    <xf numFmtId="0" fontId="45" fillId="17" borderId="19" xfId="0" applyFont="1" applyFill="1" applyBorder="1" applyAlignment="1">
      <alignment horizontal="center" vertical="center" wrapText="1"/>
    </xf>
    <xf numFmtId="0" fontId="45" fillId="17" borderId="13" xfId="0" applyFont="1" applyFill="1" applyBorder="1" applyAlignment="1">
      <alignment horizontal="center" vertical="center" wrapText="1"/>
    </xf>
    <xf numFmtId="0" fontId="58" fillId="17" borderId="35" xfId="0" applyFont="1" applyFill="1" applyBorder="1" applyAlignment="1">
      <alignment horizontal="center" vertical="center" wrapText="1"/>
    </xf>
    <xf numFmtId="0" fontId="58" fillId="17" borderId="104" xfId="0" applyFont="1" applyFill="1" applyBorder="1" applyAlignment="1">
      <alignment horizontal="center" vertical="center" wrapText="1"/>
    </xf>
    <xf numFmtId="0" fontId="59" fillId="0" borderId="35" xfId="0" applyFont="1" applyBorder="1" applyAlignment="1">
      <alignment horizontal="left" vertical="center" wrapText="1"/>
    </xf>
    <xf numFmtId="0" fontId="59" fillId="0" borderId="36" xfId="0" applyFont="1" applyBorder="1" applyAlignment="1">
      <alignment horizontal="left" vertical="center" wrapText="1"/>
    </xf>
    <xf numFmtId="0" fontId="63" fillId="0" borderId="0" xfId="0" applyFont="1" applyAlignment="1">
      <alignment horizontal="center" vertical="center"/>
    </xf>
    <xf numFmtId="0" fontId="45" fillId="19" borderId="12" xfId="0" applyFont="1" applyFill="1" applyBorder="1" applyAlignment="1">
      <alignment horizontal="center" vertical="center" wrapText="1"/>
    </xf>
    <xf numFmtId="0" fontId="45" fillId="19" borderId="19" xfId="0" applyFont="1" applyFill="1" applyBorder="1" applyAlignment="1">
      <alignment horizontal="center" vertical="center" wrapText="1"/>
    </xf>
    <xf numFmtId="0" fontId="45" fillId="19" borderId="13" xfId="0" applyFont="1" applyFill="1" applyBorder="1" applyAlignment="1">
      <alignment horizontal="center" vertical="center" wrapText="1"/>
    </xf>
    <xf numFmtId="0" fontId="1" fillId="0" borderId="108" xfId="0" applyFont="1" applyBorder="1" applyAlignment="1">
      <alignment horizontal="left" vertical="center" wrapText="1"/>
    </xf>
    <xf numFmtId="0" fontId="1" fillId="0" borderId="79" xfId="0" applyFont="1" applyBorder="1" applyAlignment="1">
      <alignment horizontal="left" vertical="center" wrapText="1"/>
    </xf>
    <xf numFmtId="0" fontId="1" fillId="0" borderId="109" xfId="0" applyFont="1" applyBorder="1" applyAlignment="1">
      <alignment horizontal="left" vertical="center" wrapText="1"/>
    </xf>
    <xf numFmtId="0" fontId="66" fillId="0" borderId="110" xfId="0" applyFont="1" applyBorder="1" applyAlignment="1">
      <alignment horizontal="left" vertical="center" wrapText="1"/>
    </xf>
    <xf numFmtId="0" fontId="66" fillId="0" borderId="38" xfId="0" applyFont="1" applyBorder="1" applyAlignment="1">
      <alignment horizontal="left" vertical="center" wrapText="1"/>
    </xf>
    <xf numFmtId="0" fontId="1" fillId="0" borderId="37" xfId="0" applyFont="1" applyBorder="1" applyAlignment="1">
      <alignment horizontal="left" vertical="center" wrapText="1"/>
    </xf>
    <xf numFmtId="0" fontId="1" fillId="0" borderId="33" xfId="0" applyFont="1" applyBorder="1" applyAlignment="1">
      <alignment horizontal="left" vertical="center" wrapText="1"/>
    </xf>
    <xf numFmtId="0" fontId="1" fillId="0" borderId="38" xfId="0" applyFont="1" applyBorder="1" applyAlignment="1">
      <alignment horizontal="left" vertical="center" wrapText="1"/>
    </xf>
    <xf numFmtId="0" fontId="1" fillId="0" borderId="110" xfId="0" applyFont="1" applyBorder="1" applyAlignment="1">
      <alignment horizontal="left" vertical="center"/>
    </xf>
    <xf numFmtId="0" fontId="1" fillId="0" borderId="38" xfId="0" applyFont="1" applyBorder="1" applyAlignment="1">
      <alignment horizontal="left" vertical="center"/>
    </xf>
    <xf numFmtId="0" fontId="1" fillId="0" borderId="110" xfId="0" applyFont="1" applyBorder="1" applyAlignment="1">
      <alignment horizontal="left" vertical="center" wrapText="1"/>
    </xf>
    <xf numFmtId="0" fontId="66" fillId="0" borderId="37" xfId="0" applyFont="1" applyBorder="1" applyAlignment="1">
      <alignment horizontal="left" wrapText="1"/>
    </xf>
    <xf numFmtId="0" fontId="66" fillId="0" borderId="33" xfId="0" applyFont="1" applyBorder="1" applyAlignment="1">
      <alignment horizontal="left" wrapText="1"/>
    </xf>
    <xf numFmtId="0" fontId="66" fillId="0" borderId="38" xfId="0" applyFont="1" applyBorder="1" applyAlignment="1">
      <alignment horizontal="left" wrapText="1"/>
    </xf>
    <xf numFmtId="0" fontId="1" fillId="0" borderId="37" xfId="0" applyFont="1" applyBorder="1" applyAlignment="1">
      <alignment horizontal="left" vertical="center"/>
    </xf>
    <xf numFmtId="0" fontId="1" fillId="0" borderId="33" xfId="0" applyFont="1" applyBorder="1" applyAlignment="1">
      <alignment horizontal="left" vertical="center"/>
    </xf>
    <xf numFmtId="0" fontId="1" fillId="3" borderId="39" xfId="0" applyFont="1" applyFill="1" applyBorder="1" applyAlignment="1">
      <alignment horizontal="left" vertical="center"/>
    </xf>
    <xf numFmtId="0" fontId="1" fillId="3" borderId="40" xfId="0" applyFont="1" applyFill="1" applyBorder="1" applyAlignment="1">
      <alignment horizontal="left" vertical="center"/>
    </xf>
    <xf numFmtId="0" fontId="1" fillId="3" borderId="41" xfId="0" applyFont="1" applyFill="1" applyBorder="1" applyAlignment="1">
      <alignment horizontal="left" vertical="center"/>
    </xf>
    <xf numFmtId="0" fontId="66" fillId="0" borderId="111" xfId="0" applyFont="1" applyBorder="1" applyAlignment="1">
      <alignment horizontal="left" wrapText="1"/>
    </xf>
    <xf numFmtId="0" fontId="66" fillId="0" borderId="41" xfId="0" applyFont="1" applyBorder="1" applyAlignment="1">
      <alignment horizontal="left" wrapText="1"/>
    </xf>
    <xf numFmtId="0" fontId="45" fillId="19" borderId="14" xfId="0" applyFont="1" applyFill="1" applyBorder="1" applyAlignment="1">
      <alignment horizontal="center" vertical="center" wrapText="1"/>
    </xf>
    <xf numFmtId="0" fontId="45" fillId="19" borderId="0" xfId="0" applyFont="1" applyFill="1" applyAlignment="1">
      <alignment horizontal="center" vertical="center" wrapText="1"/>
    </xf>
    <xf numFmtId="0" fontId="45" fillId="19" borderId="35" xfId="0" applyFont="1" applyFill="1" applyBorder="1" applyAlignment="1">
      <alignment horizontal="center" vertical="center" wrapText="1"/>
    </xf>
    <xf numFmtId="0" fontId="45" fillId="19" borderId="47" xfId="0" applyFont="1" applyFill="1" applyBorder="1" applyAlignment="1">
      <alignment horizontal="center" vertical="center" wrapText="1"/>
    </xf>
    <xf numFmtId="0" fontId="66" fillId="0" borderId="98" xfId="0" applyFont="1" applyBorder="1" applyAlignment="1">
      <alignment horizontal="left" vertical="center" wrapText="1"/>
    </xf>
    <xf numFmtId="0" fontId="66" fillId="0" borderId="106" xfId="0" applyFont="1" applyBorder="1" applyAlignment="1">
      <alignment horizontal="left" vertical="center" wrapText="1"/>
    </xf>
    <xf numFmtId="0" fontId="66" fillId="0" borderId="37" xfId="0" applyFont="1" applyBorder="1" applyAlignment="1">
      <alignment horizontal="left" vertical="center" wrapText="1"/>
    </xf>
    <xf numFmtId="0" fontId="66" fillId="0" borderId="33" xfId="0" applyFont="1" applyBorder="1" applyAlignment="1">
      <alignment horizontal="left" vertical="center" wrapText="1"/>
    </xf>
    <xf numFmtId="0" fontId="1" fillId="0" borderId="37" xfId="0" applyFont="1" applyBorder="1" applyAlignment="1">
      <alignment horizontal="left" wrapText="1"/>
    </xf>
    <xf numFmtId="0" fontId="1" fillId="0" borderId="38" xfId="0" applyFont="1" applyBorder="1" applyAlignment="1">
      <alignment horizontal="left" wrapText="1"/>
    </xf>
    <xf numFmtId="0" fontId="66" fillId="0" borderId="39" xfId="0" applyFont="1" applyBorder="1" applyAlignment="1">
      <alignment horizontal="left" vertical="center" wrapText="1"/>
    </xf>
    <xf numFmtId="0" fontId="66" fillId="0" borderId="40" xfId="0" applyFont="1" applyBorder="1" applyAlignment="1">
      <alignment horizontal="left" vertical="center" wrapText="1"/>
    </xf>
    <xf numFmtId="0" fontId="66" fillId="0" borderId="41" xfId="0" applyFont="1" applyBorder="1" applyAlignment="1">
      <alignment horizontal="left" vertical="center" wrapText="1"/>
    </xf>
    <xf numFmtId="0" fontId="1" fillId="0" borderId="112" xfId="0" applyFont="1" applyBorder="1" applyAlignment="1">
      <alignment horizontal="left"/>
    </xf>
    <xf numFmtId="0" fontId="1" fillId="0" borderId="103" xfId="0" applyFont="1" applyBorder="1" applyAlignment="1">
      <alignment horizontal="left"/>
    </xf>
    <xf numFmtId="0" fontId="1" fillId="0" borderId="108" xfId="0" applyFont="1" applyBorder="1" applyAlignment="1">
      <alignment horizontal="left"/>
    </xf>
    <xf numFmtId="0" fontId="1" fillId="0" borderId="79" xfId="0" applyFont="1" applyBorder="1" applyAlignment="1">
      <alignment horizontal="left"/>
    </xf>
    <xf numFmtId="0" fontId="1" fillId="0" borderId="109" xfId="0" applyFont="1" applyBorder="1" applyAlignment="1">
      <alignment horizontal="left"/>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36" fillId="0" borderId="4"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0" fontId="36" fillId="0" borderId="5" xfId="0" applyFont="1" applyBorder="1" applyAlignment="1" applyProtection="1">
      <alignment horizontal="center" vertical="center" wrapText="1"/>
      <protection locked="0"/>
    </xf>
    <xf numFmtId="0" fontId="59" fillId="0" borderId="4" xfId="0" applyFont="1" applyBorder="1" applyAlignment="1" applyProtection="1">
      <alignment horizontal="center" vertical="center"/>
      <protection locked="0"/>
    </xf>
    <xf numFmtId="0" fontId="59" fillId="0" borderId="8" xfId="0" applyFont="1" applyBorder="1" applyAlignment="1" applyProtection="1">
      <alignment horizontal="center" vertical="center"/>
      <protection locked="0"/>
    </xf>
    <xf numFmtId="0" fontId="59" fillId="0" borderId="5" xfId="0" applyFont="1" applyBorder="1" applyAlignment="1" applyProtection="1">
      <alignment horizontal="center" vertical="center"/>
      <protection locked="0"/>
    </xf>
    <xf numFmtId="0" fontId="58" fillId="0" borderId="4" xfId="0" applyFont="1" applyBorder="1" applyAlignment="1" applyProtection="1">
      <alignment horizontal="center" vertical="center" wrapText="1"/>
      <protection hidden="1"/>
    </xf>
    <xf numFmtId="0" fontId="58" fillId="0" borderId="8" xfId="0" applyFont="1" applyBorder="1" applyAlignment="1" applyProtection="1">
      <alignment horizontal="center" vertical="center" wrapText="1"/>
      <protection hidden="1"/>
    </xf>
    <xf numFmtId="0" fontId="58" fillId="0" borderId="5" xfId="0" applyFont="1" applyBorder="1" applyAlignment="1" applyProtection="1">
      <alignment horizontal="center" vertical="center" wrapText="1"/>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59" fillId="0" borderId="4" xfId="0" applyFont="1" applyBorder="1" applyAlignment="1" applyProtection="1">
      <alignment horizontal="center" vertical="center" wrapText="1"/>
      <protection locked="0"/>
    </xf>
    <xf numFmtId="0" fontId="59" fillId="0" borderId="8" xfId="0" applyFont="1" applyBorder="1" applyAlignment="1" applyProtection="1">
      <alignment horizontal="center" vertical="center" wrapText="1"/>
      <protection locked="0"/>
    </xf>
    <xf numFmtId="0" fontId="59" fillId="0" borderId="5" xfId="0" applyFont="1" applyBorder="1" applyAlignment="1" applyProtection="1">
      <alignment horizontal="center" vertical="center" wrapText="1"/>
      <protection locked="0"/>
    </xf>
    <xf numFmtId="9" fontId="36" fillId="0" borderId="4" xfId="0" applyNumberFormat="1" applyFont="1" applyBorder="1" applyAlignment="1" applyProtection="1">
      <alignment horizontal="center" vertical="center" wrapText="1"/>
      <protection hidden="1"/>
    </xf>
    <xf numFmtId="9" fontId="36" fillId="0" borderId="8" xfId="0" applyNumberFormat="1" applyFont="1" applyBorder="1" applyAlignment="1" applyProtection="1">
      <alignment horizontal="center" vertical="center" wrapText="1"/>
      <protection hidden="1"/>
    </xf>
    <xf numFmtId="9" fontId="36" fillId="0" borderId="5" xfId="0" applyNumberFormat="1" applyFont="1" applyBorder="1" applyAlignment="1" applyProtection="1">
      <alignment horizontal="center" vertical="center" wrapText="1"/>
      <protection hidden="1"/>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2" borderId="4"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8" fillId="0" borderId="6" xfId="0" applyFont="1" applyBorder="1" applyAlignment="1">
      <alignment horizontal="left" vertical="center" wrapText="1"/>
    </xf>
    <xf numFmtId="0" fontId="8" fillId="0" borderId="10" xfId="0" applyFont="1" applyBorder="1" applyAlignment="1">
      <alignment horizontal="left" vertical="center" wrapText="1"/>
    </xf>
    <xf numFmtId="0" fontId="8" fillId="0" borderId="7" xfId="0" applyFont="1" applyBorder="1" applyAlignment="1">
      <alignment horizontal="left" vertical="center" wrapText="1"/>
    </xf>
    <xf numFmtId="0" fontId="8" fillId="0" borderId="6" xfId="0" applyFont="1" applyBorder="1" applyAlignment="1">
      <alignment horizontal="left" vertical="center"/>
    </xf>
    <xf numFmtId="0" fontId="8" fillId="0" borderId="10" xfId="0" applyFont="1" applyBorder="1" applyAlignment="1">
      <alignment horizontal="left" vertical="center"/>
    </xf>
    <xf numFmtId="0" fontId="8" fillId="0" borderId="7" xfId="0" applyFont="1" applyBorder="1" applyAlignment="1">
      <alignment horizontal="left" vertical="center"/>
    </xf>
    <xf numFmtId="0" fontId="58" fillId="0" borderId="4" xfId="0" applyFont="1" applyBorder="1" applyAlignment="1" applyProtection="1">
      <alignment horizontal="center" vertical="center"/>
      <protection hidden="1"/>
    </xf>
    <xf numFmtId="0" fontId="58" fillId="0" borderId="8" xfId="0" applyFont="1" applyBorder="1" applyAlignment="1" applyProtection="1">
      <alignment horizontal="center" vertical="center"/>
      <protection hidden="1"/>
    </xf>
    <xf numFmtId="0" fontId="58" fillId="0" borderId="5" xfId="0" applyFont="1" applyBorder="1" applyAlignment="1" applyProtection="1">
      <alignment horizontal="center" vertical="center"/>
      <protection hidden="1"/>
    </xf>
    <xf numFmtId="9" fontId="36" fillId="0" borderId="4" xfId="0" applyNumberFormat="1" applyFont="1" applyBorder="1" applyAlignment="1" applyProtection="1">
      <alignment horizontal="center" vertical="center" wrapText="1"/>
      <protection locked="0"/>
    </xf>
    <xf numFmtId="9" fontId="36" fillId="0" borderId="8" xfId="0" applyNumberFormat="1" applyFont="1" applyBorder="1" applyAlignment="1" applyProtection="1">
      <alignment horizontal="center" vertical="center" wrapText="1"/>
      <protection locked="0"/>
    </xf>
    <xf numFmtId="9" fontId="36" fillId="0" borderId="5" xfId="0" applyNumberFormat="1" applyFont="1" applyBorder="1" applyAlignment="1" applyProtection="1">
      <alignment horizontal="center" vertical="center" wrapText="1"/>
      <protection locked="0"/>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30"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113"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53" fillId="2" borderId="6" xfId="0" applyFont="1" applyFill="1" applyBorder="1" applyAlignment="1">
      <alignment horizontal="left" vertical="center"/>
    </xf>
    <xf numFmtId="0" fontId="53" fillId="2" borderId="7" xfId="0" applyFont="1" applyFill="1" applyBorder="1" applyAlignment="1">
      <alignment horizontal="left" vertical="center"/>
    </xf>
    <xf numFmtId="0" fontId="67" fillId="2" borderId="28" xfId="0" applyFont="1" applyFill="1" applyBorder="1" applyAlignment="1">
      <alignment horizontal="center" vertical="center" wrapText="1"/>
    </xf>
    <xf numFmtId="0" fontId="67" fillId="2" borderId="29" xfId="0" applyFont="1" applyFill="1" applyBorder="1" applyAlignment="1">
      <alignment horizontal="center" vertical="center" wrapText="1"/>
    </xf>
    <xf numFmtId="0" fontId="67" fillId="2" borderId="30" xfId="0" applyFont="1" applyFill="1" applyBorder="1" applyAlignment="1">
      <alignment horizontal="center" vertical="center" wrapText="1"/>
    </xf>
    <xf numFmtId="0" fontId="67" fillId="2" borderId="9" xfId="0" applyFont="1" applyFill="1" applyBorder="1" applyAlignment="1">
      <alignment horizontal="center" vertical="center" wrapText="1"/>
    </xf>
    <xf numFmtId="0" fontId="67" fillId="2" borderId="0" xfId="0" applyFont="1" applyFill="1" applyAlignment="1">
      <alignment horizontal="center" vertical="center" wrapText="1"/>
    </xf>
    <xf numFmtId="0" fontId="67" fillId="2" borderId="113" xfId="0" applyFont="1" applyFill="1" applyBorder="1" applyAlignment="1">
      <alignment horizontal="center" vertical="center" wrapText="1"/>
    </xf>
    <xf numFmtId="0" fontId="67" fillId="2" borderId="3" xfId="0" applyFont="1" applyFill="1" applyBorder="1" applyAlignment="1">
      <alignment horizontal="center" vertical="center" wrapText="1"/>
    </xf>
    <xf numFmtId="0" fontId="67" fillId="2" borderId="31" xfId="0" applyFont="1" applyFill="1" applyBorder="1" applyAlignment="1">
      <alignment horizontal="center" vertical="center" wrapText="1"/>
    </xf>
    <xf numFmtId="0" fontId="67" fillId="2" borderId="32" xfId="0" applyFont="1" applyFill="1" applyBorder="1" applyAlignment="1">
      <alignment horizontal="center" vertical="center" wrapText="1"/>
    </xf>
    <xf numFmtId="0" fontId="1" fillId="3" borderId="0" xfId="0" applyFont="1" applyFill="1" applyAlignment="1">
      <alignment horizontal="left" vertical="center"/>
    </xf>
    <xf numFmtId="0" fontId="68" fillId="0" borderId="4" xfId="0" applyFont="1" applyBorder="1" applyAlignment="1">
      <alignment horizontal="center" vertical="top"/>
    </xf>
    <xf numFmtId="0" fontId="68" fillId="0" borderId="8" xfId="0" applyFont="1" applyBorder="1" applyAlignment="1">
      <alignment horizontal="center" vertical="top"/>
    </xf>
    <xf numFmtId="0" fontId="68" fillId="0" borderId="5" xfId="0" applyFont="1" applyBorder="1" applyAlignment="1">
      <alignment horizontal="center" vertical="top"/>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5" xfId="0" applyFont="1" applyFill="1" applyBorder="1" applyAlignment="1">
      <alignment horizontal="center" vertical="center" wrapText="1" readingOrder="1"/>
    </xf>
    <xf numFmtId="0" fontId="41" fillId="14" borderId="36" xfId="0" applyFont="1" applyFill="1" applyBorder="1" applyAlignment="1">
      <alignment horizontal="center" vertical="center" wrapText="1" readingOrder="1"/>
    </xf>
    <xf numFmtId="0" fontId="41" fillId="14"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4" xfId="0" applyFont="1" applyFill="1" applyBorder="1" applyAlignment="1">
      <alignment horizontal="center" vertical="center" wrapText="1" readingOrder="1"/>
    </xf>
    <xf numFmtId="0" fontId="38" fillId="14"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38">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00"/>
        </patternFill>
      </fill>
    </dxf>
    <dxf>
      <fill>
        <patternFill>
          <bgColor theme="9" tint="-0.24994659260841701"/>
        </patternFill>
      </fill>
    </dxf>
    <dxf>
      <fill>
        <patternFill>
          <bgColor rgb="FF92D050"/>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e/Downloads/FORMULACI&#211;N%20MRG/Mapa-Riesgos-de-Gestion-2022-UTS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221">
          <cell r="B221" t="str">
            <v>Criterios</v>
          </cell>
        </row>
        <row r="222">
          <cell r="B222" t="str">
            <v>Afectación Económica o presupuestal</v>
          </cell>
        </row>
        <row r="223">
          <cell r="B223" t="str">
            <v>Pérdida Reputacional</v>
          </cell>
          <cell r="F223" t="str">
            <v>❌</v>
          </cell>
        </row>
      </sheetData>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6"/>
  <sheetViews>
    <sheetView topLeftCell="A28" zoomScale="120" zoomScaleNormal="120" workbookViewId="0">
      <selection activeCell="E32" sqref="E32:F32"/>
    </sheetView>
  </sheetViews>
  <sheetFormatPr baseColWidth="10" defaultColWidth="11.42578125" defaultRowHeight="15" x14ac:dyDescent="0.25"/>
  <cols>
    <col min="1" max="1" width="2.7109375" style="81" customWidth="1" collapsed="1"/>
    <col min="2" max="3" width="24.7109375" style="81" customWidth="1" collapsed="1"/>
    <col min="4" max="4" width="16" style="81" customWidth="1" collapsed="1"/>
    <col min="5" max="5" width="24.7109375" style="81" customWidth="1" collapsed="1"/>
    <col min="6" max="6" width="27.7109375" style="81" customWidth="1" collapsed="1"/>
    <col min="7" max="8" width="24.7109375" style="81" customWidth="1" collapsed="1"/>
    <col min="9" max="16384" width="11.42578125" style="81" collapsed="1"/>
  </cols>
  <sheetData>
    <row r="1" spans="1:8" ht="15.75" thickBot="1" x14ac:dyDescent="0.3"/>
    <row r="2" spans="1:8" ht="18" x14ac:dyDescent="0.25">
      <c r="B2" s="195" t="s">
        <v>0</v>
      </c>
      <c r="C2" s="196"/>
      <c r="D2" s="196"/>
      <c r="E2" s="196"/>
      <c r="F2" s="196"/>
      <c r="G2" s="196"/>
      <c r="H2" s="197"/>
    </row>
    <row r="3" spans="1:8" x14ac:dyDescent="0.25">
      <c r="B3" s="117"/>
      <c r="C3" s="118"/>
      <c r="D3" s="118"/>
      <c r="E3" s="118"/>
      <c r="F3" s="118"/>
      <c r="G3" s="118"/>
      <c r="H3" s="119"/>
    </row>
    <row r="4" spans="1:8" ht="63" customHeight="1" x14ac:dyDescent="0.25">
      <c r="B4" s="198" t="s">
        <v>1</v>
      </c>
      <c r="C4" s="199"/>
      <c r="D4" s="199"/>
      <c r="E4" s="199"/>
      <c r="F4" s="199"/>
      <c r="G4" s="199"/>
      <c r="H4" s="200"/>
    </row>
    <row r="5" spans="1:8" ht="63" customHeight="1" x14ac:dyDescent="0.25">
      <c r="B5" s="201"/>
      <c r="C5" s="202"/>
      <c r="D5" s="202"/>
      <c r="E5" s="202"/>
      <c r="F5" s="202"/>
      <c r="G5" s="202"/>
      <c r="H5" s="203"/>
    </row>
    <row r="6" spans="1:8" ht="16.5" x14ac:dyDescent="0.25">
      <c r="A6" s="120"/>
      <c r="B6" s="204" t="s">
        <v>2</v>
      </c>
      <c r="C6" s="205"/>
      <c r="D6" s="205"/>
      <c r="E6" s="205"/>
      <c r="F6" s="205"/>
      <c r="G6" s="205"/>
      <c r="H6" s="206"/>
    </row>
    <row r="7" spans="1:8" ht="95.25" customHeight="1" x14ac:dyDescent="0.25">
      <c r="A7" s="120"/>
      <c r="B7" s="207" t="s">
        <v>3</v>
      </c>
      <c r="C7" s="207"/>
      <c r="D7" s="207"/>
      <c r="E7" s="207"/>
      <c r="F7" s="207"/>
      <c r="G7" s="207"/>
      <c r="H7" s="208"/>
    </row>
    <row r="8" spans="1:8" ht="16.5" x14ac:dyDescent="0.25">
      <c r="A8" s="120"/>
      <c r="B8" s="121"/>
      <c r="C8" s="122"/>
      <c r="D8" s="122"/>
      <c r="E8" s="122"/>
      <c r="F8" s="122"/>
      <c r="G8" s="122"/>
      <c r="H8" s="123"/>
    </row>
    <row r="9" spans="1:8" ht="16.5" customHeight="1" x14ac:dyDescent="0.25">
      <c r="A9" s="120"/>
      <c r="B9" s="209" t="s">
        <v>4</v>
      </c>
      <c r="C9" s="209"/>
      <c r="D9" s="209"/>
      <c r="E9" s="209"/>
      <c r="F9" s="209"/>
      <c r="G9" s="209"/>
      <c r="H9" s="210"/>
    </row>
    <row r="10" spans="1:8" ht="16.5" customHeight="1" x14ac:dyDescent="0.25">
      <c r="A10" s="120"/>
      <c r="B10" s="209"/>
      <c r="C10" s="209"/>
      <c r="D10" s="209"/>
      <c r="E10" s="209"/>
      <c r="F10" s="209"/>
      <c r="G10" s="209"/>
      <c r="H10" s="210"/>
    </row>
    <row r="11" spans="1:8" ht="11.65" customHeight="1" x14ac:dyDescent="0.25">
      <c r="A11" s="120"/>
      <c r="B11" s="209"/>
      <c r="C11" s="209"/>
      <c r="D11" s="209"/>
      <c r="E11" s="209"/>
      <c r="F11" s="209"/>
      <c r="G11" s="209"/>
      <c r="H11" s="210"/>
    </row>
    <row r="12" spans="1:8" ht="11.65" customHeight="1" thickBot="1" x14ac:dyDescent="0.3">
      <c r="A12" s="120"/>
      <c r="B12" s="124"/>
      <c r="C12" s="124"/>
      <c r="D12" s="124"/>
      <c r="E12" s="124"/>
      <c r="F12" s="124"/>
      <c r="G12" s="124"/>
      <c r="H12" s="125"/>
    </row>
    <row r="13" spans="1:8" ht="15.4" customHeight="1" thickTop="1" x14ac:dyDescent="0.25">
      <c r="A13" s="120"/>
      <c r="B13" s="124"/>
      <c r="C13" s="191" t="s">
        <v>5</v>
      </c>
      <c r="D13" s="192"/>
      <c r="E13" s="193" t="s">
        <v>6</v>
      </c>
      <c r="F13" s="194"/>
      <c r="G13" s="124"/>
      <c r="H13" s="125"/>
    </row>
    <row r="14" spans="1:8" ht="11.65" customHeight="1" x14ac:dyDescent="0.25">
      <c r="A14" s="120"/>
      <c r="B14" s="124"/>
      <c r="C14" s="211" t="s">
        <v>7</v>
      </c>
      <c r="D14" s="212"/>
      <c r="E14" s="213" t="s">
        <v>8</v>
      </c>
      <c r="F14" s="214"/>
      <c r="G14" s="124"/>
      <c r="H14" s="125"/>
    </row>
    <row r="15" spans="1:8" ht="11.65" customHeight="1" x14ac:dyDescent="0.25">
      <c r="A15" s="120"/>
      <c r="B15" s="124"/>
      <c r="C15" s="211" t="s">
        <v>9</v>
      </c>
      <c r="D15" s="212"/>
      <c r="E15" s="213" t="s">
        <v>10</v>
      </c>
      <c r="F15" s="214"/>
      <c r="G15" s="124"/>
      <c r="H15" s="125"/>
    </row>
    <row r="16" spans="1:8" ht="11.65" customHeight="1" x14ac:dyDescent="0.25">
      <c r="A16" s="120"/>
      <c r="B16" s="124"/>
      <c r="C16" s="211" t="s">
        <v>11</v>
      </c>
      <c r="D16" s="212"/>
      <c r="E16" s="213" t="s">
        <v>12</v>
      </c>
      <c r="F16" s="214"/>
      <c r="G16" s="124"/>
      <c r="H16" s="125"/>
    </row>
    <row r="17" spans="1:8" ht="13.5" customHeight="1" x14ac:dyDescent="0.25">
      <c r="A17" s="120"/>
      <c r="B17" s="124"/>
      <c r="C17" s="211" t="s">
        <v>13</v>
      </c>
      <c r="D17" s="212"/>
      <c r="E17" s="213" t="s">
        <v>14</v>
      </c>
      <c r="F17" s="214"/>
      <c r="G17" s="124"/>
      <c r="H17" s="126"/>
    </row>
    <row r="18" spans="1:8" ht="12.4" customHeight="1" x14ac:dyDescent="0.25">
      <c r="A18" s="120"/>
      <c r="B18" s="124"/>
      <c r="C18" s="211" t="s">
        <v>15</v>
      </c>
      <c r="D18" s="212"/>
      <c r="E18" s="218" t="s">
        <v>16</v>
      </c>
      <c r="F18" s="214"/>
      <c r="G18" s="124"/>
      <c r="H18" s="125"/>
    </row>
    <row r="19" spans="1:8" ht="24" customHeight="1" thickBot="1" x14ac:dyDescent="0.3">
      <c r="A19" s="120"/>
      <c r="B19" s="124"/>
      <c r="C19" s="219" t="s">
        <v>17</v>
      </c>
      <c r="D19" s="220"/>
      <c r="E19" s="221" t="s">
        <v>18</v>
      </c>
      <c r="F19" s="222"/>
      <c r="G19" s="124"/>
      <c r="H19" s="125"/>
    </row>
    <row r="20" spans="1:8" ht="11.65" customHeight="1" thickTop="1" x14ac:dyDescent="0.25">
      <c r="A20" s="120"/>
      <c r="B20" s="124"/>
      <c r="C20" s="127"/>
      <c r="D20" s="127"/>
      <c r="E20" s="127"/>
      <c r="F20" s="127"/>
      <c r="G20" s="124"/>
      <c r="H20" s="125"/>
    </row>
    <row r="21" spans="1:8" ht="27.4" customHeight="1" thickBot="1" x14ac:dyDescent="0.3">
      <c r="A21" s="120"/>
      <c r="B21" s="223" t="s">
        <v>19</v>
      </c>
      <c r="C21" s="224"/>
      <c r="D21" s="224"/>
      <c r="E21" s="224"/>
      <c r="F21" s="224"/>
      <c r="G21" s="224"/>
      <c r="H21" s="225"/>
    </row>
    <row r="22" spans="1:8" ht="15.75" thickTop="1" x14ac:dyDescent="0.25">
      <c r="A22" s="120"/>
      <c r="B22" s="128"/>
      <c r="C22" s="226" t="s">
        <v>5</v>
      </c>
      <c r="D22" s="192"/>
      <c r="E22" s="193" t="s">
        <v>6</v>
      </c>
      <c r="F22" s="194"/>
      <c r="G22" s="127"/>
      <c r="H22" s="129"/>
    </row>
    <row r="23" spans="1:8" ht="13.5" customHeight="1" x14ac:dyDescent="0.25">
      <c r="A23" s="120"/>
      <c r="B23" s="130"/>
      <c r="C23" s="227" t="s">
        <v>7</v>
      </c>
      <c r="D23" s="228"/>
      <c r="E23" s="229" t="s">
        <v>8</v>
      </c>
      <c r="F23" s="230"/>
      <c r="G23" s="131"/>
      <c r="H23" s="132"/>
    </row>
    <row r="24" spans="1:8" ht="13.5" customHeight="1" x14ac:dyDescent="0.25">
      <c r="A24" s="120"/>
      <c r="B24" s="130"/>
      <c r="C24" s="215" t="s">
        <v>20</v>
      </c>
      <c r="D24" s="216"/>
      <c r="E24" s="217" t="s">
        <v>14</v>
      </c>
      <c r="F24" s="214"/>
      <c r="G24" s="131"/>
      <c r="H24" s="132"/>
    </row>
    <row r="25" spans="1:8" ht="13.5" customHeight="1" x14ac:dyDescent="0.25">
      <c r="A25" s="120"/>
      <c r="B25" s="130"/>
      <c r="C25" s="215" t="s">
        <v>9</v>
      </c>
      <c r="D25" s="216"/>
      <c r="E25" s="217" t="s">
        <v>10</v>
      </c>
      <c r="F25" s="214"/>
      <c r="G25" s="131"/>
      <c r="H25" s="132"/>
    </row>
    <row r="26" spans="1:8" ht="22.9" customHeight="1" x14ac:dyDescent="0.25">
      <c r="A26" s="120"/>
      <c r="B26" s="130"/>
      <c r="C26" s="215" t="s">
        <v>21</v>
      </c>
      <c r="D26" s="216"/>
      <c r="E26" s="231" t="s">
        <v>22</v>
      </c>
      <c r="F26" s="232"/>
      <c r="G26" s="131"/>
      <c r="H26" s="132"/>
    </row>
    <row r="27" spans="1:8" ht="69.75" customHeight="1" x14ac:dyDescent="0.25">
      <c r="A27" s="120"/>
      <c r="B27" s="130"/>
      <c r="C27" s="233" t="s">
        <v>23</v>
      </c>
      <c r="D27" s="234"/>
      <c r="E27" s="235" t="s">
        <v>24</v>
      </c>
      <c r="F27" s="236"/>
      <c r="G27" s="131"/>
      <c r="H27" s="133"/>
    </row>
    <row r="28" spans="1:8" ht="34.5" customHeight="1" x14ac:dyDescent="0.25">
      <c r="B28" s="134"/>
      <c r="C28" s="237" t="s">
        <v>25</v>
      </c>
      <c r="D28" s="234"/>
      <c r="E28" s="235" t="s">
        <v>26</v>
      </c>
      <c r="F28" s="236"/>
      <c r="G28" s="131"/>
      <c r="H28" s="133"/>
    </row>
    <row r="29" spans="1:8" ht="27.75" customHeight="1" x14ac:dyDescent="0.25">
      <c r="B29" s="134"/>
      <c r="C29" s="237" t="s">
        <v>27</v>
      </c>
      <c r="D29" s="234"/>
      <c r="E29" s="235" t="s">
        <v>28</v>
      </c>
      <c r="F29" s="236"/>
      <c r="G29" s="131"/>
      <c r="H29" s="133"/>
    </row>
    <row r="30" spans="1:8" ht="28.5" customHeight="1" x14ac:dyDescent="0.25">
      <c r="B30" s="134"/>
      <c r="C30" s="237" t="s">
        <v>29</v>
      </c>
      <c r="D30" s="234"/>
      <c r="E30" s="235" t="s">
        <v>30</v>
      </c>
      <c r="F30" s="236"/>
      <c r="G30" s="131"/>
      <c r="H30" s="133"/>
    </row>
    <row r="31" spans="1:8" ht="72.75" customHeight="1" x14ac:dyDescent="0.25">
      <c r="B31" s="134"/>
      <c r="C31" s="237" t="s">
        <v>31</v>
      </c>
      <c r="D31" s="234"/>
      <c r="E31" s="235" t="s">
        <v>32</v>
      </c>
      <c r="F31" s="236"/>
      <c r="G31" s="131"/>
      <c r="H31" s="133"/>
    </row>
    <row r="32" spans="1:8" ht="64.5" customHeight="1" x14ac:dyDescent="0.25">
      <c r="B32" s="134"/>
      <c r="C32" s="237" t="s">
        <v>33</v>
      </c>
      <c r="D32" s="234"/>
      <c r="E32" s="235" t="s">
        <v>34</v>
      </c>
      <c r="F32" s="236"/>
      <c r="G32" s="131"/>
      <c r="H32" s="133"/>
    </row>
    <row r="33" spans="2:8" ht="71.25" customHeight="1" x14ac:dyDescent="0.25">
      <c r="B33" s="134"/>
      <c r="C33" s="238" t="s">
        <v>35</v>
      </c>
      <c r="D33" s="233"/>
      <c r="E33" s="235" t="s">
        <v>36</v>
      </c>
      <c r="F33" s="236"/>
      <c r="G33" s="131"/>
      <c r="H33" s="133"/>
    </row>
    <row r="34" spans="2:8" ht="55.5" customHeight="1" x14ac:dyDescent="0.25">
      <c r="B34" s="134"/>
      <c r="C34" s="238" t="s">
        <v>37</v>
      </c>
      <c r="D34" s="233"/>
      <c r="E34" s="235" t="s">
        <v>38</v>
      </c>
      <c r="F34" s="236"/>
      <c r="G34" s="131"/>
      <c r="H34" s="133"/>
    </row>
    <row r="35" spans="2:8" ht="42" customHeight="1" x14ac:dyDescent="0.25">
      <c r="B35" s="134"/>
      <c r="C35" s="238" t="s">
        <v>39</v>
      </c>
      <c r="D35" s="233"/>
      <c r="E35" s="235" t="s">
        <v>40</v>
      </c>
      <c r="F35" s="236"/>
      <c r="G35" s="131"/>
      <c r="H35" s="133"/>
    </row>
    <row r="36" spans="2:8" ht="59.25" customHeight="1" x14ac:dyDescent="0.25">
      <c r="B36" s="134"/>
      <c r="C36" s="238" t="s">
        <v>41</v>
      </c>
      <c r="D36" s="233"/>
      <c r="E36" s="235" t="s">
        <v>42</v>
      </c>
      <c r="F36" s="236"/>
      <c r="G36" s="131"/>
      <c r="H36" s="133"/>
    </row>
    <row r="37" spans="2:8" ht="23.25" customHeight="1" x14ac:dyDescent="0.25">
      <c r="B37" s="134"/>
      <c r="C37" s="238" t="s">
        <v>43</v>
      </c>
      <c r="D37" s="233"/>
      <c r="E37" s="235" t="s">
        <v>44</v>
      </c>
      <c r="F37" s="236"/>
      <c r="G37" s="131"/>
      <c r="H37" s="133"/>
    </row>
    <row r="38" spans="2:8" ht="30.75" customHeight="1" x14ac:dyDescent="0.25">
      <c r="B38" s="134"/>
      <c r="C38" s="238" t="s">
        <v>45</v>
      </c>
      <c r="D38" s="233"/>
      <c r="E38" s="235" t="s">
        <v>46</v>
      </c>
      <c r="F38" s="236"/>
      <c r="G38" s="131"/>
      <c r="H38" s="133"/>
    </row>
    <row r="39" spans="2:8" ht="35.25" customHeight="1" x14ac:dyDescent="0.25">
      <c r="B39" s="134"/>
      <c r="C39" s="238" t="s">
        <v>45</v>
      </c>
      <c r="D39" s="233"/>
      <c r="E39" s="235" t="s">
        <v>46</v>
      </c>
      <c r="F39" s="236"/>
      <c r="G39" s="131"/>
      <c r="H39" s="133"/>
    </row>
    <row r="40" spans="2:8" ht="33" customHeight="1" x14ac:dyDescent="0.25">
      <c r="B40" s="134"/>
      <c r="C40" s="238" t="s">
        <v>47</v>
      </c>
      <c r="D40" s="233"/>
      <c r="E40" s="235" t="s">
        <v>48</v>
      </c>
      <c r="F40" s="236"/>
      <c r="G40" s="131"/>
      <c r="H40" s="133"/>
    </row>
    <row r="41" spans="2:8" ht="30" customHeight="1" x14ac:dyDescent="0.25">
      <c r="B41" s="134"/>
      <c r="C41" s="238" t="s">
        <v>49</v>
      </c>
      <c r="D41" s="233"/>
      <c r="E41" s="235" t="s">
        <v>50</v>
      </c>
      <c r="F41" s="236"/>
      <c r="G41" s="131"/>
      <c r="H41" s="133"/>
    </row>
    <row r="42" spans="2:8" ht="35.25" customHeight="1" x14ac:dyDescent="0.25">
      <c r="B42" s="134"/>
      <c r="C42" s="238" t="s">
        <v>51</v>
      </c>
      <c r="D42" s="233"/>
      <c r="E42" s="235" t="s">
        <v>52</v>
      </c>
      <c r="F42" s="236"/>
      <c r="G42" s="131"/>
      <c r="H42" s="133"/>
    </row>
    <row r="43" spans="2:8" ht="31.5" customHeight="1" x14ac:dyDescent="0.25">
      <c r="B43" s="134"/>
      <c r="C43" s="238" t="s">
        <v>53</v>
      </c>
      <c r="D43" s="233"/>
      <c r="E43" s="235" t="s">
        <v>54</v>
      </c>
      <c r="F43" s="236"/>
      <c r="G43" s="131"/>
      <c r="H43" s="133"/>
    </row>
    <row r="44" spans="2:8" ht="35.25" customHeight="1" x14ac:dyDescent="0.25">
      <c r="B44" s="134"/>
      <c r="C44" s="238" t="s">
        <v>55</v>
      </c>
      <c r="D44" s="233"/>
      <c r="E44" s="235" t="s">
        <v>56</v>
      </c>
      <c r="F44" s="236"/>
      <c r="G44" s="131"/>
      <c r="H44" s="133"/>
    </row>
    <row r="45" spans="2:8" ht="59.25" customHeight="1" x14ac:dyDescent="0.25">
      <c r="B45" s="134"/>
      <c r="C45" s="238" t="s">
        <v>57</v>
      </c>
      <c r="D45" s="233"/>
      <c r="E45" s="235" t="s">
        <v>58</v>
      </c>
      <c r="F45" s="236"/>
      <c r="G45" s="131"/>
      <c r="H45" s="133"/>
    </row>
    <row r="46" spans="2:8" ht="59.25" customHeight="1" x14ac:dyDescent="0.25">
      <c r="B46" s="134"/>
      <c r="C46" s="238" t="s">
        <v>59</v>
      </c>
      <c r="D46" s="233"/>
      <c r="E46" s="235" t="s">
        <v>60</v>
      </c>
      <c r="F46" s="236"/>
      <c r="G46" s="131"/>
      <c r="H46" s="133"/>
    </row>
    <row r="47" spans="2:8" ht="82.5" customHeight="1" x14ac:dyDescent="0.25">
      <c r="B47" s="134"/>
      <c r="C47" s="238" t="s">
        <v>61</v>
      </c>
      <c r="D47" s="233"/>
      <c r="E47" s="235" t="s">
        <v>62</v>
      </c>
      <c r="F47" s="236"/>
      <c r="G47" s="131"/>
      <c r="H47" s="133"/>
    </row>
    <row r="48" spans="2:8" ht="46.5" customHeight="1" thickBot="1" x14ac:dyDescent="0.3">
      <c r="B48" s="134"/>
      <c r="C48" s="239"/>
      <c r="D48" s="240"/>
      <c r="E48" s="241"/>
      <c r="F48" s="242"/>
      <c r="G48" s="131"/>
      <c r="H48" s="133"/>
    </row>
    <row r="49" spans="2:8" ht="6.75" customHeight="1" thickTop="1" x14ac:dyDescent="0.25">
      <c r="B49" s="134"/>
      <c r="C49" s="135"/>
      <c r="D49" s="135"/>
      <c r="E49" s="136"/>
      <c r="F49" s="136"/>
      <c r="G49" s="131"/>
      <c r="H49" s="133"/>
    </row>
    <row r="50" spans="2:8" x14ac:dyDescent="0.25">
      <c r="B50" s="134"/>
      <c r="C50" s="137"/>
      <c r="D50" s="137"/>
      <c r="E50" s="137"/>
      <c r="F50" s="137"/>
      <c r="G50" s="131"/>
      <c r="H50" s="133"/>
    </row>
    <row r="51" spans="2:8" ht="21" customHeight="1" x14ac:dyDescent="0.25">
      <c r="B51" s="138" t="s">
        <v>63</v>
      </c>
      <c r="C51" s="137"/>
      <c r="D51" s="137"/>
      <c r="E51" s="137"/>
      <c r="F51" s="137"/>
      <c r="G51" s="137"/>
      <c r="H51" s="139"/>
    </row>
    <row r="52" spans="2:8" ht="20.25" customHeight="1" x14ac:dyDescent="0.25">
      <c r="B52" s="138" t="s">
        <v>64</v>
      </c>
      <c r="C52" s="137"/>
      <c r="D52" s="137"/>
      <c r="E52" s="137"/>
      <c r="F52" s="137"/>
      <c r="G52" s="137"/>
      <c r="H52" s="139"/>
    </row>
    <row r="53" spans="2:8" ht="20.25" customHeight="1" x14ac:dyDescent="0.25">
      <c r="B53" s="138" t="s">
        <v>65</v>
      </c>
      <c r="C53" s="137"/>
      <c r="D53" s="137"/>
      <c r="E53" s="137"/>
      <c r="F53" s="137"/>
      <c r="G53" s="137"/>
      <c r="H53" s="139"/>
    </row>
    <row r="54" spans="2:8" ht="20.25" customHeight="1" x14ac:dyDescent="0.25">
      <c r="B54" s="138" t="s">
        <v>66</v>
      </c>
      <c r="C54" s="137"/>
      <c r="D54" s="137"/>
      <c r="E54" s="137"/>
      <c r="F54" s="137"/>
      <c r="G54" s="137"/>
      <c r="H54" s="139"/>
    </row>
    <row r="55" spans="2:8" ht="14.65" customHeight="1" x14ac:dyDescent="0.25">
      <c r="B55" s="138" t="s">
        <v>67</v>
      </c>
      <c r="C55" s="137"/>
      <c r="D55" s="137"/>
      <c r="E55" s="137"/>
      <c r="F55" s="137"/>
      <c r="G55" s="137"/>
      <c r="H55" s="139"/>
    </row>
    <row r="56" spans="2:8" ht="15.75" thickBot="1" x14ac:dyDescent="0.3">
      <c r="B56" s="140"/>
      <c r="C56" s="141"/>
      <c r="D56" s="141"/>
      <c r="E56" s="141"/>
      <c r="F56" s="141"/>
      <c r="G56" s="141"/>
      <c r="H56" s="142"/>
    </row>
  </sheetData>
  <mergeCells count="74">
    <mergeCell ref="C46:D46"/>
    <mergeCell ref="E46:F46"/>
    <mergeCell ref="C47:D47"/>
    <mergeCell ref="E47:F47"/>
    <mergeCell ref="C48:D48"/>
    <mergeCell ref="E48:F48"/>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4:D24"/>
    <mergeCell ref="E24:F24"/>
    <mergeCell ref="C17:D17"/>
    <mergeCell ref="E17:F17"/>
    <mergeCell ref="C18:D18"/>
    <mergeCell ref="E18:F18"/>
    <mergeCell ref="C19:D19"/>
    <mergeCell ref="E19:F19"/>
    <mergeCell ref="B21:H21"/>
    <mergeCell ref="C22:D22"/>
    <mergeCell ref="E22:F22"/>
    <mergeCell ref="C23:D23"/>
    <mergeCell ref="E23:F23"/>
    <mergeCell ref="C14:D14"/>
    <mergeCell ref="E14:F14"/>
    <mergeCell ref="C15:D15"/>
    <mergeCell ref="E15:F15"/>
    <mergeCell ref="C16:D16"/>
    <mergeCell ref="E16:F16"/>
    <mergeCell ref="C13:D13"/>
    <mergeCell ref="E13:F13"/>
    <mergeCell ref="B2:H2"/>
    <mergeCell ref="B4:H5"/>
    <mergeCell ref="B6:H6"/>
    <mergeCell ref="B7:H7"/>
    <mergeCell ref="B9:H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8" customWidth="1"/>
    <col min="2" max="16384" width="11.42578125" style="8"/>
  </cols>
  <sheetData>
    <row r="3" spans="1:1" x14ac:dyDescent="0.2">
      <c r="A3" s="9" t="s">
        <v>159</v>
      </c>
    </row>
    <row r="4" spans="1:1" x14ac:dyDescent="0.2">
      <c r="A4" s="9" t="s">
        <v>253</v>
      </c>
    </row>
    <row r="5" spans="1:1" x14ac:dyDescent="0.2">
      <c r="A5" s="9" t="s">
        <v>255</v>
      </c>
    </row>
    <row r="6" spans="1:1" x14ac:dyDescent="0.2">
      <c r="A6" s="9" t="s">
        <v>257</v>
      </c>
    </row>
    <row r="7" spans="1:1" x14ac:dyDescent="0.2">
      <c r="A7" s="9" t="s">
        <v>160</v>
      </c>
    </row>
    <row r="8" spans="1:1" x14ac:dyDescent="0.2">
      <c r="A8" s="9" t="s">
        <v>161</v>
      </c>
    </row>
    <row r="9" spans="1:1" x14ac:dyDescent="0.2">
      <c r="A9" s="9" t="s">
        <v>263</v>
      </c>
    </row>
    <row r="10" spans="1:1" x14ac:dyDescent="0.2">
      <c r="A10" s="9" t="s">
        <v>162</v>
      </c>
    </row>
    <row r="11" spans="1:1" x14ac:dyDescent="0.2">
      <c r="A11" s="9" t="s">
        <v>266</v>
      </c>
    </row>
    <row r="12" spans="1:1" x14ac:dyDescent="0.2">
      <c r="A12" s="9" t="s">
        <v>285</v>
      </c>
    </row>
    <row r="13" spans="1:1" x14ac:dyDescent="0.2">
      <c r="A13" s="9" t="s">
        <v>286</v>
      </c>
    </row>
    <row r="14" spans="1:1" x14ac:dyDescent="0.2">
      <c r="A14" s="9" t="s">
        <v>287</v>
      </c>
    </row>
    <row r="16" spans="1:1" x14ac:dyDescent="0.2">
      <c r="A16" s="9" t="s">
        <v>288</v>
      </c>
    </row>
    <row r="17" spans="1:1" x14ac:dyDescent="0.2">
      <c r="A17" s="9" t="s">
        <v>272</v>
      </c>
    </row>
    <row r="18" spans="1:1" x14ac:dyDescent="0.2">
      <c r="A18" s="9" t="s">
        <v>274</v>
      </c>
    </row>
    <row r="20" spans="1:1" x14ac:dyDescent="0.2">
      <c r="A20" s="9" t="s">
        <v>277</v>
      </c>
    </row>
    <row r="21" spans="1:1" x14ac:dyDescent="0.2">
      <c r="A21" s="9" t="s">
        <v>278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38"/>
  <sheetViews>
    <sheetView showGridLines="0" topLeftCell="A20" zoomScaleNormal="100" workbookViewId="0">
      <selection activeCell="E28" sqref="E28:F28"/>
    </sheetView>
  </sheetViews>
  <sheetFormatPr baseColWidth="10" defaultColWidth="11.42578125" defaultRowHeight="15" x14ac:dyDescent="0.25"/>
  <cols>
    <col min="1" max="1" width="7.5703125" customWidth="1"/>
    <col min="2" max="2" width="16.7109375" customWidth="1" collapsed="1"/>
    <col min="3" max="3" width="29.7109375" customWidth="1" collapsed="1"/>
    <col min="4" max="4" width="43.7109375" customWidth="1" collapsed="1"/>
    <col min="5" max="5" width="39.28515625" customWidth="1" collapsed="1"/>
    <col min="6" max="6" width="39.28515625" customWidth="1"/>
    <col min="15" max="15" width="37" customWidth="1"/>
    <col min="51" max="51" width="6.140625" customWidth="1"/>
    <col min="52" max="52" width="130.5703125" customWidth="1"/>
  </cols>
  <sheetData>
    <row r="1" spans="2:52" ht="16.5" customHeight="1" thickBot="1" x14ac:dyDescent="0.3">
      <c r="AZ1" s="143" t="s">
        <v>68</v>
      </c>
    </row>
    <row r="2" spans="2:52" ht="18" customHeight="1" thickBot="1" x14ac:dyDescent="0.3">
      <c r="B2" s="247"/>
      <c r="C2" s="250" t="s">
        <v>69</v>
      </c>
      <c r="D2" s="251"/>
      <c r="E2" s="251"/>
      <c r="F2" s="144" t="s">
        <v>70</v>
      </c>
      <c r="AZ2" s="143" t="s">
        <v>71</v>
      </c>
    </row>
    <row r="3" spans="2:52" ht="18" customHeight="1" thickBot="1" x14ac:dyDescent="0.3">
      <c r="B3" s="248"/>
      <c r="C3" s="252"/>
      <c r="D3" s="253"/>
      <c r="E3" s="253"/>
      <c r="F3" s="145" t="s">
        <v>72</v>
      </c>
      <c r="AZ3" s="143" t="s">
        <v>73</v>
      </c>
    </row>
    <row r="4" spans="2:52" ht="18" customHeight="1" thickBot="1" x14ac:dyDescent="0.3">
      <c r="B4" s="248"/>
      <c r="C4" s="252"/>
      <c r="D4" s="253"/>
      <c r="E4" s="253"/>
      <c r="F4" s="145" t="s">
        <v>74</v>
      </c>
      <c r="AZ4" s="143" t="s">
        <v>75</v>
      </c>
    </row>
    <row r="5" spans="2:52" ht="18" customHeight="1" thickBot="1" x14ac:dyDescent="0.3">
      <c r="B5" s="249"/>
      <c r="C5" s="254"/>
      <c r="D5" s="255"/>
      <c r="E5" s="255"/>
      <c r="F5" s="145" t="s">
        <v>76</v>
      </c>
      <c r="AZ5" s="146"/>
    </row>
    <row r="6" spans="2:52" ht="18" customHeight="1" thickBot="1" x14ac:dyDescent="0.3">
      <c r="B6" s="147"/>
      <c r="C6" s="148"/>
      <c r="D6" s="148"/>
      <c r="E6" s="148"/>
      <c r="F6" s="149"/>
      <c r="AZ6" s="146"/>
    </row>
    <row r="7" spans="2:52" ht="33.4" customHeight="1" x14ac:dyDescent="0.25">
      <c r="B7" s="150" t="s">
        <v>77</v>
      </c>
      <c r="C7" s="256" t="s">
        <v>78</v>
      </c>
      <c r="D7" s="257"/>
      <c r="E7" s="257"/>
      <c r="F7" s="258"/>
      <c r="AZ7" s="146"/>
    </row>
    <row r="8" spans="2:52" ht="25.9" customHeight="1" thickBot="1" x14ac:dyDescent="0.3">
      <c r="B8" s="151" t="s">
        <v>79</v>
      </c>
      <c r="C8" s="259" t="s">
        <v>80</v>
      </c>
      <c r="D8" s="260"/>
      <c r="E8" s="260"/>
      <c r="F8" s="261"/>
      <c r="AZ8" s="146"/>
    </row>
    <row r="9" spans="2:52" ht="16.5" thickBot="1" x14ac:dyDescent="0.3">
      <c r="B9" s="262"/>
      <c r="C9" s="262"/>
      <c r="D9" s="262"/>
      <c r="E9" s="262"/>
      <c r="F9" s="262"/>
    </row>
    <row r="10" spans="2:52" ht="15.6" customHeight="1" thickBot="1" x14ac:dyDescent="0.3">
      <c r="B10" s="263" t="s">
        <v>69</v>
      </c>
      <c r="C10" s="264"/>
      <c r="D10" s="264"/>
      <c r="E10" s="264"/>
      <c r="F10" s="265"/>
    </row>
    <row r="11" spans="2:52" ht="32.25" thickBot="1" x14ac:dyDescent="0.3">
      <c r="B11" s="266" t="s">
        <v>81</v>
      </c>
      <c r="C11" s="267"/>
      <c r="D11" s="152" t="s">
        <v>82</v>
      </c>
      <c r="E11" s="152" t="s">
        <v>83</v>
      </c>
      <c r="F11" s="153" t="s">
        <v>84</v>
      </c>
    </row>
    <row r="12" spans="2:52" ht="188.25" customHeight="1" thickBot="1" x14ac:dyDescent="0.3">
      <c r="B12" s="268" t="s">
        <v>85</v>
      </c>
      <c r="C12" s="269"/>
      <c r="D12" s="184" t="s">
        <v>86</v>
      </c>
      <c r="E12" s="185" t="s">
        <v>87</v>
      </c>
      <c r="F12" s="186" t="s">
        <v>88</v>
      </c>
    </row>
    <row r="14" spans="2:52" ht="18" x14ac:dyDescent="0.25">
      <c r="B14" s="270" t="s">
        <v>89</v>
      </c>
      <c r="C14" s="270"/>
      <c r="D14" s="270"/>
      <c r="E14" s="270"/>
      <c r="F14" s="270"/>
    </row>
    <row r="15" spans="2:52" ht="15.75" x14ac:dyDescent="0.25">
      <c r="B15" s="154"/>
    </row>
    <row r="16" spans="2:52" ht="15.75" thickBot="1" x14ac:dyDescent="0.3">
      <c r="B16" s="155"/>
    </row>
    <row r="17" spans="2:6" ht="16.5" thickBot="1" x14ac:dyDescent="0.3">
      <c r="B17" s="271" t="s">
        <v>90</v>
      </c>
      <c r="C17" s="272"/>
      <c r="D17" s="273"/>
      <c r="E17" s="271" t="s">
        <v>91</v>
      </c>
      <c r="F17" s="273"/>
    </row>
    <row r="18" spans="2:6" ht="33.75" customHeight="1" x14ac:dyDescent="0.25">
      <c r="B18" s="243" t="s">
        <v>92</v>
      </c>
      <c r="C18" s="244"/>
      <c r="D18" s="245"/>
      <c r="E18" s="246" t="s">
        <v>93</v>
      </c>
      <c r="F18" s="245"/>
    </row>
    <row r="19" spans="2:6" ht="34.5" customHeight="1" x14ac:dyDescent="0.25">
      <c r="B19" s="274" t="s">
        <v>94</v>
      </c>
      <c r="C19" s="275"/>
      <c r="D19" s="276"/>
      <c r="E19" s="277" t="s">
        <v>95</v>
      </c>
      <c r="F19" s="278"/>
    </row>
    <row r="20" spans="2:6" ht="15" customHeight="1" x14ac:dyDescent="0.25">
      <c r="B20" s="279" t="s">
        <v>96</v>
      </c>
      <c r="C20" s="280"/>
      <c r="D20" s="281"/>
      <c r="E20" s="277" t="s">
        <v>97</v>
      </c>
      <c r="F20" s="278"/>
    </row>
    <row r="21" spans="2:6" ht="15" customHeight="1" x14ac:dyDescent="0.25">
      <c r="B21" s="279" t="s">
        <v>98</v>
      </c>
      <c r="C21" s="280"/>
      <c r="D21" s="281"/>
      <c r="E21" s="282" t="s">
        <v>99</v>
      </c>
      <c r="F21" s="283"/>
    </row>
    <row r="22" spans="2:6" ht="15" customHeight="1" x14ac:dyDescent="0.3">
      <c r="B22" s="285" t="s">
        <v>100</v>
      </c>
      <c r="C22" s="286"/>
      <c r="D22" s="287"/>
      <c r="E22" s="284" t="s">
        <v>101</v>
      </c>
      <c r="F22" s="281"/>
    </row>
    <row r="23" spans="2:6" ht="15" customHeight="1" x14ac:dyDescent="0.3">
      <c r="B23" s="285"/>
      <c r="C23" s="286"/>
      <c r="D23" s="287"/>
      <c r="E23" s="284" t="s">
        <v>102</v>
      </c>
      <c r="F23" s="281"/>
    </row>
    <row r="24" spans="2:6" ht="15" customHeight="1" x14ac:dyDescent="0.25">
      <c r="B24" s="288"/>
      <c r="C24" s="289"/>
      <c r="D24" s="283"/>
      <c r="E24" s="277"/>
      <c r="F24" s="278"/>
    </row>
    <row r="25" spans="2:6" ht="15.75" customHeight="1" x14ac:dyDescent="0.25">
      <c r="B25" s="279"/>
      <c r="C25" s="280"/>
      <c r="D25" s="281"/>
      <c r="E25" s="284"/>
      <c r="F25" s="281"/>
    </row>
    <row r="26" spans="2:6" ht="15" customHeight="1" thickBot="1" x14ac:dyDescent="0.35">
      <c r="B26" s="290"/>
      <c r="C26" s="291"/>
      <c r="D26" s="292"/>
      <c r="E26" s="293"/>
      <c r="F26" s="294"/>
    </row>
    <row r="27" spans="2:6" ht="15" customHeight="1" thickBot="1" x14ac:dyDescent="0.3">
      <c r="B27" s="295" t="s">
        <v>103</v>
      </c>
      <c r="C27" s="296"/>
      <c r="D27" s="296"/>
      <c r="E27" s="297" t="s">
        <v>104</v>
      </c>
      <c r="F27" s="298"/>
    </row>
    <row r="28" spans="2:6" ht="35.25" customHeight="1" x14ac:dyDescent="0.25">
      <c r="B28" s="243" t="s">
        <v>105</v>
      </c>
      <c r="C28" s="244"/>
      <c r="D28" s="245"/>
      <c r="E28" s="299" t="s">
        <v>106</v>
      </c>
      <c r="F28" s="300"/>
    </row>
    <row r="29" spans="2:6" ht="47.25" customHeight="1" x14ac:dyDescent="0.25">
      <c r="B29" s="279" t="s">
        <v>107</v>
      </c>
      <c r="C29" s="280"/>
      <c r="D29" s="281"/>
      <c r="E29" s="279" t="s">
        <v>108</v>
      </c>
      <c r="F29" s="281"/>
    </row>
    <row r="30" spans="2:6" ht="16.5" x14ac:dyDescent="0.25">
      <c r="B30" s="279" t="s">
        <v>109</v>
      </c>
      <c r="C30" s="280"/>
      <c r="D30" s="281"/>
      <c r="E30" s="301" t="s">
        <v>110</v>
      </c>
      <c r="F30" s="278"/>
    </row>
    <row r="31" spans="2:6" ht="16.5" x14ac:dyDescent="0.3">
      <c r="B31" s="301" t="s">
        <v>111</v>
      </c>
      <c r="C31" s="302"/>
      <c r="D31" s="278"/>
      <c r="E31" s="285" t="s">
        <v>112</v>
      </c>
      <c r="F31" s="287"/>
    </row>
    <row r="32" spans="2:6" ht="16.5" x14ac:dyDescent="0.3">
      <c r="B32" s="301" t="s">
        <v>113</v>
      </c>
      <c r="C32" s="302"/>
      <c r="D32" s="278"/>
      <c r="E32" s="303"/>
      <c r="F32" s="304"/>
    </row>
    <row r="33" spans="2:6" ht="16.5" x14ac:dyDescent="0.25">
      <c r="B33" s="301" t="s">
        <v>114</v>
      </c>
      <c r="C33" s="302"/>
      <c r="D33" s="278"/>
      <c r="E33" s="301"/>
      <c r="F33" s="278"/>
    </row>
    <row r="34" spans="2:6" ht="16.5" x14ac:dyDescent="0.25">
      <c r="B34" s="301" t="s">
        <v>115</v>
      </c>
      <c r="C34" s="302"/>
      <c r="D34" s="278"/>
      <c r="E34" s="279"/>
      <c r="F34" s="281"/>
    </row>
    <row r="35" spans="2:6" ht="16.5" x14ac:dyDescent="0.25">
      <c r="B35" s="301"/>
      <c r="C35" s="302"/>
      <c r="D35" s="278"/>
      <c r="E35" s="279"/>
      <c r="F35" s="281"/>
    </row>
    <row r="36" spans="2:6" ht="16.5" x14ac:dyDescent="0.25">
      <c r="B36" s="279"/>
      <c r="C36" s="280"/>
      <c r="D36" s="281"/>
      <c r="E36" s="279"/>
      <c r="F36" s="281"/>
    </row>
    <row r="37" spans="2:6" ht="16.5" x14ac:dyDescent="0.3">
      <c r="B37" s="310"/>
      <c r="C37" s="311"/>
      <c r="D37" s="312"/>
      <c r="E37" s="310"/>
      <c r="F37" s="312"/>
    </row>
    <row r="38" spans="2:6" ht="17.25" thickBot="1" x14ac:dyDescent="0.35">
      <c r="B38" s="305"/>
      <c r="C38" s="306"/>
      <c r="D38" s="307"/>
      <c r="E38" s="308"/>
      <c r="F38" s="309"/>
    </row>
  </sheetData>
  <mergeCells count="53">
    <mergeCell ref="B38:D38"/>
    <mergeCell ref="E38:F38"/>
    <mergeCell ref="B35:D35"/>
    <mergeCell ref="E35:F35"/>
    <mergeCell ref="B36:D36"/>
    <mergeCell ref="E36:F36"/>
    <mergeCell ref="B37:D37"/>
    <mergeCell ref="E37:F37"/>
    <mergeCell ref="B32:D32"/>
    <mergeCell ref="E32:F32"/>
    <mergeCell ref="B33:D33"/>
    <mergeCell ref="E33:F33"/>
    <mergeCell ref="B34:D34"/>
    <mergeCell ref="E34:F34"/>
    <mergeCell ref="B29:D29"/>
    <mergeCell ref="E29:F29"/>
    <mergeCell ref="B30:D30"/>
    <mergeCell ref="E30:F30"/>
    <mergeCell ref="B31:D31"/>
    <mergeCell ref="E31:F31"/>
    <mergeCell ref="B26:D26"/>
    <mergeCell ref="E26:F26"/>
    <mergeCell ref="B27:D27"/>
    <mergeCell ref="E27:F27"/>
    <mergeCell ref="B28:D28"/>
    <mergeCell ref="E28:F28"/>
    <mergeCell ref="B25:D25"/>
    <mergeCell ref="E25:F25"/>
    <mergeCell ref="B22:D22"/>
    <mergeCell ref="E22:F22"/>
    <mergeCell ref="B23:D23"/>
    <mergeCell ref="E23:F23"/>
    <mergeCell ref="B24:D24"/>
    <mergeCell ref="E24:F24"/>
    <mergeCell ref="B19:D19"/>
    <mergeCell ref="E19:F19"/>
    <mergeCell ref="B20:D20"/>
    <mergeCell ref="E20:F20"/>
    <mergeCell ref="B21:D21"/>
    <mergeCell ref="E21:F21"/>
    <mergeCell ref="B18:D18"/>
    <mergeCell ref="E18:F18"/>
    <mergeCell ref="B2:B5"/>
    <mergeCell ref="C2:E5"/>
    <mergeCell ref="C7:F7"/>
    <mergeCell ref="C8:F8"/>
    <mergeCell ref="B9:F9"/>
    <mergeCell ref="B10:F10"/>
    <mergeCell ref="B11:C11"/>
    <mergeCell ref="B12:C12"/>
    <mergeCell ref="B14:F14"/>
    <mergeCell ref="B17:D17"/>
    <mergeCell ref="E17:F17"/>
  </mergeCells>
  <dataValidations count="1">
    <dataValidation type="list" allowBlank="1" showInputMessage="1" showErrorMessage="1" sqref="B12:C12" xr:uid="{00000000-0002-0000-0100-000000000000}">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Q86"/>
  <sheetViews>
    <sheetView tabSelected="1" topLeftCell="A12" zoomScale="70" zoomScaleNormal="70" workbookViewId="0">
      <selection activeCell="A18" sqref="A18:A23"/>
    </sheetView>
  </sheetViews>
  <sheetFormatPr baseColWidth="10" defaultColWidth="11.42578125" defaultRowHeight="16.5" x14ac:dyDescent="0.3"/>
  <cols>
    <col min="1" max="1" width="4" style="2" bestFit="1" customWidth="1"/>
    <col min="2" max="2" width="14.140625" style="2" customWidth="1"/>
    <col min="3" max="3" width="21.5703125" style="2" customWidth="1"/>
    <col min="4" max="4" width="22.140625" style="2" customWidth="1"/>
    <col min="5" max="5" width="32.42578125" style="3" customWidth="1"/>
    <col min="6" max="6" width="19" style="2" customWidth="1"/>
    <col min="7" max="7" width="17.85546875" style="3" customWidth="1"/>
    <col min="8" max="8" width="16.5703125" style="3" customWidth="1"/>
    <col min="9" max="9" width="6.28515625" style="3" bestFit="1" customWidth="1"/>
    <col min="10" max="10" width="27.28515625" style="3" bestFit="1" customWidth="1"/>
    <col min="11" max="11" width="16.28515625" style="1" hidden="1" customWidth="1"/>
    <col min="12" max="12" width="17.5703125" style="3" customWidth="1"/>
    <col min="13" max="13" width="6.28515625" style="3" bestFit="1" customWidth="1"/>
    <col min="14" max="14" width="16" style="3" customWidth="1"/>
    <col min="15" max="15" width="5.85546875" style="3" customWidth="1"/>
    <col min="16" max="16" width="48" style="183"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28515625" style="1" customWidth="1"/>
    <col min="27" max="27" width="9.28515625" style="1" customWidth="1"/>
    <col min="28" max="28" width="9.140625" style="1" customWidth="1"/>
    <col min="29" max="29" width="8.42578125" style="1" customWidth="1"/>
    <col min="30" max="30" width="7.28515625" style="1" customWidth="1"/>
    <col min="31" max="31" width="28.28515625" style="1" customWidth="1"/>
    <col min="32" max="32" width="18.28515625" style="3" customWidth="1"/>
    <col min="33" max="33" width="16.85546875" style="3" customWidth="1"/>
    <col min="34" max="34" width="16.85546875" style="1" customWidth="1"/>
    <col min="35" max="35" width="14.85546875" style="1" customWidth="1"/>
    <col min="36" max="36" width="18.5703125" style="1" customWidth="1"/>
    <col min="37" max="37" width="21" style="1" customWidth="1"/>
    <col min="38" max="16384" width="11.42578125" style="1"/>
  </cols>
  <sheetData>
    <row r="1" spans="1:69" ht="15" customHeight="1" x14ac:dyDescent="0.3">
      <c r="A1" s="392"/>
      <c r="B1" s="393"/>
      <c r="C1" s="393"/>
      <c r="D1" s="394"/>
      <c r="E1" s="408" t="s">
        <v>116</v>
      </c>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c r="AI1" s="410"/>
      <c r="AJ1" s="404" t="s">
        <v>117</v>
      </c>
      <c r="AK1" s="405"/>
    </row>
    <row r="2" spans="1:69" ht="15" customHeight="1" x14ac:dyDescent="0.3">
      <c r="A2" s="395"/>
      <c r="B2" s="396"/>
      <c r="C2" s="396"/>
      <c r="D2" s="397"/>
      <c r="E2" s="411"/>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3"/>
      <c r="AJ2" s="406" t="s">
        <v>118</v>
      </c>
      <c r="AK2" s="407"/>
    </row>
    <row r="3" spans="1:69" ht="15" customHeight="1" x14ac:dyDescent="0.3">
      <c r="A3" s="395"/>
      <c r="B3" s="396"/>
      <c r="C3" s="396"/>
      <c r="D3" s="397"/>
      <c r="E3" s="411"/>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3"/>
      <c r="AJ3" s="406" t="s">
        <v>119</v>
      </c>
      <c r="AK3" s="40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row>
    <row r="4" spans="1:69" ht="15" customHeight="1" x14ac:dyDescent="0.3">
      <c r="A4" s="398"/>
      <c r="B4" s="399"/>
      <c r="C4" s="399"/>
      <c r="D4" s="400"/>
      <c r="E4" s="414"/>
      <c r="F4" s="415"/>
      <c r="G4" s="415"/>
      <c r="H4" s="415"/>
      <c r="I4" s="415"/>
      <c r="J4" s="415"/>
      <c r="K4" s="415"/>
      <c r="L4" s="415"/>
      <c r="M4" s="415"/>
      <c r="N4" s="415"/>
      <c r="O4" s="415"/>
      <c r="P4" s="415"/>
      <c r="Q4" s="415"/>
      <c r="R4" s="415"/>
      <c r="S4" s="415"/>
      <c r="T4" s="415"/>
      <c r="U4" s="415"/>
      <c r="V4" s="415"/>
      <c r="W4" s="415"/>
      <c r="X4" s="415"/>
      <c r="Y4" s="415"/>
      <c r="Z4" s="415"/>
      <c r="AA4" s="415"/>
      <c r="AB4" s="415"/>
      <c r="AC4" s="415"/>
      <c r="AD4" s="415"/>
      <c r="AE4" s="415"/>
      <c r="AF4" s="415"/>
      <c r="AG4" s="415"/>
      <c r="AH4" s="415"/>
      <c r="AI4" s="416"/>
      <c r="AJ4" s="404" t="s">
        <v>120</v>
      </c>
      <c r="AK4" s="405"/>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row>
    <row r="5" spans="1:69" ht="16.5" customHeight="1" x14ac:dyDescent="0.3">
      <c r="A5" s="26"/>
      <c r="B5" s="27"/>
      <c r="C5" s="26"/>
      <c r="D5" s="26"/>
      <c r="E5" s="25"/>
      <c r="F5" s="26"/>
      <c r="G5" s="25"/>
      <c r="H5" s="25"/>
      <c r="I5" s="25"/>
      <c r="J5" s="25"/>
      <c r="K5" s="7"/>
      <c r="L5" s="25"/>
      <c r="M5" s="25"/>
      <c r="N5" s="25"/>
      <c r="O5" s="25"/>
      <c r="P5" s="182"/>
      <c r="Q5" s="7"/>
      <c r="R5" s="7"/>
      <c r="S5" s="7"/>
      <c r="T5" s="7"/>
      <c r="U5" s="7"/>
      <c r="V5" s="7"/>
      <c r="W5" s="7"/>
      <c r="X5" s="7"/>
      <c r="Y5" s="7"/>
      <c r="Z5" s="7"/>
      <c r="AA5" s="7"/>
      <c r="AB5" s="7"/>
      <c r="AC5" s="7"/>
      <c r="AD5" s="7"/>
      <c r="AE5" s="7"/>
      <c r="AF5" s="25"/>
      <c r="AG5" s="25"/>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row>
    <row r="6" spans="1:69" ht="26.25" customHeight="1" x14ac:dyDescent="0.3">
      <c r="A6" s="348" t="s">
        <v>121</v>
      </c>
      <c r="B6" s="349"/>
      <c r="C6" s="356" t="s">
        <v>78</v>
      </c>
      <c r="D6" s="357"/>
      <c r="E6" s="357"/>
      <c r="F6" s="357"/>
      <c r="G6" s="357"/>
      <c r="H6" s="357"/>
      <c r="I6" s="357"/>
      <c r="J6" s="357"/>
      <c r="K6" s="357"/>
      <c r="L6" s="357"/>
      <c r="M6" s="357"/>
      <c r="N6" s="358"/>
      <c r="O6" s="417"/>
      <c r="P6" s="417"/>
      <c r="Q6" s="417"/>
      <c r="R6" s="7"/>
      <c r="S6" s="7"/>
      <c r="T6" s="7"/>
      <c r="U6" s="7"/>
      <c r="V6" s="7"/>
      <c r="W6" s="7"/>
      <c r="X6" s="7"/>
      <c r="Y6" s="7"/>
      <c r="Z6" s="7"/>
      <c r="AA6" s="7"/>
      <c r="AB6" s="7"/>
      <c r="AC6" s="7"/>
      <c r="AD6" s="7"/>
      <c r="AE6" s="7"/>
      <c r="AF6" s="25"/>
      <c r="AG6" s="25"/>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row>
    <row r="7" spans="1:69" ht="64.5" customHeight="1" x14ac:dyDescent="0.3">
      <c r="A7" s="348" t="s">
        <v>122</v>
      </c>
      <c r="B7" s="349"/>
      <c r="C7" s="353" t="s">
        <v>86</v>
      </c>
      <c r="D7" s="354"/>
      <c r="E7" s="354"/>
      <c r="F7" s="354"/>
      <c r="G7" s="354"/>
      <c r="H7" s="354"/>
      <c r="I7" s="354"/>
      <c r="J7" s="354"/>
      <c r="K7" s="354"/>
      <c r="L7" s="354"/>
      <c r="M7" s="354"/>
      <c r="N7" s="355"/>
      <c r="O7" s="189"/>
      <c r="P7" s="182"/>
      <c r="Q7" s="189"/>
      <c r="R7" s="189"/>
      <c r="S7" s="189"/>
      <c r="T7" s="189"/>
      <c r="U7" s="189"/>
      <c r="V7" s="189"/>
      <c r="W7" s="189"/>
      <c r="X7" s="189"/>
      <c r="Y7" s="189"/>
      <c r="Z7" s="189"/>
      <c r="AA7" s="189"/>
      <c r="AB7" s="189"/>
      <c r="AC7" s="189"/>
      <c r="AD7" s="189"/>
      <c r="AE7" s="189"/>
      <c r="AF7" s="189"/>
      <c r="AG7" s="189"/>
      <c r="AH7" s="189"/>
      <c r="AI7" s="189"/>
      <c r="AJ7" s="189"/>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row>
    <row r="8" spans="1:69" ht="45" customHeight="1" x14ac:dyDescent="0.3">
      <c r="A8" s="348" t="s">
        <v>123</v>
      </c>
      <c r="B8" s="349"/>
      <c r="C8" s="356" t="s">
        <v>80</v>
      </c>
      <c r="D8" s="357"/>
      <c r="E8" s="357"/>
      <c r="F8" s="357"/>
      <c r="G8" s="357"/>
      <c r="H8" s="357"/>
      <c r="I8" s="357"/>
      <c r="J8" s="357"/>
      <c r="K8" s="357"/>
      <c r="L8" s="357"/>
      <c r="M8" s="357"/>
      <c r="N8" s="358"/>
      <c r="O8" s="189"/>
      <c r="P8" s="189"/>
      <c r="Q8" s="189"/>
      <c r="R8" s="189"/>
      <c r="S8" s="189"/>
      <c r="T8" s="189"/>
      <c r="U8" s="189"/>
      <c r="V8" s="189"/>
      <c r="W8" s="189"/>
      <c r="X8" s="189"/>
      <c r="Y8" s="189"/>
      <c r="Z8" s="189"/>
      <c r="AA8" s="189"/>
      <c r="AB8" s="189"/>
      <c r="AC8" s="189"/>
      <c r="AD8" s="189"/>
      <c r="AE8" s="189"/>
      <c r="AF8" s="189"/>
      <c r="AG8" s="189"/>
      <c r="AH8" s="189"/>
      <c r="AI8" s="189"/>
      <c r="AJ8" s="189"/>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row>
    <row r="9" spans="1:69" x14ac:dyDescent="0.3">
      <c r="A9" s="401" t="s">
        <v>124</v>
      </c>
      <c r="B9" s="402"/>
      <c r="C9" s="402"/>
      <c r="D9" s="402"/>
      <c r="E9" s="402"/>
      <c r="F9" s="402"/>
      <c r="G9" s="403"/>
      <c r="H9" s="401" t="s">
        <v>125</v>
      </c>
      <c r="I9" s="402"/>
      <c r="J9" s="402"/>
      <c r="K9" s="402"/>
      <c r="L9" s="402"/>
      <c r="M9" s="402"/>
      <c r="N9" s="403"/>
      <c r="O9" s="401" t="s">
        <v>126</v>
      </c>
      <c r="P9" s="402"/>
      <c r="Q9" s="402"/>
      <c r="R9" s="402"/>
      <c r="S9" s="402"/>
      <c r="T9" s="402"/>
      <c r="U9" s="402"/>
      <c r="V9" s="402"/>
      <c r="W9" s="403"/>
      <c r="X9" s="401" t="s">
        <v>127</v>
      </c>
      <c r="Y9" s="402"/>
      <c r="Z9" s="402"/>
      <c r="AA9" s="402"/>
      <c r="AB9" s="402"/>
      <c r="AC9" s="402"/>
      <c r="AD9" s="402"/>
      <c r="AE9" s="401" t="s">
        <v>128</v>
      </c>
      <c r="AF9" s="402"/>
      <c r="AG9" s="402"/>
      <c r="AH9" s="402"/>
      <c r="AI9" s="402"/>
      <c r="AJ9" s="402"/>
      <c r="AK9" s="402"/>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row>
    <row r="10" spans="1:69" ht="16.5" customHeight="1" x14ac:dyDescent="0.3">
      <c r="A10" s="350" t="s">
        <v>129</v>
      </c>
      <c r="B10" s="316" t="s">
        <v>23</v>
      </c>
      <c r="C10" s="336" t="s">
        <v>25</v>
      </c>
      <c r="D10" s="336" t="s">
        <v>27</v>
      </c>
      <c r="E10" s="352" t="s">
        <v>29</v>
      </c>
      <c r="F10" s="347" t="s">
        <v>31</v>
      </c>
      <c r="G10" s="336" t="s">
        <v>130</v>
      </c>
      <c r="H10" s="335" t="s">
        <v>131</v>
      </c>
      <c r="I10" s="313" t="s">
        <v>132</v>
      </c>
      <c r="J10" s="347" t="s">
        <v>133</v>
      </c>
      <c r="K10" s="347" t="s">
        <v>134</v>
      </c>
      <c r="L10" s="315" t="s">
        <v>135</v>
      </c>
      <c r="M10" s="313" t="s">
        <v>132</v>
      </c>
      <c r="N10" s="336" t="s">
        <v>37</v>
      </c>
      <c r="O10" s="338" t="s">
        <v>136</v>
      </c>
      <c r="P10" s="337" t="s">
        <v>39</v>
      </c>
      <c r="Q10" s="347" t="s">
        <v>41</v>
      </c>
      <c r="R10" s="337" t="s">
        <v>137</v>
      </c>
      <c r="S10" s="337"/>
      <c r="T10" s="337"/>
      <c r="U10" s="337"/>
      <c r="V10" s="337"/>
      <c r="W10" s="337"/>
      <c r="X10" s="340" t="s">
        <v>138</v>
      </c>
      <c r="Y10" s="340" t="s">
        <v>139</v>
      </c>
      <c r="Z10" s="340" t="s">
        <v>132</v>
      </c>
      <c r="AA10" s="340" t="s">
        <v>140</v>
      </c>
      <c r="AB10" s="340" t="s">
        <v>132</v>
      </c>
      <c r="AC10" s="340" t="s">
        <v>141</v>
      </c>
      <c r="AD10" s="338" t="s">
        <v>57</v>
      </c>
      <c r="AE10" s="337" t="s">
        <v>128</v>
      </c>
      <c r="AF10" s="337" t="s">
        <v>142</v>
      </c>
      <c r="AG10" s="337" t="s">
        <v>143</v>
      </c>
      <c r="AH10" s="347" t="s">
        <v>144</v>
      </c>
      <c r="AI10" s="337" t="s">
        <v>145</v>
      </c>
      <c r="AJ10" s="337" t="s">
        <v>146</v>
      </c>
      <c r="AK10" s="337" t="s">
        <v>61</v>
      </c>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row>
    <row r="11" spans="1:69" s="4" customFormat="1" ht="94.5" customHeight="1" x14ac:dyDescent="0.25">
      <c r="A11" s="351"/>
      <c r="B11" s="316"/>
      <c r="C11" s="337"/>
      <c r="D11" s="337"/>
      <c r="E11" s="316"/>
      <c r="F11" s="336"/>
      <c r="G11" s="337"/>
      <c r="H11" s="336"/>
      <c r="I11" s="314"/>
      <c r="J11" s="336"/>
      <c r="K11" s="336"/>
      <c r="L11" s="314"/>
      <c r="M11" s="314"/>
      <c r="N11" s="337"/>
      <c r="O11" s="339"/>
      <c r="P11" s="337"/>
      <c r="Q11" s="336"/>
      <c r="R11" s="6" t="s">
        <v>147</v>
      </c>
      <c r="S11" s="6" t="s">
        <v>148</v>
      </c>
      <c r="T11" s="6" t="s">
        <v>149</v>
      </c>
      <c r="U11" s="6" t="s">
        <v>150</v>
      </c>
      <c r="V11" s="6" t="s">
        <v>151</v>
      </c>
      <c r="W11" s="6" t="s">
        <v>152</v>
      </c>
      <c r="X11" s="340"/>
      <c r="Y11" s="340"/>
      <c r="Z11" s="340"/>
      <c r="AA11" s="340"/>
      <c r="AB11" s="340"/>
      <c r="AC11" s="340"/>
      <c r="AD11" s="339"/>
      <c r="AE11" s="337"/>
      <c r="AF11" s="337"/>
      <c r="AG11" s="337"/>
      <c r="AH11" s="336"/>
      <c r="AI11" s="337"/>
      <c r="AJ11" s="337"/>
      <c r="AK11" s="337"/>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row>
    <row r="12" spans="1:69" s="3" customFormat="1" ht="100.5" customHeight="1" x14ac:dyDescent="0.25">
      <c r="A12" s="326">
        <v>1</v>
      </c>
      <c r="B12" s="317" t="s">
        <v>153</v>
      </c>
      <c r="C12" s="317" t="s">
        <v>154</v>
      </c>
      <c r="D12" s="317" t="s">
        <v>155</v>
      </c>
      <c r="E12" s="329" t="s">
        <v>156</v>
      </c>
      <c r="F12" s="317" t="s">
        <v>157</v>
      </c>
      <c r="G12" s="320">
        <v>2300</v>
      </c>
      <c r="H12" s="323" t="str">
        <f>IF(G12&lt;=0,"",IF(G12&lt;=2,"Muy Baja",IF(G12&lt;=24,"Baja",IF(G12&lt;=500,"Media",IF(G12&lt;=5000,"Alta","Muy Alta")))))</f>
        <v>Alta</v>
      </c>
      <c r="I12" s="332">
        <f>IF(H12="","",IF(H12="Muy Baja",0.2,IF(H12="Baja",0.4,IF(H12="Media",0.6,IF(H12="Alta",0.8,IF(H12="Muy Alta",1,))))))</f>
        <v>0.8</v>
      </c>
      <c r="J12" s="362" t="s">
        <v>158</v>
      </c>
      <c r="K12" s="332" t="str">
        <f>IF(NOT(ISERROR(MATCH(J12,'Tabla Impacto'!$B$221:$B$223,0))),'Tabla Impacto'!$F$223&amp;"Por favor no seleccionar los criterios de impacto(Afectación Económica o presupuestal y Pérdida Reputacional)",J12)</f>
        <v xml:space="preserve">     El riesgo afecta la imagen de de la entidad con efecto publicitario sostenido a nivel de sector administrativo, nivel departamental o municipal</v>
      </c>
      <c r="L12" s="323" t="str">
        <f>IF(OR(K12='Tabla Impacto'!$C$11,K12='Tabla Impacto'!$D$11),"Leve",IF(OR(K12='Tabla Impacto'!$C$12,K12='Tabla Impacto'!$D$12),"Menor",IF(OR(K12='Tabla Impacto'!$C$13,K12='Tabla Impacto'!$D$13),"Moderado",IF(OR(K12='Tabla Impacto'!$C$14,K12='Tabla Impacto'!$D$14),"Mayor",IF(OR(K12='Tabla Impacto'!$C$15,K12='Tabla Impacto'!$D$15),"Catastrófico","")))))</f>
        <v>Mayor</v>
      </c>
      <c r="M12" s="332">
        <f>IF(L12="","",IF(L12="Leve",0.2,IF(L12="Menor",0.4,IF(L12="Moderado",0.6,IF(L12="Mayor",0.8,IF(L12="Catastrófico",1,))))))</f>
        <v>0.8</v>
      </c>
      <c r="N12" s="359"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5">
        <v>1</v>
      </c>
      <c r="P12" s="179" t="s">
        <v>291</v>
      </c>
      <c r="Q12" s="161" t="str">
        <f>IF(OR(R12="Preventivo",R12="Detectivo"),"Probabilidad",IF(R12="Correctivo","Impacto",""))</f>
        <v>Probabilidad</v>
      </c>
      <c r="R12" s="156" t="s">
        <v>159</v>
      </c>
      <c r="S12" s="156" t="s">
        <v>160</v>
      </c>
      <c r="T12" s="157" t="str">
        <f>IF(AND(R12="Preventivo",S12="Automático"),"50%",IF(AND(R12="Preventivo",S12="Manual"),"40%",IF(AND(R12="Detectivo",S12="Automático"),"40%",IF(AND(R12="Detectivo",S12="Manual"),"30%",IF(AND(R12="Correctivo",S12="Automático"),"35%",IF(AND(R12="Correctivo",S12="Manual"),"25%",""))))))</f>
        <v>40%</v>
      </c>
      <c r="U12" s="156" t="s">
        <v>161</v>
      </c>
      <c r="V12" s="156" t="s">
        <v>162</v>
      </c>
      <c r="W12" s="156" t="s">
        <v>163</v>
      </c>
      <c r="X12" s="158">
        <f>IFERROR(IF(Q12="Probabilidad",(I12-(+I12*T12)),IF(Q12="Impacto",I12,"")),"")</f>
        <v>0.48</v>
      </c>
      <c r="Y12" s="159" t="str">
        <f>IFERROR(IF(X12="","",IF(X12&lt;=0.2,"Muy Baja",IF(X12&lt;=0.4,"Baja",IF(X12&lt;=0.6,"Media",IF(X12&lt;=0.8,"Alta","Muy Alta"))))),"")</f>
        <v>Media</v>
      </c>
      <c r="Z12" s="160">
        <f>+X12</f>
        <v>0.48</v>
      </c>
      <c r="AA12" s="159" t="str">
        <f>IFERROR(IF(AB12="","",IF(AB12&lt;=0.2,"Leve",IF(AB12&lt;=0.4,"Menor",IF(AB12&lt;=0.6,"Moderado",IF(AB12&lt;=0.8,"Mayor","Catastrófico"))))),"")</f>
        <v>Mayor</v>
      </c>
      <c r="AB12" s="160">
        <f>IFERROR(IF(Q12="Impacto",(M12-(+M12*T12)),IF(Q12="Probabilidad",M12,"")),"")</f>
        <v>0.8</v>
      </c>
      <c r="AC12" s="165"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162" t="s">
        <v>164</v>
      </c>
      <c r="AE12" s="187" t="s">
        <v>165</v>
      </c>
      <c r="AF12" s="178" t="s">
        <v>166</v>
      </c>
      <c r="AG12" s="177">
        <v>45373</v>
      </c>
      <c r="AH12" s="177">
        <v>45642</v>
      </c>
      <c r="AI12" s="164"/>
      <c r="AJ12" s="116"/>
      <c r="AK12" s="163"/>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row>
    <row r="13" spans="1:69" ht="15.75" customHeight="1" x14ac:dyDescent="0.3">
      <c r="A13" s="327"/>
      <c r="B13" s="318"/>
      <c r="C13" s="318"/>
      <c r="D13" s="318"/>
      <c r="E13" s="330"/>
      <c r="F13" s="318"/>
      <c r="G13" s="321"/>
      <c r="H13" s="324"/>
      <c r="I13" s="333"/>
      <c r="J13" s="363"/>
      <c r="K13" s="333">
        <f>IF(NOT(ISERROR(MATCH(J13,_xlfn.ANCHORARRAY(E24),0))),I26&amp;"Por favor no seleccionar los criterios de impacto",J13)</f>
        <v>0</v>
      </c>
      <c r="L13" s="324"/>
      <c r="M13" s="333"/>
      <c r="N13" s="360"/>
      <c r="O13" s="5">
        <v>2</v>
      </c>
      <c r="P13" s="179"/>
      <c r="Q13" s="161"/>
      <c r="R13" s="156"/>
      <c r="S13" s="156"/>
      <c r="T13" s="157" t="str">
        <f t="shared" ref="T13:T17" si="0">IF(AND(R13="Preventivo",S13="Automático"),"50%",IF(AND(R13="Preventivo",S13="Manual"),"40%",IF(AND(R13="Detectivo",S13="Automático"),"40%",IF(AND(R13="Detectivo",S13="Manual"),"30%",IF(AND(R13="Correctivo",S13="Automático"),"35%",IF(AND(R13="Correctivo",S13="Manual"),"25%",""))))))</f>
        <v/>
      </c>
      <c r="U13" s="156"/>
      <c r="V13" s="156"/>
      <c r="W13" s="156"/>
      <c r="X13" s="158" t="str">
        <f>IFERROR(IF(AND(Q12="Probabilidad",Q13="Probabilidad"),(Z12-(+Z12*T13)),IF(Q13="Probabilidad",(I12-(+I12*T13)),IF(Q13="Impacto",Z12,""))),"")</f>
        <v/>
      </c>
      <c r="Y13" s="159" t="str">
        <f t="shared" ref="Y13:Y71" si="1">IFERROR(IF(X13="","",IF(X13&lt;=0.2,"Muy Baja",IF(X13&lt;=0.4,"Baja",IF(X13&lt;=0.6,"Media",IF(X13&lt;=0.8,"Alta","Muy Alta"))))),"")</f>
        <v/>
      </c>
      <c r="Z13" s="160" t="str">
        <f t="shared" ref="Z13:Z17" si="2">+X13</f>
        <v/>
      </c>
      <c r="AA13" s="159" t="str">
        <f t="shared" ref="AA13:AA71" si="3">IFERROR(IF(AB13="","",IF(AB13&lt;=0.2,"Leve",IF(AB13&lt;=0.4,"Menor",IF(AB13&lt;=0.6,"Moderado",IF(AB13&lt;=0.8,"Mayor","Catastrófico"))))),"")</f>
        <v/>
      </c>
      <c r="AB13" s="160" t="str">
        <f>IFERROR(IF(AND(Q12="Impacto",Q13="Impacto"),(AB12-(+AB12*T13)),IF(Q13="Impacto",(M12-(+M12*T13)),IF(Q13="Probabilidad",AB12,""))),"")</f>
        <v/>
      </c>
      <c r="AC13" s="165"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62"/>
      <c r="AE13" s="176"/>
      <c r="AF13" s="176"/>
      <c r="AG13" s="177"/>
      <c r="AH13" s="177"/>
      <c r="AI13" s="168"/>
      <c r="AJ13" s="112"/>
      <c r="AK13" s="16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row>
    <row r="14" spans="1:69" ht="15.75" customHeight="1" x14ac:dyDescent="0.3">
      <c r="A14" s="327"/>
      <c r="B14" s="318"/>
      <c r="C14" s="318"/>
      <c r="D14" s="318"/>
      <c r="E14" s="330"/>
      <c r="F14" s="318"/>
      <c r="G14" s="321"/>
      <c r="H14" s="324"/>
      <c r="I14" s="333"/>
      <c r="J14" s="363"/>
      <c r="K14" s="333">
        <f>IF(NOT(ISERROR(MATCH(J14,_xlfn.ANCHORARRAY(E25),0))),I27&amp;"Por favor no seleccionar los criterios de impacto",J14)</f>
        <v>0</v>
      </c>
      <c r="L14" s="324"/>
      <c r="M14" s="333"/>
      <c r="N14" s="360"/>
      <c r="O14" s="5">
        <v>3</v>
      </c>
      <c r="P14" s="180"/>
      <c r="Q14" s="104"/>
      <c r="R14" s="105"/>
      <c r="S14" s="105"/>
      <c r="T14" s="106"/>
      <c r="U14" s="115"/>
      <c r="V14" s="115"/>
      <c r="W14" s="115"/>
      <c r="X14" s="107"/>
      <c r="Y14" s="108"/>
      <c r="Z14" s="109"/>
      <c r="AA14" s="108"/>
      <c r="AB14" s="109"/>
      <c r="AC14" s="110"/>
      <c r="AD14" s="111"/>
      <c r="AE14" s="112"/>
      <c r="AF14" s="167"/>
      <c r="AG14" s="168"/>
      <c r="AH14" s="114"/>
      <c r="AI14" s="114"/>
      <c r="AJ14" s="112"/>
      <c r="AK14" s="113"/>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row>
    <row r="15" spans="1:69" ht="15.75" customHeight="1" x14ac:dyDescent="0.3">
      <c r="A15" s="327"/>
      <c r="B15" s="318"/>
      <c r="C15" s="318"/>
      <c r="D15" s="318"/>
      <c r="E15" s="330"/>
      <c r="F15" s="318"/>
      <c r="G15" s="321"/>
      <c r="H15" s="324"/>
      <c r="I15" s="333"/>
      <c r="J15" s="363"/>
      <c r="K15" s="333">
        <f>IF(NOT(ISERROR(MATCH(J15,_xlfn.ANCHORARRAY(E26),0))),I28&amp;"Por favor no seleccionar los criterios de impacto",J15)</f>
        <v>0</v>
      </c>
      <c r="L15" s="324"/>
      <c r="M15" s="333"/>
      <c r="N15" s="360"/>
      <c r="O15" s="5">
        <v>4</v>
      </c>
      <c r="P15" s="179"/>
      <c r="Q15" s="104"/>
      <c r="R15" s="105"/>
      <c r="S15" s="105"/>
      <c r="T15" s="106"/>
      <c r="U15" s="105"/>
      <c r="V15" s="105"/>
      <c r="W15" s="105"/>
      <c r="X15" s="107"/>
      <c r="Y15" s="108"/>
      <c r="Z15" s="109"/>
      <c r="AA15" s="108"/>
      <c r="AB15" s="109"/>
      <c r="AC15" s="110"/>
      <c r="AD15" s="111"/>
      <c r="AE15" s="112"/>
      <c r="AF15" s="167"/>
      <c r="AG15" s="168"/>
      <c r="AH15" s="114"/>
      <c r="AI15" s="114"/>
      <c r="AJ15" s="112"/>
      <c r="AK15" s="113"/>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row>
    <row r="16" spans="1:69" ht="15.75" customHeight="1" x14ac:dyDescent="0.3">
      <c r="A16" s="327"/>
      <c r="B16" s="318"/>
      <c r="C16" s="318"/>
      <c r="D16" s="318"/>
      <c r="E16" s="330"/>
      <c r="F16" s="318"/>
      <c r="G16" s="321"/>
      <c r="H16" s="324"/>
      <c r="I16" s="333"/>
      <c r="J16" s="363"/>
      <c r="K16" s="333">
        <f>IF(NOT(ISERROR(MATCH(J16,_xlfn.ANCHORARRAY(E27),0))),I29&amp;"Por favor no seleccionar los criterios de impacto",J16)</f>
        <v>0</v>
      </c>
      <c r="L16" s="324"/>
      <c r="M16" s="333"/>
      <c r="N16" s="360"/>
      <c r="O16" s="5">
        <v>5</v>
      </c>
      <c r="P16" s="179"/>
      <c r="Q16" s="104" t="str">
        <f t="shared" ref="Q16:Q17" si="5">IF(OR(R16="Preventivo",R16="Detectivo"),"Probabilidad",IF(R16="Correctivo","Impacto",""))</f>
        <v/>
      </c>
      <c r="R16" s="105"/>
      <c r="S16" s="105"/>
      <c r="T16" s="106" t="str">
        <f t="shared" si="0"/>
        <v/>
      </c>
      <c r="U16" s="105"/>
      <c r="V16" s="105"/>
      <c r="W16" s="105"/>
      <c r="X16" s="107" t="str">
        <f t="shared" ref="X16:X17" si="6">IFERROR(IF(AND(Q15="Probabilidad",Q16="Probabilidad"),(Z15-(+Z15*T16)),IF(AND(Q15="Impacto",Q16="Probabilidad"),(Z14-(+Z14*T16)),IF(Q16="Impacto",Z15,""))),"")</f>
        <v/>
      </c>
      <c r="Y16" s="108" t="str">
        <f t="shared" si="1"/>
        <v/>
      </c>
      <c r="Z16" s="109" t="str">
        <f t="shared" si="2"/>
        <v/>
      </c>
      <c r="AA16" s="108" t="str">
        <f t="shared" si="3"/>
        <v/>
      </c>
      <c r="AB16" s="109" t="str">
        <f t="shared" ref="AB16:AB17" si="7">IFERROR(IF(AND(Q15="Impacto",Q16="Impacto"),(AB15-(+AB15*T16)),IF(AND(Q15="Probabilidad",Q16="Impacto"),(AB14-(+AB14*T16)),IF(Q16="Probabilidad",AB15,""))),"")</f>
        <v/>
      </c>
      <c r="AC16" s="110" t="str">
        <f t="shared" si="4"/>
        <v/>
      </c>
      <c r="AD16" s="111"/>
      <c r="AE16" s="112"/>
      <c r="AF16" s="167"/>
      <c r="AG16" s="168"/>
      <c r="AH16" s="114"/>
      <c r="AI16" s="114"/>
      <c r="AJ16" s="112"/>
      <c r="AK16" s="113"/>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row>
    <row r="17" spans="1:69" ht="15.75" customHeight="1" x14ac:dyDescent="0.3">
      <c r="A17" s="328"/>
      <c r="B17" s="319"/>
      <c r="C17" s="319"/>
      <c r="D17" s="319"/>
      <c r="E17" s="331"/>
      <c r="F17" s="319"/>
      <c r="G17" s="322"/>
      <c r="H17" s="325"/>
      <c r="I17" s="334"/>
      <c r="J17" s="364"/>
      <c r="K17" s="334">
        <f>IF(NOT(ISERROR(MATCH(J17,_xlfn.ANCHORARRAY(E28),0))),I30&amp;"Por favor no seleccionar los criterios de impacto",J17)</f>
        <v>0</v>
      </c>
      <c r="L17" s="325"/>
      <c r="M17" s="334"/>
      <c r="N17" s="361"/>
      <c r="O17" s="5">
        <v>6</v>
      </c>
      <c r="P17" s="179"/>
      <c r="Q17" s="104" t="str">
        <f t="shared" si="5"/>
        <v/>
      </c>
      <c r="R17" s="105"/>
      <c r="S17" s="105"/>
      <c r="T17" s="106" t="str">
        <f t="shared" si="0"/>
        <v/>
      </c>
      <c r="U17" s="105"/>
      <c r="V17" s="105"/>
      <c r="W17" s="105"/>
      <c r="X17" s="107" t="str">
        <f t="shared" si="6"/>
        <v/>
      </c>
      <c r="Y17" s="108" t="str">
        <f t="shared" si="1"/>
        <v/>
      </c>
      <c r="Z17" s="109" t="str">
        <f t="shared" si="2"/>
        <v/>
      </c>
      <c r="AA17" s="108" t="str">
        <f t="shared" si="3"/>
        <v/>
      </c>
      <c r="AB17" s="109" t="str">
        <f t="shared" si="7"/>
        <v/>
      </c>
      <c r="AC17" s="110" t="str">
        <f t="shared" si="4"/>
        <v/>
      </c>
      <c r="AD17" s="111"/>
      <c r="AE17" s="112"/>
      <c r="AF17" s="167"/>
      <c r="AG17" s="168"/>
      <c r="AH17" s="114"/>
      <c r="AI17" s="114"/>
      <c r="AJ17" s="112"/>
      <c r="AK17" s="113"/>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row>
    <row r="18" spans="1:69" ht="132.75" customHeight="1" x14ac:dyDescent="0.3">
      <c r="A18" s="326">
        <v>2</v>
      </c>
      <c r="B18" s="317" t="s">
        <v>167</v>
      </c>
      <c r="C18" s="317" t="s">
        <v>168</v>
      </c>
      <c r="D18" s="317" t="s">
        <v>169</v>
      </c>
      <c r="E18" s="329" t="s">
        <v>170</v>
      </c>
      <c r="F18" s="317" t="s">
        <v>157</v>
      </c>
      <c r="G18" s="368">
        <v>360</v>
      </c>
      <c r="H18" s="371" t="str">
        <f>IF(G18&lt;=0,"",IF(G18&lt;=2,"Muy Baja",IF(G18&lt;=24,"Baja",IF(G18&lt;=500,"Media",IF(G18&lt;=5000,"Alta","Muy Alta")))))</f>
        <v>Media</v>
      </c>
      <c r="I18" s="341">
        <f>IF(H18="","",IF(H18="Muy Baja",0.2,IF(H18="Baja",0.4,IF(H18="Media",0.6,IF(H18="Alta",0.8,IF(H18="Muy Alta",1,))))))</f>
        <v>0.6</v>
      </c>
      <c r="J18" s="362" t="s">
        <v>171</v>
      </c>
      <c r="K18" s="341" t="str">
        <f>IF(NOT(ISERROR(MATCH(J18,'[1]Tabla Impacto'!$B$221:$B$223,0))),'[1]Tabla Impacto'!$F$223&amp;"Por favor no seleccionar los criterios de impacto(Afectación Económica o presupuestal y Pérdida Reputacional)",J18)</f>
        <v xml:space="preserve">     El riesgo afecta la imagen de la entidad con algunos usuarios de relevancia frente al logro de los objetivos</v>
      </c>
      <c r="L18" s="323" t="str">
        <f>IF(OR(K18='Tabla Impacto'!$C$11,K18='Tabla Impacto'!$D$11),"Leve",IF(OR(K18='Tabla Impacto'!$C$12,K18='Tabla Impacto'!$D$12),"Menor",IF(OR(K18='Tabla Impacto'!$C$13,K18='Tabla Impacto'!$D$13),"Moderado",IF(OR(K18='Tabla Impacto'!$C$14,K18='Tabla Impacto'!$D$14),"Mayor",IF(OR(K18='Tabla Impacto'!$C$15,K18='Tabla Impacto'!$D$15),"Catastrófico","")))))</f>
        <v>Moderado</v>
      </c>
      <c r="M18" s="341">
        <f>IF(L18="","",IF(L18="Leve",0.2,IF(L18="Menor",0.4,IF(L18="Moderado",0.6,IF(L18="Mayor",0.8,IF(L18="Catastrófico",1,))))))</f>
        <v>0.6</v>
      </c>
      <c r="N18" s="344"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188">
        <v>1</v>
      </c>
      <c r="P18" s="179" t="s">
        <v>289</v>
      </c>
      <c r="Q18" s="161" t="str">
        <f>IF(OR(R18="Preventivo",R18="Detectivo"),"Probabilidad",IF(R18="Correctivo","Impacto",""))</f>
        <v>Probabilidad</v>
      </c>
      <c r="R18" s="169" t="s">
        <v>159</v>
      </c>
      <c r="S18" s="169" t="s">
        <v>160</v>
      </c>
      <c r="T18" s="170" t="str">
        <f>IF(AND(R18="Preventivo",S18="Automático"),"50%",IF(AND(R18="Preventivo",S18="Manual"),"40%",IF(AND(R18="Detectivo",S18="Automático"),"40%",IF(AND(R18="Detectivo",S18="Manual"),"30%",IF(AND(R18="Correctivo",S18="Automático"),"35%",IF(AND(R18="Correctivo",S18="Manual"),"25%",""))))))</f>
        <v>40%</v>
      </c>
      <c r="U18" s="169" t="s">
        <v>161</v>
      </c>
      <c r="V18" s="169" t="s">
        <v>162</v>
      </c>
      <c r="W18" s="169" t="s">
        <v>163</v>
      </c>
      <c r="X18" s="158">
        <f>IFERROR(IF(Q18="Probabilidad",(I18-(+I18*T18)),IF(Q18="Impacto",I18,"")),"")</f>
        <v>0.36</v>
      </c>
      <c r="Y18" s="171" t="str">
        <f>IFERROR(IF(X18="","",IF(X18&lt;=0.2,"Muy Baja",IF(X18&lt;=0.4,"Baja",IF(X18&lt;=0.6,"Media",IF(X18&lt;=0.8,"Alta","Muy Alta"))))),"")</f>
        <v>Baja</v>
      </c>
      <c r="Z18" s="172">
        <f>+X18</f>
        <v>0.36</v>
      </c>
      <c r="AA18" s="171" t="str">
        <f>IFERROR(IF(AB18="","",IF(AB18&lt;=0.2,"Leve",IF(AB18&lt;=0.4,"Menor",IF(AB18&lt;=0.6,"Moderado",IF(AB18&lt;=0.8,"Mayor","Catastrófico"))))),"")</f>
        <v>Moderado</v>
      </c>
      <c r="AB18" s="172">
        <f>IFERROR(IF(Q18="Impacto",(M18-(+M18*T18)),IF(Q18="Probabilidad",M18,"")),"")</f>
        <v>0.6</v>
      </c>
      <c r="AC18" s="173"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174" t="s">
        <v>164</v>
      </c>
      <c r="AE18" s="176" t="s">
        <v>290</v>
      </c>
      <c r="AF18" s="177" t="s">
        <v>172</v>
      </c>
      <c r="AG18" s="177">
        <v>45373</v>
      </c>
      <c r="AH18" s="177">
        <v>45442</v>
      </c>
      <c r="AI18" s="114"/>
      <c r="AJ18" s="112"/>
      <c r="AK18" s="113"/>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row>
    <row r="19" spans="1:69" x14ac:dyDescent="0.3">
      <c r="A19" s="327"/>
      <c r="B19" s="318"/>
      <c r="C19" s="318"/>
      <c r="D19" s="318"/>
      <c r="E19" s="330"/>
      <c r="F19" s="318"/>
      <c r="G19" s="369"/>
      <c r="H19" s="372"/>
      <c r="I19" s="342"/>
      <c r="J19" s="363"/>
      <c r="K19" s="342">
        <f>IF(NOT(ISERROR(MATCH(J19,_xlfn.ANCHORARRAY(E30),0))),I32&amp;"Por favor no seleccionar los criterios de impacto",J19)</f>
        <v>0</v>
      </c>
      <c r="L19" s="324"/>
      <c r="M19" s="342"/>
      <c r="N19" s="345"/>
      <c r="O19" s="188">
        <v>2</v>
      </c>
      <c r="P19" s="179"/>
      <c r="Q19" s="161" t="str">
        <f>IF(OR(R19="Preventivo",R19="Detectivo"),"Probabilidad",IF(R19="Correctivo","Impacto",""))</f>
        <v/>
      </c>
      <c r="R19" s="169"/>
      <c r="S19" s="169"/>
      <c r="T19" s="170" t="str">
        <f t="shared" ref="T19:T23" si="8">IF(AND(R19="Preventivo",S19="Automático"),"50%",IF(AND(R19="Preventivo",S19="Manual"),"40%",IF(AND(R19="Detectivo",S19="Automático"),"40%",IF(AND(R19="Detectivo",S19="Manual"),"30%",IF(AND(R19="Correctivo",S19="Automático"),"35%",IF(AND(R19="Correctivo",S19="Manual"),"25%",""))))))</f>
        <v/>
      </c>
      <c r="U19" s="169"/>
      <c r="V19" s="169"/>
      <c r="W19" s="169"/>
      <c r="X19" s="158" t="str">
        <f>IFERROR(IF(AND(Q18="Probabilidad",Q19="Probabilidad"),(Z18-(+Z18*T19)),IF(Q19="Probabilidad",(I18-(+I18*T19)),IF(Q19="Impacto",Z18,""))),"")</f>
        <v/>
      </c>
      <c r="Y19" s="171" t="str">
        <f t="shared" ref="Y19:Y23" si="9">IFERROR(IF(X19="","",IF(X19&lt;=0.2,"Muy Baja",IF(X19&lt;=0.4,"Baja",IF(X19&lt;=0.6,"Media",IF(X19&lt;=0.8,"Alta","Muy Alta"))))),"")</f>
        <v/>
      </c>
      <c r="Z19" s="172" t="str">
        <f t="shared" ref="Z19:Z23" si="10">+X19</f>
        <v/>
      </c>
      <c r="AA19" s="171" t="str">
        <f t="shared" ref="AA19:AA23" si="11">IFERROR(IF(AB19="","",IF(AB19&lt;=0.2,"Leve",IF(AB19&lt;=0.4,"Menor",IF(AB19&lt;=0.6,"Moderado",IF(AB19&lt;=0.8,"Mayor","Catastrófico"))))),"")</f>
        <v/>
      </c>
      <c r="AB19" s="172" t="str">
        <f>IFERROR(IF(AND(Q18="Impacto",Q19="Impacto"),(AB18-(+AB18*T19)),IF(Q19="Impacto",(M18-(+M18*T19)),IF(Q19="Probabilidad",AB18,""))),"")</f>
        <v/>
      </c>
      <c r="AC19" s="173" t="str">
        <f t="shared" ref="AC19:AC20" si="12">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74"/>
      <c r="AE19" s="176" t="s">
        <v>173</v>
      </c>
      <c r="AF19" s="2"/>
      <c r="AG19" s="177"/>
      <c r="AH19" s="177"/>
      <c r="AI19" s="114"/>
      <c r="AJ19" s="112"/>
      <c r="AK19" s="113"/>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row>
    <row r="20" spans="1:69" x14ac:dyDescent="0.3">
      <c r="A20" s="327"/>
      <c r="B20" s="318"/>
      <c r="C20" s="318"/>
      <c r="D20" s="318"/>
      <c r="E20" s="330"/>
      <c r="F20" s="318"/>
      <c r="G20" s="369"/>
      <c r="H20" s="372"/>
      <c r="I20" s="342"/>
      <c r="J20" s="363"/>
      <c r="K20" s="342">
        <f>IF(NOT(ISERROR(MATCH(J20,_xlfn.ANCHORARRAY(E31),0))),I33&amp;"Por favor no seleccionar los criterios de impacto",J20)</f>
        <v>0</v>
      </c>
      <c r="L20" s="324"/>
      <c r="M20" s="342"/>
      <c r="N20" s="345"/>
      <c r="O20" s="188">
        <v>3</v>
      </c>
      <c r="P20" s="181"/>
      <c r="Q20" s="161" t="str">
        <f>IF(OR(R20="Preventivo",R20="Detectivo"),"Probabilidad",IF(R20="Correctivo","Impacto",""))</f>
        <v/>
      </c>
      <c r="R20" s="169"/>
      <c r="S20" s="169"/>
      <c r="T20" s="170" t="str">
        <f t="shared" si="8"/>
        <v/>
      </c>
      <c r="U20" s="169"/>
      <c r="V20" s="169"/>
      <c r="W20" s="169"/>
      <c r="X20" s="158" t="str">
        <f>IFERROR(IF(AND(Q19="Probabilidad",Q20="Probabilidad"),(Z19-(+Z19*T20)),IF(AND(Q19="Impacto",Q20="Probabilidad"),(Z18-(+Z18*T20)),IF(Q20="Impacto",Z19,""))),"")</f>
        <v/>
      </c>
      <c r="Y20" s="171" t="str">
        <f t="shared" si="9"/>
        <v/>
      </c>
      <c r="Z20" s="172" t="str">
        <f t="shared" si="10"/>
        <v/>
      </c>
      <c r="AA20" s="171" t="str">
        <f t="shared" si="11"/>
        <v/>
      </c>
      <c r="AB20" s="172" t="str">
        <f>IFERROR(IF(AND(Q19="Impacto",Q20="Impacto"),(AB19-(+AB19*T20)),IF(AND(Q19="Probabilidad",Q20="Impacto"),(AB18-(+AB18*T20)),IF(Q20="Probabilidad",AB19,""))),"")</f>
        <v/>
      </c>
      <c r="AC20" s="173" t="str">
        <f t="shared" si="12"/>
        <v/>
      </c>
      <c r="AD20" s="174"/>
      <c r="AE20" s="176"/>
      <c r="AF20" s="178"/>
      <c r="AG20" s="177"/>
      <c r="AH20" s="177"/>
      <c r="AI20" s="114"/>
      <c r="AJ20" s="112"/>
      <c r="AK20" s="113"/>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row>
    <row r="21" spans="1:69" x14ac:dyDescent="0.3">
      <c r="A21" s="327"/>
      <c r="B21" s="318"/>
      <c r="C21" s="318"/>
      <c r="D21" s="318"/>
      <c r="E21" s="330"/>
      <c r="F21" s="318"/>
      <c r="G21" s="369"/>
      <c r="H21" s="372"/>
      <c r="I21" s="342"/>
      <c r="J21" s="363"/>
      <c r="K21" s="342">
        <f>IF(NOT(ISERROR(MATCH(J21,_xlfn.ANCHORARRAY(E32),0))),I34&amp;"Por favor no seleccionar los criterios de impacto",J21)</f>
        <v>0</v>
      </c>
      <c r="L21" s="324"/>
      <c r="M21" s="342"/>
      <c r="N21" s="345"/>
      <c r="O21" s="188">
        <v>4</v>
      </c>
      <c r="P21" s="179"/>
      <c r="Q21" s="104" t="str">
        <f t="shared" ref="Q21:Q23" si="13">IF(OR(R21="Preventivo",R21="Detectivo"),"Probabilidad",IF(R21="Correctivo","Impacto",""))</f>
        <v/>
      </c>
      <c r="R21" s="169"/>
      <c r="S21" s="169"/>
      <c r="T21" s="106" t="str">
        <f t="shared" si="8"/>
        <v/>
      </c>
      <c r="U21" s="169"/>
      <c r="V21" s="169"/>
      <c r="W21" s="169"/>
      <c r="X21" s="107" t="str">
        <f t="shared" ref="X21:X23" si="14">IFERROR(IF(AND(Q20="Probabilidad",Q21="Probabilidad"),(Z20-(+Z20*T21)),IF(AND(Q20="Impacto",Q21="Probabilidad"),(Z19-(+Z19*T21)),IF(Q21="Impacto",Z20,""))),"")</f>
        <v/>
      </c>
      <c r="Y21" s="108" t="str">
        <f t="shared" si="9"/>
        <v/>
      </c>
      <c r="Z21" s="109" t="str">
        <f t="shared" si="10"/>
        <v/>
      </c>
      <c r="AA21" s="108" t="str">
        <f t="shared" si="11"/>
        <v/>
      </c>
      <c r="AB21" s="109" t="str">
        <f t="shared" ref="AB21:AB23" si="15">IFERROR(IF(AND(Q20="Impacto",Q21="Impacto"),(AB20-(+AB20*T21)),IF(AND(Q20="Probabilidad",Q21="Impacto"),(AB19-(+AB19*T21)),IF(Q21="Probabilidad",AB20,""))),"")</f>
        <v/>
      </c>
      <c r="AC21" s="110"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74"/>
      <c r="AE21" s="112"/>
      <c r="AF21" s="113"/>
      <c r="AG21" s="114"/>
      <c r="AH21" s="114"/>
      <c r="AI21" s="114"/>
      <c r="AJ21" s="112"/>
      <c r="AK21" s="113"/>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row>
    <row r="22" spans="1:69" ht="18" customHeight="1" x14ac:dyDescent="0.3">
      <c r="A22" s="327"/>
      <c r="B22" s="318"/>
      <c r="C22" s="318"/>
      <c r="D22" s="318"/>
      <c r="E22" s="330"/>
      <c r="F22" s="318"/>
      <c r="G22" s="369"/>
      <c r="H22" s="372"/>
      <c r="I22" s="342"/>
      <c r="J22" s="363"/>
      <c r="K22" s="342">
        <f>IF(NOT(ISERROR(MATCH(J22,_xlfn.ANCHORARRAY(E33),0))),I35&amp;"Por favor no seleccionar los criterios de impacto",J22)</f>
        <v>0</v>
      </c>
      <c r="L22" s="324"/>
      <c r="M22" s="342"/>
      <c r="N22" s="345"/>
      <c r="O22" s="188">
        <v>5</v>
      </c>
      <c r="P22" s="179"/>
      <c r="Q22" s="104" t="str">
        <f t="shared" si="13"/>
        <v/>
      </c>
      <c r="R22" s="169"/>
      <c r="S22" s="169"/>
      <c r="T22" s="106" t="str">
        <f t="shared" si="8"/>
        <v/>
      </c>
      <c r="U22" s="169"/>
      <c r="V22" s="169"/>
      <c r="W22" s="169"/>
      <c r="X22" s="107" t="str">
        <f t="shared" si="14"/>
        <v/>
      </c>
      <c r="Y22" s="108" t="str">
        <f t="shared" si="9"/>
        <v/>
      </c>
      <c r="Z22" s="109" t="str">
        <f t="shared" si="10"/>
        <v/>
      </c>
      <c r="AA22" s="108" t="str">
        <f t="shared" si="11"/>
        <v/>
      </c>
      <c r="AB22" s="109" t="str">
        <f t="shared" si="15"/>
        <v/>
      </c>
      <c r="AC22" s="110" t="str">
        <f t="shared" ref="AC22:AC23" si="16">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74"/>
      <c r="AE22" s="112"/>
      <c r="AF22" s="113"/>
      <c r="AG22" s="114"/>
      <c r="AH22" s="114"/>
      <c r="AI22" s="114"/>
      <c r="AJ22" s="112"/>
      <c r="AK22" s="113"/>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row>
    <row r="23" spans="1:69" ht="18" customHeight="1" x14ac:dyDescent="0.3">
      <c r="A23" s="328"/>
      <c r="B23" s="319"/>
      <c r="C23" s="319"/>
      <c r="D23" s="319"/>
      <c r="E23" s="331"/>
      <c r="F23" s="319"/>
      <c r="G23" s="370"/>
      <c r="H23" s="373"/>
      <c r="I23" s="343"/>
      <c r="J23" s="364"/>
      <c r="K23" s="343">
        <f>IF(NOT(ISERROR(MATCH(J23,_xlfn.ANCHORARRAY(E34),0))),I36&amp;"Por favor no seleccionar los criterios de impacto",J23)</f>
        <v>0</v>
      </c>
      <c r="L23" s="325"/>
      <c r="M23" s="343"/>
      <c r="N23" s="346"/>
      <c r="O23" s="188">
        <v>6</v>
      </c>
      <c r="P23" s="179"/>
      <c r="Q23" s="104" t="str">
        <f t="shared" si="13"/>
        <v/>
      </c>
      <c r="R23" s="169"/>
      <c r="S23" s="169"/>
      <c r="T23" s="106" t="str">
        <f t="shared" si="8"/>
        <v/>
      </c>
      <c r="U23" s="169"/>
      <c r="V23" s="169"/>
      <c r="W23" s="169"/>
      <c r="X23" s="107" t="str">
        <f t="shared" si="14"/>
        <v/>
      </c>
      <c r="Y23" s="108" t="str">
        <f t="shared" si="9"/>
        <v/>
      </c>
      <c r="Z23" s="109" t="str">
        <f t="shared" si="10"/>
        <v/>
      </c>
      <c r="AA23" s="108" t="str">
        <f t="shared" si="11"/>
        <v/>
      </c>
      <c r="AB23" s="109" t="str">
        <f t="shared" si="15"/>
        <v/>
      </c>
      <c r="AC23" s="110" t="str">
        <f t="shared" si="16"/>
        <v/>
      </c>
      <c r="AD23" s="174"/>
      <c r="AE23" s="112"/>
      <c r="AF23" s="113"/>
      <c r="AG23" s="114"/>
      <c r="AH23" s="114"/>
      <c r="AI23" s="114"/>
      <c r="AJ23" s="112"/>
      <c r="AK23" s="113"/>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row>
    <row r="24" spans="1:69" ht="22.5" hidden="1" customHeight="1" x14ac:dyDescent="0.3">
      <c r="A24" s="326">
        <v>3</v>
      </c>
      <c r="B24" s="317"/>
      <c r="C24" s="374"/>
      <c r="D24" s="374"/>
      <c r="E24" s="380"/>
      <c r="F24" s="374"/>
      <c r="G24" s="377"/>
      <c r="H24" s="371"/>
      <c r="I24" s="341"/>
      <c r="J24" s="365"/>
      <c r="K24" s="341"/>
      <c r="L24" s="323"/>
      <c r="M24" s="341"/>
      <c r="N24" s="344"/>
      <c r="O24" s="188"/>
      <c r="P24" s="179"/>
      <c r="Q24" s="161"/>
      <c r="R24" s="169"/>
      <c r="S24" s="169"/>
      <c r="T24" s="170"/>
      <c r="U24" s="169"/>
      <c r="V24" s="169"/>
      <c r="W24" s="169"/>
      <c r="X24" s="158"/>
      <c r="Y24" s="171"/>
      <c r="Z24" s="172"/>
      <c r="AA24" s="171"/>
      <c r="AB24" s="172"/>
      <c r="AC24" s="173"/>
      <c r="AD24" s="174"/>
      <c r="AE24" s="176"/>
      <c r="AF24" s="176"/>
      <c r="AG24" s="168"/>
      <c r="AH24" s="168"/>
      <c r="AI24" s="114"/>
      <c r="AJ24" s="112"/>
      <c r="AK24" s="113"/>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row>
    <row r="25" spans="1:69" ht="18" hidden="1" customHeight="1" x14ac:dyDescent="0.3">
      <c r="A25" s="327"/>
      <c r="B25" s="318"/>
      <c r="C25" s="375"/>
      <c r="D25" s="375"/>
      <c r="E25" s="381"/>
      <c r="F25" s="375"/>
      <c r="G25" s="378"/>
      <c r="H25" s="372"/>
      <c r="I25" s="342"/>
      <c r="J25" s="366"/>
      <c r="K25" s="342"/>
      <c r="L25" s="324"/>
      <c r="M25" s="342"/>
      <c r="N25" s="345"/>
      <c r="O25" s="188"/>
      <c r="P25" s="179"/>
      <c r="Q25" s="104"/>
      <c r="R25" s="105"/>
      <c r="S25" s="105"/>
      <c r="T25" s="106"/>
      <c r="U25" s="105"/>
      <c r="V25" s="105"/>
      <c r="W25" s="105"/>
      <c r="X25" s="107"/>
      <c r="Y25" s="108"/>
      <c r="Z25" s="109"/>
      <c r="AA25" s="108"/>
      <c r="AB25" s="109"/>
      <c r="AC25" s="110"/>
      <c r="AD25" s="111"/>
      <c r="AE25" s="190"/>
      <c r="AF25" s="113"/>
      <c r="AG25" s="114"/>
      <c r="AH25" s="114"/>
      <c r="AI25" s="114"/>
      <c r="AJ25" s="112"/>
      <c r="AK25" s="113"/>
    </row>
    <row r="26" spans="1:69" ht="18" hidden="1" customHeight="1" x14ac:dyDescent="0.3">
      <c r="A26" s="327"/>
      <c r="B26" s="318"/>
      <c r="C26" s="375"/>
      <c r="D26" s="375"/>
      <c r="E26" s="381"/>
      <c r="F26" s="375"/>
      <c r="G26" s="378"/>
      <c r="H26" s="372"/>
      <c r="I26" s="342"/>
      <c r="J26" s="366"/>
      <c r="K26" s="342"/>
      <c r="L26" s="324"/>
      <c r="M26" s="342"/>
      <c r="N26" s="345"/>
      <c r="O26" s="188"/>
      <c r="P26" s="180"/>
      <c r="Q26" s="104"/>
      <c r="R26" s="105"/>
      <c r="S26" s="105"/>
      <c r="T26" s="106"/>
      <c r="U26" s="105"/>
      <c r="V26" s="105"/>
      <c r="W26" s="105"/>
      <c r="X26" s="107"/>
      <c r="Y26" s="108"/>
      <c r="Z26" s="109"/>
      <c r="AA26" s="108"/>
      <c r="AB26" s="109"/>
      <c r="AC26" s="110"/>
      <c r="AD26" s="111"/>
      <c r="AE26" s="190"/>
      <c r="AF26" s="113"/>
      <c r="AG26" s="114"/>
      <c r="AH26" s="114"/>
      <c r="AI26" s="114"/>
      <c r="AJ26" s="112"/>
      <c r="AK26" s="113"/>
    </row>
    <row r="27" spans="1:69" ht="18" hidden="1" customHeight="1" x14ac:dyDescent="0.3">
      <c r="A27" s="327"/>
      <c r="B27" s="318"/>
      <c r="C27" s="375"/>
      <c r="D27" s="375"/>
      <c r="E27" s="381"/>
      <c r="F27" s="375"/>
      <c r="G27" s="378"/>
      <c r="H27" s="372"/>
      <c r="I27" s="342"/>
      <c r="J27" s="366"/>
      <c r="K27" s="342"/>
      <c r="L27" s="324"/>
      <c r="M27" s="342"/>
      <c r="N27" s="345"/>
      <c r="O27" s="188"/>
      <c r="P27" s="179"/>
      <c r="Q27" s="104"/>
      <c r="R27" s="105"/>
      <c r="S27" s="105"/>
      <c r="T27" s="106"/>
      <c r="U27" s="105"/>
      <c r="V27" s="105"/>
      <c r="W27" s="105"/>
      <c r="X27" s="107"/>
      <c r="Y27" s="108"/>
      <c r="Z27" s="109"/>
      <c r="AA27" s="108"/>
      <c r="AB27" s="109"/>
      <c r="AC27" s="110"/>
      <c r="AD27" s="111"/>
      <c r="AE27" s="190"/>
      <c r="AF27" s="113"/>
      <c r="AG27" s="114"/>
      <c r="AH27" s="114"/>
      <c r="AI27" s="114"/>
      <c r="AJ27" s="112"/>
      <c r="AK27" s="113"/>
    </row>
    <row r="28" spans="1:69" ht="18" hidden="1" customHeight="1" x14ac:dyDescent="0.3">
      <c r="A28" s="327"/>
      <c r="B28" s="318"/>
      <c r="C28" s="375"/>
      <c r="D28" s="375"/>
      <c r="E28" s="381"/>
      <c r="F28" s="375"/>
      <c r="G28" s="378"/>
      <c r="H28" s="372"/>
      <c r="I28" s="342"/>
      <c r="J28" s="366"/>
      <c r="K28" s="342"/>
      <c r="L28" s="324"/>
      <c r="M28" s="342"/>
      <c r="N28" s="345"/>
      <c r="O28" s="188"/>
      <c r="P28" s="179"/>
      <c r="Q28" s="104"/>
      <c r="R28" s="105"/>
      <c r="S28" s="105"/>
      <c r="T28" s="106"/>
      <c r="U28" s="105"/>
      <c r="V28" s="105"/>
      <c r="W28" s="105"/>
      <c r="X28" s="107"/>
      <c r="Y28" s="108"/>
      <c r="Z28" s="109"/>
      <c r="AA28" s="108"/>
      <c r="AB28" s="109"/>
      <c r="AC28" s="110"/>
      <c r="AD28" s="111"/>
      <c r="AE28" s="190"/>
      <c r="AF28" s="113"/>
      <c r="AG28" s="114"/>
      <c r="AH28" s="114"/>
      <c r="AI28" s="114"/>
      <c r="AJ28" s="112"/>
      <c r="AK28" s="113"/>
    </row>
    <row r="29" spans="1:69" ht="18" hidden="1" customHeight="1" x14ac:dyDescent="0.3">
      <c r="A29" s="328"/>
      <c r="B29" s="319"/>
      <c r="C29" s="376"/>
      <c r="D29" s="376"/>
      <c r="E29" s="382"/>
      <c r="F29" s="376"/>
      <c r="G29" s="379"/>
      <c r="H29" s="373"/>
      <c r="I29" s="343"/>
      <c r="J29" s="367"/>
      <c r="K29" s="343"/>
      <c r="L29" s="325"/>
      <c r="M29" s="343"/>
      <c r="N29" s="346"/>
      <c r="O29" s="188"/>
      <c r="P29" s="179"/>
      <c r="Q29" s="104"/>
      <c r="R29" s="105"/>
      <c r="S29" s="105"/>
      <c r="T29" s="106"/>
      <c r="U29" s="105"/>
      <c r="V29" s="105"/>
      <c r="W29" s="105"/>
      <c r="X29" s="107"/>
      <c r="Y29" s="108"/>
      <c r="Z29" s="109"/>
      <c r="AA29" s="108"/>
      <c r="AB29" s="109"/>
      <c r="AC29" s="110"/>
      <c r="AD29" s="111"/>
      <c r="AE29" s="190"/>
      <c r="AF29" s="113"/>
      <c r="AG29" s="114"/>
      <c r="AH29" s="114"/>
      <c r="AI29" s="114"/>
      <c r="AJ29" s="112"/>
      <c r="AK29" s="113"/>
    </row>
    <row r="30" spans="1:69" ht="114.75" hidden="1" customHeight="1" x14ac:dyDescent="0.3">
      <c r="A30" s="383">
        <v>4</v>
      </c>
      <c r="B30" s="374"/>
      <c r="C30" s="374"/>
      <c r="D30" s="374"/>
      <c r="E30" s="380"/>
      <c r="F30" s="374"/>
      <c r="G30" s="368"/>
      <c r="H30" s="371" t="str">
        <f>IF(G30&lt;=0,"",IF(G30&lt;=2,"Muy Baja",IF(G30&lt;=24,"Baja",IF(G30&lt;=500,"Media",IF(G30&lt;=5000,"Alta","Muy Alta")))))</f>
        <v/>
      </c>
      <c r="I30" s="341" t="str">
        <f>IF(H30="","",IF(H30="Muy Baja",0.2,IF(H30="Baja",0.4,IF(H30="Media",0.6,IF(H30="Alta",0.8,IF(H30="Muy Alta",1,))))))</f>
        <v/>
      </c>
      <c r="J30" s="365"/>
      <c r="K30" s="386"/>
      <c r="L30" s="371"/>
      <c r="M30" s="341"/>
      <c r="N30" s="344"/>
      <c r="O30" s="5">
        <v>1</v>
      </c>
      <c r="P30" s="179"/>
      <c r="Q30" s="161"/>
      <c r="R30" s="169"/>
      <c r="S30" s="169"/>
      <c r="T30" s="170"/>
      <c r="U30" s="169"/>
      <c r="V30" s="169"/>
      <c r="W30" s="169"/>
      <c r="X30" s="158"/>
      <c r="Y30" s="171"/>
      <c r="Z30" s="172"/>
      <c r="AA30" s="171" t="str">
        <f>IFERROR(IF(AB30="","",IF(AB30&lt;=0.2,"Leve",IF(AB30&lt;=0.4,"Menor",IF(AB30&lt;=0.6,"Moderado",IF(AB30&lt;=0.8,"Mayor","Catastrófico"))))),"")</f>
        <v/>
      </c>
      <c r="AB30" s="172" t="str">
        <f>IFERROR(IF(Q30="Impacto",(M30-(+M30*T30)),IF(Q30="Probabilidad",M30,"")),"")</f>
        <v/>
      </c>
      <c r="AC30" s="173"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74"/>
      <c r="AE30" s="166"/>
      <c r="AF30" s="166"/>
      <c r="AG30" s="168"/>
      <c r="AH30" s="114"/>
      <c r="AI30" s="114"/>
      <c r="AJ30" s="112"/>
      <c r="AK30" s="113"/>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row>
    <row r="31" spans="1:69" ht="26.25" hidden="1" customHeight="1" x14ac:dyDescent="0.3">
      <c r="A31" s="384"/>
      <c r="B31" s="375"/>
      <c r="C31" s="375"/>
      <c r="D31" s="375"/>
      <c r="E31" s="381"/>
      <c r="F31" s="375"/>
      <c r="G31" s="369"/>
      <c r="H31" s="372"/>
      <c r="I31" s="342"/>
      <c r="J31" s="366"/>
      <c r="K31" s="387"/>
      <c r="L31" s="372"/>
      <c r="M31" s="342"/>
      <c r="N31" s="345"/>
      <c r="O31" s="5">
        <v>2</v>
      </c>
      <c r="P31" s="179"/>
      <c r="Q31" s="104" t="str">
        <f>IF(OR(R31="Preventivo",R31="Detectivo"),"Probabilidad",IF(R31="Correctivo","Impacto",""))</f>
        <v/>
      </c>
      <c r="R31" s="105"/>
      <c r="S31" s="105"/>
      <c r="T31" s="106" t="str">
        <f t="shared" ref="T31:T35" si="17">IF(AND(R31="Preventivo",S31="Automático"),"50%",IF(AND(R31="Preventivo",S31="Manual"),"40%",IF(AND(R31="Detectivo",S31="Automático"),"40%",IF(AND(R31="Detectivo",S31="Manual"),"30%",IF(AND(R31="Correctivo",S31="Automático"),"35%",IF(AND(R31="Correctivo",S31="Manual"),"25%",""))))))</f>
        <v/>
      </c>
      <c r="U31" s="105"/>
      <c r="V31" s="105"/>
      <c r="W31" s="105"/>
      <c r="X31" s="107" t="str">
        <f>IFERROR(IF(AND(Q30="Probabilidad",Q31="Probabilidad"),(Z30-(+Z30*T31)),IF(Q31="Probabilidad",(I30-(+I30*T31)),IF(Q31="Impacto",Z30,""))),"")</f>
        <v/>
      </c>
      <c r="Y31" s="108" t="str">
        <f t="shared" si="1"/>
        <v/>
      </c>
      <c r="Z31" s="109" t="str">
        <f t="shared" ref="Z31:Z35" si="18">+X31</f>
        <v/>
      </c>
      <c r="AA31" s="108" t="str">
        <f t="shared" si="3"/>
        <v/>
      </c>
      <c r="AB31" s="109" t="str">
        <f>IFERROR(IF(AND(Q30="Impacto",Q31="Impacto"),(AB30-(+AB30*T31)),IF(Q31="Impacto",(M30-(+M30*T31)),IF(Q31="Probabilidad",AB30,""))),"")</f>
        <v/>
      </c>
      <c r="AC31" s="110" t="str">
        <f t="shared" ref="AC31:AC32" si="19">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11"/>
      <c r="AE31" s="112"/>
      <c r="AF31" s="167"/>
      <c r="AG31" s="168"/>
      <c r="AH31" s="114"/>
      <c r="AI31" s="114"/>
      <c r="AJ31" s="112"/>
      <c r="AK31" s="113"/>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row>
    <row r="32" spans="1:69" ht="26.25" hidden="1" customHeight="1" x14ac:dyDescent="0.3">
      <c r="A32" s="384"/>
      <c r="B32" s="375"/>
      <c r="C32" s="375"/>
      <c r="D32" s="375"/>
      <c r="E32" s="381"/>
      <c r="F32" s="375"/>
      <c r="G32" s="369"/>
      <c r="H32" s="372"/>
      <c r="I32" s="342"/>
      <c r="J32" s="366"/>
      <c r="K32" s="387"/>
      <c r="L32" s="372"/>
      <c r="M32" s="342"/>
      <c r="N32" s="345"/>
      <c r="O32" s="5">
        <v>3</v>
      </c>
      <c r="P32" s="180"/>
      <c r="Q32" s="104" t="str">
        <f>IF(OR(R32="Preventivo",R32="Detectivo"),"Probabilidad",IF(R32="Correctivo","Impacto",""))</f>
        <v/>
      </c>
      <c r="R32" s="105"/>
      <c r="S32" s="105"/>
      <c r="T32" s="106" t="str">
        <f t="shared" si="17"/>
        <v/>
      </c>
      <c r="U32" s="105"/>
      <c r="V32" s="105"/>
      <c r="W32" s="105"/>
      <c r="X32" s="107" t="str">
        <f>IFERROR(IF(AND(Q31="Probabilidad",Q32="Probabilidad"),(Z31-(+Z31*T32)),IF(AND(Q31="Impacto",Q32="Probabilidad"),(Z30-(+Z30*T32)),IF(Q32="Impacto",Z31,""))),"")</f>
        <v/>
      </c>
      <c r="Y32" s="108" t="str">
        <f t="shared" si="1"/>
        <v/>
      </c>
      <c r="Z32" s="109" t="str">
        <f t="shared" si="18"/>
        <v/>
      </c>
      <c r="AA32" s="108" t="str">
        <f t="shared" si="3"/>
        <v/>
      </c>
      <c r="AB32" s="109" t="str">
        <f>IFERROR(IF(AND(Q31="Impacto",Q32="Impacto"),(AB31-(+AB31*T32)),IF(AND(Q31="Probabilidad",Q32="Impacto"),(AB30-(+AB30*T32)),IF(Q32="Probabilidad",AB31,""))),"")</f>
        <v/>
      </c>
      <c r="AC32" s="110" t="str">
        <f t="shared" si="19"/>
        <v/>
      </c>
      <c r="AD32" s="111"/>
      <c r="AE32" s="112"/>
      <c r="AF32" s="167"/>
      <c r="AG32" s="168"/>
      <c r="AH32" s="114"/>
      <c r="AI32" s="114"/>
      <c r="AJ32" s="112"/>
      <c r="AK32" s="113"/>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row>
    <row r="33" spans="1:69" ht="26.25" hidden="1" customHeight="1" x14ac:dyDescent="0.3">
      <c r="A33" s="384"/>
      <c r="B33" s="375"/>
      <c r="C33" s="375"/>
      <c r="D33" s="375"/>
      <c r="E33" s="381"/>
      <c r="F33" s="375"/>
      <c r="G33" s="369"/>
      <c r="H33" s="372"/>
      <c r="I33" s="342"/>
      <c r="J33" s="366"/>
      <c r="K33" s="387"/>
      <c r="L33" s="372"/>
      <c r="M33" s="342"/>
      <c r="N33" s="345"/>
      <c r="O33" s="5">
        <v>4</v>
      </c>
      <c r="P33" s="179"/>
      <c r="Q33" s="104" t="str">
        <f t="shared" ref="Q33:Q35" si="20">IF(OR(R33="Preventivo",R33="Detectivo"),"Probabilidad",IF(R33="Correctivo","Impacto",""))</f>
        <v/>
      </c>
      <c r="R33" s="105"/>
      <c r="S33" s="105"/>
      <c r="T33" s="106" t="str">
        <f t="shared" si="17"/>
        <v/>
      </c>
      <c r="U33" s="105"/>
      <c r="V33" s="105"/>
      <c r="W33" s="105"/>
      <c r="X33" s="107" t="str">
        <f t="shared" ref="X33:X35" si="21">IFERROR(IF(AND(Q32="Probabilidad",Q33="Probabilidad"),(Z32-(+Z32*T33)),IF(AND(Q32="Impacto",Q33="Probabilidad"),(Z31-(+Z31*T33)),IF(Q33="Impacto",Z32,""))),"")</f>
        <v/>
      </c>
      <c r="Y33" s="108" t="str">
        <f t="shared" si="1"/>
        <v/>
      </c>
      <c r="Z33" s="109" t="str">
        <f t="shared" si="18"/>
        <v/>
      </c>
      <c r="AA33" s="108" t="str">
        <f t="shared" si="3"/>
        <v/>
      </c>
      <c r="AB33" s="109" t="str">
        <f t="shared" ref="AB33:AB35" si="22">IFERROR(IF(AND(Q32="Impacto",Q33="Impacto"),(AB32-(+AB32*T33)),IF(AND(Q32="Probabilidad",Q33="Impacto"),(AB31-(+AB31*T33)),IF(Q33="Probabilidad",AB32,""))),"")</f>
        <v/>
      </c>
      <c r="AC33" s="110"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11"/>
      <c r="AE33" s="112"/>
      <c r="AF33" s="167"/>
      <c r="AG33" s="168"/>
      <c r="AH33" s="114"/>
      <c r="AI33" s="114"/>
      <c r="AJ33" s="112"/>
      <c r="AK33" s="113"/>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row>
    <row r="34" spans="1:69" ht="26.25" hidden="1" customHeight="1" x14ac:dyDescent="0.3">
      <c r="A34" s="384"/>
      <c r="B34" s="375"/>
      <c r="C34" s="375"/>
      <c r="D34" s="375"/>
      <c r="E34" s="381"/>
      <c r="F34" s="375"/>
      <c r="G34" s="369"/>
      <c r="H34" s="372"/>
      <c r="I34" s="342"/>
      <c r="J34" s="366"/>
      <c r="K34" s="387"/>
      <c r="L34" s="372"/>
      <c r="M34" s="342"/>
      <c r="N34" s="345"/>
      <c r="O34" s="5">
        <v>5</v>
      </c>
      <c r="P34" s="179"/>
      <c r="Q34" s="104" t="str">
        <f t="shared" si="20"/>
        <v/>
      </c>
      <c r="R34" s="105"/>
      <c r="S34" s="105"/>
      <c r="T34" s="106" t="str">
        <f t="shared" si="17"/>
        <v/>
      </c>
      <c r="U34" s="105"/>
      <c r="V34" s="105"/>
      <c r="W34" s="105"/>
      <c r="X34" s="107" t="str">
        <f t="shared" si="21"/>
        <v/>
      </c>
      <c r="Y34" s="108" t="str">
        <f>IFERROR(IF(X34="","",IF(X34&lt;=0.2,"Muy Baja",IF(X34&lt;=0.4,"Baja",IF(X34&lt;=0.6,"Media",IF(X34&lt;=0.8,"Alta","Muy Alta"))))),"")</f>
        <v/>
      </c>
      <c r="Z34" s="109" t="str">
        <f t="shared" si="18"/>
        <v/>
      </c>
      <c r="AA34" s="108" t="str">
        <f t="shared" si="3"/>
        <v/>
      </c>
      <c r="AB34" s="109" t="str">
        <f t="shared" si="22"/>
        <v/>
      </c>
      <c r="AC34" s="110" t="str">
        <f t="shared" ref="AC34:AC35" si="23">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11"/>
      <c r="AE34" s="112"/>
      <c r="AF34" s="167"/>
      <c r="AG34" s="168"/>
      <c r="AH34" s="114"/>
      <c r="AI34" s="114"/>
      <c r="AJ34" s="112"/>
      <c r="AK34" s="113"/>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row>
    <row r="35" spans="1:69" ht="26.25" hidden="1" customHeight="1" x14ac:dyDescent="0.3">
      <c r="A35" s="385"/>
      <c r="B35" s="376"/>
      <c r="C35" s="376"/>
      <c r="D35" s="376"/>
      <c r="E35" s="382"/>
      <c r="F35" s="376"/>
      <c r="G35" s="370"/>
      <c r="H35" s="373"/>
      <c r="I35" s="343"/>
      <c r="J35" s="367"/>
      <c r="K35" s="388"/>
      <c r="L35" s="373"/>
      <c r="M35" s="343"/>
      <c r="N35" s="346"/>
      <c r="O35" s="5">
        <v>6</v>
      </c>
      <c r="P35" s="179"/>
      <c r="Q35" s="104" t="str">
        <f t="shared" si="20"/>
        <v/>
      </c>
      <c r="R35" s="105"/>
      <c r="S35" s="105"/>
      <c r="T35" s="106" t="str">
        <f t="shared" si="17"/>
        <v/>
      </c>
      <c r="U35" s="105"/>
      <c r="V35" s="105"/>
      <c r="W35" s="105"/>
      <c r="X35" s="107" t="str">
        <f t="shared" si="21"/>
        <v/>
      </c>
      <c r="Y35" s="108" t="str">
        <f t="shared" si="1"/>
        <v/>
      </c>
      <c r="Z35" s="109" t="str">
        <f t="shared" si="18"/>
        <v/>
      </c>
      <c r="AA35" s="108" t="str">
        <f t="shared" si="3"/>
        <v/>
      </c>
      <c r="AB35" s="109" t="str">
        <f t="shared" si="22"/>
        <v/>
      </c>
      <c r="AC35" s="110" t="str">
        <f t="shared" si="23"/>
        <v/>
      </c>
      <c r="AD35" s="111"/>
      <c r="AE35" s="112"/>
      <c r="AF35" s="167"/>
      <c r="AG35" s="168"/>
      <c r="AH35" s="114"/>
      <c r="AI35" s="114"/>
      <c r="AJ35" s="112"/>
      <c r="AK35" s="113"/>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row>
    <row r="36" spans="1:69" ht="81" hidden="1" customHeight="1" x14ac:dyDescent="0.3">
      <c r="A36" s="383">
        <v>5</v>
      </c>
      <c r="B36" s="374"/>
      <c r="C36" s="374"/>
      <c r="D36" s="374"/>
      <c r="E36" s="380"/>
      <c r="F36" s="374"/>
      <c r="G36" s="368"/>
      <c r="H36" s="371" t="str">
        <f>IF(G36&lt;=0,"",IF(G36&lt;=2,"Muy Baja",IF(G36&lt;=24,"Baja",IF(G36&lt;=500,"Media",IF(G36&lt;=5000,"Alta","Muy Alta")))))</f>
        <v/>
      </c>
      <c r="I36" s="341" t="str">
        <f>IF(H36="","",IF(H36="Muy Baja",0.2,IF(H36="Baja",0.4,IF(H36="Media",0.6,IF(H36="Alta",0.8,IF(H36="Muy Alta",1,))))))</f>
        <v/>
      </c>
      <c r="J36" s="365"/>
      <c r="K36" s="386">
        <f>IF(NOT(ISERROR(MATCH(J36,'Tabla Impacto'!$B$221:$B$223,0))),'Tabla Impacto'!$F$223&amp;"Por favor no seleccionar los criterios de impacto(Afectación Económica o presupuestal y Pérdida Reputacional)",J36)</f>
        <v>0</v>
      </c>
      <c r="L36" s="371" t="str">
        <f>IF(OR(K36='Tabla Impacto'!$C$11,K36='Tabla Impacto'!$D$11),"Leve",IF(OR(K36='Tabla Impacto'!$C$12,K36='Tabla Impacto'!$D$12),"Menor",IF(OR(K36='Tabla Impacto'!$C$13,K36='Tabla Impacto'!$D$13),"Moderado",IF(OR(K36='Tabla Impacto'!$C$14,K36='Tabla Impacto'!$D$14),"Mayor",IF(OR(K36='Tabla Impacto'!$C$15,K36='Tabla Impacto'!$D$15),"Catastrófico","")))))</f>
        <v/>
      </c>
      <c r="M36" s="341" t="str">
        <f>IF(L36="","",IF(L36="Leve",0.2,IF(L36="Menor",0.4,IF(L36="Moderado",0.6,IF(L36="Mayor",0.8,IF(L36="Catastrófico",1,))))))</f>
        <v/>
      </c>
      <c r="N36" s="344"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5">
        <v>1</v>
      </c>
      <c r="P36" s="179"/>
      <c r="Q36" s="161"/>
      <c r="R36" s="169"/>
      <c r="S36" s="169"/>
      <c r="T36" s="170"/>
      <c r="U36" s="169"/>
      <c r="V36" s="169"/>
      <c r="W36" s="169"/>
      <c r="X36" s="158"/>
      <c r="Y36" s="171"/>
      <c r="Z36" s="172"/>
      <c r="AA36" s="171" t="str">
        <f>IFERROR(IF(AB36="","",IF(AB36&lt;=0.2,"Leve",IF(AB36&lt;=0.4,"Menor",IF(AB36&lt;=0.6,"Moderado",IF(AB36&lt;=0.8,"Mayor","Catastrófico"))))),"")</f>
        <v/>
      </c>
      <c r="AB36" s="172" t="str">
        <f>IFERROR(IF(Q36="Impacto",(M36-(+M36*T36)),IF(Q36="Probabilidad",M36,"")),"")</f>
        <v/>
      </c>
      <c r="AC36" s="173"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74"/>
      <c r="AE36" s="175"/>
      <c r="AF36" s="176"/>
      <c r="AG36" s="168"/>
      <c r="AH36" s="114"/>
      <c r="AI36" s="114"/>
      <c r="AJ36" s="112"/>
      <c r="AK36" s="113"/>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row>
    <row r="37" spans="1:69" ht="26.25" hidden="1" customHeight="1" x14ac:dyDescent="0.3">
      <c r="A37" s="384"/>
      <c r="B37" s="375"/>
      <c r="C37" s="375"/>
      <c r="D37" s="375"/>
      <c r="E37" s="381"/>
      <c r="F37" s="375"/>
      <c r="G37" s="369"/>
      <c r="H37" s="372"/>
      <c r="I37" s="342"/>
      <c r="J37" s="366"/>
      <c r="K37" s="387">
        <f>IF(NOT(ISERROR(MATCH(J37,_xlfn.ANCHORARRAY(E48),0))),I50&amp;"Por favor no seleccionar los criterios de impacto",J37)</f>
        <v>0</v>
      </c>
      <c r="L37" s="372"/>
      <c r="M37" s="342"/>
      <c r="N37" s="345"/>
      <c r="O37" s="5">
        <v>2</v>
      </c>
      <c r="P37" s="179"/>
      <c r="Q37" s="104" t="str">
        <f>IF(OR(R37="Preventivo",R37="Detectivo"),"Probabilidad",IF(R37="Correctivo","Impacto",""))</f>
        <v/>
      </c>
      <c r="R37" s="105"/>
      <c r="S37" s="105"/>
      <c r="T37" s="106" t="str">
        <f t="shared" ref="T37:T41" si="24">IF(AND(R37="Preventivo",S37="Automático"),"50%",IF(AND(R37="Preventivo",S37="Manual"),"40%",IF(AND(R37="Detectivo",S37="Automático"),"40%",IF(AND(R37="Detectivo",S37="Manual"),"30%",IF(AND(R37="Correctivo",S37="Automático"),"35%",IF(AND(R37="Correctivo",S37="Manual"),"25%",""))))))</f>
        <v/>
      </c>
      <c r="U37" s="105"/>
      <c r="V37" s="105"/>
      <c r="W37" s="105"/>
      <c r="X37" s="107" t="str">
        <f>IFERROR(IF(AND(Q36="Probabilidad",Q37="Probabilidad"),(Z36-(+Z36*T37)),IF(Q37="Probabilidad",(I36-(+I36*T37)),IF(Q37="Impacto",Z36,""))),"")</f>
        <v/>
      </c>
      <c r="Y37" s="108" t="str">
        <f t="shared" si="1"/>
        <v/>
      </c>
      <c r="Z37" s="109" t="str">
        <f t="shared" ref="Z37:Z41" si="25">+X37</f>
        <v/>
      </c>
      <c r="AA37" s="108" t="str">
        <f t="shared" si="3"/>
        <v/>
      </c>
      <c r="AB37" s="109" t="str">
        <f>IFERROR(IF(AND(Q36="Impacto",Q37="Impacto"),(AB36-(+AB36*T37)),IF(Q37="Impacto",(M36-(+M36*T37)),IF(Q37="Probabilidad",AB36,""))),"")</f>
        <v/>
      </c>
      <c r="AC37" s="110" t="str">
        <f t="shared" ref="AC37:AC38" si="26">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11"/>
      <c r="AE37" s="112"/>
      <c r="AF37" s="167"/>
      <c r="AG37" s="168"/>
      <c r="AH37" s="114"/>
      <c r="AI37" s="114"/>
      <c r="AJ37" s="112"/>
      <c r="AK37" s="113"/>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row>
    <row r="38" spans="1:69" ht="26.25" hidden="1" customHeight="1" x14ac:dyDescent="0.3">
      <c r="A38" s="384"/>
      <c r="B38" s="375"/>
      <c r="C38" s="375"/>
      <c r="D38" s="375"/>
      <c r="E38" s="381"/>
      <c r="F38" s="375"/>
      <c r="G38" s="369"/>
      <c r="H38" s="372"/>
      <c r="I38" s="342"/>
      <c r="J38" s="366"/>
      <c r="K38" s="387">
        <f>IF(NOT(ISERROR(MATCH(J38,_xlfn.ANCHORARRAY(E49),0))),I51&amp;"Por favor no seleccionar los criterios de impacto",J38)</f>
        <v>0</v>
      </c>
      <c r="L38" s="372"/>
      <c r="M38" s="342"/>
      <c r="N38" s="345"/>
      <c r="O38" s="5">
        <v>3</v>
      </c>
      <c r="P38" s="180"/>
      <c r="Q38" s="104" t="str">
        <f>IF(OR(R38="Preventivo",R38="Detectivo"),"Probabilidad",IF(R38="Correctivo","Impacto",""))</f>
        <v/>
      </c>
      <c r="R38" s="105"/>
      <c r="S38" s="105"/>
      <c r="T38" s="106" t="str">
        <f t="shared" si="24"/>
        <v/>
      </c>
      <c r="U38" s="105"/>
      <c r="V38" s="105"/>
      <c r="W38" s="105"/>
      <c r="X38" s="107" t="str">
        <f>IFERROR(IF(AND(Q37="Probabilidad",Q38="Probabilidad"),(Z37-(+Z37*T38)),IF(AND(Q37="Impacto",Q38="Probabilidad"),(Z36-(+Z36*T38)),IF(Q38="Impacto",Z37,""))),"")</f>
        <v/>
      </c>
      <c r="Y38" s="108" t="str">
        <f t="shared" si="1"/>
        <v/>
      </c>
      <c r="Z38" s="109" t="str">
        <f t="shared" si="25"/>
        <v/>
      </c>
      <c r="AA38" s="108" t="str">
        <f t="shared" si="3"/>
        <v/>
      </c>
      <c r="AB38" s="109" t="str">
        <f>IFERROR(IF(AND(Q37="Impacto",Q38="Impacto"),(AB37-(+AB37*T38)),IF(AND(Q37="Probabilidad",Q38="Impacto"),(AB36-(+AB36*T38)),IF(Q38="Probabilidad",AB37,""))),"")</f>
        <v/>
      </c>
      <c r="AC38" s="110" t="str">
        <f t="shared" si="26"/>
        <v/>
      </c>
      <c r="AD38" s="111"/>
      <c r="AE38" s="112"/>
      <c r="AF38" s="167"/>
      <c r="AG38" s="168"/>
      <c r="AH38" s="114"/>
      <c r="AI38" s="114"/>
      <c r="AJ38" s="112"/>
      <c r="AK38" s="113"/>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row>
    <row r="39" spans="1:69" ht="26.25" hidden="1" customHeight="1" x14ac:dyDescent="0.3">
      <c r="A39" s="384"/>
      <c r="B39" s="375"/>
      <c r="C39" s="375"/>
      <c r="D39" s="375"/>
      <c r="E39" s="381"/>
      <c r="F39" s="375"/>
      <c r="G39" s="369"/>
      <c r="H39" s="372"/>
      <c r="I39" s="342"/>
      <c r="J39" s="366"/>
      <c r="K39" s="387">
        <f>IF(NOT(ISERROR(MATCH(J39,_xlfn.ANCHORARRAY(E50),0))),I52&amp;"Por favor no seleccionar los criterios de impacto",J39)</f>
        <v>0</v>
      </c>
      <c r="L39" s="372"/>
      <c r="M39" s="342"/>
      <c r="N39" s="345"/>
      <c r="O39" s="5">
        <v>4</v>
      </c>
      <c r="P39" s="179"/>
      <c r="Q39" s="104" t="str">
        <f t="shared" ref="Q39:Q41" si="27">IF(OR(R39="Preventivo",R39="Detectivo"),"Probabilidad",IF(R39="Correctivo","Impacto",""))</f>
        <v/>
      </c>
      <c r="R39" s="105"/>
      <c r="S39" s="105"/>
      <c r="T39" s="106" t="str">
        <f t="shared" si="24"/>
        <v/>
      </c>
      <c r="U39" s="105"/>
      <c r="V39" s="105"/>
      <c r="W39" s="105"/>
      <c r="X39" s="107" t="str">
        <f t="shared" ref="X39:X41" si="28">IFERROR(IF(AND(Q38="Probabilidad",Q39="Probabilidad"),(Z38-(+Z38*T39)),IF(AND(Q38="Impacto",Q39="Probabilidad"),(Z37-(+Z37*T39)),IF(Q39="Impacto",Z38,""))),"")</f>
        <v/>
      </c>
      <c r="Y39" s="108" t="str">
        <f t="shared" si="1"/>
        <v/>
      </c>
      <c r="Z39" s="109" t="str">
        <f t="shared" si="25"/>
        <v/>
      </c>
      <c r="AA39" s="108" t="str">
        <f t="shared" si="3"/>
        <v/>
      </c>
      <c r="AB39" s="109" t="str">
        <f t="shared" ref="AB39:AB41" si="29">IFERROR(IF(AND(Q38="Impacto",Q39="Impacto"),(AB38-(+AB38*T39)),IF(AND(Q38="Probabilidad",Q39="Impacto"),(AB37-(+AB37*T39)),IF(Q39="Probabilidad",AB38,""))),"")</f>
        <v/>
      </c>
      <c r="AC39" s="110"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11"/>
      <c r="AE39" s="112"/>
      <c r="AF39" s="167"/>
      <c r="AG39" s="168"/>
      <c r="AH39" s="114"/>
      <c r="AI39" s="114"/>
      <c r="AJ39" s="112"/>
      <c r="AK39" s="113"/>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row>
    <row r="40" spans="1:69" ht="26.25" hidden="1" customHeight="1" x14ac:dyDescent="0.3">
      <c r="A40" s="384"/>
      <c r="B40" s="375"/>
      <c r="C40" s="375"/>
      <c r="D40" s="375"/>
      <c r="E40" s="381"/>
      <c r="F40" s="375"/>
      <c r="G40" s="369"/>
      <c r="H40" s="372"/>
      <c r="I40" s="342"/>
      <c r="J40" s="366"/>
      <c r="K40" s="387">
        <f>IF(NOT(ISERROR(MATCH(J40,_xlfn.ANCHORARRAY(E51),0))),I53&amp;"Por favor no seleccionar los criterios de impacto",J40)</f>
        <v>0</v>
      </c>
      <c r="L40" s="372"/>
      <c r="M40" s="342"/>
      <c r="N40" s="345"/>
      <c r="O40" s="5">
        <v>5</v>
      </c>
      <c r="P40" s="179"/>
      <c r="Q40" s="104" t="str">
        <f t="shared" si="27"/>
        <v/>
      </c>
      <c r="R40" s="105"/>
      <c r="S40" s="105"/>
      <c r="T40" s="106" t="str">
        <f t="shared" si="24"/>
        <v/>
      </c>
      <c r="U40" s="105"/>
      <c r="V40" s="105"/>
      <c r="W40" s="105"/>
      <c r="X40" s="107" t="str">
        <f t="shared" si="28"/>
        <v/>
      </c>
      <c r="Y40" s="108" t="str">
        <f t="shared" si="1"/>
        <v/>
      </c>
      <c r="Z40" s="109" t="str">
        <f t="shared" si="25"/>
        <v/>
      </c>
      <c r="AA40" s="108" t="str">
        <f t="shared" si="3"/>
        <v/>
      </c>
      <c r="AB40" s="109" t="str">
        <f t="shared" si="29"/>
        <v/>
      </c>
      <c r="AC40" s="110" t="str">
        <f t="shared" ref="AC40:AC41" si="30">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11"/>
      <c r="AE40" s="112"/>
      <c r="AF40" s="167"/>
      <c r="AG40" s="168"/>
      <c r="AH40" s="114"/>
      <c r="AI40" s="114"/>
      <c r="AJ40" s="112"/>
      <c r="AK40" s="113"/>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row>
    <row r="41" spans="1:69" ht="38.25" hidden="1" customHeight="1" x14ac:dyDescent="0.3">
      <c r="A41" s="385"/>
      <c r="B41" s="376"/>
      <c r="C41" s="376"/>
      <c r="D41" s="376"/>
      <c r="E41" s="382"/>
      <c r="F41" s="376"/>
      <c r="G41" s="370"/>
      <c r="H41" s="373"/>
      <c r="I41" s="343"/>
      <c r="J41" s="367"/>
      <c r="K41" s="388">
        <f>IF(NOT(ISERROR(MATCH(J41,_xlfn.ANCHORARRAY(E52),0))),I54&amp;"Por favor no seleccionar los criterios de impacto",J41)</f>
        <v>0</v>
      </c>
      <c r="L41" s="373"/>
      <c r="M41" s="343"/>
      <c r="N41" s="346"/>
      <c r="O41" s="5">
        <v>6</v>
      </c>
      <c r="P41" s="179"/>
      <c r="Q41" s="104" t="str">
        <f t="shared" si="27"/>
        <v/>
      </c>
      <c r="R41" s="105"/>
      <c r="S41" s="105"/>
      <c r="T41" s="106" t="str">
        <f t="shared" si="24"/>
        <v/>
      </c>
      <c r="U41" s="105"/>
      <c r="V41" s="105"/>
      <c r="W41" s="105"/>
      <c r="X41" s="107" t="str">
        <f t="shared" si="28"/>
        <v/>
      </c>
      <c r="Y41" s="108" t="str">
        <f t="shared" si="1"/>
        <v/>
      </c>
      <c r="Z41" s="109" t="str">
        <f t="shared" si="25"/>
        <v/>
      </c>
      <c r="AA41" s="108" t="str">
        <f t="shared" si="3"/>
        <v/>
      </c>
      <c r="AB41" s="109" t="str">
        <f t="shared" si="29"/>
        <v/>
      </c>
      <c r="AC41" s="110" t="str">
        <f t="shared" si="30"/>
        <v/>
      </c>
      <c r="AD41" s="111"/>
      <c r="AE41" s="112"/>
      <c r="AF41" s="167"/>
      <c r="AG41" s="168"/>
      <c r="AH41" s="114"/>
      <c r="AI41" s="114"/>
      <c r="AJ41" s="112"/>
      <c r="AK41" s="113"/>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row>
    <row r="42" spans="1:69" ht="90" hidden="1" customHeight="1" x14ac:dyDescent="0.3">
      <c r="A42" s="383">
        <v>6</v>
      </c>
      <c r="B42" s="374"/>
      <c r="C42" s="374"/>
      <c r="D42" s="374"/>
      <c r="E42" s="380"/>
      <c r="F42" s="374"/>
      <c r="G42" s="368"/>
      <c r="H42" s="371" t="str">
        <f>IF(G42&lt;=0,"",IF(G42&lt;=2,"Muy Baja",IF(G42&lt;=24,"Baja",IF(G42&lt;=500,"Media",IF(G42&lt;=5000,"Alta","Muy Alta")))))</f>
        <v/>
      </c>
      <c r="I42" s="341" t="str">
        <f>IF(H42="","",IF(H42="Muy Baja",0.2,IF(H42="Baja",0.4,IF(H42="Media",0.6,IF(H42="Alta",0.8,IF(H42="Muy Alta",1,))))))</f>
        <v/>
      </c>
      <c r="J42" s="365"/>
      <c r="K42" s="386">
        <f>IF(NOT(ISERROR(MATCH(J42,'Tabla Impacto'!$B$221:$B$223,0))),'Tabla Impacto'!$F$223&amp;"Por favor no seleccionar los criterios de impacto(Afectación Económica o presupuestal y Pérdida Reputacional)",J42)</f>
        <v>0</v>
      </c>
      <c r="L42" s="371" t="str">
        <f>IF(OR(K42='Tabla Impacto'!$C$11,K42='Tabla Impacto'!$D$11),"Leve",IF(OR(K42='Tabla Impacto'!$C$12,K42='Tabla Impacto'!$D$12),"Menor",IF(OR(K42='Tabla Impacto'!$C$13,K42='Tabla Impacto'!$D$13),"Moderado",IF(OR(K42='Tabla Impacto'!$C$14,K42='Tabla Impacto'!$D$14),"Mayor",IF(OR(K42='Tabla Impacto'!$C$15,K42='Tabla Impacto'!$D$15),"Catastrófico","")))))</f>
        <v/>
      </c>
      <c r="M42" s="341" t="str">
        <f>IF(L42="","",IF(L42="Leve",0.2,IF(L42="Menor",0.4,IF(L42="Moderado",0.6,IF(L42="Mayor",0.8,IF(L42="Catastrófico",1,))))))</f>
        <v/>
      </c>
      <c r="N42" s="344"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5">
        <v>1</v>
      </c>
      <c r="P42" s="179"/>
      <c r="Q42" s="104"/>
      <c r="R42" s="105"/>
      <c r="S42" s="105"/>
      <c r="T42" s="106"/>
      <c r="U42" s="105"/>
      <c r="V42" s="105"/>
      <c r="W42" s="105"/>
      <c r="X42" s="107"/>
      <c r="Y42" s="108"/>
      <c r="Z42" s="109"/>
      <c r="AA42" s="108"/>
      <c r="AB42" s="109"/>
      <c r="AC42" s="110"/>
      <c r="AD42" s="111"/>
      <c r="AE42" s="175"/>
      <c r="AF42" s="166"/>
      <c r="AG42" s="168"/>
      <c r="AH42" s="114"/>
      <c r="AI42" s="114"/>
      <c r="AJ42" s="112"/>
      <c r="AK42" s="113"/>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row>
    <row r="43" spans="1:69" ht="26.25" hidden="1" customHeight="1" x14ac:dyDescent="0.3">
      <c r="A43" s="384"/>
      <c r="B43" s="375"/>
      <c r="C43" s="375"/>
      <c r="D43" s="375"/>
      <c r="E43" s="381"/>
      <c r="F43" s="375"/>
      <c r="G43" s="369"/>
      <c r="H43" s="372"/>
      <c r="I43" s="342"/>
      <c r="J43" s="366"/>
      <c r="K43" s="387">
        <f>IF(NOT(ISERROR(MATCH(J43,_xlfn.ANCHORARRAY(E54),0))),I56&amp;"Por favor no seleccionar los criterios de impacto",J43)</f>
        <v>0</v>
      </c>
      <c r="L43" s="372"/>
      <c r="M43" s="342"/>
      <c r="N43" s="345"/>
      <c r="O43" s="5">
        <v>2</v>
      </c>
      <c r="P43" s="179"/>
      <c r="Q43" s="104" t="str">
        <f>IF(OR(R43="Preventivo",R43="Detectivo"),"Probabilidad",IF(R43="Correctivo","Impacto",""))</f>
        <v/>
      </c>
      <c r="R43" s="105"/>
      <c r="S43" s="105"/>
      <c r="T43" s="106" t="str">
        <f t="shared" ref="T43:T47" si="31">IF(AND(R43="Preventivo",S43="Automático"),"50%",IF(AND(R43="Preventivo",S43="Manual"),"40%",IF(AND(R43="Detectivo",S43="Automático"),"40%",IF(AND(R43="Detectivo",S43="Manual"),"30%",IF(AND(R43="Correctivo",S43="Automático"),"35%",IF(AND(R43="Correctivo",S43="Manual"),"25%",""))))))</f>
        <v/>
      </c>
      <c r="U43" s="105"/>
      <c r="V43" s="105"/>
      <c r="W43" s="105"/>
      <c r="X43" s="107" t="str">
        <f>IFERROR(IF(AND(Q42="Probabilidad",Q43="Probabilidad"),(Z42-(+Z42*T43)),IF(Q43="Probabilidad",(I42-(+I42*T43)),IF(Q43="Impacto",Z42,""))),"")</f>
        <v/>
      </c>
      <c r="Y43" s="108" t="str">
        <f t="shared" si="1"/>
        <v/>
      </c>
      <c r="Z43" s="109" t="str">
        <f t="shared" ref="Z43:Z47" si="32">+X43</f>
        <v/>
      </c>
      <c r="AA43" s="108" t="str">
        <f t="shared" si="3"/>
        <v/>
      </c>
      <c r="AB43" s="109" t="str">
        <f>IFERROR(IF(AND(Q42="Impacto",Q43="Impacto"),(AB42-(+AB42*T43)),IF(Q43="Impacto",(M42-(+M42*T43)),IF(Q43="Probabilidad",AB42,""))),"")</f>
        <v/>
      </c>
      <c r="AC43" s="110" t="str">
        <f t="shared" ref="AC43:AC44" si="33">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11"/>
      <c r="AE43" s="112"/>
      <c r="AF43" s="167"/>
      <c r="AG43" s="168"/>
      <c r="AH43" s="114"/>
      <c r="AI43" s="114"/>
      <c r="AJ43" s="112"/>
      <c r="AK43" s="113"/>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row>
    <row r="44" spans="1:69" ht="26.25" hidden="1" customHeight="1" x14ac:dyDescent="0.3">
      <c r="A44" s="384"/>
      <c r="B44" s="375"/>
      <c r="C44" s="375"/>
      <c r="D44" s="375"/>
      <c r="E44" s="381"/>
      <c r="F44" s="375"/>
      <c r="G44" s="369"/>
      <c r="H44" s="372"/>
      <c r="I44" s="342"/>
      <c r="J44" s="366"/>
      <c r="K44" s="387">
        <f>IF(NOT(ISERROR(MATCH(J44,_xlfn.ANCHORARRAY(E55),0))),I57&amp;"Por favor no seleccionar los criterios de impacto",J44)</f>
        <v>0</v>
      </c>
      <c r="L44" s="372"/>
      <c r="M44" s="342"/>
      <c r="N44" s="345"/>
      <c r="O44" s="5">
        <v>3</v>
      </c>
      <c r="P44" s="180"/>
      <c r="Q44" s="104" t="str">
        <f>IF(OR(R44="Preventivo",R44="Detectivo"),"Probabilidad",IF(R44="Correctivo","Impacto",""))</f>
        <v/>
      </c>
      <c r="R44" s="105"/>
      <c r="S44" s="105"/>
      <c r="T44" s="106" t="str">
        <f t="shared" si="31"/>
        <v/>
      </c>
      <c r="U44" s="105"/>
      <c r="V44" s="105"/>
      <c r="W44" s="105"/>
      <c r="X44" s="107" t="str">
        <f>IFERROR(IF(AND(Q43="Probabilidad",Q44="Probabilidad"),(Z43-(+Z43*T44)),IF(AND(Q43="Impacto",Q44="Probabilidad"),(Z42-(+Z42*T44)),IF(Q44="Impacto",Z43,""))),"")</f>
        <v/>
      </c>
      <c r="Y44" s="108" t="str">
        <f t="shared" si="1"/>
        <v/>
      </c>
      <c r="Z44" s="109" t="str">
        <f t="shared" si="32"/>
        <v/>
      </c>
      <c r="AA44" s="108" t="str">
        <f t="shared" si="3"/>
        <v/>
      </c>
      <c r="AB44" s="109" t="str">
        <f>IFERROR(IF(AND(Q43="Impacto",Q44="Impacto"),(AB43-(+AB43*T44)),IF(AND(Q43="Probabilidad",Q44="Impacto"),(AB42-(+AB42*T44)),IF(Q44="Probabilidad",AB43,""))),"")</f>
        <v/>
      </c>
      <c r="AC44" s="110" t="str">
        <f t="shared" si="33"/>
        <v/>
      </c>
      <c r="AD44" s="111"/>
      <c r="AE44" s="112"/>
      <c r="AF44" s="167"/>
      <c r="AG44" s="168"/>
      <c r="AH44" s="114"/>
      <c r="AI44" s="114"/>
      <c r="AJ44" s="112"/>
      <c r="AK44" s="113"/>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row>
    <row r="45" spans="1:69" ht="26.25" hidden="1" customHeight="1" x14ac:dyDescent="0.3">
      <c r="A45" s="384"/>
      <c r="B45" s="375"/>
      <c r="C45" s="375"/>
      <c r="D45" s="375"/>
      <c r="E45" s="381"/>
      <c r="F45" s="375"/>
      <c r="G45" s="369"/>
      <c r="H45" s="372"/>
      <c r="I45" s="342"/>
      <c r="J45" s="366"/>
      <c r="K45" s="387">
        <f>IF(NOT(ISERROR(MATCH(J45,_xlfn.ANCHORARRAY(E56),0))),I58&amp;"Por favor no seleccionar los criterios de impacto",J45)</f>
        <v>0</v>
      </c>
      <c r="L45" s="372"/>
      <c r="M45" s="342"/>
      <c r="N45" s="345"/>
      <c r="O45" s="5">
        <v>4</v>
      </c>
      <c r="P45" s="179"/>
      <c r="Q45" s="104" t="str">
        <f t="shared" ref="Q45:Q47" si="34">IF(OR(R45="Preventivo",R45="Detectivo"),"Probabilidad",IF(R45="Correctivo","Impacto",""))</f>
        <v/>
      </c>
      <c r="R45" s="105"/>
      <c r="S45" s="105"/>
      <c r="T45" s="106" t="str">
        <f t="shared" si="31"/>
        <v/>
      </c>
      <c r="U45" s="105"/>
      <c r="V45" s="105"/>
      <c r="W45" s="105"/>
      <c r="X45" s="107" t="str">
        <f t="shared" ref="X45:X47" si="35">IFERROR(IF(AND(Q44="Probabilidad",Q45="Probabilidad"),(Z44-(+Z44*T45)),IF(AND(Q44="Impacto",Q45="Probabilidad"),(Z43-(+Z43*T45)),IF(Q45="Impacto",Z44,""))),"")</f>
        <v/>
      </c>
      <c r="Y45" s="108" t="str">
        <f t="shared" si="1"/>
        <v/>
      </c>
      <c r="Z45" s="109" t="str">
        <f t="shared" si="32"/>
        <v/>
      </c>
      <c r="AA45" s="108" t="str">
        <f t="shared" si="3"/>
        <v/>
      </c>
      <c r="AB45" s="109" t="str">
        <f t="shared" ref="AB45:AB47" si="36">IFERROR(IF(AND(Q44="Impacto",Q45="Impacto"),(AB44-(+AB44*T45)),IF(AND(Q44="Probabilidad",Q45="Impacto"),(AB43-(+AB43*T45)),IF(Q45="Probabilidad",AB44,""))),"")</f>
        <v/>
      </c>
      <c r="AC45" s="110"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11"/>
      <c r="AE45" s="112"/>
      <c r="AF45" s="167"/>
      <c r="AG45" s="168"/>
      <c r="AH45" s="114"/>
      <c r="AI45" s="114"/>
      <c r="AJ45" s="112"/>
      <c r="AK45" s="113"/>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row>
    <row r="46" spans="1:69" ht="26.25" hidden="1" customHeight="1" x14ac:dyDescent="0.3">
      <c r="A46" s="384"/>
      <c r="B46" s="375"/>
      <c r="C46" s="375"/>
      <c r="D46" s="375"/>
      <c r="E46" s="381"/>
      <c r="F46" s="375"/>
      <c r="G46" s="369"/>
      <c r="H46" s="372"/>
      <c r="I46" s="342"/>
      <c r="J46" s="366"/>
      <c r="K46" s="387">
        <f>IF(NOT(ISERROR(MATCH(J46,_xlfn.ANCHORARRAY(E57),0))),I59&amp;"Por favor no seleccionar los criterios de impacto",J46)</f>
        <v>0</v>
      </c>
      <c r="L46" s="372"/>
      <c r="M46" s="342"/>
      <c r="N46" s="345"/>
      <c r="O46" s="5">
        <v>5</v>
      </c>
      <c r="P46" s="179"/>
      <c r="Q46" s="104" t="str">
        <f t="shared" si="34"/>
        <v/>
      </c>
      <c r="R46" s="105"/>
      <c r="S46" s="105"/>
      <c r="T46" s="106" t="str">
        <f t="shared" si="31"/>
        <v/>
      </c>
      <c r="U46" s="105"/>
      <c r="V46" s="105"/>
      <c r="W46" s="105"/>
      <c r="X46" s="107" t="str">
        <f t="shared" si="35"/>
        <v/>
      </c>
      <c r="Y46" s="108" t="str">
        <f t="shared" si="1"/>
        <v/>
      </c>
      <c r="Z46" s="109" t="str">
        <f t="shared" si="32"/>
        <v/>
      </c>
      <c r="AA46" s="108" t="str">
        <f t="shared" si="3"/>
        <v/>
      </c>
      <c r="AB46" s="109" t="str">
        <f t="shared" si="36"/>
        <v/>
      </c>
      <c r="AC46" s="110" t="str">
        <f t="shared" ref="AC46" si="37">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11"/>
      <c r="AE46" s="112"/>
      <c r="AF46" s="167"/>
      <c r="AG46" s="168"/>
      <c r="AH46" s="114"/>
      <c r="AI46" s="114"/>
      <c r="AJ46" s="112"/>
      <c r="AK46" s="113"/>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row>
    <row r="47" spans="1:69" ht="39" hidden="1" customHeight="1" x14ac:dyDescent="0.3">
      <c r="A47" s="385"/>
      <c r="B47" s="376"/>
      <c r="C47" s="376"/>
      <c r="D47" s="376"/>
      <c r="E47" s="382"/>
      <c r="F47" s="376"/>
      <c r="G47" s="370"/>
      <c r="H47" s="373"/>
      <c r="I47" s="343"/>
      <c r="J47" s="367"/>
      <c r="K47" s="388">
        <f>IF(NOT(ISERROR(MATCH(J47,_xlfn.ANCHORARRAY(E58),0))),I60&amp;"Por favor no seleccionar los criterios de impacto",J47)</f>
        <v>0</v>
      </c>
      <c r="L47" s="373"/>
      <c r="M47" s="343"/>
      <c r="N47" s="346"/>
      <c r="O47" s="5">
        <v>6</v>
      </c>
      <c r="P47" s="179"/>
      <c r="Q47" s="104" t="str">
        <f t="shared" si="34"/>
        <v/>
      </c>
      <c r="R47" s="105"/>
      <c r="S47" s="105"/>
      <c r="T47" s="106" t="str">
        <f t="shared" si="31"/>
        <v/>
      </c>
      <c r="U47" s="105"/>
      <c r="V47" s="105"/>
      <c r="W47" s="105"/>
      <c r="X47" s="107" t="str">
        <f t="shared" si="35"/>
        <v/>
      </c>
      <c r="Y47" s="108" t="str">
        <f t="shared" si="1"/>
        <v/>
      </c>
      <c r="Z47" s="109" t="str">
        <f t="shared" si="32"/>
        <v/>
      </c>
      <c r="AA47" s="108" t="str">
        <f>IFERROR(IF(AB47="","",IF(AB47&lt;=0.2,"Leve",IF(AB47&lt;=0.4,"Menor",IF(AB47&lt;=0.6,"Moderado",IF(AB47&lt;=0.8,"Mayor","Catastrófico"))))),"")</f>
        <v/>
      </c>
      <c r="AB47" s="109" t="str">
        <f t="shared" si="36"/>
        <v/>
      </c>
      <c r="AC47" s="110"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1"/>
      <c r="AE47" s="112"/>
      <c r="AF47" s="167"/>
      <c r="AG47" s="168"/>
      <c r="AH47" s="114"/>
      <c r="AI47" s="114"/>
      <c r="AJ47" s="112"/>
      <c r="AK47" s="113"/>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row>
    <row r="48" spans="1:69" ht="120.75" hidden="1" customHeight="1" x14ac:dyDescent="0.3">
      <c r="A48" s="383">
        <v>7</v>
      </c>
      <c r="B48" s="374"/>
      <c r="C48" s="374"/>
      <c r="D48" s="374"/>
      <c r="E48" s="380"/>
      <c r="F48" s="374"/>
      <c r="G48" s="368"/>
      <c r="H48" s="371" t="str">
        <f>IF(G48&lt;=0,"",IF(G48&lt;=2,"Muy Baja",IF(G48&lt;=24,"Baja",IF(G48&lt;=500,"Media",IF(G48&lt;=5000,"Alta","Muy Alta")))))</f>
        <v/>
      </c>
      <c r="I48" s="341" t="str">
        <f>IF(H48="","",IF(H48="Muy Baja",0.2,IF(H48="Baja",0.4,IF(H48="Media",0.6,IF(H48="Alta",0.8,IF(H48="Muy Alta",1,))))))</f>
        <v/>
      </c>
      <c r="J48" s="365"/>
      <c r="K48" s="386">
        <f>IF(NOT(ISERROR(MATCH(J48,'Tabla Impacto'!$B$221:$B$223,0))),'Tabla Impacto'!$F$223&amp;"Por favor no seleccionar los criterios de impacto(Afectación Económica o presupuestal y Pérdida Reputacional)",J48)</f>
        <v>0</v>
      </c>
      <c r="L48" s="371" t="str">
        <f>IF(OR(K48='Tabla Impacto'!$C$11,K48='Tabla Impacto'!$D$11),"Leve",IF(OR(K48='Tabla Impacto'!$C$12,K48='Tabla Impacto'!$D$12),"Menor",IF(OR(K48='Tabla Impacto'!$C$13,K48='Tabla Impacto'!$D$13),"Moderado",IF(OR(K48='Tabla Impacto'!$C$14,K48='Tabla Impacto'!$D$14),"Mayor",IF(OR(K48='Tabla Impacto'!$C$15,K48='Tabla Impacto'!$D$15),"Catastrófico","")))))</f>
        <v/>
      </c>
      <c r="M48" s="341" t="str">
        <f>IF(L48="","",IF(L48="Leve",0.2,IF(L48="Menor",0.4,IF(L48="Moderado",0.6,IF(L48="Mayor",0.8,IF(L48="Catastrófico",1,))))))</f>
        <v/>
      </c>
      <c r="N48" s="344"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5">
        <v>1</v>
      </c>
      <c r="P48" s="179"/>
      <c r="Q48" s="161"/>
      <c r="R48" s="169"/>
      <c r="S48" s="169"/>
      <c r="T48" s="170"/>
      <c r="U48" s="169"/>
      <c r="V48" s="169"/>
      <c r="W48" s="169"/>
      <c r="X48" s="158" t="str">
        <f>IFERROR(IF(Q48="Probabilidad",(I48-(+I48*T48)),IF(Q48="Impacto",I48,"")),"")</f>
        <v/>
      </c>
      <c r="Y48" s="171" t="str">
        <f>IFERROR(IF(X48="","",IF(X48&lt;=0.2,"Muy Baja",IF(X48&lt;=0.4,"Baja",IF(X48&lt;=0.6,"Media",IF(X48&lt;=0.8,"Alta","Muy Alta"))))),"")</f>
        <v/>
      </c>
      <c r="Z48" s="172" t="str">
        <f>+X48</f>
        <v/>
      </c>
      <c r="AA48" s="171" t="str">
        <f>IFERROR(IF(AB48="","",IF(AB48&lt;=0.2,"Leve",IF(AB48&lt;=0.4,"Menor",IF(AB48&lt;=0.6,"Moderado",IF(AB48&lt;=0.8,"Mayor","Catastrófico"))))),"")</f>
        <v/>
      </c>
      <c r="AB48" s="172" t="str">
        <f>IFERROR(IF(Q48="Impacto",(M48-(+M48*T48)),IF(Q48="Probabilidad",M48,"")),"")</f>
        <v/>
      </c>
      <c r="AC48" s="173"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74"/>
      <c r="AE48" s="112"/>
      <c r="AF48" s="166"/>
      <c r="AG48" s="168"/>
      <c r="AH48" s="114"/>
      <c r="AI48" s="114"/>
      <c r="AJ48" s="112"/>
      <c r="AK48" s="113"/>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row>
    <row r="49" spans="1:69" ht="99" hidden="1" customHeight="1" x14ac:dyDescent="0.3">
      <c r="A49" s="384"/>
      <c r="B49" s="375"/>
      <c r="C49" s="375"/>
      <c r="D49" s="375"/>
      <c r="E49" s="381"/>
      <c r="F49" s="375"/>
      <c r="G49" s="369"/>
      <c r="H49" s="372"/>
      <c r="I49" s="342"/>
      <c r="J49" s="366"/>
      <c r="K49" s="387">
        <f>IF(NOT(ISERROR(MATCH(J49,_xlfn.ANCHORARRAY(E60),0))),I62&amp;"Por favor no seleccionar los criterios de impacto",J49)</f>
        <v>0</v>
      </c>
      <c r="L49" s="372"/>
      <c r="M49" s="342"/>
      <c r="N49" s="345"/>
      <c r="O49" s="5">
        <v>2</v>
      </c>
      <c r="P49" s="179"/>
      <c r="Q49" s="161"/>
      <c r="R49" s="169"/>
      <c r="S49" s="169"/>
      <c r="T49" s="170"/>
      <c r="U49" s="169"/>
      <c r="V49" s="169"/>
      <c r="W49" s="169"/>
      <c r="X49" s="158" t="str">
        <f>IFERROR(IF(AND(Q48="Probabilidad",Q49="Probabilidad"),(Z48-(+Z48*T49)),IF(Q49="Probabilidad",(I48-(+I48*T49)),IF(Q49="Impacto",Z48,""))),"")</f>
        <v/>
      </c>
      <c r="Y49" s="171" t="str">
        <f t="shared" si="1"/>
        <v/>
      </c>
      <c r="Z49" s="172" t="str">
        <f t="shared" ref="Z49:Z53" si="38">+X49</f>
        <v/>
      </c>
      <c r="AA49" s="171" t="str">
        <f t="shared" si="3"/>
        <v/>
      </c>
      <c r="AB49" s="172" t="str">
        <f>IFERROR(IF(AND(Q48="Impacto",Q49="Impacto"),(AB48-(+AB48*T49)),IF(Q49="Impacto",(M48-(+M48*T49)),IF(Q49="Probabilidad",AB48,""))),"")</f>
        <v/>
      </c>
      <c r="AC49" s="173" t="str">
        <f t="shared" ref="AC49:AC50" si="39">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74"/>
      <c r="AE49" s="112"/>
      <c r="AF49" s="167"/>
      <c r="AG49" s="168"/>
      <c r="AH49" s="114"/>
      <c r="AI49" s="114"/>
      <c r="AJ49" s="112"/>
      <c r="AK49" s="113"/>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row>
    <row r="50" spans="1:69" ht="26.25" hidden="1" customHeight="1" x14ac:dyDescent="0.3">
      <c r="A50" s="384"/>
      <c r="B50" s="375"/>
      <c r="C50" s="375"/>
      <c r="D50" s="375"/>
      <c r="E50" s="381"/>
      <c r="F50" s="375"/>
      <c r="G50" s="369"/>
      <c r="H50" s="372"/>
      <c r="I50" s="342"/>
      <c r="J50" s="366"/>
      <c r="K50" s="387">
        <f>IF(NOT(ISERROR(MATCH(J50,_xlfn.ANCHORARRAY(E61),0))),I63&amp;"Por favor no seleccionar los criterios de impacto",J50)</f>
        <v>0</v>
      </c>
      <c r="L50" s="372"/>
      <c r="M50" s="342"/>
      <c r="N50" s="345"/>
      <c r="O50" s="5">
        <v>3</v>
      </c>
      <c r="P50" s="180"/>
      <c r="Q50" s="104" t="str">
        <f>IF(OR(R50="Preventivo",R50="Detectivo"),"Probabilidad",IF(R50="Correctivo","Impacto",""))</f>
        <v/>
      </c>
      <c r="R50" s="105"/>
      <c r="S50" s="105"/>
      <c r="T50" s="106" t="str">
        <f t="shared" ref="T50:T53" si="40">IF(AND(R50="Preventivo",S50="Automático"),"50%",IF(AND(R50="Preventivo",S50="Manual"),"40%",IF(AND(R50="Detectivo",S50="Automático"),"40%",IF(AND(R50="Detectivo",S50="Manual"),"30%",IF(AND(R50="Correctivo",S50="Automático"),"35%",IF(AND(R50="Correctivo",S50="Manual"),"25%",""))))))</f>
        <v/>
      </c>
      <c r="U50" s="105"/>
      <c r="V50" s="105"/>
      <c r="W50" s="105"/>
      <c r="X50" s="107" t="str">
        <f>IFERROR(IF(AND(Q49="Probabilidad",Q50="Probabilidad"),(Z49-(+Z49*T50)),IF(AND(Q49="Impacto",Q50="Probabilidad"),(Z48-(+Z48*T50)),IF(Q50="Impacto",Z49,""))),"")</f>
        <v/>
      </c>
      <c r="Y50" s="108" t="str">
        <f t="shared" si="1"/>
        <v/>
      </c>
      <c r="Z50" s="109" t="str">
        <f t="shared" si="38"/>
        <v/>
      </c>
      <c r="AA50" s="108" t="str">
        <f t="shared" si="3"/>
        <v/>
      </c>
      <c r="AB50" s="109" t="str">
        <f>IFERROR(IF(AND(Q49="Impacto",Q50="Impacto"),(AB49-(+AB49*T50)),IF(AND(Q49="Probabilidad",Q50="Impacto"),(AB48-(+AB48*T50)),IF(Q50="Probabilidad",AB49,""))),"")</f>
        <v/>
      </c>
      <c r="AC50" s="110" t="str">
        <f t="shared" si="39"/>
        <v/>
      </c>
      <c r="AD50" s="111"/>
      <c r="AE50" s="112"/>
      <c r="AF50" s="167"/>
      <c r="AG50" s="168"/>
      <c r="AH50" s="114"/>
      <c r="AI50" s="114"/>
      <c r="AJ50" s="112"/>
      <c r="AK50" s="113"/>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row>
    <row r="51" spans="1:69" ht="26.25" hidden="1" customHeight="1" x14ac:dyDescent="0.3">
      <c r="A51" s="384"/>
      <c r="B51" s="375"/>
      <c r="C51" s="375"/>
      <c r="D51" s="375"/>
      <c r="E51" s="381"/>
      <c r="F51" s="375"/>
      <c r="G51" s="369"/>
      <c r="H51" s="372"/>
      <c r="I51" s="342"/>
      <c r="J51" s="366"/>
      <c r="K51" s="387">
        <f>IF(NOT(ISERROR(MATCH(J51,_xlfn.ANCHORARRAY(E62),0))),I64&amp;"Por favor no seleccionar los criterios de impacto",J51)</f>
        <v>0</v>
      </c>
      <c r="L51" s="372"/>
      <c r="M51" s="342"/>
      <c r="N51" s="345"/>
      <c r="O51" s="5">
        <v>4</v>
      </c>
      <c r="P51" s="179"/>
      <c r="Q51" s="104" t="str">
        <f t="shared" ref="Q51:Q53" si="41">IF(OR(R51="Preventivo",R51="Detectivo"),"Probabilidad",IF(R51="Correctivo","Impacto",""))</f>
        <v/>
      </c>
      <c r="R51" s="105"/>
      <c r="S51" s="105"/>
      <c r="T51" s="106" t="str">
        <f t="shared" si="40"/>
        <v/>
      </c>
      <c r="U51" s="105"/>
      <c r="V51" s="105"/>
      <c r="W51" s="105"/>
      <c r="X51" s="107" t="str">
        <f t="shared" ref="X51:X53" si="42">IFERROR(IF(AND(Q50="Probabilidad",Q51="Probabilidad"),(Z50-(+Z50*T51)),IF(AND(Q50="Impacto",Q51="Probabilidad"),(Z49-(+Z49*T51)),IF(Q51="Impacto",Z50,""))),"")</f>
        <v/>
      </c>
      <c r="Y51" s="108" t="str">
        <f t="shared" si="1"/>
        <v/>
      </c>
      <c r="Z51" s="109" t="str">
        <f t="shared" si="38"/>
        <v/>
      </c>
      <c r="AA51" s="108" t="str">
        <f t="shared" si="3"/>
        <v/>
      </c>
      <c r="AB51" s="109" t="str">
        <f t="shared" ref="AB51:AB53" si="43">IFERROR(IF(AND(Q50="Impacto",Q51="Impacto"),(AB50-(+AB50*T51)),IF(AND(Q50="Probabilidad",Q51="Impacto"),(AB49-(+AB49*T51)),IF(Q51="Probabilidad",AB50,""))),"")</f>
        <v/>
      </c>
      <c r="AC51" s="110"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11"/>
      <c r="AE51" s="112"/>
      <c r="AF51" s="167"/>
      <c r="AG51" s="168"/>
      <c r="AH51" s="114"/>
      <c r="AI51" s="114"/>
      <c r="AJ51" s="112"/>
      <c r="AK51" s="113"/>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row>
    <row r="52" spans="1:69" ht="26.25" hidden="1" customHeight="1" x14ac:dyDescent="0.3">
      <c r="A52" s="384"/>
      <c r="B52" s="375"/>
      <c r="C52" s="375"/>
      <c r="D52" s="375"/>
      <c r="E52" s="381"/>
      <c r="F52" s="375"/>
      <c r="G52" s="369"/>
      <c r="H52" s="372"/>
      <c r="I52" s="342"/>
      <c r="J52" s="366"/>
      <c r="K52" s="387">
        <f>IF(NOT(ISERROR(MATCH(J52,_xlfn.ANCHORARRAY(E63),0))),I65&amp;"Por favor no seleccionar los criterios de impacto",J52)</f>
        <v>0</v>
      </c>
      <c r="L52" s="372"/>
      <c r="M52" s="342"/>
      <c r="N52" s="345"/>
      <c r="O52" s="5">
        <v>5</v>
      </c>
      <c r="P52" s="179"/>
      <c r="Q52" s="104" t="str">
        <f t="shared" si="41"/>
        <v/>
      </c>
      <c r="R52" s="105"/>
      <c r="S52" s="105"/>
      <c r="T52" s="106" t="str">
        <f t="shared" si="40"/>
        <v/>
      </c>
      <c r="U52" s="105"/>
      <c r="V52" s="105"/>
      <c r="W52" s="105"/>
      <c r="X52" s="107" t="str">
        <f t="shared" si="42"/>
        <v/>
      </c>
      <c r="Y52" s="108" t="str">
        <f t="shared" si="1"/>
        <v/>
      </c>
      <c r="Z52" s="109" t="str">
        <f t="shared" si="38"/>
        <v/>
      </c>
      <c r="AA52" s="108" t="str">
        <f t="shared" si="3"/>
        <v/>
      </c>
      <c r="AB52" s="109" t="str">
        <f t="shared" si="43"/>
        <v/>
      </c>
      <c r="AC52" s="110" t="str">
        <f t="shared" ref="AC52:AC53" si="44">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11"/>
      <c r="AE52" s="112"/>
      <c r="AF52" s="167"/>
      <c r="AG52" s="168"/>
      <c r="AH52" s="114"/>
      <c r="AI52" s="114"/>
      <c r="AJ52" s="112"/>
      <c r="AK52" s="113"/>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row>
    <row r="53" spans="1:69" ht="34.5" hidden="1" customHeight="1" x14ac:dyDescent="0.3">
      <c r="A53" s="385"/>
      <c r="B53" s="376"/>
      <c r="C53" s="376"/>
      <c r="D53" s="376"/>
      <c r="E53" s="382"/>
      <c r="F53" s="376"/>
      <c r="G53" s="370"/>
      <c r="H53" s="373"/>
      <c r="I53" s="343"/>
      <c r="J53" s="367"/>
      <c r="K53" s="388">
        <f>IF(NOT(ISERROR(MATCH(J53,_xlfn.ANCHORARRAY(E64),0))),I66&amp;"Por favor no seleccionar los criterios de impacto",J53)</f>
        <v>0</v>
      </c>
      <c r="L53" s="373"/>
      <c r="M53" s="343"/>
      <c r="N53" s="346"/>
      <c r="O53" s="5">
        <v>6</v>
      </c>
      <c r="P53" s="179"/>
      <c r="Q53" s="104" t="str">
        <f t="shared" si="41"/>
        <v/>
      </c>
      <c r="R53" s="105"/>
      <c r="S53" s="105"/>
      <c r="T53" s="106" t="str">
        <f t="shared" si="40"/>
        <v/>
      </c>
      <c r="U53" s="105"/>
      <c r="V53" s="105"/>
      <c r="W53" s="105"/>
      <c r="X53" s="107" t="str">
        <f t="shared" si="42"/>
        <v/>
      </c>
      <c r="Y53" s="108" t="str">
        <f t="shared" si="1"/>
        <v/>
      </c>
      <c r="Z53" s="109" t="str">
        <f t="shared" si="38"/>
        <v/>
      </c>
      <c r="AA53" s="108" t="str">
        <f t="shared" si="3"/>
        <v/>
      </c>
      <c r="AB53" s="109" t="str">
        <f t="shared" si="43"/>
        <v/>
      </c>
      <c r="AC53" s="110" t="str">
        <f t="shared" si="44"/>
        <v/>
      </c>
      <c r="AD53" s="111"/>
      <c r="AE53" s="112"/>
      <c r="AF53" s="167"/>
      <c r="AG53" s="168"/>
      <c r="AH53" s="114"/>
      <c r="AI53" s="114"/>
      <c r="AJ53" s="112"/>
      <c r="AK53" s="113"/>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row>
    <row r="54" spans="1:69" ht="116.25" hidden="1" customHeight="1" x14ac:dyDescent="0.3">
      <c r="A54" s="383">
        <v>8</v>
      </c>
      <c r="B54" s="374"/>
      <c r="C54" s="374"/>
      <c r="D54" s="374"/>
      <c r="E54" s="380"/>
      <c r="F54" s="374"/>
      <c r="G54" s="368"/>
      <c r="H54" s="371" t="str">
        <f>IF(G54&lt;=0,"",IF(G54&lt;=2,"Muy Baja",IF(G54&lt;=24,"Baja",IF(G54&lt;=500,"Media",IF(G54&lt;=5000,"Alta","Muy Alta")))))</f>
        <v/>
      </c>
      <c r="I54" s="341" t="str">
        <f>IF(H54="","",IF(H54="Muy Baja",0.2,IF(H54="Baja",0.4,IF(H54="Media",0.6,IF(H54="Alta",0.8,IF(H54="Muy Alta",1,))))))</f>
        <v/>
      </c>
      <c r="J54" s="365"/>
      <c r="K54" s="386">
        <f>IF(NOT(ISERROR(MATCH(J54,'Tabla Impacto'!$B$221:$B$223,0))),'Tabla Impacto'!$F$223&amp;"Por favor no seleccionar los criterios de impacto(Afectación Económica o presupuestal y Pérdida Reputacional)",J54)</f>
        <v>0</v>
      </c>
      <c r="L54" s="371" t="str">
        <f>IF(OR(K54='Tabla Impacto'!$C$11,K54='Tabla Impacto'!$D$11),"Leve",IF(OR(K54='Tabla Impacto'!$C$12,K54='Tabla Impacto'!$D$12),"Menor",IF(OR(K54='Tabla Impacto'!$C$13,K54='Tabla Impacto'!$D$13),"Moderado",IF(OR(K54='Tabla Impacto'!$C$14,K54='Tabla Impacto'!$D$14),"Mayor",IF(OR(K54='Tabla Impacto'!$C$15,K54='Tabla Impacto'!$D$15),"Catastrófico","")))))</f>
        <v/>
      </c>
      <c r="M54" s="341" t="str">
        <f>IF(L54="","",IF(L54="Leve",0.2,IF(L54="Menor",0.4,IF(L54="Moderado",0.6,IF(L54="Mayor",0.8,IF(L54="Catastrófico",1,))))))</f>
        <v/>
      </c>
      <c r="N54" s="344"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5">
        <v>1</v>
      </c>
      <c r="P54" s="179"/>
      <c r="Q54" s="161"/>
      <c r="R54" s="169"/>
      <c r="S54" s="169"/>
      <c r="T54" s="170"/>
      <c r="U54" s="169"/>
      <c r="V54" s="169"/>
      <c r="W54" s="169"/>
      <c r="X54" s="158" t="str">
        <f>IFERROR(IF(Q54="Probabilidad",(I54-(+I54*T54)),IF(Q54="Impacto",I54,"")),"")</f>
        <v/>
      </c>
      <c r="Y54" s="171" t="str">
        <f>IFERROR(IF(X54="","",IF(X54&lt;=0.2,"Muy Baja",IF(X54&lt;=0.4,"Baja",IF(X54&lt;=0.6,"Media",IF(X54&lt;=0.8,"Alta","Muy Alta"))))),"")</f>
        <v/>
      </c>
      <c r="Z54" s="172" t="str">
        <f>+X54</f>
        <v/>
      </c>
      <c r="AA54" s="171" t="str">
        <f>IFERROR(IF(AB54="","",IF(AB54&lt;=0.2,"Leve",IF(AB54&lt;=0.4,"Menor",IF(AB54&lt;=0.6,"Moderado",IF(AB54&lt;=0.8,"Mayor","Catastrófico"))))),"")</f>
        <v/>
      </c>
      <c r="AB54" s="172" t="str">
        <f>IFERROR(IF(Q54="Impacto",(M54-(+M54*T54)),IF(Q54="Probabilidad",M54,"")),"")</f>
        <v/>
      </c>
      <c r="AC54" s="173"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74"/>
      <c r="AE54" s="112"/>
      <c r="AF54" s="166"/>
      <c r="AG54" s="168"/>
      <c r="AH54" s="114"/>
      <c r="AI54" s="114"/>
      <c r="AJ54" s="112"/>
      <c r="AK54" s="113"/>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row>
    <row r="55" spans="1:69" ht="26.25" hidden="1" customHeight="1" x14ac:dyDescent="0.3">
      <c r="A55" s="384"/>
      <c r="B55" s="375"/>
      <c r="C55" s="375"/>
      <c r="D55" s="375"/>
      <c r="E55" s="381"/>
      <c r="F55" s="375"/>
      <c r="G55" s="369"/>
      <c r="H55" s="372"/>
      <c r="I55" s="342"/>
      <c r="J55" s="366"/>
      <c r="K55" s="387">
        <f>IF(NOT(ISERROR(MATCH(J55,_xlfn.ANCHORARRAY(E66),0))),I68&amp;"Por favor no seleccionar los criterios de impacto",J55)</f>
        <v>0</v>
      </c>
      <c r="L55" s="372"/>
      <c r="M55" s="342"/>
      <c r="N55" s="345"/>
      <c r="O55" s="5">
        <v>2</v>
      </c>
      <c r="P55" s="179"/>
      <c r="Q55" s="104" t="str">
        <f>IF(OR(R55="Preventivo",R55="Detectivo"),"Probabilidad",IF(R55="Correctivo","Impacto",""))</f>
        <v/>
      </c>
      <c r="R55" s="105"/>
      <c r="S55" s="105"/>
      <c r="T55" s="106" t="str">
        <f t="shared" ref="T55:T59" si="45">IF(AND(R55="Preventivo",S55="Automático"),"50%",IF(AND(R55="Preventivo",S55="Manual"),"40%",IF(AND(R55="Detectivo",S55="Automático"),"40%",IF(AND(R55="Detectivo",S55="Manual"),"30%",IF(AND(R55="Correctivo",S55="Automático"),"35%",IF(AND(R55="Correctivo",S55="Manual"),"25%",""))))))</f>
        <v/>
      </c>
      <c r="U55" s="105"/>
      <c r="V55" s="105"/>
      <c r="W55" s="105"/>
      <c r="X55" s="107" t="str">
        <f>IFERROR(IF(AND(Q54="Probabilidad",Q55="Probabilidad"),(Z54-(+Z54*T55)),IF(Q55="Probabilidad",(I54-(+I54*T55)),IF(Q55="Impacto",Z54,""))),"")</f>
        <v/>
      </c>
      <c r="Y55" s="108" t="str">
        <f t="shared" si="1"/>
        <v/>
      </c>
      <c r="Z55" s="109" t="str">
        <f t="shared" ref="Z55:Z59" si="46">+X55</f>
        <v/>
      </c>
      <c r="AA55" s="108" t="str">
        <f t="shared" si="3"/>
        <v/>
      </c>
      <c r="AB55" s="109" t="str">
        <f>IFERROR(IF(AND(Q54="Impacto",Q55="Impacto"),(AB54-(+AB54*T55)),IF(Q55="Impacto",(M54-(+M54*T55)),IF(Q55="Probabilidad",AB54,""))),"")</f>
        <v/>
      </c>
      <c r="AC55" s="110" t="str">
        <f t="shared" ref="AC55:AC56" si="47">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11"/>
      <c r="AE55" s="112"/>
      <c r="AF55" s="167"/>
      <c r="AG55" s="168"/>
      <c r="AH55" s="114"/>
      <c r="AI55" s="114"/>
      <c r="AJ55" s="112"/>
      <c r="AK55" s="113"/>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row>
    <row r="56" spans="1:69" ht="26.25" hidden="1" customHeight="1" x14ac:dyDescent="0.3">
      <c r="A56" s="384"/>
      <c r="B56" s="375"/>
      <c r="C56" s="375"/>
      <c r="D56" s="375"/>
      <c r="E56" s="381"/>
      <c r="F56" s="375"/>
      <c r="G56" s="369"/>
      <c r="H56" s="372"/>
      <c r="I56" s="342"/>
      <c r="J56" s="366"/>
      <c r="K56" s="387">
        <f>IF(NOT(ISERROR(MATCH(J56,_xlfn.ANCHORARRAY(E67),0))),I69&amp;"Por favor no seleccionar los criterios de impacto",J56)</f>
        <v>0</v>
      </c>
      <c r="L56" s="372"/>
      <c r="M56" s="342"/>
      <c r="N56" s="345"/>
      <c r="O56" s="5">
        <v>3</v>
      </c>
      <c r="P56" s="180"/>
      <c r="Q56" s="104" t="str">
        <f>IF(OR(R56="Preventivo",R56="Detectivo"),"Probabilidad",IF(R56="Correctivo","Impacto",""))</f>
        <v/>
      </c>
      <c r="R56" s="105"/>
      <c r="S56" s="105"/>
      <c r="T56" s="106" t="str">
        <f t="shared" si="45"/>
        <v/>
      </c>
      <c r="U56" s="105"/>
      <c r="V56" s="105"/>
      <c r="W56" s="105"/>
      <c r="X56" s="107" t="str">
        <f>IFERROR(IF(AND(Q55="Probabilidad",Q56="Probabilidad"),(Z55-(+Z55*T56)),IF(AND(Q55="Impacto",Q56="Probabilidad"),(Z54-(+Z54*T56)),IF(Q56="Impacto",Z55,""))),"")</f>
        <v/>
      </c>
      <c r="Y56" s="108" t="str">
        <f t="shared" si="1"/>
        <v/>
      </c>
      <c r="Z56" s="109" t="str">
        <f t="shared" si="46"/>
        <v/>
      </c>
      <c r="AA56" s="108" t="str">
        <f t="shared" si="3"/>
        <v/>
      </c>
      <c r="AB56" s="109" t="str">
        <f>IFERROR(IF(AND(Q55="Impacto",Q56="Impacto"),(AB55-(+AB55*T56)),IF(AND(Q55="Probabilidad",Q56="Impacto"),(AB54-(+AB54*T56)),IF(Q56="Probabilidad",AB55,""))),"")</f>
        <v/>
      </c>
      <c r="AC56" s="110" t="str">
        <f t="shared" si="47"/>
        <v/>
      </c>
      <c r="AD56" s="111"/>
      <c r="AE56" s="112"/>
      <c r="AF56" s="167"/>
      <c r="AG56" s="168"/>
      <c r="AH56" s="114"/>
      <c r="AI56" s="114"/>
      <c r="AJ56" s="112"/>
      <c r="AK56" s="113"/>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row>
    <row r="57" spans="1:69" ht="26.25" hidden="1" customHeight="1" x14ac:dyDescent="0.3">
      <c r="A57" s="384"/>
      <c r="B57" s="375"/>
      <c r="C57" s="375"/>
      <c r="D57" s="375"/>
      <c r="E57" s="381"/>
      <c r="F57" s="375"/>
      <c r="G57" s="369"/>
      <c r="H57" s="372"/>
      <c r="I57" s="342"/>
      <c r="J57" s="366"/>
      <c r="K57" s="387">
        <f>IF(NOT(ISERROR(MATCH(J57,_xlfn.ANCHORARRAY(E68),0))),I70&amp;"Por favor no seleccionar los criterios de impacto",J57)</f>
        <v>0</v>
      </c>
      <c r="L57" s="372"/>
      <c r="M57" s="342"/>
      <c r="N57" s="345"/>
      <c r="O57" s="5">
        <v>4</v>
      </c>
      <c r="P57" s="179"/>
      <c r="Q57" s="104" t="str">
        <f t="shared" ref="Q57:Q59" si="48">IF(OR(R57="Preventivo",R57="Detectivo"),"Probabilidad",IF(R57="Correctivo","Impacto",""))</f>
        <v/>
      </c>
      <c r="R57" s="105"/>
      <c r="S57" s="105"/>
      <c r="T57" s="106" t="str">
        <f t="shared" si="45"/>
        <v/>
      </c>
      <c r="U57" s="105"/>
      <c r="V57" s="105"/>
      <c r="W57" s="105"/>
      <c r="X57" s="107" t="str">
        <f t="shared" ref="X57:X59" si="49">IFERROR(IF(AND(Q56="Probabilidad",Q57="Probabilidad"),(Z56-(+Z56*T57)),IF(AND(Q56="Impacto",Q57="Probabilidad"),(Z55-(+Z55*T57)),IF(Q57="Impacto",Z56,""))),"")</f>
        <v/>
      </c>
      <c r="Y57" s="108" t="str">
        <f t="shared" si="1"/>
        <v/>
      </c>
      <c r="Z57" s="109" t="str">
        <f t="shared" si="46"/>
        <v/>
      </c>
      <c r="AA57" s="108" t="str">
        <f t="shared" si="3"/>
        <v/>
      </c>
      <c r="AB57" s="109" t="str">
        <f t="shared" ref="AB57:AB59" si="50">IFERROR(IF(AND(Q56="Impacto",Q57="Impacto"),(AB56-(+AB56*T57)),IF(AND(Q56="Probabilidad",Q57="Impacto"),(AB55-(+AB55*T57)),IF(Q57="Probabilidad",AB56,""))),"")</f>
        <v/>
      </c>
      <c r="AC57" s="110"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11"/>
      <c r="AE57" s="112"/>
      <c r="AF57" s="167"/>
      <c r="AG57" s="168"/>
      <c r="AH57" s="114"/>
      <c r="AI57" s="114"/>
      <c r="AJ57" s="112"/>
      <c r="AK57" s="113"/>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row>
    <row r="58" spans="1:69" ht="26.25" hidden="1" customHeight="1" x14ac:dyDescent="0.3">
      <c r="A58" s="384"/>
      <c r="B58" s="375"/>
      <c r="C58" s="375"/>
      <c r="D58" s="375"/>
      <c r="E58" s="381"/>
      <c r="F58" s="375"/>
      <c r="G58" s="369"/>
      <c r="H58" s="372"/>
      <c r="I58" s="342"/>
      <c r="J58" s="366"/>
      <c r="K58" s="387">
        <f>IF(NOT(ISERROR(MATCH(J58,_xlfn.ANCHORARRAY(E69),0))),I71&amp;"Por favor no seleccionar los criterios de impacto",J58)</f>
        <v>0</v>
      </c>
      <c r="L58" s="372"/>
      <c r="M58" s="342"/>
      <c r="N58" s="345"/>
      <c r="O58" s="5">
        <v>5</v>
      </c>
      <c r="P58" s="179"/>
      <c r="Q58" s="104" t="str">
        <f t="shared" si="48"/>
        <v/>
      </c>
      <c r="R58" s="105"/>
      <c r="S58" s="105"/>
      <c r="T58" s="106" t="str">
        <f t="shared" si="45"/>
        <v/>
      </c>
      <c r="U58" s="105"/>
      <c r="V58" s="105"/>
      <c r="W58" s="105"/>
      <c r="X58" s="107" t="str">
        <f t="shared" si="49"/>
        <v/>
      </c>
      <c r="Y58" s="108" t="str">
        <f t="shared" si="1"/>
        <v/>
      </c>
      <c r="Z58" s="109" t="str">
        <f t="shared" si="46"/>
        <v/>
      </c>
      <c r="AA58" s="108" t="str">
        <f t="shared" si="3"/>
        <v/>
      </c>
      <c r="AB58" s="109" t="str">
        <f t="shared" si="50"/>
        <v/>
      </c>
      <c r="AC58" s="110" t="str">
        <f t="shared" ref="AC58:AC59" si="51">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11"/>
      <c r="AE58" s="112"/>
      <c r="AF58" s="167"/>
      <c r="AG58" s="168"/>
      <c r="AH58" s="114"/>
      <c r="AI58" s="114"/>
      <c r="AJ58" s="112"/>
      <c r="AK58" s="113"/>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row>
    <row r="59" spans="1:69" ht="54.75" hidden="1" customHeight="1" x14ac:dyDescent="0.3">
      <c r="A59" s="385"/>
      <c r="B59" s="376"/>
      <c r="C59" s="376"/>
      <c r="D59" s="376"/>
      <c r="E59" s="382"/>
      <c r="F59" s="376"/>
      <c r="G59" s="370"/>
      <c r="H59" s="373"/>
      <c r="I59" s="343"/>
      <c r="J59" s="367"/>
      <c r="K59" s="388">
        <f>IF(NOT(ISERROR(MATCH(J59,_xlfn.ANCHORARRAY(E70),0))),I84&amp;"Por favor no seleccionar los criterios de impacto",J59)</f>
        <v>0</v>
      </c>
      <c r="L59" s="373"/>
      <c r="M59" s="343"/>
      <c r="N59" s="346"/>
      <c r="O59" s="5">
        <v>6</v>
      </c>
      <c r="P59" s="179"/>
      <c r="Q59" s="104" t="str">
        <f t="shared" si="48"/>
        <v/>
      </c>
      <c r="R59" s="105"/>
      <c r="S59" s="105"/>
      <c r="T59" s="106" t="str">
        <f t="shared" si="45"/>
        <v/>
      </c>
      <c r="U59" s="105"/>
      <c r="V59" s="105"/>
      <c r="W59" s="105"/>
      <c r="X59" s="107" t="str">
        <f t="shared" si="49"/>
        <v/>
      </c>
      <c r="Y59" s="108" t="str">
        <f t="shared" si="1"/>
        <v/>
      </c>
      <c r="Z59" s="109" t="str">
        <f t="shared" si="46"/>
        <v/>
      </c>
      <c r="AA59" s="108" t="str">
        <f t="shared" si="3"/>
        <v/>
      </c>
      <c r="AB59" s="109" t="str">
        <f t="shared" si="50"/>
        <v/>
      </c>
      <c r="AC59" s="110" t="str">
        <f t="shared" si="51"/>
        <v/>
      </c>
      <c r="AD59" s="111"/>
      <c r="AE59" s="112"/>
      <c r="AF59" s="167"/>
      <c r="AG59" s="168"/>
      <c r="AH59" s="114"/>
      <c r="AI59" s="114"/>
      <c r="AJ59" s="112"/>
      <c r="AK59" s="113"/>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row>
    <row r="60" spans="1:69" ht="151.5" hidden="1" customHeight="1" x14ac:dyDescent="0.3">
      <c r="A60" s="383">
        <v>9</v>
      </c>
      <c r="B60" s="374"/>
      <c r="C60" s="374"/>
      <c r="D60" s="374"/>
      <c r="E60" s="380"/>
      <c r="F60" s="374"/>
      <c r="G60" s="368"/>
      <c r="H60" s="371" t="str">
        <f>IF(G60&lt;=0,"",IF(G60&lt;=2,"Muy Baja",IF(G60&lt;=24,"Baja",IF(G60&lt;=500,"Media",IF(G60&lt;=5000,"Alta","Muy Alta")))))</f>
        <v/>
      </c>
      <c r="I60" s="341" t="str">
        <f>IF(H60="","",IF(H60="Muy Baja",0.2,IF(H60="Baja",0.4,IF(H60="Media",0.6,IF(H60="Alta",0.8,IF(H60="Muy Alta",1,))))))</f>
        <v/>
      </c>
      <c r="J60" s="365"/>
      <c r="K60" s="386">
        <f>IF(NOT(ISERROR(MATCH(J60,'Tabla Impacto'!$B$221:$B$223,0))),'Tabla Impacto'!$F$223&amp;"Por favor no seleccionar los criterios de impacto(Afectación Económica o presupuestal y Pérdida Reputacional)",J60)</f>
        <v>0</v>
      </c>
      <c r="L60" s="371" t="str">
        <f>IF(OR(K60='Tabla Impacto'!$C$11,K60='Tabla Impacto'!$D$11),"Leve",IF(OR(K60='Tabla Impacto'!$C$12,K60='Tabla Impacto'!$D$12),"Menor",IF(OR(K60='Tabla Impacto'!$C$13,K60='Tabla Impacto'!$D$13),"Moderado",IF(OR(K60='Tabla Impacto'!$C$14,K60='Tabla Impacto'!$D$14),"Mayor",IF(OR(K60='Tabla Impacto'!$C$15,K60='Tabla Impacto'!$D$15),"Catastrófico","")))))</f>
        <v/>
      </c>
      <c r="M60" s="341" t="str">
        <f>IF(L60="","",IF(L60="Leve",0.2,IF(L60="Menor",0.4,IF(L60="Moderado",0.6,IF(L60="Mayor",0.8,IF(L60="Catastrófico",1,))))))</f>
        <v/>
      </c>
      <c r="N60" s="344"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5">
        <v>1</v>
      </c>
      <c r="P60" s="179"/>
      <c r="Q60" s="161"/>
      <c r="R60" s="169"/>
      <c r="S60" s="169"/>
      <c r="T60" s="170"/>
      <c r="U60" s="169"/>
      <c r="V60" s="169"/>
      <c r="W60" s="169"/>
      <c r="X60" s="158"/>
      <c r="Y60" s="171"/>
      <c r="Z60" s="172"/>
      <c r="AA60" s="171"/>
      <c r="AB60" s="172"/>
      <c r="AC60" s="173"/>
      <c r="AD60" s="174"/>
      <c r="AE60" s="112"/>
      <c r="AF60" s="166"/>
      <c r="AG60" s="168"/>
      <c r="AH60" s="114"/>
      <c r="AI60" s="114"/>
      <c r="AJ60" s="112"/>
      <c r="AK60" s="113"/>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row>
    <row r="61" spans="1:69" ht="26.25" hidden="1" customHeight="1" x14ac:dyDescent="0.3">
      <c r="A61" s="384"/>
      <c r="B61" s="375"/>
      <c r="C61" s="375"/>
      <c r="D61" s="375"/>
      <c r="E61" s="381"/>
      <c r="F61" s="375"/>
      <c r="G61" s="369"/>
      <c r="H61" s="372"/>
      <c r="I61" s="342"/>
      <c r="J61" s="366"/>
      <c r="K61" s="387">
        <f>IF(NOT(ISERROR(MATCH(J61,_xlfn.ANCHORARRAY(E84),0))),I86&amp;"Por favor no seleccionar los criterios de impacto",J61)</f>
        <v>0</v>
      </c>
      <c r="L61" s="372"/>
      <c r="M61" s="342"/>
      <c r="N61" s="345"/>
      <c r="O61" s="5">
        <v>2</v>
      </c>
      <c r="P61" s="179"/>
      <c r="Q61" s="104" t="str">
        <f>IF(OR(R61="Preventivo",R61="Detectivo"),"Probabilidad",IF(R61="Correctivo","Impacto",""))</f>
        <v/>
      </c>
      <c r="R61" s="105"/>
      <c r="S61" s="105"/>
      <c r="T61" s="106" t="str">
        <f t="shared" ref="T61:T65" si="52">IF(AND(R61="Preventivo",S61="Automático"),"50%",IF(AND(R61="Preventivo",S61="Manual"),"40%",IF(AND(R61="Detectivo",S61="Automático"),"40%",IF(AND(R61="Detectivo",S61="Manual"),"30%",IF(AND(R61="Correctivo",S61="Automático"),"35%",IF(AND(R61="Correctivo",S61="Manual"),"25%",""))))))</f>
        <v/>
      </c>
      <c r="U61" s="105"/>
      <c r="V61" s="105"/>
      <c r="W61" s="105"/>
      <c r="X61" s="107" t="str">
        <f>IFERROR(IF(AND(Q60="Probabilidad",Q61="Probabilidad"),(Z60-(+Z60*T61)),IF(Q61="Probabilidad",(I60-(+I60*T61)),IF(Q61="Impacto",Z60,""))),"")</f>
        <v/>
      </c>
      <c r="Y61" s="108" t="str">
        <f t="shared" si="1"/>
        <v/>
      </c>
      <c r="Z61" s="109"/>
      <c r="AA61" s="108"/>
      <c r="AB61" s="109"/>
      <c r="AC61" s="110"/>
      <c r="AD61" s="111"/>
      <c r="AE61" s="112"/>
      <c r="AF61" s="167"/>
      <c r="AG61" s="168"/>
      <c r="AH61" s="114"/>
      <c r="AI61" s="114"/>
      <c r="AJ61" s="112"/>
      <c r="AK61" s="113"/>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row>
    <row r="62" spans="1:69" ht="26.25" hidden="1" customHeight="1" x14ac:dyDescent="0.3">
      <c r="A62" s="384"/>
      <c r="B62" s="375"/>
      <c r="C62" s="375"/>
      <c r="D62" s="375"/>
      <c r="E62" s="381"/>
      <c r="F62" s="375"/>
      <c r="G62" s="369"/>
      <c r="H62" s="372"/>
      <c r="I62" s="342"/>
      <c r="J62" s="366"/>
      <c r="K62" s="387">
        <f>IF(NOT(ISERROR(MATCH(J62,_xlfn.ANCHORARRAY(E85),0))),I87&amp;"Por favor no seleccionar los criterios de impacto",J62)</f>
        <v>0</v>
      </c>
      <c r="L62" s="372"/>
      <c r="M62" s="342"/>
      <c r="N62" s="345"/>
      <c r="O62" s="5">
        <v>3</v>
      </c>
      <c r="P62" s="180"/>
      <c r="Q62" s="104" t="str">
        <f>IF(OR(R62="Preventivo",R62="Detectivo"),"Probabilidad",IF(R62="Correctivo","Impacto",""))</f>
        <v/>
      </c>
      <c r="R62" s="105"/>
      <c r="S62" s="105"/>
      <c r="T62" s="106" t="str">
        <f t="shared" si="52"/>
        <v/>
      </c>
      <c r="U62" s="105"/>
      <c r="V62" s="105"/>
      <c r="W62" s="105"/>
      <c r="X62" s="107" t="str">
        <f>IFERROR(IF(AND(Q61="Probabilidad",Q62="Probabilidad"),(Z61-(+Z61*T62)),IF(AND(Q61="Impacto",Q62="Probabilidad"),(Z60-(+Z60*T62)),IF(Q62="Impacto",Z61,""))),"")</f>
        <v/>
      </c>
      <c r="Y62" s="108" t="str">
        <f t="shared" si="1"/>
        <v/>
      </c>
      <c r="Z62" s="109" t="str">
        <f t="shared" ref="Z62:Z65" si="53">+X62</f>
        <v/>
      </c>
      <c r="AA62" s="108" t="str">
        <f t="shared" si="3"/>
        <v/>
      </c>
      <c r="AB62" s="109" t="str">
        <f>IFERROR(IF(AND(Q61="Impacto",Q62="Impacto"),(AB61-(+AB61*T62)),IF(AND(Q61="Probabilidad",Q62="Impacto"),(AB60-(+AB60*T62)),IF(Q62="Probabilidad",AB61,""))),"")</f>
        <v/>
      </c>
      <c r="AC62" s="110" t="str">
        <f t="shared" ref="AC62" si="54">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11"/>
      <c r="AE62" s="112"/>
      <c r="AF62" s="167"/>
      <c r="AG62" s="168"/>
      <c r="AH62" s="114"/>
      <c r="AI62" s="114"/>
      <c r="AJ62" s="112"/>
      <c r="AK62" s="113"/>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row>
    <row r="63" spans="1:69" ht="26.25" hidden="1" customHeight="1" x14ac:dyDescent="0.3">
      <c r="A63" s="384"/>
      <c r="B63" s="375"/>
      <c r="C63" s="375"/>
      <c r="D63" s="375"/>
      <c r="E63" s="381"/>
      <c r="F63" s="375"/>
      <c r="G63" s="369"/>
      <c r="H63" s="372"/>
      <c r="I63" s="342"/>
      <c r="J63" s="366"/>
      <c r="K63" s="387">
        <f>IF(NOT(ISERROR(MATCH(J63,_xlfn.ANCHORARRAY(E86),0))),I88&amp;"Por favor no seleccionar los criterios de impacto",J63)</f>
        <v>0</v>
      </c>
      <c r="L63" s="372"/>
      <c r="M63" s="342"/>
      <c r="N63" s="345"/>
      <c r="O63" s="5">
        <v>4</v>
      </c>
      <c r="P63" s="179"/>
      <c r="Q63" s="104" t="str">
        <f t="shared" ref="Q63:Q65" si="55">IF(OR(R63="Preventivo",R63="Detectivo"),"Probabilidad",IF(R63="Correctivo","Impacto",""))</f>
        <v/>
      </c>
      <c r="R63" s="105"/>
      <c r="S63" s="105"/>
      <c r="T63" s="106" t="str">
        <f t="shared" si="52"/>
        <v/>
      </c>
      <c r="U63" s="105"/>
      <c r="V63" s="105"/>
      <c r="W63" s="105"/>
      <c r="X63" s="107" t="str">
        <f t="shared" ref="X63:X64" si="56">IFERROR(IF(AND(Q62="Probabilidad",Q63="Probabilidad"),(Z62-(+Z62*T63)),IF(AND(Q62="Impacto",Q63="Probabilidad"),(Z61-(+Z61*T63)),IF(Q63="Impacto",Z62,""))),"")</f>
        <v/>
      </c>
      <c r="Y63" s="108" t="str">
        <f t="shared" si="1"/>
        <v/>
      </c>
      <c r="Z63" s="109" t="str">
        <f t="shared" si="53"/>
        <v/>
      </c>
      <c r="AA63" s="108" t="str">
        <f t="shared" si="3"/>
        <v/>
      </c>
      <c r="AB63" s="109" t="str">
        <f t="shared" ref="AB63:AB64" si="57">IFERROR(IF(AND(Q62="Impacto",Q63="Impacto"),(AB62-(+AB62*T63)),IF(AND(Q62="Probabilidad",Q63="Impacto"),(AB61-(+AB61*T63)),IF(Q63="Probabilidad",AB62,""))),"")</f>
        <v/>
      </c>
      <c r="AC63" s="110"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11"/>
      <c r="AE63" s="112"/>
      <c r="AF63" s="167"/>
      <c r="AG63" s="168"/>
      <c r="AH63" s="114"/>
      <c r="AI63" s="114"/>
      <c r="AJ63" s="112"/>
      <c r="AK63" s="113"/>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row>
    <row r="64" spans="1:69" ht="26.25" hidden="1" customHeight="1" x14ac:dyDescent="0.3">
      <c r="A64" s="384"/>
      <c r="B64" s="375"/>
      <c r="C64" s="375"/>
      <c r="D64" s="375"/>
      <c r="E64" s="381"/>
      <c r="F64" s="375"/>
      <c r="G64" s="369"/>
      <c r="H64" s="372"/>
      <c r="I64" s="342"/>
      <c r="J64" s="366"/>
      <c r="K64" s="387">
        <f>IF(NOT(ISERROR(MATCH(J64,_xlfn.ANCHORARRAY(E87),0))),I89&amp;"Por favor no seleccionar los criterios de impacto",J64)</f>
        <v>0</v>
      </c>
      <c r="L64" s="372"/>
      <c r="M64" s="342"/>
      <c r="N64" s="345"/>
      <c r="O64" s="5">
        <v>5</v>
      </c>
      <c r="P64" s="179"/>
      <c r="Q64" s="104" t="str">
        <f t="shared" si="55"/>
        <v/>
      </c>
      <c r="R64" s="105"/>
      <c r="S64" s="105"/>
      <c r="T64" s="106" t="str">
        <f t="shared" si="52"/>
        <v/>
      </c>
      <c r="U64" s="105"/>
      <c r="V64" s="105"/>
      <c r="W64" s="105"/>
      <c r="X64" s="107" t="str">
        <f t="shared" si="56"/>
        <v/>
      </c>
      <c r="Y64" s="108" t="str">
        <f t="shared" si="1"/>
        <v/>
      </c>
      <c r="Z64" s="109" t="str">
        <f t="shared" si="53"/>
        <v/>
      </c>
      <c r="AA64" s="108" t="str">
        <f t="shared" si="3"/>
        <v/>
      </c>
      <c r="AB64" s="109" t="str">
        <f t="shared" si="57"/>
        <v/>
      </c>
      <c r="AC64" s="110" t="str">
        <f t="shared" ref="AC64:AC65" si="58">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11"/>
      <c r="AE64" s="112"/>
      <c r="AF64" s="167"/>
      <c r="AG64" s="168"/>
      <c r="AH64" s="114"/>
      <c r="AI64" s="114"/>
      <c r="AJ64" s="112"/>
      <c r="AK64" s="113"/>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row>
    <row r="65" spans="1:69" ht="26.25" hidden="1" customHeight="1" x14ac:dyDescent="0.3">
      <c r="A65" s="385"/>
      <c r="B65" s="376"/>
      <c r="C65" s="376"/>
      <c r="D65" s="376"/>
      <c r="E65" s="382"/>
      <c r="F65" s="376"/>
      <c r="G65" s="370"/>
      <c r="H65" s="373"/>
      <c r="I65" s="343"/>
      <c r="J65" s="367"/>
      <c r="K65" s="388">
        <f>IF(NOT(ISERROR(MATCH(J65,_xlfn.ANCHORARRAY(E88),0))),I90&amp;"Por favor no seleccionar los criterios de impacto",J65)</f>
        <v>0</v>
      </c>
      <c r="L65" s="373"/>
      <c r="M65" s="343"/>
      <c r="N65" s="346"/>
      <c r="O65" s="5">
        <v>6</v>
      </c>
      <c r="P65" s="179"/>
      <c r="Q65" s="104" t="str">
        <f t="shared" si="55"/>
        <v/>
      </c>
      <c r="R65" s="105"/>
      <c r="S65" s="105"/>
      <c r="T65" s="106" t="str">
        <f t="shared" si="52"/>
        <v/>
      </c>
      <c r="U65" s="105"/>
      <c r="V65" s="105"/>
      <c r="W65" s="105"/>
      <c r="X65" s="107" t="str">
        <f>IFERROR(IF(AND(Q64="Probabilidad",Q65="Probabilidad"),(Z64-(+Z64*T65)),IF(AND(Q64="Impacto",Q65="Probabilidad"),(Z63-(+Z63*T65)),IF(Q65="Impacto",Z64,""))),"")</f>
        <v/>
      </c>
      <c r="Y65" s="108" t="str">
        <f t="shared" si="1"/>
        <v/>
      </c>
      <c r="Z65" s="109" t="str">
        <f t="shared" si="53"/>
        <v/>
      </c>
      <c r="AA65" s="108" t="str">
        <f t="shared" si="3"/>
        <v/>
      </c>
      <c r="AB65" s="109" t="str">
        <f>IFERROR(IF(AND(Q64="Impacto",Q65="Impacto"),(AB64-(+AB64*T65)),IF(AND(Q64="Probabilidad",Q65="Impacto"),(AB63-(+AB63*T65)),IF(Q65="Probabilidad",AB64,""))),"")</f>
        <v/>
      </c>
      <c r="AC65" s="110" t="str">
        <f t="shared" si="58"/>
        <v/>
      </c>
      <c r="AD65" s="111"/>
      <c r="AE65" s="112"/>
      <c r="AF65" s="167"/>
      <c r="AG65" s="168"/>
      <c r="AH65" s="114"/>
      <c r="AI65" s="114"/>
      <c r="AJ65" s="112"/>
      <c r="AK65" s="113"/>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row>
    <row r="66" spans="1:69" ht="90.75" hidden="1" customHeight="1" x14ac:dyDescent="0.3">
      <c r="A66" s="383">
        <v>10</v>
      </c>
      <c r="B66" s="374"/>
      <c r="C66" s="374"/>
      <c r="D66" s="374"/>
      <c r="E66" s="380"/>
      <c r="F66" s="374"/>
      <c r="G66" s="368"/>
      <c r="H66" s="371" t="str">
        <f>IF(G66&lt;=0,"",IF(G66&lt;=2,"Muy Baja",IF(G66&lt;=24,"Baja",IF(G66&lt;=500,"Media",IF(G66&lt;=5000,"Alta","Muy Alta")))))</f>
        <v/>
      </c>
      <c r="I66" s="341" t="str">
        <f>IF(H66="","",IF(H66="Muy Baja",0.2,IF(H66="Baja",0.4,IF(H66="Media",0.6,IF(H66="Alta",0.8,IF(H66="Muy Alta",1,))))))</f>
        <v/>
      </c>
      <c r="J66" s="365"/>
      <c r="K66" s="386">
        <f>IF(NOT(ISERROR(MATCH(J66,'Tabla Impacto'!$B$221:$B$223,0))),'Tabla Impacto'!$F$223&amp;"Por favor no seleccionar los criterios de impacto(Afectación Económica o presupuestal y Pérdida Reputacional)",J66)</f>
        <v>0</v>
      </c>
      <c r="L66" s="371" t="str">
        <f>IF(OR(K66='Tabla Impacto'!$C$11,K66='Tabla Impacto'!$D$11),"Leve",IF(OR(K66='Tabla Impacto'!$C$12,K66='Tabla Impacto'!$D$12),"Menor",IF(OR(K66='Tabla Impacto'!$C$13,K66='Tabla Impacto'!$D$13),"Moderado",IF(OR(K66='Tabla Impacto'!$C$14,K66='Tabla Impacto'!$D$14),"Mayor",IF(OR(K66='Tabla Impacto'!$C$15,K66='Tabla Impacto'!$D$15),"Catastrófico","")))))</f>
        <v/>
      </c>
      <c r="M66" s="341" t="str">
        <f>IF(L66="","",IF(L66="Leve",0.2,IF(L66="Menor",0.4,IF(L66="Moderado",0.6,IF(L66="Mayor",0.8,IF(L66="Catastrófico",1,))))))</f>
        <v/>
      </c>
      <c r="N66" s="344"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5">
        <v>1</v>
      </c>
      <c r="P66" s="179"/>
      <c r="Q66" s="161"/>
      <c r="R66" s="169"/>
      <c r="S66" s="169"/>
      <c r="T66" s="170"/>
      <c r="U66" s="169"/>
      <c r="V66" s="169"/>
      <c r="W66" s="169"/>
      <c r="X66" s="158"/>
      <c r="Y66" s="171"/>
      <c r="Z66" s="172"/>
      <c r="AA66" s="171"/>
      <c r="AB66" s="172"/>
      <c r="AC66" s="173"/>
      <c r="AD66" s="174"/>
      <c r="AE66" s="112"/>
      <c r="AF66" s="167"/>
      <c r="AG66" s="168"/>
      <c r="AH66" s="114"/>
      <c r="AI66" s="114"/>
      <c r="AJ66" s="112"/>
      <c r="AK66" s="113"/>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row>
    <row r="67" spans="1:69" ht="19.5" hidden="1" customHeight="1" x14ac:dyDescent="0.3">
      <c r="A67" s="384"/>
      <c r="B67" s="375"/>
      <c r="C67" s="375"/>
      <c r="D67" s="375"/>
      <c r="E67" s="381"/>
      <c r="F67" s="375"/>
      <c r="G67" s="369"/>
      <c r="H67" s="372"/>
      <c r="I67" s="342"/>
      <c r="J67" s="366"/>
      <c r="K67" s="387">
        <f>IF(NOT(ISERROR(MATCH(J67,_xlfn.ANCHORARRAY(E90),0))),I92&amp;"Por favor no seleccionar los criterios de impacto",J67)</f>
        <v>0</v>
      </c>
      <c r="L67" s="372"/>
      <c r="M67" s="342"/>
      <c r="N67" s="345"/>
      <c r="O67" s="5">
        <v>2</v>
      </c>
      <c r="P67" s="179"/>
      <c r="Q67" s="104" t="str">
        <f>IF(OR(R67="Preventivo",R67="Detectivo"),"Probabilidad",IF(R67="Correctivo","Impacto",""))</f>
        <v/>
      </c>
      <c r="R67" s="105"/>
      <c r="S67" s="105"/>
      <c r="T67" s="106" t="str">
        <f t="shared" ref="T67:T71" si="59">IF(AND(R67="Preventivo",S67="Automático"),"50%",IF(AND(R67="Preventivo",S67="Manual"),"40%",IF(AND(R67="Detectivo",S67="Automático"),"40%",IF(AND(R67="Detectivo",S67="Manual"),"30%",IF(AND(R67="Correctivo",S67="Automático"),"35%",IF(AND(R67="Correctivo",S67="Manual"),"25%",""))))))</f>
        <v/>
      </c>
      <c r="U67" s="105"/>
      <c r="V67" s="105"/>
      <c r="W67" s="105"/>
      <c r="X67" s="107" t="str">
        <f>IFERROR(IF(AND(Q66="Probabilidad",Q67="Probabilidad"),(Z66-(+Z66*T67)),IF(Q67="Probabilidad",(I66-(+I66*T67)),IF(Q67="Impacto",Z66,""))),"")</f>
        <v/>
      </c>
      <c r="Y67" s="108" t="str">
        <f t="shared" si="1"/>
        <v/>
      </c>
      <c r="Z67" s="109" t="str">
        <f t="shared" ref="Z67:Z71" si="60">+X67</f>
        <v/>
      </c>
      <c r="AA67" s="108" t="str">
        <f t="shared" si="3"/>
        <v/>
      </c>
      <c r="AB67" s="109" t="str">
        <f>IFERROR(IF(AND(Q66="Impacto",Q67="Impacto"),(AB66-(+AB66*T67)),IF(Q67="Impacto",(M66-(+M66*T67)),IF(Q67="Probabilidad",AB66,""))),"")</f>
        <v/>
      </c>
      <c r="AC67" s="110" t="str">
        <f t="shared" ref="AC67:AC68" si="61">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11"/>
      <c r="AE67" s="112"/>
      <c r="AF67" s="167"/>
      <c r="AG67" s="168"/>
      <c r="AH67" s="114"/>
      <c r="AI67" s="114"/>
      <c r="AJ67" s="112"/>
      <c r="AK67" s="113"/>
    </row>
    <row r="68" spans="1:69" ht="19.5" hidden="1" customHeight="1" x14ac:dyDescent="0.3">
      <c r="A68" s="384"/>
      <c r="B68" s="375"/>
      <c r="C68" s="375"/>
      <c r="D68" s="375"/>
      <c r="E68" s="381"/>
      <c r="F68" s="375"/>
      <c r="G68" s="369"/>
      <c r="H68" s="372"/>
      <c r="I68" s="342"/>
      <c r="J68" s="366"/>
      <c r="K68" s="387">
        <f>IF(NOT(ISERROR(MATCH(J68,_xlfn.ANCHORARRAY(E91),0))),I93&amp;"Por favor no seleccionar los criterios de impacto",J68)</f>
        <v>0</v>
      </c>
      <c r="L68" s="372"/>
      <c r="M68" s="342"/>
      <c r="N68" s="345"/>
      <c r="O68" s="5">
        <v>3</v>
      </c>
      <c r="P68" s="180"/>
      <c r="Q68" s="104" t="str">
        <f>IF(OR(R68="Preventivo",R68="Detectivo"),"Probabilidad",IF(R68="Correctivo","Impacto",""))</f>
        <v/>
      </c>
      <c r="R68" s="105"/>
      <c r="S68" s="105"/>
      <c r="T68" s="106" t="str">
        <f t="shared" si="59"/>
        <v/>
      </c>
      <c r="U68" s="105"/>
      <c r="V68" s="105"/>
      <c r="W68" s="105"/>
      <c r="X68" s="107" t="str">
        <f>IFERROR(IF(AND(Q67="Probabilidad",Q68="Probabilidad"),(Z67-(+Z67*T68)),IF(AND(Q67="Impacto",Q68="Probabilidad"),(Z66-(+Z66*T68)),IF(Q68="Impacto",Z67,""))),"")</f>
        <v/>
      </c>
      <c r="Y68" s="108" t="str">
        <f t="shared" si="1"/>
        <v/>
      </c>
      <c r="Z68" s="109" t="str">
        <f t="shared" si="60"/>
        <v/>
      </c>
      <c r="AA68" s="108" t="str">
        <f t="shared" si="3"/>
        <v/>
      </c>
      <c r="AB68" s="109" t="str">
        <f>IFERROR(IF(AND(Q67="Impacto",Q68="Impacto"),(AB67-(+AB67*T68)),IF(AND(Q67="Probabilidad",Q68="Impacto"),(AB66-(+AB66*T68)),IF(Q68="Probabilidad",AB67,""))),"")</f>
        <v/>
      </c>
      <c r="AC68" s="110" t="str">
        <f t="shared" si="61"/>
        <v/>
      </c>
      <c r="AD68" s="111"/>
      <c r="AE68" s="112"/>
      <c r="AF68" s="167"/>
      <c r="AG68" s="168"/>
      <c r="AH68" s="114"/>
      <c r="AI68" s="114"/>
      <c r="AJ68" s="112"/>
      <c r="AK68" s="113"/>
    </row>
    <row r="69" spans="1:69" ht="19.5" hidden="1" customHeight="1" x14ac:dyDescent="0.3">
      <c r="A69" s="384"/>
      <c r="B69" s="375"/>
      <c r="C69" s="375"/>
      <c r="D69" s="375"/>
      <c r="E69" s="381"/>
      <c r="F69" s="375"/>
      <c r="G69" s="369"/>
      <c r="H69" s="372"/>
      <c r="I69" s="342"/>
      <c r="J69" s="366"/>
      <c r="K69" s="387">
        <f>IF(NOT(ISERROR(MATCH(J69,_xlfn.ANCHORARRAY(E92),0))),I94&amp;"Por favor no seleccionar los criterios de impacto",J69)</f>
        <v>0</v>
      </c>
      <c r="L69" s="372"/>
      <c r="M69" s="342"/>
      <c r="N69" s="345"/>
      <c r="O69" s="5">
        <v>4</v>
      </c>
      <c r="P69" s="179"/>
      <c r="Q69" s="104" t="str">
        <f t="shared" ref="Q69:Q71" si="62">IF(OR(R69="Preventivo",R69="Detectivo"),"Probabilidad",IF(R69="Correctivo","Impacto",""))</f>
        <v/>
      </c>
      <c r="R69" s="105"/>
      <c r="S69" s="105"/>
      <c r="T69" s="106" t="str">
        <f t="shared" si="59"/>
        <v/>
      </c>
      <c r="U69" s="105"/>
      <c r="V69" s="105"/>
      <c r="W69" s="105"/>
      <c r="X69" s="107" t="str">
        <f t="shared" ref="X69:X70" si="63">IFERROR(IF(AND(Q68="Probabilidad",Q69="Probabilidad"),(Z68-(+Z68*T69)),IF(AND(Q68="Impacto",Q69="Probabilidad"),(Z67-(+Z67*T69)),IF(Q69="Impacto",Z68,""))),"")</f>
        <v/>
      </c>
      <c r="Y69" s="108" t="str">
        <f t="shared" si="1"/>
        <v/>
      </c>
      <c r="Z69" s="109" t="str">
        <f t="shared" si="60"/>
        <v/>
      </c>
      <c r="AA69" s="108" t="str">
        <f t="shared" si="3"/>
        <v/>
      </c>
      <c r="AB69" s="109" t="str">
        <f t="shared" ref="AB69:AB70" si="64">IFERROR(IF(AND(Q68="Impacto",Q69="Impacto"),(AB68-(+AB68*T69)),IF(AND(Q68="Probabilidad",Q69="Impacto"),(AB67-(+AB67*T69)),IF(Q69="Probabilidad",AB68,""))),"")</f>
        <v/>
      </c>
      <c r="AC69" s="110"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11"/>
      <c r="AE69" s="112"/>
      <c r="AF69" s="167"/>
      <c r="AG69" s="168"/>
      <c r="AH69" s="114"/>
      <c r="AI69" s="114"/>
      <c r="AJ69" s="112"/>
      <c r="AK69" s="113"/>
    </row>
    <row r="70" spans="1:69" ht="19.5" hidden="1" customHeight="1" x14ac:dyDescent="0.3">
      <c r="A70" s="384"/>
      <c r="B70" s="375"/>
      <c r="C70" s="375"/>
      <c r="D70" s="375"/>
      <c r="E70" s="381"/>
      <c r="F70" s="375"/>
      <c r="G70" s="369"/>
      <c r="H70" s="372"/>
      <c r="I70" s="342"/>
      <c r="J70" s="366"/>
      <c r="K70" s="387">
        <f>IF(NOT(ISERROR(MATCH(J70,_xlfn.ANCHORARRAY(E93),0))),I95&amp;"Por favor no seleccionar los criterios de impacto",J70)</f>
        <v>0</v>
      </c>
      <c r="L70" s="372"/>
      <c r="M70" s="342"/>
      <c r="N70" s="345"/>
      <c r="O70" s="5">
        <v>5</v>
      </c>
      <c r="P70" s="179"/>
      <c r="Q70" s="104" t="str">
        <f t="shared" si="62"/>
        <v/>
      </c>
      <c r="R70" s="105"/>
      <c r="S70" s="105"/>
      <c r="T70" s="106" t="str">
        <f t="shared" si="59"/>
        <v/>
      </c>
      <c r="U70" s="105"/>
      <c r="V70" s="105"/>
      <c r="W70" s="105"/>
      <c r="X70" s="107" t="str">
        <f t="shared" si="63"/>
        <v/>
      </c>
      <c r="Y70" s="108" t="str">
        <f t="shared" si="1"/>
        <v/>
      </c>
      <c r="Z70" s="109" t="str">
        <f t="shared" si="60"/>
        <v/>
      </c>
      <c r="AA70" s="108" t="str">
        <f t="shared" si="3"/>
        <v/>
      </c>
      <c r="AB70" s="109" t="str">
        <f t="shared" si="64"/>
        <v/>
      </c>
      <c r="AC70" s="110" t="str">
        <f t="shared" ref="AC70:AC71" si="65">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11"/>
      <c r="AE70" s="112"/>
      <c r="AF70" s="167"/>
      <c r="AG70" s="168"/>
      <c r="AH70" s="114"/>
      <c r="AI70" s="114"/>
      <c r="AJ70" s="112"/>
      <c r="AK70" s="113"/>
    </row>
    <row r="71" spans="1:69" ht="20.25" hidden="1" customHeight="1" x14ac:dyDescent="0.3">
      <c r="A71" s="385"/>
      <c r="B71" s="376"/>
      <c r="C71" s="376"/>
      <c r="D71" s="376"/>
      <c r="E71" s="382"/>
      <c r="F71" s="376"/>
      <c r="G71" s="370"/>
      <c r="H71" s="373"/>
      <c r="I71" s="343"/>
      <c r="J71" s="367"/>
      <c r="K71" s="388">
        <f>IF(NOT(ISERROR(MATCH(J71,_xlfn.ANCHORARRAY(E94),0))),I96&amp;"Por favor no seleccionar los criterios de impacto",J71)</f>
        <v>0</v>
      </c>
      <c r="L71" s="373"/>
      <c r="M71" s="343"/>
      <c r="N71" s="346"/>
      <c r="O71" s="5">
        <v>6</v>
      </c>
      <c r="P71" s="179"/>
      <c r="Q71" s="104" t="str">
        <f t="shared" si="62"/>
        <v/>
      </c>
      <c r="R71" s="105"/>
      <c r="S71" s="105"/>
      <c r="T71" s="106" t="str">
        <f t="shared" si="59"/>
        <v/>
      </c>
      <c r="U71" s="105"/>
      <c r="V71" s="105"/>
      <c r="W71" s="105"/>
      <c r="X71" s="107" t="str">
        <f>IFERROR(IF(AND(Q70="Probabilidad",Q71="Probabilidad"),(Z70-(+Z70*T71)),IF(AND(Q70="Impacto",Q71="Probabilidad"),(Z69-(+Z69*T71)),IF(Q71="Impacto",Z70,""))),"")</f>
        <v/>
      </c>
      <c r="Y71" s="108" t="str">
        <f t="shared" si="1"/>
        <v/>
      </c>
      <c r="Z71" s="109" t="str">
        <f t="shared" si="60"/>
        <v/>
      </c>
      <c r="AA71" s="108" t="str">
        <f t="shared" si="3"/>
        <v/>
      </c>
      <c r="AB71" s="109" t="str">
        <f>IFERROR(IF(AND(Q70="Impacto",Q71="Impacto"),(AB70-(+AB70*T71)),IF(AND(Q70="Probabilidad",Q71="Impacto"),(AB69-(+AB69*T71)),IF(Q71="Probabilidad",AB70,""))),"")</f>
        <v/>
      </c>
      <c r="AC71" s="110" t="str">
        <f t="shared" si="65"/>
        <v/>
      </c>
      <c r="AD71" s="111"/>
      <c r="AE71" s="112"/>
      <c r="AF71" s="167"/>
      <c r="AG71" s="168"/>
      <c r="AH71" s="114"/>
      <c r="AI71" s="114"/>
      <c r="AJ71" s="112"/>
      <c r="AK71" s="113"/>
    </row>
    <row r="72" spans="1:69" ht="106.5" hidden="1" customHeight="1" x14ac:dyDescent="0.3">
      <c r="A72" s="418"/>
      <c r="B72" s="374"/>
      <c r="C72" s="374"/>
      <c r="D72" s="374"/>
      <c r="E72" s="380"/>
      <c r="F72" s="374"/>
      <c r="G72" s="368"/>
      <c r="H72" s="371" t="str">
        <f>IF(G72&lt;=0,"",IF(G72&lt;=2,"Muy Baja",IF(G72&lt;=24,"Baja",IF(G72&lt;=500,"Media",IF(G72&lt;=5000,"Alta","Muy Alta")))))</f>
        <v/>
      </c>
      <c r="I72" s="341" t="str">
        <f>IF(H72="","",IF(H72="Muy Baja",0.2,IF(H72="Baja",0.4,IF(H72="Media",0.6,IF(H72="Alta",0.8,IF(H72="Muy Alta",1,))))))</f>
        <v/>
      </c>
      <c r="J72" s="365"/>
      <c r="K72" s="386">
        <f>IF(NOT(ISERROR(MATCH(J72,'Tabla Impacto'!$B$221:$B$223,0))),'Tabla Impacto'!$F$223&amp;"Por favor no seleccionar los criterios de impacto(Afectación Económica o presupuestal y Pérdida Reputacional)",J72)</f>
        <v>0</v>
      </c>
      <c r="L72" s="371" t="str">
        <f>IF(OR(K72='Tabla Impacto'!$C$11,K72='Tabla Impacto'!$D$11),"Leve",IF(OR(K72='Tabla Impacto'!$C$12,K72='Tabla Impacto'!$D$12),"Menor",IF(OR(K72='Tabla Impacto'!$C$13,K72='Tabla Impacto'!$D$13),"Moderado",IF(OR(K72='Tabla Impacto'!$C$14,K72='Tabla Impacto'!$D$14),"Mayor",IF(OR(K72='Tabla Impacto'!$C$15,K72='Tabla Impacto'!$D$15),"Catastrófico","")))))</f>
        <v/>
      </c>
      <c r="M72" s="341" t="str">
        <f>IF(L72="","",IF(L72="Leve",0.2,IF(L72="Menor",0.4,IF(L72="Moderado",0.6,IF(L72="Mayor",0.8,IF(L72="Catastrófico",1,))))))</f>
        <v/>
      </c>
      <c r="N72" s="344" t="str">
        <f>IF(OR(AND(H72="Muy Baja",L72="Leve"),AND(H72="Muy Baja",L72="Menor"),AND(H72="Baja",L72="Leve")),"Bajo",IF(OR(AND(H72="Muy baja",L72="Moderado"),AND(H72="Baja",L72="Menor"),AND(H72="Baja",L72="Moderado"),AND(H72="Media",L72="Leve"),AND(H72="Media",L72="Menor"),AND(H72="Media",L72="Moderado"),AND(H72="Alta",L72="Leve"),AND(H72="Alta",L72="Menor")),"Moderado",IF(OR(AND(H72="Muy Baja",L72="Mayor"),AND(H72="Baja",L72="Mayor"),AND(H72="Media",L72="Mayor"),AND(H72="Alta",L72="Moderado"),AND(H72="Alta",L72="Mayor"),AND(H72="Muy Alta",L72="Leve"),AND(H72="Muy Alta",L72="Menor"),AND(H72="Muy Alta",L72="Moderado"),AND(H72="Muy Alta",L72="Mayor")),"Alto",IF(OR(AND(H72="Muy Baja",L72="Catastrófico"),AND(H72="Baja",L72="Catastrófico"),AND(H72="Media",L72="Catastrófico"),AND(H72="Alta",L72="Catastrófico"),AND(H72="Muy Alta",L72="Catastrófico")),"Extremo",""))))</f>
        <v/>
      </c>
      <c r="O72" s="5">
        <v>1</v>
      </c>
      <c r="P72" s="179"/>
      <c r="Q72" s="161"/>
      <c r="R72" s="169"/>
      <c r="S72" s="169"/>
      <c r="T72" s="170"/>
      <c r="U72" s="169"/>
      <c r="V72" s="169"/>
      <c r="W72" s="169"/>
      <c r="X72" s="158" t="str">
        <f>IFERROR(IF(Q72="Probabilidad",(I72-(+I72*T72)),IF(Q72="Impacto",I72,"")),"")</f>
        <v/>
      </c>
      <c r="Y72" s="171" t="str">
        <f>IFERROR(IF(X72="","",IF(X72&lt;=0.2,"Muy Baja",IF(X72&lt;=0.4,"Baja",IF(X72&lt;=0.6,"Media",IF(X72&lt;=0.8,"Alta","Muy Alta"))))),"")</f>
        <v/>
      </c>
      <c r="Z72" s="172" t="str">
        <f>+X72</f>
        <v/>
      </c>
      <c r="AA72" s="171" t="str">
        <f>IFERROR(IF(AB72="","",IF(AB72&lt;=0.2,"Leve",IF(AB72&lt;=0.4,"Menor",IF(AB72&lt;=0.6,"Moderado",IF(AB72&lt;=0.8,"Mayor","Catastrófico"))))),"")</f>
        <v/>
      </c>
      <c r="AB72" s="172" t="str">
        <f>IFERROR(IF(Q72="Impacto",(M72-(+M72*T72)),IF(Q72="Probabilidad",M72,"")),"")</f>
        <v/>
      </c>
      <c r="AC72" s="173" t="str">
        <f>IFERROR(IF(OR(AND(Y72="Muy Baja",AA72="Leve"),AND(Y72="Muy Baja",AA72="Menor"),AND(Y72="Baja",AA72="Leve")),"Bajo",IF(OR(AND(Y72="Muy baja",AA72="Moderado"),AND(Y72="Baja",AA72="Menor"),AND(Y72="Baja",AA72="Moderado"),AND(Y72="Media",AA72="Leve"),AND(Y72="Media",AA72="Menor"),AND(Y72="Media",AA72="Moderado"),AND(Y72="Alta",AA72="Leve"),AND(Y72="Alta",AA72="Menor")),"Moderado",IF(OR(AND(Y72="Muy Baja",AA72="Mayor"),AND(Y72="Baja",AA72="Mayor"),AND(Y72="Media",AA72="Mayor"),AND(Y72="Alta",AA72="Moderado"),AND(Y72="Alta",AA72="Mayor"),AND(Y72="Muy Alta",AA72="Leve"),AND(Y72="Muy Alta",AA72="Menor"),AND(Y72="Muy Alta",AA72="Moderado"),AND(Y72="Muy Alta",AA72="Mayor")),"Alto",IF(OR(AND(Y72="Muy Baja",AA72="Catastrófico"),AND(Y72="Baja",AA72="Catastrófico"),AND(Y72="Media",AA72="Catastrófico"),AND(Y72="Alta",AA72="Catastrófico"),AND(Y72="Muy Alta",AA72="Catastrófico")),"Extremo","")))),"")</f>
        <v/>
      </c>
      <c r="AD72" s="174"/>
      <c r="AE72" s="112"/>
      <c r="AF72" s="166"/>
      <c r="AG72" s="168"/>
      <c r="AH72" s="114"/>
      <c r="AI72" s="114"/>
      <c r="AJ72" s="112"/>
      <c r="AK72" s="113"/>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row>
    <row r="73" spans="1:69" ht="146.25" hidden="1" customHeight="1" x14ac:dyDescent="0.3">
      <c r="A73" s="419"/>
      <c r="B73" s="375"/>
      <c r="C73" s="375"/>
      <c r="D73" s="375"/>
      <c r="E73" s="381"/>
      <c r="F73" s="375"/>
      <c r="G73" s="369"/>
      <c r="H73" s="372"/>
      <c r="I73" s="342"/>
      <c r="J73" s="366"/>
      <c r="K73" s="387">
        <f>IF(NOT(ISERROR(MATCH(J73,_xlfn.ANCHORARRAY(E96),0))),I98&amp;"Por favor no seleccionar los criterios de impacto",J73)</f>
        <v>0</v>
      </c>
      <c r="L73" s="372"/>
      <c r="M73" s="342"/>
      <c r="N73" s="345"/>
      <c r="O73" s="5">
        <v>2</v>
      </c>
      <c r="P73" s="179"/>
      <c r="Q73" s="161"/>
      <c r="R73" s="169"/>
      <c r="S73" s="169"/>
      <c r="T73" s="170"/>
      <c r="U73" s="169"/>
      <c r="V73" s="169"/>
      <c r="W73" s="169"/>
      <c r="X73" s="158" t="str">
        <f>IFERROR(IF(AND(Q72="Probabilidad",Q73="Probabilidad"),(Z72-(+Z72*T73)),IF(Q73="Probabilidad",(I72-(+I72*T73)),IF(Q73="Impacto",Z72,""))),"")</f>
        <v/>
      </c>
      <c r="Y73" s="171" t="str">
        <f t="shared" ref="Y73:Y77" si="66">IFERROR(IF(X73="","",IF(X73&lt;=0.2,"Muy Baja",IF(X73&lt;=0.4,"Baja",IF(X73&lt;=0.6,"Media",IF(X73&lt;=0.8,"Alta","Muy Alta"))))),"")</f>
        <v/>
      </c>
      <c r="Z73" s="172" t="str">
        <f t="shared" ref="Z73:Z77" si="67">+X73</f>
        <v/>
      </c>
      <c r="AA73" s="171" t="str">
        <f t="shared" ref="AA73:AA77" si="68">IFERROR(IF(AB73="","",IF(AB73&lt;=0.2,"Leve",IF(AB73&lt;=0.4,"Menor",IF(AB73&lt;=0.6,"Moderado",IF(AB73&lt;=0.8,"Mayor","Catastrófico"))))),"")</f>
        <v/>
      </c>
      <c r="AB73" s="172" t="str">
        <f>IFERROR(IF(AND(Q72="Impacto",Q73="Impacto"),(AB72-(+AB72*T73)),IF(Q73="Impacto",(M72-(+M72*T73)),IF(Q73="Probabilidad",AB72,""))),"")</f>
        <v/>
      </c>
      <c r="AC73" s="173" t="str">
        <f t="shared" ref="AC73" si="69">IFERROR(IF(OR(AND(Y73="Muy Baja",AA73="Leve"),AND(Y73="Muy Baja",AA73="Menor"),AND(Y73="Baja",AA73="Leve")),"Bajo",IF(OR(AND(Y73="Muy baja",AA73="Moderado"),AND(Y73="Baja",AA73="Menor"),AND(Y73="Baja",AA73="Moderado"),AND(Y73="Media",AA73="Leve"),AND(Y73="Media",AA73="Menor"),AND(Y73="Media",AA73="Moderado"),AND(Y73="Alta",AA73="Leve"),AND(Y73="Alta",AA73="Menor")),"Moderado",IF(OR(AND(Y73="Muy Baja",AA73="Mayor"),AND(Y73="Baja",AA73="Mayor"),AND(Y73="Media",AA73="Mayor"),AND(Y73="Alta",AA73="Moderado"),AND(Y73="Alta",AA73="Mayor"),AND(Y73="Muy Alta",AA73="Leve"),AND(Y73="Muy Alta",AA73="Menor"),AND(Y73="Muy Alta",AA73="Moderado"),AND(Y73="Muy Alta",AA73="Mayor")),"Alto",IF(OR(AND(Y73="Muy Baja",AA73="Catastrófico"),AND(Y73="Baja",AA73="Catastrófico"),AND(Y73="Media",AA73="Catastrófico"),AND(Y73="Alta",AA73="Catastrófico"),AND(Y73="Muy Alta",AA73="Catastrófico")),"Extremo","")))),"")</f>
        <v/>
      </c>
      <c r="AD73" s="174"/>
      <c r="AE73" s="112"/>
      <c r="AF73" s="167"/>
      <c r="AG73" s="168"/>
      <c r="AH73" s="114"/>
      <c r="AI73" s="114"/>
      <c r="AJ73" s="112"/>
      <c r="AK73" s="113"/>
    </row>
    <row r="74" spans="1:69" ht="102.75" hidden="1" customHeight="1" x14ac:dyDescent="0.3">
      <c r="A74" s="419"/>
      <c r="B74" s="375"/>
      <c r="C74" s="375"/>
      <c r="D74" s="375"/>
      <c r="E74" s="381"/>
      <c r="F74" s="375"/>
      <c r="G74" s="369"/>
      <c r="H74" s="372"/>
      <c r="I74" s="342"/>
      <c r="J74" s="366"/>
      <c r="K74" s="387">
        <f>IF(NOT(ISERROR(MATCH(J74,_xlfn.ANCHORARRAY(E97),0))),I99&amp;"Por favor no seleccionar los criterios de impacto",J74)</f>
        <v>0</v>
      </c>
      <c r="L74" s="372"/>
      <c r="M74" s="342"/>
      <c r="N74" s="345"/>
      <c r="O74" s="5">
        <v>3</v>
      </c>
      <c r="P74" s="180"/>
      <c r="Q74" s="161"/>
      <c r="R74" s="169"/>
      <c r="S74" s="169"/>
      <c r="T74" s="170"/>
      <c r="U74" s="169"/>
      <c r="V74" s="169"/>
      <c r="W74" s="169"/>
      <c r="X74" s="158"/>
      <c r="Y74" s="171"/>
      <c r="Z74" s="172"/>
      <c r="AA74" s="171"/>
      <c r="AB74" s="172"/>
      <c r="AC74" s="173"/>
      <c r="AD74" s="174"/>
      <c r="AE74" s="112"/>
      <c r="AF74" s="167"/>
      <c r="AG74" s="168"/>
      <c r="AH74" s="114"/>
      <c r="AI74" s="114"/>
      <c r="AJ74" s="112"/>
      <c r="AK74" s="113"/>
    </row>
    <row r="75" spans="1:69" ht="19.5" hidden="1" customHeight="1" x14ac:dyDescent="0.3">
      <c r="A75" s="419"/>
      <c r="B75" s="375"/>
      <c r="C75" s="375"/>
      <c r="D75" s="375"/>
      <c r="E75" s="381"/>
      <c r="F75" s="375"/>
      <c r="G75" s="369"/>
      <c r="H75" s="372"/>
      <c r="I75" s="342"/>
      <c r="J75" s="366"/>
      <c r="K75" s="387">
        <f>IF(NOT(ISERROR(MATCH(J75,_xlfn.ANCHORARRAY(E98),0))),I100&amp;"Por favor no seleccionar los criterios de impacto",J75)</f>
        <v>0</v>
      </c>
      <c r="L75" s="372"/>
      <c r="M75" s="342"/>
      <c r="N75" s="345"/>
      <c r="O75" s="5">
        <v>4</v>
      </c>
      <c r="P75" s="179"/>
      <c r="Q75" s="104" t="str">
        <f t="shared" ref="Q75:Q77" si="70">IF(OR(R75="Preventivo",R75="Detectivo"),"Probabilidad",IF(R75="Correctivo","Impacto",""))</f>
        <v/>
      </c>
      <c r="R75" s="105"/>
      <c r="S75" s="105"/>
      <c r="T75" s="106" t="str">
        <f t="shared" ref="T75:T77" si="71">IF(AND(R75="Preventivo",S75="Automático"),"50%",IF(AND(R75="Preventivo",S75="Manual"),"40%",IF(AND(R75="Detectivo",S75="Automático"),"40%",IF(AND(R75="Detectivo",S75="Manual"),"30%",IF(AND(R75="Correctivo",S75="Automático"),"35%",IF(AND(R75="Correctivo",S75="Manual"),"25%",""))))))</f>
        <v/>
      </c>
      <c r="U75" s="105"/>
      <c r="V75" s="105"/>
      <c r="W75" s="105"/>
      <c r="X75" s="107" t="str">
        <f t="shared" ref="X75:X76" si="72">IFERROR(IF(AND(Q74="Probabilidad",Q75="Probabilidad"),(Z74-(+Z74*T75)),IF(AND(Q74="Impacto",Q75="Probabilidad"),(Z73-(+Z73*T75)),IF(Q75="Impacto",Z74,""))),"")</f>
        <v/>
      </c>
      <c r="Y75" s="108" t="str">
        <f t="shared" si="66"/>
        <v/>
      </c>
      <c r="Z75" s="109" t="str">
        <f t="shared" si="67"/>
        <v/>
      </c>
      <c r="AA75" s="108" t="str">
        <f t="shared" si="68"/>
        <v/>
      </c>
      <c r="AB75" s="109" t="str">
        <f t="shared" ref="AB75:AB76" si="73">IFERROR(IF(AND(Q74="Impacto",Q75="Impacto"),(AB74-(+AB74*T75)),IF(AND(Q74="Probabilidad",Q75="Impacto"),(AB73-(+AB73*T75)),IF(Q75="Probabilidad",AB74,""))),"")</f>
        <v/>
      </c>
      <c r="AC75" s="110" t="str">
        <f>IFERROR(IF(OR(AND(Y75="Muy Baja",AA75="Leve"),AND(Y75="Muy Baja",AA75="Menor"),AND(Y75="Baja",AA75="Leve")),"Bajo",IF(OR(AND(Y75="Muy baja",AA75="Moderado"),AND(Y75="Baja",AA75="Menor"),AND(Y75="Baja",AA75="Moderado"),AND(Y75="Media",AA75="Leve"),AND(Y75="Media",AA75="Menor"),AND(Y75="Media",AA75="Moderado"),AND(Y75="Alta",AA75="Leve"),AND(Y75="Alta",AA75="Menor")),"Moderado",IF(OR(AND(Y75="Muy Baja",AA75="Mayor"),AND(Y75="Baja",AA75="Mayor"),AND(Y75="Media",AA75="Mayor"),AND(Y75="Alta",AA75="Moderado"),AND(Y75="Alta",AA75="Mayor"),AND(Y75="Muy Alta",AA75="Leve"),AND(Y75="Muy Alta",AA75="Menor"),AND(Y75="Muy Alta",AA75="Moderado"),AND(Y75="Muy Alta",AA75="Mayor")),"Alto",IF(OR(AND(Y75="Muy Baja",AA75="Catastrófico"),AND(Y75="Baja",AA75="Catastrófico"),AND(Y75="Media",AA75="Catastrófico"),AND(Y75="Alta",AA75="Catastrófico"),AND(Y75="Muy Alta",AA75="Catastrófico")),"Extremo","")))),"")</f>
        <v/>
      </c>
      <c r="AD75" s="111"/>
      <c r="AE75" s="112"/>
      <c r="AF75" s="167"/>
      <c r="AG75" s="168"/>
      <c r="AH75" s="114"/>
      <c r="AI75" s="114"/>
      <c r="AJ75" s="112"/>
      <c r="AK75" s="113"/>
    </row>
    <row r="76" spans="1:69" ht="19.5" hidden="1" customHeight="1" x14ac:dyDescent="0.3">
      <c r="A76" s="419"/>
      <c r="B76" s="375"/>
      <c r="C76" s="375"/>
      <c r="D76" s="375"/>
      <c r="E76" s="381"/>
      <c r="F76" s="375"/>
      <c r="G76" s="369"/>
      <c r="H76" s="372"/>
      <c r="I76" s="342"/>
      <c r="J76" s="366"/>
      <c r="K76" s="387">
        <f>IF(NOT(ISERROR(MATCH(J76,_xlfn.ANCHORARRAY(E99),0))),I101&amp;"Por favor no seleccionar los criterios de impacto",J76)</f>
        <v>0</v>
      </c>
      <c r="L76" s="372"/>
      <c r="M76" s="342"/>
      <c r="N76" s="345"/>
      <c r="O76" s="5">
        <v>5</v>
      </c>
      <c r="P76" s="179"/>
      <c r="Q76" s="104" t="str">
        <f t="shared" si="70"/>
        <v/>
      </c>
      <c r="R76" s="105"/>
      <c r="S76" s="105"/>
      <c r="T76" s="106" t="str">
        <f t="shared" si="71"/>
        <v/>
      </c>
      <c r="U76" s="105"/>
      <c r="V76" s="105"/>
      <c r="W76" s="105"/>
      <c r="X76" s="107" t="str">
        <f t="shared" si="72"/>
        <v/>
      </c>
      <c r="Y76" s="108" t="str">
        <f t="shared" si="66"/>
        <v/>
      </c>
      <c r="Z76" s="109" t="str">
        <f t="shared" si="67"/>
        <v/>
      </c>
      <c r="AA76" s="108" t="str">
        <f t="shared" si="68"/>
        <v/>
      </c>
      <c r="AB76" s="109" t="str">
        <f t="shared" si="73"/>
        <v/>
      </c>
      <c r="AC76" s="110" t="str">
        <f t="shared" ref="AC76:AC77" si="74">IFERROR(IF(OR(AND(Y76="Muy Baja",AA76="Leve"),AND(Y76="Muy Baja",AA76="Menor"),AND(Y76="Baja",AA76="Leve")),"Bajo",IF(OR(AND(Y76="Muy baja",AA76="Moderado"),AND(Y76="Baja",AA76="Menor"),AND(Y76="Baja",AA76="Moderado"),AND(Y76="Media",AA76="Leve"),AND(Y76="Media",AA76="Menor"),AND(Y76="Media",AA76="Moderado"),AND(Y76="Alta",AA76="Leve"),AND(Y76="Alta",AA76="Menor")),"Moderado",IF(OR(AND(Y76="Muy Baja",AA76="Mayor"),AND(Y76="Baja",AA76="Mayor"),AND(Y76="Media",AA76="Mayor"),AND(Y76="Alta",AA76="Moderado"),AND(Y76="Alta",AA76="Mayor"),AND(Y76="Muy Alta",AA76="Leve"),AND(Y76="Muy Alta",AA76="Menor"),AND(Y76="Muy Alta",AA76="Moderado"),AND(Y76="Muy Alta",AA76="Mayor")),"Alto",IF(OR(AND(Y76="Muy Baja",AA76="Catastrófico"),AND(Y76="Baja",AA76="Catastrófico"),AND(Y76="Media",AA76="Catastrófico"),AND(Y76="Alta",AA76="Catastrófico"),AND(Y76="Muy Alta",AA76="Catastrófico")),"Extremo","")))),"")</f>
        <v/>
      </c>
      <c r="AD76" s="111"/>
      <c r="AE76" s="112"/>
      <c r="AF76" s="167"/>
      <c r="AG76" s="168"/>
      <c r="AH76" s="114"/>
      <c r="AI76" s="114"/>
      <c r="AJ76" s="112"/>
      <c r="AK76" s="113"/>
    </row>
    <row r="77" spans="1:69" ht="103.5" hidden="1" customHeight="1" x14ac:dyDescent="0.3">
      <c r="A77" s="420"/>
      <c r="B77" s="376"/>
      <c r="C77" s="376"/>
      <c r="D77" s="376"/>
      <c r="E77" s="382"/>
      <c r="F77" s="376"/>
      <c r="G77" s="370"/>
      <c r="H77" s="373"/>
      <c r="I77" s="343"/>
      <c r="J77" s="367"/>
      <c r="K77" s="388">
        <f>IF(NOT(ISERROR(MATCH(J77,_xlfn.ANCHORARRAY(E100),0))),I102&amp;"Por favor no seleccionar los criterios de impacto",J77)</f>
        <v>0</v>
      </c>
      <c r="L77" s="373"/>
      <c r="M77" s="343"/>
      <c r="N77" s="346"/>
      <c r="O77" s="5">
        <v>6</v>
      </c>
      <c r="P77" s="179"/>
      <c r="Q77" s="104" t="str">
        <f t="shared" si="70"/>
        <v/>
      </c>
      <c r="R77" s="105"/>
      <c r="S77" s="105"/>
      <c r="T77" s="106" t="str">
        <f t="shared" si="71"/>
        <v/>
      </c>
      <c r="U77" s="105"/>
      <c r="V77" s="105"/>
      <c r="W77" s="105"/>
      <c r="X77" s="107" t="str">
        <f>IFERROR(IF(AND(Q76="Probabilidad",Q77="Probabilidad"),(Z76-(+Z76*T77)),IF(AND(Q76="Impacto",Q77="Probabilidad"),(Z75-(+Z75*T77)),IF(Q77="Impacto",Z76,""))),"")</f>
        <v/>
      </c>
      <c r="Y77" s="108" t="str">
        <f t="shared" si="66"/>
        <v/>
      </c>
      <c r="Z77" s="109" t="str">
        <f t="shared" si="67"/>
        <v/>
      </c>
      <c r="AA77" s="108" t="str">
        <f t="shared" si="68"/>
        <v/>
      </c>
      <c r="AB77" s="109" t="str">
        <f>IFERROR(IF(AND(Q76="Impacto",Q77="Impacto"),(AB76-(+AB76*T77)),IF(AND(Q76="Probabilidad",Q77="Impacto"),(AB75-(+AB75*T77)),IF(Q77="Probabilidad",AB76,""))),"")</f>
        <v/>
      </c>
      <c r="AC77" s="110" t="str">
        <f t="shared" si="74"/>
        <v/>
      </c>
      <c r="AD77" s="111"/>
      <c r="AE77" s="112"/>
      <c r="AF77" s="167"/>
      <c r="AG77" s="168"/>
      <c r="AH77" s="114"/>
      <c r="AI77" s="114"/>
      <c r="AJ77" s="112"/>
      <c r="AK77" s="113"/>
    </row>
    <row r="78" spans="1:69" ht="90.75" hidden="1" customHeight="1" x14ac:dyDescent="0.3">
      <c r="A78" s="418"/>
      <c r="B78" s="374"/>
      <c r="C78" s="374"/>
      <c r="D78" s="374"/>
      <c r="E78" s="380"/>
      <c r="F78" s="374"/>
      <c r="G78" s="368"/>
      <c r="H78" s="371" t="str">
        <f>IF(G78&lt;=0,"",IF(G78&lt;=2,"Muy Baja",IF(G78&lt;=24,"Baja",IF(G78&lt;=500,"Media",IF(G78&lt;=5000,"Alta","Muy Alta")))))</f>
        <v/>
      </c>
      <c r="I78" s="341" t="str">
        <f>IF(H78="","",IF(H78="Muy Baja",0.2,IF(H78="Baja",0.4,IF(H78="Media",0.6,IF(H78="Alta",0.8,IF(H78="Muy Alta",1,))))))</f>
        <v/>
      </c>
      <c r="J78" s="365"/>
      <c r="K78" s="386">
        <f>IF(NOT(ISERROR(MATCH(J78,'Tabla Impacto'!$B$221:$B$223,0))),'Tabla Impacto'!$F$223&amp;"Por favor no seleccionar los criterios de impacto(Afectación Económica o presupuestal y Pérdida Reputacional)",J78)</f>
        <v>0</v>
      </c>
      <c r="L78" s="371" t="str">
        <f>IF(OR(K78='Tabla Impacto'!$C$11,K78='Tabla Impacto'!$D$11),"Leve",IF(OR(K78='Tabla Impacto'!$C$12,K78='Tabla Impacto'!$D$12),"Menor",IF(OR(K78='Tabla Impacto'!$C$13,K78='Tabla Impacto'!$D$13),"Moderado",IF(OR(K78='Tabla Impacto'!$C$14,K78='Tabla Impacto'!$D$14),"Mayor",IF(OR(K78='Tabla Impacto'!$C$15,K78='Tabla Impacto'!$D$15),"Catastrófico","")))))</f>
        <v/>
      </c>
      <c r="M78" s="341" t="str">
        <f>IF(L78="","",IF(L78="Leve",0.2,IF(L78="Menor",0.4,IF(L78="Moderado",0.6,IF(L78="Mayor",0.8,IF(L78="Catastrófico",1,))))))</f>
        <v/>
      </c>
      <c r="N78" s="344" t="str">
        <f>IF(OR(AND(H78="Muy Baja",L78="Leve"),AND(H78="Muy Baja",L78="Menor"),AND(H78="Baja",L78="Leve")),"Bajo",IF(OR(AND(H78="Muy baja",L78="Moderado"),AND(H78="Baja",L78="Menor"),AND(H78="Baja",L78="Moderado"),AND(H78="Media",L78="Leve"),AND(H78="Media",L78="Menor"),AND(H78="Media",L78="Moderado"),AND(H78="Alta",L78="Leve"),AND(H78="Alta",L78="Menor")),"Moderado",IF(OR(AND(H78="Muy Baja",L78="Mayor"),AND(H78="Baja",L78="Mayor"),AND(H78="Media",L78="Mayor"),AND(H78="Alta",L78="Moderado"),AND(H78="Alta",L78="Mayor"),AND(H78="Muy Alta",L78="Leve"),AND(H78="Muy Alta",L78="Menor"),AND(H78="Muy Alta",L78="Moderado"),AND(H78="Muy Alta",L78="Mayor")),"Alto",IF(OR(AND(H78="Muy Baja",L78="Catastrófico"),AND(H78="Baja",L78="Catastrófico"),AND(H78="Media",L78="Catastrófico"),AND(H78="Alta",L78="Catastrófico"),AND(H78="Muy Alta",L78="Catastrófico")),"Extremo",""))))</f>
        <v/>
      </c>
      <c r="O78" s="5">
        <v>1</v>
      </c>
      <c r="P78" s="179"/>
      <c r="Q78" s="161"/>
      <c r="R78" s="169"/>
      <c r="S78" s="169"/>
      <c r="T78" s="170"/>
      <c r="U78" s="169"/>
      <c r="V78" s="169"/>
      <c r="W78" s="169"/>
      <c r="X78" s="158" t="str">
        <f>IFERROR(IF(Q78="Probabilidad",(I78-(+I78*T78)),IF(Q78="Impacto",I78,"")),"")</f>
        <v/>
      </c>
      <c r="Y78" s="171" t="str">
        <f>IFERROR(IF(X78="","",IF(X78&lt;=0.2,"Muy Baja",IF(X78&lt;=0.4,"Baja",IF(X78&lt;=0.6,"Media",IF(X78&lt;=0.8,"Alta","Muy Alta"))))),"")</f>
        <v/>
      </c>
      <c r="Z78" s="172" t="str">
        <f>+X78</f>
        <v/>
      </c>
      <c r="AA78" s="171" t="str">
        <f>IFERROR(IF(AB78="","",IF(AB78&lt;=0.2,"Leve",IF(AB78&lt;=0.4,"Menor",IF(AB78&lt;=0.6,"Moderado",IF(AB78&lt;=0.8,"Mayor","Catastrófico"))))),"")</f>
        <v/>
      </c>
      <c r="AB78" s="172" t="str">
        <f>IFERROR(IF(Q78="Impacto",(M78-(+M78*T78)),IF(Q78="Probabilidad",M78,"")),"")</f>
        <v/>
      </c>
      <c r="AC78" s="173" t="str">
        <f>IFERROR(IF(OR(AND(Y78="Muy Baja",AA78="Leve"),AND(Y78="Muy Baja",AA78="Menor"),AND(Y78="Baja",AA78="Leve")),"Bajo",IF(OR(AND(Y78="Muy baja",AA78="Moderado"),AND(Y78="Baja",AA78="Menor"),AND(Y78="Baja",AA78="Moderado"),AND(Y78="Media",AA78="Leve"),AND(Y78="Media",AA78="Menor"),AND(Y78="Media",AA78="Moderado"),AND(Y78="Alta",AA78="Leve"),AND(Y78="Alta",AA78="Menor")),"Moderado",IF(OR(AND(Y78="Muy Baja",AA78="Mayor"),AND(Y78="Baja",AA78="Mayor"),AND(Y78="Media",AA78="Mayor"),AND(Y78="Alta",AA78="Moderado"),AND(Y78="Alta",AA78="Mayor"),AND(Y78="Muy Alta",AA78="Leve"),AND(Y78="Muy Alta",AA78="Menor"),AND(Y78="Muy Alta",AA78="Moderado"),AND(Y78="Muy Alta",AA78="Mayor")),"Alto",IF(OR(AND(Y78="Muy Baja",AA78="Catastrófico"),AND(Y78="Baja",AA78="Catastrófico"),AND(Y78="Media",AA78="Catastrófico"),AND(Y78="Alta",AA78="Catastrófico"),AND(Y78="Muy Alta",AA78="Catastrófico")),"Extremo","")))),"")</f>
        <v/>
      </c>
      <c r="AD78" s="174" t="s">
        <v>164</v>
      </c>
      <c r="AE78" s="112" t="s">
        <v>176</v>
      </c>
      <c r="AF78" s="167" t="s">
        <v>177</v>
      </c>
      <c r="AG78" s="168">
        <v>44469</v>
      </c>
      <c r="AH78" s="114"/>
      <c r="AI78" s="114"/>
      <c r="AJ78" s="112"/>
      <c r="AK78" s="113"/>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row>
    <row r="79" spans="1:69" ht="136.5" hidden="1" customHeight="1" x14ac:dyDescent="0.3">
      <c r="A79" s="419"/>
      <c r="B79" s="375"/>
      <c r="C79" s="375"/>
      <c r="D79" s="375"/>
      <c r="E79" s="381"/>
      <c r="F79" s="375"/>
      <c r="G79" s="369"/>
      <c r="H79" s="372"/>
      <c r="I79" s="342"/>
      <c r="J79" s="366"/>
      <c r="K79" s="387">
        <f>IF(NOT(ISERROR(MATCH(J79,_xlfn.ANCHORARRAY(E102),0))),I104&amp;"Por favor no seleccionar los criterios de impacto",J79)</f>
        <v>0</v>
      </c>
      <c r="L79" s="372"/>
      <c r="M79" s="342"/>
      <c r="N79" s="345"/>
      <c r="O79" s="5">
        <v>2</v>
      </c>
      <c r="P79" s="179"/>
      <c r="Q79" s="161"/>
      <c r="R79" s="169"/>
      <c r="S79" s="169"/>
      <c r="T79" s="170"/>
      <c r="U79" s="169"/>
      <c r="V79" s="169"/>
      <c r="W79" s="169"/>
      <c r="X79" s="158" t="str">
        <f>IFERROR(IF(AND(Q78="Probabilidad",Q79="Probabilidad"),(Z78-(+Z78*T79)),IF(Q79="Probabilidad",(I78-(+I78*T79)),IF(Q79="Impacto",Z78,""))),"")</f>
        <v/>
      </c>
      <c r="Y79" s="171" t="str">
        <f t="shared" ref="Y79:Y83" si="75">IFERROR(IF(X79="","",IF(X79&lt;=0.2,"Muy Baja",IF(X79&lt;=0.4,"Baja",IF(X79&lt;=0.6,"Media",IF(X79&lt;=0.8,"Alta","Muy Alta"))))),"")</f>
        <v/>
      </c>
      <c r="Z79" s="172" t="str">
        <f t="shared" ref="Z79:Z83" si="76">+X79</f>
        <v/>
      </c>
      <c r="AA79" s="171" t="str">
        <f t="shared" ref="AA79:AA83" si="77">IFERROR(IF(AB79="","",IF(AB79&lt;=0.2,"Leve",IF(AB79&lt;=0.4,"Menor",IF(AB79&lt;=0.6,"Moderado",IF(AB79&lt;=0.8,"Mayor","Catastrófico"))))),"")</f>
        <v/>
      </c>
      <c r="AB79" s="172" t="str">
        <f>IFERROR(IF(AND(Q78="Impacto",Q79="Impacto"),(AB78-(+AB78*T79)),IF(Q79="Impacto",(M78-(+M78*T79)),IF(Q79="Probabilidad",AB78,""))),"")</f>
        <v/>
      </c>
      <c r="AC79" s="173" t="str">
        <f t="shared" ref="AC79:AC80" si="78">IFERROR(IF(OR(AND(Y79="Muy Baja",AA79="Leve"),AND(Y79="Muy Baja",AA79="Menor"),AND(Y79="Baja",AA79="Leve")),"Bajo",IF(OR(AND(Y79="Muy baja",AA79="Moderado"),AND(Y79="Baja",AA79="Menor"),AND(Y79="Baja",AA79="Moderado"),AND(Y79="Media",AA79="Leve"),AND(Y79="Media",AA79="Menor"),AND(Y79="Media",AA79="Moderado"),AND(Y79="Alta",AA79="Leve"),AND(Y79="Alta",AA79="Menor")),"Moderado",IF(OR(AND(Y79="Muy Baja",AA79="Mayor"),AND(Y79="Baja",AA79="Mayor"),AND(Y79="Media",AA79="Mayor"),AND(Y79="Alta",AA79="Moderado"),AND(Y79="Alta",AA79="Mayor"),AND(Y79="Muy Alta",AA79="Leve"),AND(Y79="Muy Alta",AA79="Menor"),AND(Y79="Muy Alta",AA79="Moderado"),AND(Y79="Muy Alta",AA79="Mayor")),"Alto",IF(OR(AND(Y79="Muy Baja",AA79="Catastrófico"),AND(Y79="Baja",AA79="Catastrófico"),AND(Y79="Media",AA79="Catastrófico"),AND(Y79="Alta",AA79="Catastrófico"),AND(Y79="Muy Alta",AA79="Catastrófico")),"Extremo","")))),"")</f>
        <v/>
      </c>
      <c r="AD79" s="174" t="s">
        <v>164</v>
      </c>
      <c r="AE79" s="112" t="s">
        <v>178</v>
      </c>
      <c r="AF79" s="167" t="s">
        <v>177</v>
      </c>
      <c r="AG79" s="168">
        <v>44469</v>
      </c>
      <c r="AH79" s="114"/>
      <c r="AI79" s="114"/>
      <c r="AJ79" s="112"/>
      <c r="AK79" s="113"/>
    </row>
    <row r="80" spans="1:69" ht="19.5" hidden="1" customHeight="1" x14ac:dyDescent="0.3">
      <c r="A80" s="419"/>
      <c r="B80" s="375"/>
      <c r="C80" s="375"/>
      <c r="D80" s="375"/>
      <c r="E80" s="381"/>
      <c r="F80" s="375"/>
      <c r="G80" s="369"/>
      <c r="H80" s="372"/>
      <c r="I80" s="342"/>
      <c r="J80" s="366"/>
      <c r="K80" s="387">
        <f>IF(NOT(ISERROR(MATCH(J80,_xlfn.ANCHORARRAY(E103),0))),I105&amp;"Por favor no seleccionar los criterios de impacto",J80)</f>
        <v>0</v>
      </c>
      <c r="L80" s="372"/>
      <c r="M80" s="342"/>
      <c r="N80" s="345"/>
      <c r="O80" s="5">
        <v>3</v>
      </c>
      <c r="P80" s="180"/>
      <c r="Q80" s="104" t="str">
        <f>IF(OR(R80="Preventivo",R80="Detectivo"),"Probabilidad",IF(R80="Correctivo","Impacto",""))</f>
        <v/>
      </c>
      <c r="R80" s="105"/>
      <c r="S80" s="105"/>
      <c r="T80" s="106" t="str">
        <f t="shared" ref="T80:T83" si="79">IF(AND(R80="Preventivo",S80="Automático"),"50%",IF(AND(R80="Preventivo",S80="Manual"),"40%",IF(AND(R80="Detectivo",S80="Automático"),"40%",IF(AND(R80="Detectivo",S80="Manual"),"30%",IF(AND(R80="Correctivo",S80="Automático"),"35%",IF(AND(R80="Correctivo",S80="Manual"),"25%",""))))))</f>
        <v/>
      </c>
      <c r="U80" s="105"/>
      <c r="V80" s="105"/>
      <c r="W80" s="105"/>
      <c r="X80" s="107" t="str">
        <f>IFERROR(IF(AND(Q79="Probabilidad",Q80="Probabilidad"),(Z79-(+Z79*T80)),IF(AND(Q79="Impacto",Q80="Probabilidad"),(Z78-(+Z78*T80)),IF(Q80="Impacto",Z79,""))),"")</f>
        <v/>
      </c>
      <c r="Y80" s="108" t="str">
        <f t="shared" si="75"/>
        <v/>
      </c>
      <c r="Z80" s="109" t="str">
        <f t="shared" si="76"/>
        <v/>
      </c>
      <c r="AA80" s="108" t="str">
        <f t="shared" si="77"/>
        <v/>
      </c>
      <c r="AB80" s="109" t="str">
        <f>IFERROR(IF(AND(Q79="Impacto",Q80="Impacto"),(AB79-(+AB79*T80)),IF(AND(Q79="Probabilidad",Q80="Impacto"),(AB78-(+AB78*T80)),IF(Q80="Probabilidad",AB79,""))),"")</f>
        <v/>
      </c>
      <c r="AC80" s="110" t="str">
        <f t="shared" si="78"/>
        <v/>
      </c>
      <c r="AD80" s="111"/>
      <c r="AE80" s="112"/>
      <c r="AF80" s="167"/>
      <c r="AG80" s="168"/>
      <c r="AH80" s="114"/>
      <c r="AI80" s="114"/>
      <c r="AJ80" s="112"/>
      <c r="AK80" s="113"/>
    </row>
    <row r="81" spans="1:37" ht="19.5" hidden="1" customHeight="1" x14ac:dyDescent="0.3">
      <c r="A81" s="419"/>
      <c r="B81" s="375"/>
      <c r="C81" s="375"/>
      <c r="D81" s="375"/>
      <c r="E81" s="381"/>
      <c r="F81" s="375"/>
      <c r="G81" s="369"/>
      <c r="H81" s="372"/>
      <c r="I81" s="342"/>
      <c r="J81" s="366"/>
      <c r="K81" s="387">
        <f>IF(NOT(ISERROR(MATCH(J81,_xlfn.ANCHORARRAY(E104),0))),I106&amp;"Por favor no seleccionar los criterios de impacto",J81)</f>
        <v>0</v>
      </c>
      <c r="L81" s="372"/>
      <c r="M81" s="342"/>
      <c r="N81" s="345"/>
      <c r="O81" s="5">
        <v>4</v>
      </c>
      <c r="P81" s="179"/>
      <c r="Q81" s="104" t="str">
        <f t="shared" ref="Q81:Q83" si="80">IF(OR(R81="Preventivo",R81="Detectivo"),"Probabilidad",IF(R81="Correctivo","Impacto",""))</f>
        <v/>
      </c>
      <c r="R81" s="105"/>
      <c r="S81" s="105"/>
      <c r="T81" s="106" t="str">
        <f t="shared" si="79"/>
        <v/>
      </c>
      <c r="U81" s="105"/>
      <c r="V81" s="105"/>
      <c r="W81" s="105"/>
      <c r="X81" s="107" t="str">
        <f t="shared" ref="X81:X82" si="81">IFERROR(IF(AND(Q80="Probabilidad",Q81="Probabilidad"),(Z80-(+Z80*T81)),IF(AND(Q80="Impacto",Q81="Probabilidad"),(Z79-(+Z79*T81)),IF(Q81="Impacto",Z80,""))),"")</f>
        <v/>
      </c>
      <c r="Y81" s="108" t="str">
        <f t="shared" si="75"/>
        <v/>
      </c>
      <c r="Z81" s="109" t="str">
        <f t="shared" si="76"/>
        <v/>
      </c>
      <c r="AA81" s="108" t="str">
        <f t="shared" si="77"/>
        <v/>
      </c>
      <c r="AB81" s="109" t="str">
        <f t="shared" ref="AB81:AB82" si="82">IFERROR(IF(AND(Q80="Impacto",Q81="Impacto"),(AB80-(+AB80*T81)),IF(AND(Q80="Probabilidad",Q81="Impacto"),(AB79-(+AB79*T81)),IF(Q81="Probabilidad",AB80,""))),"")</f>
        <v/>
      </c>
      <c r="AC81" s="110" t="str">
        <f>IFERROR(IF(OR(AND(Y81="Muy Baja",AA81="Leve"),AND(Y81="Muy Baja",AA81="Menor"),AND(Y81="Baja",AA81="Leve")),"Bajo",IF(OR(AND(Y81="Muy baja",AA81="Moderado"),AND(Y81="Baja",AA81="Menor"),AND(Y81="Baja",AA81="Moderado"),AND(Y81="Media",AA81="Leve"),AND(Y81="Media",AA81="Menor"),AND(Y81="Media",AA81="Moderado"),AND(Y81="Alta",AA81="Leve"),AND(Y81="Alta",AA81="Menor")),"Moderado",IF(OR(AND(Y81="Muy Baja",AA81="Mayor"),AND(Y81="Baja",AA81="Mayor"),AND(Y81="Media",AA81="Mayor"),AND(Y81="Alta",AA81="Moderado"),AND(Y81="Alta",AA81="Mayor"),AND(Y81="Muy Alta",AA81="Leve"),AND(Y81="Muy Alta",AA81="Menor"),AND(Y81="Muy Alta",AA81="Moderado"),AND(Y81="Muy Alta",AA81="Mayor")),"Alto",IF(OR(AND(Y81="Muy Baja",AA81="Catastrófico"),AND(Y81="Baja",AA81="Catastrófico"),AND(Y81="Media",AA81="Catastrófico"),AND(Y81="Alta",AA81="Catastrófico"),AND(Y81="Muy Alta",AA81="Catastrófico")),"Extremo","")))),"")</f>
        <v/>
      </c>
      <c r="AD81" s="111"/>
      <c r="AE81" s="112"/>
      <c r="AF81" s="167"/>
      <c r="AG81" s="168"/>
      <c r="AH81" s="114"/>
      <c r="AI81" s="114"/>
      <c r="AJ81" s="112"/>
      <c r="AK81" s="113"/>
    </row>
    <row r="82" spans="1:37" ht="19.5" hidden="1" customHeight="1" x14ac:dyDescent="0.3">
      <c r="A82" s="419"/>
      <c r="B82" s="375"/>
      <c r="C82" s="375"/>
      <c r="D82" s="375"/>
      <c r="E82" s="381"/>
      <c r="F82" s="375"/>
      <c r="G82" s="369"/>
      <c r="H82" s="372"/>
      <c r="I82" s="342"/>
      <c r="J82" s="366"/>
      <c r="K82" s="387">
        <f>IF(NOT(ISERROR(MATCH(J82,_xlfn.ANCHORARRAY(E105),0))),I107&amp;"Por favor no seleccionar los criterios de impacto",J82)</f>
        <v>0</v>
      </c>
      <c r="L82" s="372"/>
      <c r="M82" s="342"/>
      <c r="N82" s="345"/>
      <c r="O82" s="5">
        <v>5</v>
      </c>
      <c r="P82" s="179"/>
      <c r="Q82" s="104" t="str">
        <f t="shared" si="80"/>
        <v/>
      </c>
      <c r="R82" s="105"/>
      <c r="S82" s="105"/>
      <c r="T82" s="106" t="str">
        <f t="shared" si="79"/>
        <v/>
      </c>
      <c r="U82" s="105"/>
      <c r="V82" s="105"/>
      <c r="W82" s="105"/>
      <c r="X82" s="107" t="str">
        <f t="shared" si="81"/>
        <v/>
      </c>
      <c r="Y82" s="108" t="str">
        <f t="shared" si="75"/>
        <v/>
      </c>
      <c r="Z82" s="109" t="str">
        <f t="shared" si="76"/>
        <v/>
      </c>
      <c r="AA82" s="108" t="str">
        <f t="shared" si="77"/>
        <v/>
      </c>
      <c r="AB82" s="109" t="str">
        <f t="shared" si="82"/>
        <v/>
      </c>
      <c r="AC82" s="110" t="str">
        <f t="shared" ref="AC82:AC83" si="83">IFERROR(IF(OR(AND(Y82="Muy Baja",AA82="Leve"),AND(Y82="Muy Baja",AA82="Menor"),AND(Y82="Baja",AA82="Leve")),"Bajo",IF(OR(AND(Y82="Muy baja",AA82="Moderado"),AND(Y82="Baja",AA82="Menor"),AND(Y82="Baja",AA82="Moderado"),AND(Y82="Media",AA82="Leve"),AND(Y82="Media",AA82="Menor"),AND(Y82="Media",AA82="Moderado"),AND(Y82="Alta",AA82="Leve"),AND(Y82="Alta",AA82="Menor")),"Moderado",IF(OR(AND(Y82="Muy Baja",AA82="Mayor"),AND(Y82="Baja",AA82="Mayor"),AND(Y82="Media",AA82="Mayor"),AND(Y82="Alta",AA82="Moderado"),AND(Y82="Alta",AA82="Mayor"),AND(Y82="Muy Alta",AA82="Leve"),AND(Y82="Muy Alta",AA82="Menor"),AND(Y82="Muy Alta",AA82="Moderado"),AND(Y82="Muy Alta",AA82="Mayor")),"Alto",IF(OR(AND(Y82="Muy Baja",AA82="Catastrófico"),AND(Y82="Baja",AA82="Catastrófico"),AND(Y82="Media",AA82="Catastrófico"),AND(Y82="Alta",AA82="Catastrófico"),AND(Y82="Muy Alta",AA82="Catastrófico")),"Extremo","")))),"")</f>
        <v/>
      </c>
      <c r="AD82" s="111"/>
      <c r="AE82" s="112"/>
      <c r="AF82" s="167"/>
      <c r="AG82" s="168"/>
      <c r="AH82" s="114"/>
      <c r="AI82" s="114"/>
      <c r="AJ82" s="112"/>
      <c r="AK82" s="113"/>
    </row>
    <row r="83" spans="1:37" ht="20.25" hidden="1" customHeight="1" x14ac:dyDescent="0.3">
      <c r="A83" s="420"/>
      <c r="B83" s="376"/>
      <c r="C83" s="376"/>
      <c r="D83" s="376"/>
      <c r="E83" s="382"/>
      <c r="F83" s="376"/>
      <c r="G83" s="370"/>
      <c r="H83" s="373"/>
      <c r="I83" s="343"/>
      <c r="J83" s="367"/>
      <c r="K83" s="388">
        <f>IF(NOT(ISERROR(MATCH(J83,_xlfn.ANCHORARRAY(E106),0))),I108&amp;"Por favor no seleccionar los criterios de impacto",J83)</f>
        <v>0</v>
      </c>
      <c r="L83" s="373"/>
      <c r="M83" s="343"/>
      <c r="N83" s="346"/>
      <c r="O83" s="5">
        <v>6</v>
      </c>
      <c r="P83" s="179"/>
      <c r="Q83" s="104" t="str">
        <f t="shared" si="80"/>
        <v/>
      </c>
      <c r="R83" s="105"/>
      <c r="S83" s="105"/>
      <c r="T83" s="106" t="str">
        <f t="shared" si="79"/>
        <v/>
      </c>
      <c r="U83" s="105"/>
      <c r="V83" s="105"/>
      <c r="W83" s="105"/>
      <c r="X83" s="107" t="str">
        <f>IFERROR(IF(AND(Q82="Probabilidad",Q83="Probabilidad"),(Z82-(+Z82*T83)),IF(AND(Q82="Impacto",Q83="Probabilidad"),(Z81-(+Z81*T83)),IF(Q83="Impacto",Z82,""))),"")</f>
        <v/>
      </c>
      <c r="Y83" s="108" t="str">
        <f t="shared" si="75"/>
        <v/>
      </c>
      <c r="Z83" s="109" t="str">
        <f t="shared" si="76"/>
        <v/>
      </c>
      <c r="AA83" s="108" t="str">
        <f t="shared" si="77"/>
        <v/>
      </c>
      <c r="AB83" s="109" t="str">
        <f>IFERROR(IF(AND(Q82="Impacto",Q83="Impacto"),(AB82-(+AB82*T83)),IF(AND(Q82="Probabilidad",Q83="Impacto"),(AB81-(+AB81*T83)),IF(Q83="Probabilidad",AB82,""))),"")</f>
        <v/>
      </c>
      <c r="AC83" s="110" t="str">
        <f t="shared" si="83"/>
        <v/>
      </c>
      <c r="AD83" s="111"/>
      <c r="AE83" s="112"/>
      <c r="AF83" s="167"/>
      <c r="AG83" s="168"/>
      <c r="AH83" s="114"/>
      <c r="AI83" s="114"/>
      <c r="AJ83" s="112"/>
      <c r="AK83" s="113"/>
    </row>
    <row r="84" spans="1:37" ht="34.5" customHeight="1" x14ac:dyDescent="0.3">
      <c r="A84" s="5"/>
      <c r="B84" s="389" t="s">
        <v>179</v>
      </c>
      <c r="C84" s="390"/>
      <c r="D84" s="390"/>
      <c r="E84" s="390"/>
      <c r="F84" s="390"/>
      <c r="G84" s="390"/>
      <c r="H84" s="390"/>
      <c r="I84" s="390"/>
      <c r="J84" s="390"/>
      <c r="K84" s="390"/>
      <c r="L84" s="390"/>
      <c r="M84" s="390"/>
      <c r="N84" s="390"/>
      <c r="O84" s="390"/>
      <c r="P84" s="390"/>
      <c r="Q84" s="390"/>
      <c r="R84" s="390"/>
      <c r="S84" s="390"/>
      <c r="T84" s="390"/>
      <c r="U84" s="390"/>
      <c r="V84" s="390"/>
      <c r="W84" s="390"/>
      <c r="X84" s="390"/>
      <c r="Y84" s="390"/>
      <c r="Z84" s="390"/>
      <c r="AA84" s="390"/>
      <c r="AB84" s="390"/>
      <c r="AC84" s="390"/>
      <c r="AD84" s="390"/>
      <c r="AE84" s="390"/>
      <c r="AF84" s="390"/>
      <c r="AG84" s="390"/>
      <c r="AH84" s="390"/>
      <c r="AI84" s="390"/>
      <c r="AJ84" s="390"/>
      <c r="AK84" s="391"/>
    </row>
    <row r="86" spans="1:37" x14ac:dyDescent="0.3">
      <c r="A86" s="1"/>
      <c r="B86" s="23" t="s">
        <v>180</v>
      </c>
      <c r="C86" s="3"/>
      <c r="D86" s="3"/>
      <c r="F86" s="3"/>
    </row>
  </sheetData>
  <dataConsolidate/>
  <mergeCells count="219">
    <mergeCell ref="J72:J77"/>
    <mergeCell ref="K72:K77"/>
    <mergeCell ref="L72:L77"/>
    <mergeCell ref="M72:M77"/>
    <mergeCell ref="N72:N77"/>
    <mergeCell ref="A78:A83"/>
    <mergeCell ref="B78:B83"/>
    <mergeCell ref="C78:C83"/>
    <mergeCell ref="D78:D83"/>
    <mergeCell ref="E78:E83"/>
    <mergeCell ref="F78:F83"/>
    <mergeCell ref="G78:G83"/>
    <mergeCell ref="H78:H83"/>
    <mergeCell ref="I78:I83"/>
    <mergeCell ref="J78:J83"/>
    <mergeCell ref="K78:K83"/>
    <mergeCell ref="L78:L83"/>
    <mergeCell ref="M78:M83"/>
    <mergeCell ref="N78:N83"/>
    <mergeCell ref="A72:A77"/>
    <mergeCell ref="B72:B77"/>
    <mergeCell ref="C72:C77"/>
    <mergeCell ref="D72:D77"/>
    <mergeCell ref="E72:E77"/>
    <mergeCell ref="F72:F77"/>
    <mergeCell ref="G72:G77"/>
    <mergeCell ref="H72:H77"/>
    <mergeCell ref="I72:I77"/>
    <mergeCell ref="A60:A65"/>
    <mergeCell ref="B60:B65"/>
    <mergeCell ref="C60:C65"/>
    <mergeCell ref="D60:D65"/>
    <mergeCell ref="E60:E65"/>
    <mergeCell ref="F60:F65"/>
    <mergeCell ref="G60:G65"/>
    <mergeCell ref="H60:H65"/>
    <mergeCell ref="I60:I65"/>
    <mergeCell ref="AJ1:AK1"/>
    <mergeCell ref="AJ2:AK2"/>
    <mergeCell ref="AJ3:AK3"/>
    <mergeCell ref="AJ4:AK4"/>
    <mergeCell ref="E1:AI4"/>
    <mergeCell ref="J66:J71"/>
    <mergeCell ref="K66:K71"/>
    <mergeCell ref="L66:L71"/>
    <mergeCell ref="M66:M71"/>
    <mergeCell ref="N66:N71"/>
    <mergeCell ref="I66:I71"/>
    <mergeCell ref="AH10:AH11"/>
    <mergeCell ref="O6:Q6"/>
    <mergeCell ref="O9:W9"/>
    <mergeCell ref="X9:AD9"/>
    <mergeCell ref="AE9:AK9"/>
    <mergeCell ref="M24:M29"/>
    <mergeCell ref="N24:N29"/>
    <mergeCell ref="J30:J35"/>
    <mergeCell ref="K30:K35"/>
    <mergeCell ref="L30:L35"/>
    <mergeCell ref="M30:M35"/>
    <mergeCell ref="N30:N35"/>
    <mergeCell ref="K18:K23"/>
    <mergeCell ref="A1:D4"/>
    <mergeCell ref="A66:A71"/>
    <mergeCell ref="B66:B71"/>
    <mergeCell ref="C66:C71"/>
    <mergeCell ref="D66:D71"/>
    <mergeCell ref="E66:E71"/>
    <mergeCell ref="F66:F71"/>
    <mergeCell ref="G66:G71"/>
    <mergeCell ref="H66:H71"/>
    <mergeCell ref="C6:N6"/>
    <mergeCell ref="A9:G9"/>
    <mergeCell ref="H9:N9"/>
    <mergeCell ref="I36:I41"/>
    <mergeCell ref="J36:J41"/>
    <mergeCell ref="G42:G47"/>
    <mergeCell ref="H42:H47"/>
    <mergeCell ref="I42:I47"/>
    <mergeCell ref="K36:K41"/>
    <mergeCell ref="L36:L41"/>
    <mergeCell ref="A54:A59"/>
    <mergeCell ref="E54:E59"/>
    <mergeCell ref="A48:A53"/>
    <mergeCell ref="B48:B53"/>
    <mergeCell ref="C48:C53"/>
    <mergeCell ref="B84:AK84"/>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54:B59"/>
    <mergeCell ref="C54:C59"/>
    <mergeCell ref="D54:D59"/>
    <mergeCell ref="D48:D53"/>
    <mergeCell ref="E48:E53"/>
    <mergeCell ref="M36:M41"/>
    <mergeCell ref="N36:N41"/>
    <mergeCell ref="M42:M47"/>
    <mergeCell ref="N42:N47"/>
    <mergeCell ref="J48:J53"/>
    <mergeCell ref="K48:K53"/>
    <mergeCell ref="L48:L53"/>
    <mergeCell ref="J42:J47"/>
    <mergeCell ref="K42:K47"/>
    <mergeCell ref="L42:L47"/>
    <mergeCell ref="G36:G41"/>
    <mergeCell ref="H36:H41"/>
    <mergeCell ref="A36:A41"/>
    <mergeCell ref="B36:B41"/>
    <mergeCell ref="C36:C41"/>
    <mergeCell ref="A42:A47"/>
    <mergeCell ref="B42:B47"/>
    <mergeCell ref="C42:C47"/>
    <mergeCell ref="D42:D47"/>
    <mergeCell ref="E42:E47"/>
    <mergeCell ref="F42:F47"/>
    <mergeCell ref="D36:D41"/>
    <mergeCell ref="E36:E41"/>
    <mergeCell ref="F36:F41"/>
    <mergeCell ref="A30:A35"/>
    <mergeCell ref="B30:B35"/>
    <mergeCell ref="C30:C35"/>
    <mergeCell ref="D30:D35"/>
    <mergeCell ref="E30:E35"/>
    <mergeCell ref="F30:F35"/>
    <mergeCell ref="G30:G35"/>
    <mergeCell ref="H30:H35"/>
    <mergeCell ref="I30:I35"/>
    <mergeCell ref="A18:A23"/>
    <mergeCell ref="B18:B23"/>
    <mergeCell ref="C18:C23"/>
    <mergeCell ref="D18:D23"/>
    <mergeCell ref="A24:A29"/>
    <mergeCell ref="B24:B29"/>
    <mergeCell ref="C24:C29"/>
    <mergeCell ref="D24:D29"/>
    <mergeCell ref="E24:E29"/>
    <mergeCell ref="E18:E23"/>
    <mergeCell ref="N12:N17"/>
    <mergeCell ref="I12:I17"/>
    <mergeCell ref="J12:J17"/>
    <mergeCell ref="J24:J29"/>
    <mergeCell ref="K24:K29"/>
    <mergeCell ref="L24:L29"/>
    <mergeCell ref="F18:F23"/>
    <mergeCell ref="G18:G23"/>
    <mergeCell ref="H18:H23"/>
    <mergeCell ref="I18:I23"/>
    <mergeCell ref="J18:J23"/>
    <mergeCell ref="F24:F29"/>
    <mergeCell ref="G24:G29"/>
    <mergeCell ref="H24:H29"/>
    <mergeCell ref="I24:I29"/>
    <mergeCell ref="L18:L23"/>
    <mergeCell ref="X10:X11"/>
    <mergeCell ref="AA10:AA11"/>
    <mergeCell ref="Y10:Y11"/>
    <mergeCell ref="Z10:Z11"/>
    <mergeCell ref="M18:M23"/>
    <mergeCell ref="N18:N23"/>
    <mergeCell ref="Q10:Q11"/>
    <mergeCell ref="R10:W10"/>
    <mergeCell ref="A6:B6"/>
    <mergeCell ref="A7:B7"/>
    <mergeCell ref="A8:B8"/>
    <mergeCell ref="A10:A11"/>
    <mergeCell ref="F10:F11"/>
    <mergeCell ref="E10:E11"/>
    <mergeCell ref="D10:D11"/>
    <mergeCell ref="C10:C11"/>
    <mergeCell ref="O10:O11"/>
    <mergeCell ref="P10:P11"/>
    <mergeCell ref="N10:N11"/>
    <mergeCell ref="J10:J11"/>
    <mergeCell ref="K10:K11"/>
    <mergeCell ref="C7:N7"/>
    <mergeCell ref="C8:N8"/>
    <mergeCell ref="G10:G11"/>
    <mergeCell ref="AE10:AE11"/>
    <mergeCell ref="AK10:AK11"/>
    <mergeCell ref="AJ10:AJ11"/>
    <mergeCell ref="AI10:AI11"/>
    <mergeCell ref="AG10:AG11"/>
    <mergeCell ref="AF10:AF11"/>
    <mergeCell ref="AD10:AD11"/>
    <mergeCell ref="AC10:AC11"/>
    <mergeCell ref="AB10:AB11"/>
    <mergeCell ref="I10:I11"/>
    <mergeCell ref="L10:L11"/>
    <mergeCell ref="M10:M11"/>
    <mergeCell ref="B10:B11"/>
    <mergeCell ref="F12:F17"/>
    <mergeCell ref="G12:G17"/>
    <mergeCell ref="H12:H17"/>
    <mergeCell ref="A12:A17"/>
    <mergeCell ref="B12:B17"/>
    <mergeCell ref="C12:C17"/>
    <mergeCell ref="D12:D17"/>
    <mergeCell ref="E12:E17"/>
    <mergeCell ref="K12:K17"/>
    <mergeCell ref="L12:L17"/>
    <mergeCell ref="M12:M17"/>
    <mergeCell ref="H10:H11"/>
  </mergeCells>
  <conditionalFormatting sqref="H12">
    <cfRule type="cellIs" dxfId="137" priority="613" operator="equal">
      <formula>"Muy Baja"</formula>
    </cfRule>
    <cfRule type="cellIs" dxfId="136" priority="612" operator="equal">
      <formula>"Baja"</formula>
    </cfRule>
    <cfRule type="cellIs" dxfId="135" priority="611" operator="equal">
      <formula>"Media"</formula>
    </cfRule>
    <cfRule type="cellIs" dxfId="134" priority="610" operator="equal">
      <formula>"Alta"</formula>
    </cfRule>
    <cfRule type="cellIs" dxfId="133" priority="609" operator="equal">
      <formula>"Muy Alta"</formula>
    </cfRule>
  </conditionalFormatting>
  <conditionalFormatting sqref="H18">
    <cfRule type="cellIs" dxfId="132" priority="54" operator="equal">
      <formula>"Muy Alta"</formula>
    </cfRule>
    <cfRule type="cellIs" dxfId="131" priority="55" operator="equal">
      <formula>"Alta"</formula>
    </cfRule>
    <cfRule type="cellIs" dxfId="130" priority="56" operator="equal">
      <formula>"Media"</formula>
    </cfRule>
    <cfRule type="cellIs" dxfId="129" priority="58" operator="equal">
      <formula>"Muy Baja"</formula>
    </cfRule>
    <cfRule type="cellIs" dxfId="128" priority="57" operator="equal">
      <formula>"Baja"</formula>
    </cfRule>
  </conditionalFormatting>
  <conditionalFormatting sqref="H24">
    <cfRule type="cellIs" dxfId="127" priority="20" operator="equal">
      <formula>"Muy Alta"</formula>
    </cfRule>
    <cfRule type="cellIs" dxfId="126" priority="21" operator="equal">
      <formula>"Alta"</formula>
    </cfRule>
    <cfRule type="cellIs" dxfId="125" priority="22" operator="equal">
      <formula>"Media"</formula>
    </cfRule>
    <cfRule type="cellIs" dxfId="124" priority="23" operator="equal">
      <formula>"Baja"</formula>
    </cfRule>
    <cfRule type="cellIs" dxfId="123" priority="24" operator="equal">
      <formula>"Muy Baja"</formula>
    </cfRule>
  </conditionalFormatting>
  <conditionalFormatting sqref="H30">
    <cfRule type="cellIs" dxfId="122" priority="485" operator="equal">
      <formula>"Media"</formula>
    </cfRule>
    <cfRule type="cellIs" dxfId="121" priority="484" operator="equal">
      <formula>"Alta"</formula>
    </cfRule>
    <cfRule type="cellIs" dxfId="120" priority="483" operator="equal">
      <formula>"Muy Alta"</formula>
    </cfRule>
    <cfRule type="cellIs" dxfId="119" priority="487" operator="equal">
      <formula>"Muy Baja"</formula>
    </cfRule>
    <cfRule type="cellIs" dxfId="118" priority="486" operator="equal">
      <formula>"Baja"</formula>
    </cfRule>
  </conditionalFormatting>
  <conditionalFormatting sqref="H36">
    <cfRule type="cellIs" dxfId="117" priority="458" operator="equal">
      <formula>"Baja"</formula>
    </cfRule>
    <cfRule type="cellIs" dxfId="116" priority="456" operator="equal">
      <formula>"Alta"</formula>
    </cfRule>
    <cfRule type="cellIs" dxfId="115" priority="455" operator="equal">
      <formula>"Muy Alta"</formula>
    </cfRule>
    <cfRule type="cellIs" dxfId="114" priority="459" operator="equal">
      <formula>"Muy Baja"</formula>
    </cfRule>
    <cfRule type="cellIs" dxfId="113" priority="457" operator="equal">
      <formula>"Media"</formula>
    </cfRule>
  </conditionalFormatting>
  <conditionalFormatting sqref="H42">
    <cfRule type="cellIs" dxfId="112" priority="429" operator="equal">
      <formula>"Media"</formula>
    </cfRule>
    <cfRule type="cellIs" dxfId="111" priority="428" operator="equal">
      <formula>"Alta"</formula>
    </cfRule>
    <cfRule type="cellIs" dxfId="110" priority="430" operator="equal">
      <formula>"Baja"</formula>
    </cfRule>
    <cfRule type="cellIs" dxfId="109" priority="431" operator="equal">
      <formula>"Muy Baja"</formula>
    </cfRule>
    <cfRule type="cellIs" dxfId="108" priority="427" operator="equal">
      <formula>"Muy Alta"</formula>
    </cfRule>
  </conditionalFormatting>
  <conditionalFormatting sqref="H48">
    <cfRule type="cellIs" dxfId="107" priority="403" operator="equal">
      <formula>"Muy Baja"</formula>
    </cfRule>
    <cfRule type="cellIs" dxfId="106" priority="402" operator="equal">
      <formula>"Baja"</formula>
    </cfRule>
    <cfRule type="cellIs" dxfId="105" priority="401" operator="equal">
      <formula>"Media"</formula>
    </cfRule>
    <cfRule type="cellIs" dxfId="104" priority="400" operator="equal">
      <formula>"Alta"</formula>
    </cfRule>
    <cfRule type="cellIs" dxfId="103" priority="399" operator="equal">
      <formula>"Muy Alta"</formula>
    </cfRule>
  </conditionalFormatting>
  <conditionalFormatting sqref="H54">
    <cfRule type="cellIs" dxfId="102" priority="375" operator="equal">
      <formula>"Muy Baja"</formula>
    </cfRule>
    <cfRule type="cellIs" dxfId="101" priority="374" operator="equal">
      <formula>"Baja"</formula>
    </cfRule>
    <cfRule type="cellIs" dxfId="100" priority="373" operator="equal">
      <formula>"Media"</formula>
    </cfRule>
    <cfRule type="cellIs" dxfId="99" priority="372" operator="equal">
      <formula>"Alta"</formula>
    </cfRule>
    <cfRule type="cellIs" dxfId="98" priority="371" operator="equal">
      <formula>"Muy Alta"</formula>
    </cfRule>
  </conditionalFormatting>
  <conditionalFormatting sqref="H60">
    <cfRule type="cellIs" dxfId="97" priority="347" operator="equal">
      <formula>"Muy Baja"</formula>
    </cfRule>
    <cfRule type="cellIs" dxfId="96" priority="343" operator="equal">
      <formula>"Muy Alta"</formula>
    </cfRule>
    <cfRule type="cellIs" dxfId="95" priority="344" operator="equal">
      <formula>"Alta"</formula>
    </cfRule>
    <cfRule type="cellIs" dxfId="94" priority="345" operator="equal">
      <formula>"Media"</formula>
    </cfRule>
    <cfRule type="cellIs" dxfId="93" priority="346" operator="equal">
      <formula>"Baja"</formula>
    </cfRule>
  </conditionalFormatting>
  <conditionalFormatting sqref="H66">
    <cfRule type="cellIs" dxfId="92" priority="315" operator="equal">
      <formula>"Muy Alta"</formula>
    </cfRule>
    <cfRule type="cellIs" dxfId="91" priority="316" operator="equal">
      <formula>"Alta"</formula>
    </cfRule>
    <cfRule type="cellIs" dxfId="90" priority="318" operator="equal">
      <formula>"Baja"</formula>
    </cfRule>
    <cfRule type="cellIs" dxfId="89" priority="317" operator="equal">
      <formula>"Media"</formula>
    </cfRule>
    <cfRule type="cellIs" dxfId="88" priority="319" operator="equal">
      <formula>"Muy Baja"</formula>
    </cfRule>
  </conditionalFormatting>
  <conditionalFormatting sqref="H72">
    <cfRule type="cellIs" dxfId="87" priority="109" operator="equal">
      <formula>"Media"</formula>
    </cfRule>
    <cfRule type="cellIs" dxfId="86" priority="111" operator="equal">
      <formula>"Muy Baja"</formula>
    </cfRule>
    <cfRule type="cellIs" dxfId="85" priority="108" operator="equal">
      <formula>"Alta"</formula>
    </cfRule>
    <cfRule type="cellIs" dxfId="84" priority="107" operator="equal">
      <formula>"Muy Alta"</formula>
    </cfRule>
    <cfRule type="cellIs" dxfId="83" priority="110" operator="equal">
      <formula>"Baja"</formula>
    </cfRule>
  </conditionalFormatting>
  <conditionalFormatting sqref="H78">
    <cfRule type="cellIs" dxfId="82" priority="78" operator="equal">
      <formula>"Muy Alta"</formula>
    </cfRule>
    <cfRule type="cellIs" dxfId="81" priority="79" operator="equal">
      <formula>"Alta"</formula>
    </cfRule>
    <cfRule type="cellIs" dxfId="80" priority="80" operator="equal">
      <formula>"Media"</formula>
    </cfRule>
    <cfRule type="cellIs" dxfId="79" priority="81" operator="equal">
      <formula>"Baja"</formula>
    </cfRule>
    <cfRule type="cellIs" dxfId="78" priority="82" operator="equal">
      <formula>"Muy Baja"</formula>
    </cfRule>
  </conditionalFormatting>
  <conditionalFormatting sqref="K12:K83">
    <cfRule type="containsText" dxfId="77" priority="1" operator="containsText" text="❌">
      <formula>NOT(ISERROR(SEARCH("❌",K12)))</formula>
    </cfRule>
  </conditionalFormatting>
  <conditionalFormatting sqref="L12 L18 L24 L30 L36 L42 L48 L54 L60 L66">
    <cfRule type="cellIs" dxfId="76" priority="604" operator="equal">
      <formula>"Catastrófico"</formula>
    </cfRule>
    <cfRule type="cellIs" dxfId="75" priority="608" operator="equal">
      <formula>"Leve"</formula>
    </cfRule>
    <cfRule type="cellIs" dxfId="74" priority="607" operator="equal">
      <formula>"Menor"</formula>
    </cfRule>
    <cfRule type="cellIs" dxfId="73" priority="605" operator="equal">
      <formula>"Mayor"</formula>
    </cfRule>
    <cfRule type="cellIs" dxfId="72" priority="606" operator="equal">
      <formula>"Moderado"</formula>
    </cfRule>
  </conditionalFormatting>
  <conditionalFormatting sqref="L72">
    <cfRule type="cellIs" dxfId="71" priority="112" operator="equal">
      <formula>"Catastrófico"</formula>
    </cfRule>
    <cfRule type="cellIs" dxfId="70" priority="115" operator="equal">
      <formula>"Menor"</formula>
    </cfRule>
    <cfRule type="cellIs" dxfId="69" priority="116" operator="equal">
      <formula>"Leve"</formula>
    </cfRule>
    <cfRule type="cellIs" dxfId="68" priority="113" operator="equal">
      <formula>"Mayor"</formula>
    </cfRule>
    <cfRule type="cellIs" dxfId="67" priority="114" operator="equal">
      <formula>"Moderado"</formula>
    </cfRule>
  </conditionalFormatting>
  <conditionalFormatting sqref="L78">
    <cfRule type="cellIs" dxfId="66" priority="83" operator="equal">
      <formula>"Catastrófico"</formula>
    </cfRule>
    <cfRule type="cellIs" dxfId="65" priority="85" operator="equal">
      <formula>"Moderado"</formula>
    </cfRule>
    <cfRule type="cellIs" dxfId="64" priority="87" operator="equal">
      <formula>"Leve"</formula>
    </cfRule>
    <cfRule type="cellIs" dxfId="63" priority="86" operator="equal">
      <formula>"Menor"</formula>
    </cfRule>
    <cfRule type="cellIs" dxfId="62" priority="84" operator="equal">
      <formula>"Mayor"</formula>
    </cfRule>
  </conditionalFormatting>
  <conditionalFormatting sqref="N12">
    <cfRule type="cellIs" dxfId="61" priority="600" operator="equal">
      <formula>"Extremo"</formula>
    </cfRule>
    <cfRule type="cellIs" dxfId="60" priority="601" operator="equal">
      <formula>"Alto"</formula>
    </cfRule>
    <cfRule type="cellIs" dxfId="59" priority="602" operator="equal">
      <formula>"Moderado"</formula>
    </cfRule>
    <cfRule type="cellIs" dxfId="58" priority="603" operator="equal">
      <formula>"Bajo"</formula>
    </cfRule>
  </conditionalFormatting>
  <conditionalFormatting sqref="N18 N24">
    <cfRule type="cellIs" dxfId="57" priority="47" operator="equal">
      <formula>"Moderado"</formula>
    </cfRule>
    <cfRule type="cellIs" dxfId="56" priority="45" operator="equal">
      <formula>"Extremo"</formula>
    </cfRule>
    <cfRule type="cellIs" dxfId="55" priority="48" operator="equal">
      <formula>"Bajo"</formula>
    </cfRule>
    <cfRule type="cellIs" dxfId="54" priority="46" operator="equal">
      <formula>"Alto"</formula>
    </cfRule>
  </conditionalFormatting>
  <conditionalFormatting sqref="N30">
    <cfRule type="cellIs" dxfId="53" priority="474" operator="equal">
      <formula>"Extremo"</formula>
    </cfRule>
    <cfRule type="cellIs" dxfId="52" priority="477" operator="equal">
      <formula>"Bajo"</formula>
    </cfRule>
    <cfRule type="cellIs" dxfId="51" priority="476" operator="equal">
      <formula>"Moderado"</formula>
    </cfRule>
    <cfRule type="cellIs" dxfId="50" priority="475" operator="equal">
      <formula>"Alto"</formula>
    </cfRule>
  </conditionalFormatting>
  <conditionalFormatting sqref="N36">
    <cfRule type="cellIs" dxfId="49" priority="447" operator="equal">
      <formula>"Alto"</formula>
    </cfRule>
    <cfRule type="cellIs" dxfId="48" priority="448" operator="equal">
      <formula>"Moderado"</formula>
    </cfRule>
    <cfRule type="cellIs" dxfId="47" priority="449" operator="equal">
      <formula>"Bajo"</formula>
    </cfRule>
    <cfRule type="cellIs" dxfId="46" priority="446" operator="equal">
      <formula>"Extremo"</formula>
    </cfRule>
  </conditionalFormatting>
  <conditionalFormatting sqref="N42">
    <cfRule type="cellIs" dxfId="45" priority="421" operator="equal">
      <formula>"Bajo"</formula>
    </cfRule>
    <cfRule type="cellIs" dxfId="44" priority="418" operator="equal">
      <formula>"Extremo"</formula>
    </cfRule>
    <cfRule type="cellIs" dxfId="43" priority="419" operator="equal">
      <formula>"Alto"</formula>
    </cfRule>
    <cfRule type="cellIs" dxfId="42" priority="420" operator="equal">
      <formula>"Moderado"</formula>
    </cfRule>
  </conditionalFormatting>
  <conditionalFormatting sqref="N48">
    <cfRule type="cellIs" dxfId="41" priority="393" operator="equal">
      <formula>"Bajo"</formula>
    </cfRule>
    <cfRule type="cellIs" dxfId="40" priority="392" operator="equal">
      <formula>"Moderado"</formula>
    </cfRule>
    <cfRule type="cellIs" dxfId="39" priority="391" operator="equal">
      <formula>"Alto"</formula>
    </cfRule>
    <cfRule type="cellIs" dxfId="38" priority="390" operator="equal">
      <formula>"Extremo"</formula>
    </cfRule>
  </conditionalFormatting>
  <conditionalFormatting sqref="N54">
    <cfRule type="cellIs" dxfId="37" priority="365" operator="equal">
      <formula>"Bajo"</formula>
    </cfRule>
    <cfRule type="cellIs" dxfId="36" priority="364" operator="equal">
      <formula>"Moderado"</formula>
    </cfRule>
    <cfRule type="cellIs" dxfId="35" priority="363" operator="equal">
      <formula>"Alto"</formula>
    </cfRule>
    <cfRule type="cellIs" dxfId="34" priority="362" operator="equal">
      <formula>"Extremo"</formula>
    </cfRule>
  </conditionalFormatting>
  <conditionalFormatting sqref="N60">
    <cfRule type="cellIs" dxfId="33" priority="337" operator="equal">
      <formula>"Bajo"</formula>
    </cfRule>
    <cfRule type="cellIs" dxfId="32" priority="336" operator="equal">
      <formula>"Moderado"</formula>
    </cfRule>
    <cfRule type="cellIs" dxfId="31" priority="334" operator="equal">
      <formula>"Extremo"</formula>
    </cfRule>
    <cfRule type="cellIs" dxfId="30" priority="335" operator="equal">
      <formula>"Alto"</formula>
    </cfRule>
  </conditionalFormatting>
  <conditionalFormatting sqref="N66">
    <cfRule type="cellIs" dxfId="29" priority="308" operator="equal">
      <formula>"Moderado"</formula>
    </cfRule>
    <cfRule type="cellIs" dxfId="28" priority="307" operator="equal">
      <formula>"Alto"</formula>
    </cfRule>
    <cfRule type="cellIs" dxfId="27" priority="306" operator="equal">
      <formula>"Extremo"</formula>
    </cfRule>
    <cfRule type="cellIs" dxfId="26" priority="309" operator="equal">
      <formula>"Bajo"</formula>
    </cfRule>
  </conditionalFormatting>
  <conditionalFormatting sqref="N72">
    <cfRule type="cellIs" dxfId="25" priority="106" operator="equal">
      <formula>"Bajo"</formula>
    </cfRule>
    <cfRule type="cellIs" dxfId="24" priority="105" operator="equal">
      <formula>"Moderado"</formula>
    </cfRule>
    <cfRule type="cellIs" dxfId="23" priority="104" operator="equal">
      <formula>"Alto"</formula>
    </cfRule>
    <cfRule type="cellIs" dxfId="22" priority="103" operator="equal">
      <formula>"Extremo"</formula>
    </cfRule>
  </conditionalFormatting>
  <conditionalFormatting sqref="N78">
    <cfRule type="cellIs" dxfId="21" priority="74" operator="equal">
      <formula>"Extremo"</formula>
    </cfRule>
    <cfRule type="cellIs" dxfId="20" priority="77" operator="equal">
      <formula>"Bajo"</formula>
    </cfRule>
    <cfRule type="cellIs" dxfId="19" priority="75" operator="equal">
      <formula>"Alto"</formula>
    </cfRule>
    <cfRule type="cellIs" dxfId="18" priority="76" operator="equal">
      <formula>"Moderado"</formula>
    </cfRule>
  </conditionalFormatting>
  <conditionalFormatting sqref="Y12:Y83">
    <cfRule type="cellIs" dxfId="17" priority="12" operator="equal">
      <formula>"Alta"</formula>
    </cfRule>
    <cfRule type="cellIs" dxfId="16" priority="11" operator="equal">
      <formula>"Muy Alta"</formula>
    </cfRule>
    <cfRule type="cellIs" dxfId="15" priority="15" operator="equal">
      <formula>"Muy Baja"</formula>
    </cfRule>
    <cfRule type="cellIs" dxfId="14" priority="14" operator="equal">
      <formula>"Baja"</formula>
    </cfRule>
    <cfRule type="cellIs" dxfId="13" priority="13" operator="equal">
      <formula>"Media"</formula>
    </cfRule>
  </conditionalFormatting>
  <conditionalFormatting sqref="AA12:AA83">
    <cfRule type="cellIs" dxfId="12" priority="6" operator="equal">
      <formula>"Catastrófico"</formula>
    </cfRule>
    <cfRule type="cellIs" dxfId="11" priority="7" operator="equal">
      <formula>"Mayor"</formula>
    </cfRule>
    <cfRule type="cellIs" dxfId="10" priority="9" operator="equal">
      <formula>"Menor"</formula>
    </cfRule>
    <cfRule type="cellIs" dxfId="9" priority="10" operator="equal">
      <formula>"Leve"</formula>
    </cfRule>
    <cfRule type="cellIs" dxfId="8" priority="8" operator="equal">
      <formula>"Moderado"</formula>
    </cfRule>
  </conditionalFormatting>
  <conditionalFormatting sqref="AC12:AC83">
    <cfRule type="cellIs" dxfId="7" priority="5" operator="equal">
      <formula>"Bajo"</formula>
    </cfRule>
    <cfRule type="cellIs" dxfId="6" priority="3" operator="equal">
      <formula>"Alto"</formula>
    </cfRule>
    <cfRule type="cellIs" dxfId="5" priority="2" operator="equal">
      <formula>"Extremo"</formula>
    </cfRule>
    <cfRule type="cellIs" dxfId="4" priority="4" operator="equal">
      <formula>"Moderado"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200-000000000000}">
          <x14:formula1>
            <xm:f>'Opciones Tratamiento'!$B$9:$B$10</xm:f>
          </x14:formula1>
          <xm:sqref>AK12:AK13 AK15:AK16 AK78:AK79 AK81:AK82 AK72:AK73 AK75:AK76 AK30:AK31 AK33:AK34 AK36:AK37 AK39:AK40 AK42:AK43 AK45:AK46 AK48:AK49 AK51:AK52 AK54:AK55 AK57:AK58 AK60:AK61 AK63:AK64 AK66:AK67 AK69:AK70</xm:sqref>
        </x14:dataValidation>
        <x14:dataValidation type="list" allowBlank="1" showInputMessage="1" showErrorMessage="1" xr:uid="{00000000-0002-0000-0200-000001000000}">
          <x14:formula1>
            <xm:f>'Tabla Valoración controles'!$D$4:$D$6</xm:f>
          </x14:formula1>
          <xm:sqref>R12:R24 R30:R83</xm:sqref>
        </x14:dataValidation>
        <x14:dataValidation type="list" allowBlank="1" showInputMessage="1" showErrorMessage="1" xr:uid="{00000000-0002-0000-0200-000002000000}">
          <x14:formula1>
            <xm:f>'Tabla Valoración controles'!$D$7:$D$8</xm:f>
          </x14:formula1>
          <xm:sqref>S12:S24 S30:S83</xm:sqref>
        </x14:dataValidation>
        <x14:dataValidation type="list" allowBlank="1" showInputMessage="1" showErrorMessage="1" xr:uid="{00000000-0002-0000-0200-000003000000}">
          <x14:formula1>
            <xm:f>'Tabla Valoración controles'!$D$9:$D$10</xm:f>
          </x14:formula1>
          <xm:sqref>U12:U24 U30:U83</xm:sqref>
        </x14:dataValidation>
        <x14:dataValidation type="list" allowBlank="1" showInputMessage="1" showErrorMessage="1" xr:uid="{00000000-0002-0000-0200-000004000000}">
          <x14:formula1>
            <xm:f>'Tabla Valoración controles'!$D$11:$D$12</xm:f>
          </x14:formula1>
          <xm:sqref>V12:V24 V30:V83</xm:sqref>
        </x14:dataValidation>
        <x14:dataValidation type="list" allowBlank="1" showInputMessage="1" showErrorMessage="1" xr:uid="{00000000-0002-0000-0200-000005000000}">
          <x14:formula1>
            <xm:f>'Tabla Valoración controles'!$D$13:$D$14</xm:f>
          </x14:formula1>
          <xm:sqref>W12:W24 W30:W83</xm:sqref>
        </x14:dataValidation>
        <x14:dataValidation type="list" allowBlank="1" showInputMessage="1" showErrorMessage="1" xr:uid="{00000000-0002-0000-0200-000006000000}">
          <x14:formula1>
            <xm:f>'Opciones Tratamiento'!$B$13:$B$19</xm:f>
          </x14:formula1>
          <xm:sqref>F12:F23 F30:F83</xm:sqref>
        </x14:dataValidation>
        <x14:dataValidation type="list" allowBlank="1" showInputMessage="1" showErrorMessage="1" xr:uid="{00000000-0002-0000-0200-000007000000}">
          <x14:formula1>
            <xm:f>'Opciones Tratamiento'!$E$2:$E$4</xm:f>
          </x14:formula1>
          <xm:sqref>B12:B83</xm:sqref>
        </x14:dataValidation>
        <x14:dataValidation type="list" allowBlank="1" showInputMessage="1" showErrorMessage="1" xr:uid="{00000000-0002-0000-0200-000008000000}">
          <x14:formula1>
            <xm:f>'Opciones Tratamiento'!$B$2:$B$5</xm:f>
          </x14:formula1>
          <xm:sqref>AD12:AD24 AD30:AD83</xm:sqref>
        </x14:dataValidation>
        <x14:dataValidation type="list" allowBlank="1" showInputMessage="1" showErrorMessage="1" xr:uid="{00000000-0002-0000-0200-000009000000}">
          <x14:formula1>
            <xm:f>'Tabla Impacto'!$F$210:$F$221</xm:f>
          </x14:formula1>
          <xm:sqref>J12:J23 J30:J83</xm:sqref>
        </x14:dataValidation>
        <x14:dataValidation type="custom" allowBlank="1" showInputMessage="1" showErrorMessage="1" error="Recuerde que las acciones se generan bajo la medida de mitigar el riesgo" xr:uid="{00000000-0002-0000-0200-00000A000000}">
          <x14:formula1>
            <xm:f>IF(OR(AD12='Opciones Tratamiento'!$B$2,AD12='Opciones Tratamiento'!$B$3,AD12='Opciones Tratamiento'!$B$4),ISBLANK(AD12),ISTEXT(AD12))</xm:f>
          </x14:formula1>
          <xm:sqref>AE12:AE17 AE30:AE83</xm:sqref>
        </x14:dataValidation>
        <x14:dataValidation type="custom" allowBlank="1" showInputMessage="1" showErrorMessage="1" error="Recuerde que las acciones se generan bajo la medida de mitigar el riesgo" xr:uid="{00000000-0002-0000-0200-00000B000000}">
          <x14:formula1>
            <xm:f>IF(OR(AD12='Opciones Tratamiento'!$B$2,AD12='Opciones Tratamiento'!$B$3,AD12='Opciones Tratamiento'!$B$4),ISBLANK(AD12),ISTEXT(AD12))</xm:f>
          </x14:formula1>
          <xm:sqref>AF12:AF17 AF30:AF83</xm:sqref>
        </x14:dataValidation>
        <x14:dataValidation type="custom" allowBlank="1" showInputMessage="1" showErrorMessage="1" error="Recuerde que las acciones se generan bajo la medida de mitigar el riesgo" xr:uid="{00000000-0002-0000-0200-00000C000000}">
          <x14:formula1>
            <xm:f>IF(OR(AD12='Opciones Tratamiento'!$B$2,AD12='Opciones Tratamiento'!$B$3,AD12='Opciones Tratamiento'!$B$4),ISBLANK(AD12),ISTEXT(AD12))</xm:f>
          </x14:formula1>
          <xm:sqref>AG30:AH83 AH12:AH17 AG13:AG17</xm:sqref>
        </x14:dataValidation>
        <x14:dataValidation type="custom" allowBlank="1" showInputMessage="1" showErrorMessage="1" error="Recuerde que las acciones se generan bajo la medida de mitigar el riesgo" xr:uid="{00000000-0002-0000-0200-00000D000000}">
          <x14:formula1>
            <xm:f>IF(OR(AD12='Opciones Tratamiento'!$B$2,AD12='Opciones Tratamiento'!$B$3,AD12='Opciones Tratamiento'!$B$4),ISBLANK(AD12),ISTEXT(AD12))</xm:f>
          </x14:formula1>
          <xm:sqref>AI12:AI17 AI30:AI83</xm:sqref>
        </x14:dataValidation>
        <x14:dataValidation type="custom" allowBlank="1" showInputMessage="1" showErrorMessage="1" error="Recuerde que las acciones se generan bajo la medida de mitigar el riesgo" xr:uid="{00000000-0002-0000-0200-00000E000000}">
          <x14:formula1>
            <xm:f>IF(OR(AD12='Opciones Tratamiento'!$B$2,AD12='Opciones Tratamiento'!$B$3,AD12='Opciones Tratamiento'!$B$4),ISBLANK(AD12),ISTEXT(AD12))</xm:f>
          </x14:formula1>
          <xm:sqref>AJ12:AJ17 AJ30:AJ83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0" sqref="AB20:AC21"/>
    </sheetView>
  </sheetViews>
  <sheetFormatPr baseColWidth="10" defaultColWidth="11.42578125" defaultRowHeight="15" x14ac:dyDescent="0.25"/>
  <cols>
    <col min="2" max="39" width="5.7109375" customWidth="1"/>
    <col min="41" max="46" width="5.7109375" customWidth="1"/>
  </cols>
  <sheetData>
    <row r="1" spans="1:99"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row>
    <row r="2" spans="1:99" ht="18" customHeight="1" x14ac:dyDescent="0.25">
      <c r="A2" s="81"/>
      <c r="B2" s="421" t="s">
        <v>181</v>
      </c>
      <c r="C2" s="421"/>
      <c r="D2" s="421"/>
      <c r="E2" s="421"/>
      <c r="F2" s="421"/>
      <c r="G2" s="421"/>
      <c r="H2" s="421"/>
      <c r="I2" s="421"/>
      <c r="J2" s="458" t="s">
        <v>23</v>
      </c>
      <c r="K2" s="458"/>
      <c r="L2" s="458"/>
      <c r="M2" s="458"/>
      <c r="N2" s="458"/>
      <c r="O2" s="458"/>
      <c r="P2" s="458"/>
      <c r="Q2" s="458"/>
      <c r="R2" s="458"/>
      <c r="S2" s="458"/>
      <c r="T2" s="458"/>
      <c r="U2" s="458"/>
      <c r="V2" s="458"/>
      <c r="W2" s="458"/>
      <c r="X2" s="458"/>
      <c r="Y2" s="458"/>
      <c r="Z2" s="458"/>
      <c r="AA2" s="458"/>
      <c r="AB2" s="458"/>
      <c r="AC2" s="458"/>
      <c r="AD2" s="458"/>
      <c r="AE2" s="458"/>
      <c r="AF2" s="458"/>
      <c r="AG2" s="458"/>
      <c r="AH2" s="458"/>
      <c r="AI2" s="458"/>
      <c r="AJ2" s="458"/>
      <c r="AK2" s="458"/>
      <c r="AL2" s="458"/>
      <c r="AM2" s="458"/>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row>
    <row r="3" spans="1:99" ht="18.75" customHeight="1" x14ac:dyDescent="0.25">
      <c r="A3" s="81"/>
      <c r="B3" s="421"/>
      <c r="C3" s="421"/>
      <c r="D3" s="421"/>
      <c r="E3" s="421"/>
      <c r="F3" s="421"/>
      <c r="G3" s="421"/>
      <c r="H3" s="421"/>
      <c r="I3" s="421"/>
      <c r="J3" s="458"/>
      <c r="K3" s="458"/>
      <c r="L3" s="458"/>
      <c r="M3" s="458"/>
      <c r="N3" s="458"/>
      <c r="O3" s="458"/>
      <c r="P3" s="458"/>
      <c r="Q3" s="458"/>
      <c r="R3" s="458"/>
      <c r="S3" s="458"/>
      <c r="T3" s="458"/>
      <c r="U3" s="458"/>
      <c r="V3" s="458"/>
      <c r="W3" s="458"/>
      <c r="X3" s="458"/>
      <c r="Y3" s="458"/>
      <c r="Z3" s="458"/>
      <c r="AA3" s="458"/>
      <c r="AB3" s="458"/>
      <c r="AC3" s="458"/>
      <c r="AD3" s="458"/>
      <c r="AE3" s="458"/>
      <c r="AF3" s="458"/>
      <c r="AG3" s="458"/>
      <c r="AH3" s="458"/>
      <c r="AI3" s="458"/>
      <c r="AJ3" s="458"/>
      <c r="AK3" s="458"/>
      <c r="AL3" s="458"/>
      <c r="AM3" s="458"/>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row>
    <row r="4" spans="1:99" ht="15" customHeight="1" x14ac:dyDescent="0.25">
      <c r="A4" s="81"/>
      <c r="B4" s="421"/>
      <c r="C4" s="421"/>
      <c r="D4" s="421"/>
      <c r="E4" s="421"/>
      <c r="F4" s="421"/>
      <c r="G4" s="421"/>
      <c r="H4" s="421"/>
      <c r="I4" s="421"/>
      <c r="J4" s="458"/>
      <c r="K4" s="458"/>
      <c r="L4" s="458"/>
      <c r="M4" s="458"/>
      <c r="N4" s="458"/>
      <c r="O4" s="458"/>
      <c r="P4" s="458"/>
      <c r="Q4" s="458"/>
      <c r="R4" s="458"/>
      <c r="S4" s="458"/>
      <c r="T4" s="458"/>
      <c r="U4" s="458"/>
      <c r="V4" s="458"/>
      <c r="W4" s="458"/>
      <c r="X4" s="458"/>
      <c r="Y4" s="458"/>
      <c r="Z4" s="458"/>
      <c r="AA4" s="458"/>
      <c r="AB4" s="458"/>
      <c r="AC4" s="458"/>
      <c r="AD4" s="458"/>
      <c r="AE4" s="458"/>
      <c r="AF4" s="458"/>
      <c r="AG4" s="458"/>
      <c r="AH4" s="458"/>
      <c r="AI4" s="458"/>
      <c r="AJ4" s="458"/>
      <c r="AK4" s="458"/>
      <c r="AL4" s="458"/>
      <c r="AM4" s="458"/>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row>
    <row r="5" spans="1:99" ht="15.7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c r="CN5" s="81"/>
      <c r="CO5" s="81"/>
      <c r="CP5" s="81"/>
      <c r="CQ5" s="81"/>
      <c r="CR5" s="81"/>
      <c r="CS5" s="81"/>
      <c r="CT5" s="81"/>
      <c r="CU5" s="81"/>
    </row>
    <row r="6" spans="1:99" ht="15" customHeight="1" x14ac:dyDescent="0.25">
      <c r="A6" s="81"/>
      <c r="B6" s="469" t="s">
        <v>182</v>
      </c>
      <c r="C6" s="469"/>
      <c r="D6" s="470"/>
      <c r="E6" s="459" t="s">
        <v>183</v>
      </c>
      <c r="F6" s="460"/>
      <c r="G6" s="460"/>
      <c r="H6" s="460"/>
      <c r="I6" s="461"/>
      <c r="J6" s="455" t="str">
        <f>IF(AND('Mapa de Riesgos'!$H$12="Muy Alta",'Mapa de Riesgos'!$L$12="Leve"),CONCATENATE("R",'Mapa de Riesgos'!$A$12),"")</f>
        <v/>
      </c>
      <c r="K6" s="456"/>
      <c r="L6" s="456" t="str">
        <f>IF(AND('Mapa de Riesgos'!$H$18="Muy Alta",'Mapa de Riesgos'!$L$18="Leve"),CONCATENATE("R",'Mapa de Riesgos'!$A$18),"")</f>
        <v/>
      </c>
      <c r="M6" s="456"/>
      <c r="N6" s="456" t="str">
        <f>IF(AND('Mapa de Riesgos'!$H$24="Muy Alta",'Mapa de Riesgos'!$L$24="Leve"),CONCATENATE("R",'Mapa de Riesgos'!$A$24),"")</f>
        <v/>
      </c>
      <c r="O6" s="457"/>
      <c r="P6" s="455" t="str">
        <f>IF(AND('Mapa de Riesgos'!$H$12="Muy Alta",'Mapa de Riesgos'!$L$12="Menor"),CONCATENATE("R",'Mapa de Riesgos'!$A$12),"")</f>
        <v/>
      </c>
      <c r="Q6" s="456"/>
      <c r="R6" s="456" t="str">
        <f>IF(AND('Mapa de Riesgos'!$H$18="Muy Alta",'Mapa de Riesgos'!$L$18="Menor"),CONCATENATE("R",'Mapa de Riesgos'!$A$18),"")</f>
        <v/>
      </c>
      <c r="S6" s="456"/>
      <c r="T6" s="456" t="str">
        <f>IF(AND('Mapa de Riesgos'!$H$24="Muy Alta",'Mapa de Riesgos'!$L$24="Menor"),CONCATENATE("R",'Mapa de Riesgos'!$A$24),"")</f>
        <v/>
      </c>
      <c r="U6" s="457"/>
      <c r="V6" s="455" t="str">
        <f>IF(AND('Mapa de Riesgos'!$H$12="Muy Alta",'Mapa de Riesgos'!$L$12="Moderado"),CONCATENATE("R",'Mapa de Riesgos'!$A$12),"")</f>
        <v/>
      </c>
      <c r="W6" s="456"/>
      <c r="X6" s="456" t="str">
        <f>IF(AND('Mapa de Riesgos'!$H$18="Muy Alta",'Mapa de Riesgos'!$L$18="Moderado"),CONCATENATE("R",'Mapa de Riesgos'!$A$18),"")</f>
        <v/>
      </c>
      <c r="Y6" s="456"/>
      <c r="Z6" s="456" t="str">
        <f>IF(AND('Mapa de Riesgos'!$H$24="Muy Alta",'Mapa de Riesgos'!$L$24="Moderado"),CONCATENATE("R",'Mapa de Riesgos'!$A$24),"")</f>
        <v/>
      </c>
      <c r="AA6" s="457"/>
      <c r="AB6" s="455" t="str">
        <f>IF(AND('Mapa de Riesgos'!$H$12="Muy Alta",'Mapa de Riesgos'!$L$12="Mayor"),CONCATENATE("R",'Mapa de Riesgos'!$A$12),"")</f>
        <v/>
      </c>
      <c r="AC6" s="456"/>
      <c r="AD6" s="456" t="str">
        <f>IF(AND('Mapa de Riesgos'!$H$18="Muy Alta",'Mapa de Riesgos'!$L$18="Mayor"),CONCATENATE("R",'Mapa de Riesgos'!$A$18),"")</f>
        <v/>
      </c>
      <c r="AE6" s="456"/>
      <c r="AF6" s="456" t="str">
        <f>IF(AND('Mapa de Riesgos'!$H$24="Muy Alta",'Mapa de Riesgos'!$L$24="Mayor"),CONCATENATE("R",'Mapa de Riesgos'!$A$24),"")</f>
        <v/>
      </c>
      <c r="AG6" s="457"/>
      <c r="AH6" s="446" t="str">
        <f>IF(AND('Mapa de Riesgos'!$H$12="Muy Alta",'Mapa de Riesgos'!$L$12="Catastrófico"),CONCATENATE("R",'Mapa de Riesgos'!$A$12),"")</f>
        <v/>
      </c>
      <c r="AI6" s="447"/>
      <c r="AJ6" s="447" t="str">
        <f>IF(AND('Mapa de Riesgos'!$H$18="Muy Alta",'Mapa de Riesgos'!$L$18="Catastrófico"),CONCATENATE("R",'Mapa de Riesgos'!$A$18),"")</f>
        <v/>
      </c>
      <c r="AK6" s="447"/>
      <c r="AL6" s="447" t="str">
        <f>IF(AND('Mapa de Riesgos'!$H$24="Muy Alta",'Mapa de Riesgos'!$L$24="Catastrófico"),CONCATENATE("R",'Mapa de Riesgos'!$A$24),"")</f>
        <v/>
      </c>
      <c r="AM6" s="448"/>
      <c r="AO6" s="471" t="s">
        <v>184</v>
      </c>
      <c r="AP6" s="472"/>
      <c r="AQ6" s="472"/>
      <c r="AR6" s="472"/>
      <c r="AS6" s="472"/>
      <c r="AT6" s="473"/>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row>
    <row r="7" spans="1:99" ht="15" customHeight="1" x14ac:dyDescent="0.25">
      <c r="A7" s="81"/>
      <c r="B7" s="469"/>
      <c r="C7" s="469"/>
      <c r="D7" s="470"/>
      <c r="E7" s="462"/>
      <c r="F7" s="463"/>
      <c r="G7" s="463"/>
      <c r="H7" s="463"/>
      <c r="I7" s="464"/>
      <c r="J7" s="449"/>
      <c r="K7" s="450"/>
      <c r="L7" s="450"/>
      <c r="M7" s="450"/>
      <c r="N7" s="450"/>
      <c r="O7" s="451"/>
      <c r="P7" s="449"/>
      <c r="Q7" s="450"/>
      <c r="R7" s="450"/>
      <c r="S7" s="450"/>
      <c r="T7" s="450"/>
      <c r="U7" s="451"/>
      <c r="V7" s="449"/>
      <c r="W7" s="450"/>
      <c r="X7" s="450"/>
      <c r="Y7" s="450"/>
      <c r="Z7" s="450"/>
      <c r="AA7" s="451"/>
      <c r="AB7" s="449"/>
      <c r="AC7" s="450"/>
      <c r="AD7" s="450"/>
      <c r="AE7" s="450"/>
      <c r="AF7" s="450"/>
      <c r="AG7" s="451"/>
      <c r="AH7" s="440"/>
      <c r="AI7" s="441"/>
      <c r="AJ7" s="441"/>
      <c r="AK7" s="441"/>
      <c r="AL7" s="441"/>
      <c r="AM7" s="442"/>
      <c r="AN7" s="81"/>
      <c r="AO7" s="474"/>
      <c r="AP7" s="475"/>
      <c r="AQ7" s="475"/>
      <c r="AR7" s="475"/>
      <c r="AS7" s="475"/>
      <c r="AT7" s="476"/>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row>
    <row r="8" spans="1:99" ht="15" customHeight="1" x14ac:dyDescent="0.25">
      <c r="A8" s="81"/>
      <c r="B8" s="469"/>
      <c r="C8" s="469"/>
      <c r="D8" s="470"/>
      <c r="E8" s="462"/>
      <c r="F8" s="463"/>
      <c r="G8" s="463"/>
      <c r="H8" s="463"/>
      <c r="I8" s="464"/>
      <c r="J8" s="449" t="str">
        <f>IF(AND('Mapa de Riesgos'!$H$30="Muy Alta",'Mapa de Riesgos'!$L$30="Leve"),CONCATENATE("R",'Mapa de Riesgos'!$A$30),"")</f>
        <v/>
      </c>
      <c r="K8" s="450"/>
      <c r="L8" s="450" t="str">
        <f>IF(AND('Mapa de Riesgos'!$H$36="Muy Alta",'Mapa de Riesgos'!$L$36="Leve"),CONCATENATE("R",'Mapa de Riesgos'!$A$36),"")</f>
        <v/>
      </c>
      <c r="M8" s="450"/>
      <c r="N8" s="450" t="str">
        <f>IF(AND('Mapa de Riesgos'!$H$42="Muy Alta",'Mapa de Riesgos'!$L$42="Leve"),CONCATENATE("R",'Mapa de Riesgos'!$A$42),"")</f>
        <v/>
      </c>
      <c r="O8" s="451"/>
      <c r="P8" s="449" t="str">
        <f>IF(AND('Mapa de Riesgos'!$H$30="Muy Alta",'Mapa de Riesgos'!$L$30="Menor"),CONCATENATE("R",'Mapa de Riesgos'!$A$30),"")</f>
        <v/>
      </c>
      <c r="Q8" s="450"/>
      <c r="R8" s="450" t="str">
        <f>IF(AND('Mapa de Riesgos'!$H$36="Muy Alta",'Mapa de Riesgos'!$L$36="Menor"),CONCATENATE("R",'Mapa de Riesgos'!$A$36),"")</f>
        <v/>
      </c>
      <c r="S8" s="450"/>
      <c r="T8" s="450" t="str">
        <f>IF(AND('Mapa de Riesgos'!$H$42="Muy Alta",'Mapa de Riesgos'!$L$42="Menor"),CONCATENATE("R",'Mapa de Riesgos'!$A$42),"")</f>
        <v/>
      </c>
      <c r="U8" s="451"/>
      <c r="V8" s="449" t="str">
        <f>IF(AND('Mapa de Riesgos'!$H$30="Muy Alta",'Mapa de Riesgos'!$L$30="Moderado"),CONCATENATE("R",'Mapa de Riesgos'!$A$30),"")</f>
        <v/>
      </c>
      <c r="W8" s="450"/>
      <c r="X8" s="450" t="str">
        <f>IF(AND('Mapa de Riesgos'!$H$36="Muy Alta",'Mapa de Riesgos'!$L$36="Moderado"),CONCATENATE("R",'Mapa de Riesgos'!$A$36),"")</f>
        <v/>
      </c>
      <c r="Y8" s="450"/>
      <c r="Z8" s="450" t="str">
        <f>IF(AND('Mapa de Riesgos'!$H$42="Muy Alta",'Mapa de Riesgos'!$L$42="Moderado"),CONCATENATE("R",'Mapa de Riesgos'!$A$42),"")</f>
        <v/>
      </c>
      <c r="AA8" s="451"/>
      <c r="AB8" s="449" t="str">
        <f>IF(AND('Mapa de Riesgos'!$H$30="Muy Alta",'Mapa de Riesgos'!$L$30="Mayor"),CONCATENATE("R",'Mapa de Riesgos'!$A$30),"")</f>
        <v/>
      </c>
      <c r="AC8" s="450"/>
      <c r="AD8" s="450" t="str">
        <f>IF(AND('Mapa de Riesgos'!$H$36="Muy Alta",'Mapa de Riesgos'!$L$36="Mayor"),CONCATENATE("R",'Mapa de Riesgos'!$A$36),"")</f>
        <v/>
      </c>
      <c r="AE8" s="450"/>
      <c r="AF8" s="450" t="str">
        <f>IF(AND('Mapa de Riesgos'!$H$42="Muy Alta",'Mapa de Riesgos'!$L$42="Mayor"),CONCATENATE("R",'Mapa de Riesgos'!$A$42),"")</f>
        <v/>
      </c>
      <c r="AG8" s="451"/>
      <c r="AH8" s="440" t="str">
        <f>IF(AND('Mapa de Riesgos'!$H$30="Muy Alta",'Mapa de Riesgos'!$L$30="Catastrófico"),CONCATENATE("R",'Mapa de Riesgos'!$A$30),"")</f>
        <v/>
      </c>
      <c r="AI8" s="441"/>
      <c r="AJ8" s="441" t="str">
        <f>IF(AND('Mapa de Riesgos'!$H$36="Muy Alta",'Mapa de Riesgos'!$L$36="Catastrófico"),CONCATENATE("R",'Mapa de Riesgos'!$A$36),"")</f>
        <v/>
      </c>
      <c r="AK8" s="441"/>
      <c r="AL8" s="441" t="str">
        <f>IF(AND('Mapa de Riesgos'!$H$42="Muy Alta",'Mapa de Riesgos'!$L$42="Catastrófico"),CONCATENATE("R",'Mapa de Riesgos'!$A$42),"")</f>
        <v/>
      </c>
      <c r="AM8" s="442"/>
      <c r="AN8" s="81"/>
      <c r="AO8" s="474"/>
      <c r="AP8" s="475"/>
      <c r="AQ8" s="475"/>
      <c r="AR8" s="475"/>
      <c r="AS8" s="475"/>
      <c r="AT8" s="476"/>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row>
    <row r="9" spans="1:99" ht="15" customHeight="1" x14ac:dyDescent="0.25">
      <c r="A9" s="81"/>
      <c r="B9" s="469"/>
      <c r="C9" s="469"/>
      <c r="D9" s="470"/>
      <c r="E9" s="462"/>
      <c r="F9" s="463"/>
      <c r="G9" s="463"/>
      <c r="H9" s="463"/>
      <c r="I9" s="464"/>
      <c r="J9" s="449"/>
      <c r="K9" s="450"/>
      <c r="L9" s="450"/>
      <c r="M9" s="450"/>
      <c r="N9" s="450"/>
      <c r="O9" s="451"/>
      <c r="P9" s="449"/>
      <c r="Q9" s="450"/>
      <c r="R9" s="450"/>
      <c r="S9" s="450"/>
      <c r="T9" s="450"/>
      <c r="U9" s="451"/>
      <c r="V9" s="449"/>
      <c r="W9" s="450"/>
      <c r="X9" s="450"/>
      <c r="Y9" s="450"/>
      <c r="Z9" s="450"/>
      <c r="AA9" s="451"/>
      <c r="AB9" s="449"/>
      <c r="AC9" s="450"/>
      <c r="AD9" s="450"/>
      <c r="AE9" s="450"/>
      <c r="AF9" s="450"/>
      <c r="AG9" s="451"/>
      <c r="AH9" s="440"/>
      <c r="AI9" s="441"/>
      <c r="AJ9" s="441"/>
      <c r="AK9" s="441"/>
      <c r="AL9" s="441"/>
      <c r="AM9" s="442"/>
      <c r="AN9" s="81"/>
      <c r="AO9" s="474"/>
      <c r="AP9" s="475"/>
      <c r="AQ9" s="475"/>
      <c r="AR9" s="475"/>
      <c r="AS9" s="475"/>
      <c r="AT9" s="476"/>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row>
    <row r="10" spans="1:99" ht="15" customHeight="1" x14ac:dyDescent="0.25">
      <c r="A10" s="81"/>
      <c r="B10" s="469"/>
      <c r="C10" s="469"/>
      <c r="D10" s="470"/>
      <c r="E10" s="462"/>
      <c r="F10" s="463"/>
      <c r="G10" s="463"/>
      <c r="H10" s="463"/>
      <c r="I10" s="464"/>
      <c r="J10" s="449" t="str">
        <f>IF(AND('Mapa de Riesgos'!$H$48="Muy Alta",'Mapa de Riesgos'!$L$48="Leve"),CONCATENATE("R",'Mapa de Riesgos'!$A$48),"")</f>
        <v/>
      </c>
      <c r="K10" s="450"/>
      <c r="L10" s="450" t="str">
        <f>IF(AND('Mapa de Riesgos'!$H$54="Muy Alta",'Mapa de Riesgos'!$L$54="Leve"),CONCATENATE("R",'Mapa de Riesgos'!$A$54),"")</f>
        <v/>
      </c>
      <c r="M10" s="450"/>
      <c r="N10" s="450" t="str">
        <f>IF(AND('Mapa de Riesgos'!$H$60="Muy Alta",'Mapa de Riesgos'!$L$60="Leve"),CONCATENATE("R",'Mapa de Riesgos'!$A$60),"")</f>
        <v/>
      </c>
      <c r="O10" s="451"/>
      <c r="P10" s="449" t="str">
        <f>IF(AND('Mapa de Riesgos'!$H$48="Muy Alta",'Mapa de Riesgos'!$L$48="Menor"),CONCATENATE("R",'Mapa de Riesgos'!$A$48),"")</f>
        <v/>
      </c>
      <c r="Q10" s="450"/>
      <c r="R10" s="450" t="str">
        <f>IF(AND('Mapa de Riesgos'!$H$54="Muy Alta",'Mapa de Riesgos'!$L$54="Menor"),CONCATENATE("R",'Mapa de Riesgos'!$A$54),"")</f>
        <v/>
      </c>
      <c r="S10" s="450"/>
      <c r="T10" s="450" t="str">
        <f>IF(AND('Mapa de Riesgos'!$H$60="Muy Alta",'Mapa de Riesgos'!$L$60="Menor"),CONCATENATE("R",'Mapa de Riesgos'!$A$60),"")</f>
        <v/>
      </c>
      <c r="U10" s="451"/>
      <c r="V10" s="449" t="str">
        <f>IF(AND('Mapa de Riesgos'!$H$48="Muy Alta",'Mapa de Riesgos'!$L$48="Moderado"),CONCATENATE("R",'Mapa de Riesgos'!$A$48),"")</f>
        <v/>
      </c>
      <c r="W10" s="450"/>
      <c r="X10" s="450" t="str">
        <f>IF(AND('Mapa de Riesgos'!$H$54="Muy Alta",'Mapa de Riesgos'!$L$54="Moderado"),CONCATENATE("R",'Mapa de Riesgos'!$A$54),"")</f>
        <v/>
      </c>
      <c r="Y10" s="450"/>
      <c r="Z10" s="450" t="str">
        <f>IF(AND('Mapa de Riesgos'!$H$60="Muy Alta",'Mapa de Riesgos'!$L$60="Moderado"),CONCATENATE("R",'Mapa de Riesgos'!$A$60),"")</f>
        <v/>
      </c>
      <c r="AA10" s="451"/>
      <c r="AB10" s="449" t="str">
        <f>IF(AND('Mapa de Riesgos'!$H$48="Muy Alta",'Mapa de Riesgos'!$L$48="Mayor"),CONCATENATE("R",'Mapa de Riesgos'!$A$48),"")</f>
        <v/>
      </c>
      <c r="AC10" s="450"/>
      <c r="AD10" s="450" t="str">
        <f>IF(AND('Mapa de Riesgos'!$H$54="Muy Alta",'Mapa de Riesgos'!$L$54="Mayor"),CONCATENATE("R",'Mapa de Riesgos'!$A$54),"")</f>
        <v/>
      </c>
      <c r="AE10" s="450"/>
      <c r="AF10" s="450" t="str">
        <f>IF(AND('Mapa de Riesgos'!$H$60="Muy Alta",'Mapa de Riesgos'!$L$60="Mayor"),CONCATENATE("R",'Mapa de Riesgos'!$A$60),"")</f>
        <v/>
      </c>
      <c r="AG10" s="451"/>
      <c r="AH10" s="440" t="str">
        <f>IF(AND('Mapa de Riesgos'!$H$48="Muy Alta",'Mapa de Riesgos'!$L$48="Catastrófico"),CONCATENATE("R",'Mapa de Riesgos'!$A$48),"")</f>
        <v/>
      </c>
      <c r="AI10" s="441"/>
      <c r="AJ10" s="441" t="str">
        <f>IF(AND('Mapa de Riesgos'!$H$54="Muy Alta",'Mapa de Riesgos'!$L$54="Catastrófico"),CONCATENATE("R",'Mapa de Riesgos'!$A$54),"")</f>
        <v/>
      </c>
      <c r="AK10" s="441"/>
      <c r="AL10" s="441" t="str">
        <f>IF(AND('Mapa de Riesgos'!$H$60="Muy Alta",'Mapa de Riesgos'!$L$60="Catastrófico"),CONCATENATE("R",'Mapa de Riesgos'!$A$60),"")</f>
        <v/>
      </c>
      <c r="AM10" s="442"/>
      <c r="AN10" s="81"/>
      <c r="AO10" s="474"/>
      <c r="AP10" s="475"/>
      <c r="AQ10" s="475"/>
      <c r="AR10" s="475"/>
      <c r="AS10" s="475"/>
      <c r="AT10" s="476"/>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row>
    <row r="11" spans="1:99" ht="15" customHeight="1" x14ac:dyDescent="0.25">
      <c r="A11" s="81"/>
      <c r="B11" s="469"/>
      <c r="C11" s="469"/>
      <c r="D11" s="470"/>
      <c r="E11" s="462"/>
      <c r="F11" s="463"/>
      <c r="G11" s="463"/>
      <c r="H11" s="463"/>
      <c r="I11" s="464"/>
      <c r="J11" s="449"/>
      <c r="K11" s="450"/>
      <c r="L11" s="450"/>
      <c r="M11" s="450"/>
      <c r="N11" s="450"/>
      <c r="O11" s="451"/>
      <c r="P11" s="449"/>
      <c r="Q11" s="450"/>
      <c r="R11" s="450"/>
      <c r="S11" s="450"/>
      <c r="T11" s="450"/>
      <c r="U11" s="451"/>
      <c r="V11" s="449"/>
      <c r="W11" s="450"/>
      <c r="X11" s="450"/>
      <c r="Y11" s="450"/>
      <c r="Z11" s="450"/>
      <c r="AA11" s="451"/>
      <c r="AB11" s="449"/>
      <c r="AC11" s="450"/>
      <c r="AD11" s="450"/>
      <c r="AE11" s="450"/>
      <c r="AF11" s="450"/>
      <c r="AG11" s="451"/>
      <c r="AH11" s="440"/>
      <c r="AI11" s="441"/>
      <c r="AJ11" s="441"/>
      <c r="AK11" s="441"/>
      <c r="AL11" s="441"/>
      <c r="AM11" s="442"/>
      <c r="AN11" s="81"/>
      <c r="AO11" s="474"/>
      <c r="AP11" s="475"/>
      <c r="AQ11" s="475"/>
      <c r="AR11" s="475"/>
      <c r="AS11" s="475"/>
      <c r="AT11" s="476"/>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row>
    <row r="12" spans="1:99" ht="15" customHeight="1" x14ac:dyDescent="0.25">
      <c r="A12" s="81"/>
      <c r="B12" s="469"/>
      <c r="C12" s="469"/>
      <c r="D12" s="470"/>
      <c r="E12" s="462"/>
      <c r="F12" s="463"/>
      <c r="G12" s="463"/>
      <c r="H12" s="463"/>
      <c r="I12" s="464"/>
      <c r="J12" s="449" t="str">
        <f>IF(AND('Mapa de Riesgos'!$H$66="Muy Alta",'Mapa de Riesgos'!$L$66="Leve"),CONCATENATE("R",'Mapa de Riesgos'!$A$66),"")</f>
        <v/>
      </c>
      <c r="K12" s="450"/>
      <c r="L12" s="450" t="str">
        <f>IF(AND('Mapa de Riesgos'!$H$84="Muy Alta",'Mapa de Riesgos'!$L$84="Leve"),CONCATENATE("R",'Mapa de Riesgos'!$A$84),"")</f>
        <v/>
      </c>
      <c r="M12" s="450"/>
      <c r="N12" s="450" t="str">
        <f>IF(AND('Mapa de Riesgos'!$H$90="Muy Alta",'Mapa de Riesgos'!$L$90="Leve"),CONCATENATE("R",'Mapa de Riesgos'!$A$90),"")</f>
        <v/>
      </c>
      <c r="O12" s="451"/>
      <c r="P12" s="449" t="str">
        <f>IF(AND('Mapa de Riesgos'!$H$66="Muy Alta",'Mapa de Riesgos'!$L$66="Menor"),CONCATENATE("R",'Mapa de Riesgos'!$A$66),"")</f>
        <v/>
      </c>
      <c r="Q12" s="450"/>
      <c r="R12" s="450" t="str">
        <f>IF(AND('Mapa de Riesgos'!$H$84="Muy Alta",'Mapa de Riesgos'!$L$84="Menor"),CONCATENATE("R",'Mapa de Riesgos'!$A$84),"")</f>
        <v/>
      </c>
      <c r="S12" s="450"/>
      <c r="T12" s="450" t="str">
        <f>IF(AND('Mapa de Riesgos'!$H$90="Muy Alta",'Mapa de Riesgos'!$L$90="Menor"),CONCATENATE("R",'Mapa de Riesgos'!$A$90),"")</f>
        <v/>
      </c>
      <c r="U12" s="451"/>
      <c r="V12" s="449" t="str">
        <f>IF(AND('Mapa de Riesgos'!$H$66="Muy Alta",'Mapa de Riesgos'!$L$66="Moderado"),CONCATENATE("R",'Mapa de Riesgos'!$A$66),"")</f>
        <v/>
      </c>
      <c r="W12" s="450"/>
      <c r="X12" s="450" t="str">
        <f>IF(AND('Mapa de Riesgos'!$H$84="Muy Alta",'Mapa de Riesgos'!$L$84="Moderado"),CONCATENATE("R",'Mapa de Riesgos'!$A$84),"")</f>
        <v/>
      </c>
      <c r="Y12" s="450"/>
      <c r="Z12" s="450" t="str">
        <f>IF(AND('Mapa de Riesgos'!$H$90="Muy Alta",'Mapa de Riesgos'!$L$90="Moderado"),CONCATENATE("R",'Mapa de Riesgos'!$A$90),"")</f>
        <v/>
      </c>
      <c r="AA12" s="451"/>
      <c r="AB12" s="449" t="str">
        <f>IF(AND('Mapa de Riesgos'!$H$66="Muy Alta",'Mapa de Riesgos'!$L$66="Mayor"),CONCATENATE("R",'Mapa de Riesgos'!$A$66),"")</f>
        <v/>
      </c>
      <c r="AC12" s="450"/>
      <c r="AD12" s="450" t="str">
        <f>IF(AND('Mapa de Riesgos'!$H$84="Muy Alta",'Mapa de Riesgos'!$L$84="Mayor"),CONCATENATE("R",'Mapa de Riesgos'!$A$84),"")</f>
        <v/>
      </c>
      <c r="AE12" s="450"/>
      <c r="AF12" s="450" t="str">
        <f>IF(AND('Mapa de Riesgos'!$H$90="Muy Alta",'Mapa de Riesgos'!$L$90="Mayor"),CONCATENATE("R",'Mapa de Riesgos'!$A$90),"")</f>
        <v/>
      </c>
      <c r="AG12" s="451"/>
      <c r="AH12" s="440" t="str">
        <f>IF(AND('Mapa de Riesgos'!$H$66="Muy Alta",'Mapa de Riesgos'!$L$66="Catastrófico"),CONCATENATE("R",'Mapa de Riesgos'!$A$66),"")</f>
        <v/>
      </c>
      <c r="AI12" s="441"/>
      <c r="AJ12" s="441" t="str">
        <f>IF(AND('Mapa de Riesgos'!$H$84="Muy Alta",'Mapa de Riesgos'!$L$84="Catastrófico"),CONCATENATE("R",'Mapa de Riesgos'!$A$84),"")</f>
        <v/>
      </c>
      <c r="AK12" s="441"/>
      <c r="AL12" s="441" t="str">
        <f>IF(AND('Mapa de Riesgos'!$H$90="Muy Alta",'Mapa de Riesgos'!$L$90="Catastrófico"),CONCATENATE("R",'Mapa de Riesgos'!$A$90),"")</f>
        <v/>
      </c>
      <c r="AM12" s="442"/>
      <c r="AN12" s="81"/>
      <c r="AO12" s="474"/>
      <c r="AP12" s="475"/>
      <c r="AQ12" s="475"/>
      <c r="AR12" s="475"/>
      <c r="AS12" s="475"/>
      <c r="AT12" s="476"/>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row>
    <row r="13" spans="1:99" ht="15.75" customHeight="1" thickBot="1" x14ac:dyDescent="0.3">
      <c r="A13" s="81"/>
      <c r="B13" s="469"/>
      <c r="C13" s="469"/>
      <c r="D13" s="470"/>
      <c r="E13" s="465"/>
      <c r="F13" s="466"/>
      <c r="G13" s="466"/>
      <c r="H13" s="466"/>
      <c r="I13" s="467"/>
      <c r="J13" s="449"/>
      <c r="K13" s="450"/>
      <c r="L13" s="450"/>
      <c r="M13" s="450"/>
      <c r="N13" s="450"/>
      <c r="O13" s="451"/>
      <c r="P13" s="449"/>
      <c r="Q13" s="450"/>
      <c r="R13" s="450"/>
      <c r="S13" s="450"/>
      <c r="T13" s="450"/>
      <c r="U13" s="451"/>
      <c r="V13" s="449"/>
      <c r="W13" s="450"/>
      <c r="X13" s="450"/>
      <c r="Y13" s="450"/>
      <c r="Z13" s="450"/>
      <c r="AA13" s="451"/>
      <c r="AB13" s="449"/>
      <c r="AC13" s="450"/>
      <c r="AD13" s="450"/>
      <c r="AE13" s="450"/>
      <c r="AF13" s="450"/>
      <c r="AG13" s="451"/>
      <c r="AH13" s="443"/>
      <c r="AI13" s="444"/>
      <c r="AJ13" s="444"/>
      <c r="AK13" s="444"/>
      <c r="AL13" s="444"/>
      <c r="AM13" s="445"/>
      <c r="AN13" s="81"/>
      <c r="AO13" s="477"/>
      <c r="AP13" s="478"/>
      <c r="AQ13" s="478"/>
      <c r="AR13" s="478"/>
      <c r="AS13" s="478"/>
      <c r="AT13" s="479"/>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row>
    <row r="14" spans="1:99" ht="15" customHeight="1" x14ac:dyDescent="0.25">
      <c r="A14" s="81"/>
      <c r="B14" s="469"/>
      <c r="C14" s="469"/>
      <c r="D14" s="470"/>
      <c r="E14" s="459" t="s">
        <v>185</v>
      </c>
      <c r="F14" s="460"/>
      <c r="G14" s="460"/>
      <c r="H14" s="460"/>
      <c r="I14" s="460"/>
      <c r="J14" s="437" t="str">
        <f>IF(AND('Mapa de Riesgos'!$H$12="Alta",'Mapa de Riesgos'!$L$12="Leve"),CONCATENATE("R",'Mapa de Riesgos'!$A$12),"")</f>
        <v/>
      </c>
      <c r="K14" s="438"/>
      <c r="L14" s="438" t="str">
        <f>IF(AND('Mapa de Riesgos'!$H$18="Alta",'Mapa de Riesgos'!$L$18="Leve"),CONCATENATE("R",'Mapa de Riesgos'!$A$18),"")</f>
        <v/>
      </c>
      <c r="M14" s="438"/>
      <c r="N14" s="438" t="str">
        <f>IF(AND('Mapa de Riesgos'!$H$24="Alta",'Mapa de Riesgos'!$L$24="Leve"),CONCATENATE("R",'Mapa de Riesgos'!$A$24),"")</f>
        <v/>
      </c>
      <c r="O14" s="439"/>
      <c r="P14" s="437" t="str">
        <f>IF(AND('Mapa de Riesgos'!$H$12="Alta",'Mapa de Riesgos'!$L$12="Menor"),CONCATENATE("R",'Mapa de Riesgos'!$A$12),"")</f>
        <v/>
      </c>
      <c r="Q14" s="438"/>
      <c r="R14" s="438" t="str">
        <f>IF(AND('Mapa de Riesgos'!$H$18="Alta",'Mapa de Riesgos'!$L$18="Menor"),CONCATENATE("R",'Mapa de Riesgos'!$A$18),"")</f>
        <v/>
      </c>
      <c r="S14" s="438"/>
      <c r="T14" s="438" t="str">
        <f>IF(AND('Mapa de Riesgos'!$H$24="Alta",'Mapa de Riesgos'!$L$24="Menor"),CONCATENATE("R",'Mapa de Riesgos'!$A$24),"")</f>
        <v/>
      </c>
      <c r="U14" s="439"/>
      <c r="V14" s="455" t="str">
        <f>IF(AND('Mapa de Riesgos'!$H$12="Alta",'Mapa de Riesgos'!$L$12="Moderado"),CONCATENATE("R",'Mapa de Riesgos'!$A$12),"")</f>
        <v/>
      </c>
      <c r="W14" s="456"/>
      <c r="X14" s="456" t="str">
        <f>IF(AND('Mapa de Riesgos'!$H$18="Alta",'Mapa de Riesgos'!$L$18="Moderado"),CONCATENATE("R",'Mapa de Riesgos'!$A$18),"")</f>
        <v/>
      </c>
      <c r="Y14" s="456"/>
      <c r="Z14" s="456" t="str">
        <f>IF(AND('Mapa de Riesgos'!$H$24="Alta",'Mapa de Riesgos'!$L$24="Moderado"),CONCATENATE("R",'Mapa de Riesgos'!$A$24),"")</f>
        <v/>
      </c>
      <c r="AA14" s="457"/>
      <c r="AB14" s="455" t="str">
        <f>IF(AND('Mapa de Riesgos'!$H$12="Alta",'Mapa de Riesgos'!$L$12="Mayor"),CONCATENATE("R",'Mapa de Riesgos'!$A$12),"")</f>
        <v>R1</v>
      </c>
      <c r="AC14" s="456"/>
      <c r="AD14" s="456" t="str">
        <f>IF(AND('Mapa de Riesgos'!$H$18="Alta",'Mapa de Riesgos'!$L$18="Mayor"),CONCATENATE("R",'Mapa de Riesgos'!$A$18),"")</f>
        <v/>
      </c>
      <c r="AE14" s="456"/>
      <c r="AF14" s="456" t="str">
        <f>IF(AND('Mapa de Riesgos'!$H$24="Alta",'Mapa de Riesgos'!$L$24="Mayor"),CONCATENATE("R",'Mapa de Riesgos'!$A$24),"")</f>
        <v/>
      </c>
      <c r="AG14" s="457"/>
      <c r="AH14" s="446" t="str">
        <f>IF(AND('Mapa de Riesgos'!$H$12="Alta",'Mapa de Riesgos'!$L$12="Catastrófico"),CONCATENATE("R",'Mapa de Riesgos'!$A$12),"")</f>
        <v/>
      </c>
      <c r="AI14" s="447"/>
      <c r="AJ14" s="447" t="str">
        <f>IF(AND('Mapa de Riesgos'!$H$18="Alta",'Mapa de Riesgos'!$L$18="Catastrófico"),CONCATENATE("R",'Mapa de Riesgos'!$A$18),"")</f>
        <v/>
      </c>
      <c r="AK14" s="447"/>
      <c r="AL14" s="447" t="str">
        <f>IF(AND('Mapa de Riesgos'!$H$24="Alta",'Mapa de Riesgos'!$L$24="Catastrófico"),CONCATENATE("R",'Mapa de Riesgos'!$A$24),"")</f>
        <v/>
      </c>
      <c r="AM14" s="448"/>
      <c r="AN14" s="81"/>
      <c r="AO14" s="480" t="s">
        <v>186</v>
      </c>
      <c r="AP14" s="481"/>
      <c r="AQ14" s="481"/>
      <c r="AR14" s="481"/>
      <c r="AS14" s="481"/>
      <c r="AT14" s="482"/>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row>
    <row r="15" spans="1:99" ht="15" customHeight="1" x14ac:dyDescent="0.25">
      <c r="A15" s="81"/>
      <c r="B15" s="469"/>
      <c r="C15" s="469"/>
      <c r="D15" s="470"/>
      <c r="E15" s="462"/>
      <c r="F15" s="463"/>
      <c r="G15" s="463"/>
      <c r="H15" s="463"/>
      <c r="I15" s="463"/>
      <c r="J15" s="431"/>
      <c r="K15" s="432"/>
      <c r="L15" s="432"/>
      <c r="M15" s="432"/>
      <c r="N15" s="432"/>
      <c r="O15" s="433"/>
      <c r="P15" s="431"/>
      <c r="Q15" s="432"/>
      <c r="R15" s="432"/>
      <c r="S15" s="432"/>
      <c r="T15" s="432"/>
      <c r="U15" s="433"/>
      <c r="V15" s="449"/>
      <c r="W15" s="450"/>
      <c r="X15" s="450"/>
      <c r="Y15" s="450"/>
      <c r="Z15" s="450"/>
      <c r="AA15" s="451"/>
      <c r="AB15" s="449"/>
      <c r="AC15" s="450"/>
      <c r="AD15" s="450"/>
      <c r="AE15" s="450"/>
      <c r="AF15" s="450"/>
      <c r="AG15" s="451"/>
      <c r="AH15" s="440"/>
      <c r="AI15" s="441"/>
      <c r="AJ15" s="441"/>
      <c r="AK15" s="441"/>
      <c r="AL15" s="441"/>
      <c r="AM15" s="442"/>
      <c r="AN15" s="81"/>
      <c r="AO15" s="483"/>
      <c r="AP15" s="484"/>
      <c r="AQ15" s="484"/>
      <c r="AR15" s="484"/>
      <c r="AS15" s="484"/>
      <c r="AT15" s="485"/>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row>
    <row r="16" spans="1:99" ht="15" customHeight="1" x14ac:dyDescent="0.25">
      <c r="A16" s="81"/>
      <c r="B16" s="469"/>
      <c r="C16" s="469"/>
      <c r="D16" s="470"/>
      <c r="E16" s="462"/>
      <c r="F16" s="463"/>
      <c r="G16" s="463"/>
      <c r="H16" s="463"/>
      <c r="I16" s="463"/>
      <c r="J16" s="431" t="str">
        <f>IF(AND('Mapa de Riesgos'!$H$30="Alta",'Mapa de Riesgos'!$L$30="Leve"),CONCATENATE("R",'Mapa de Riesgos'!$A$30),"")</f>
        <v/>
      </c>
      <c r="K16" s="432"/>
      <c r="L16" s="432" t="str">
        <f>IF(AND('Mapa de Riesgos'!$H$36="Alta",'Mapa de Riesgos'!$L$36="Leve"),CONCATENATE("R",'Mapa de Riesgos'!$A$36),"")</f>
        <v/>
      </c>
      <c r="M16" s="432"/>
      <c r="N16" s="432" t="str">
        <f>IF(AND('Mapa de Riesgos'!$H$42="Alta",'Mapa de Riesgos'!$L$42="Leve"),CONCATENATE("R",'Mapa de Riesgos'!$A$42),"")</f>
        <v/>
      </c>
      <c r="O16" s="433"/>
      <c r="P16" s="431" t="str">
        <f>IF(AND('Mapa de Riesgos'!$H$30="Alta",'Mapa de Riesgos'!$L$30="Menor"),CONCATENATE("R",'Mapa de Riesgos'!$A$30),"")</f>
        <v/>
      </c>
      <c r="Q16" s="432"/>
      <c r="R16" s="432" t="str">
        <f>IF(AND('Mapa de Riesgos'!$H$36="Alta",'Mapa de Riesgos'!$L$36="Menor"),CONCATENATE("R",'Mapa de Riesgos'!$A$36),"")</f>
        <v/>
      </c>
      <c r="S16" s="432"/>
      <c r="T16" s="432" t="str">
        <f>IF(AND('Mapa de Riesgos'!$H$42="Alta",'Mapa de Riesgos'!$L$42="Menor"),CONCATENATE("R",'Mapa de Riesgos'!$A$42),"")</f>
        <v/>
      </c>
      <c r="U16" s="433"/>
      <c r="V16" s="449" t="str">
        <f>IF(AND('Mapa de Riesgos'!$H$30="Alta",'Mapa de Riesgos'!$L$30="Moderado"),CONCATENATE("R",'Mapa de Riesgos'!$A$30),"")</f>
        <v/>
      </c>
      <c r="W16" s="450"/>
      <c r="X16" s="450" t="str">
        <f>IF(AND('Mapa de Riesgos'!$H$36="Alta",'Mapa de Riesgos'!$L$36="Moderado"),CONCATENATE("R",'Mapa de Riesgos'!$A$36),"")</f>
        <v/>
      </c>
      <c r="Y16" s="450"/>
      <c r="Z16" s="450" t="str">
        <f>IF(AND('Mapa de Riesgos'!$H$42="Alta",'Mapa de Riesgos'!$L$42="Moderado"),CONCATENATE("R",'Mapa de Riesgos'!$A$42),"")</f>
        <v/>
      </c>
      <c r="AA16" s="451"/>
      <c r="AB16" s="449" t="str">
        <f>IF(AND('Mapa de Riesgos'!$H$30="Alta",'Mapa de Riesgos'!$L$30="Mayor"),CONCATENATE("R",'Mapa de Riesgos'!$A$30),"")</f>
        <v/>
      </c>
      <c r="AC16" s="450"/>
      <c r="AD16" s="450" t="str">
        <f>IF(AND('Mapa de Riesgos'!$H$36="Alta",'Mapa de Riesgos'!$L$36="Mayor"),CONCATENATE("R",'Mapa de Riesgos'!$A$36),"")</f>
        <v/>
      </c>
      <c r="AE16" s="450"/>
      <c r="AF16" s="450" t="str">
        <f>IF(AND('Mapa de Riesgos'!$H$42="Alta",'Mapa de Riesgos'!$L$42="Mayor"),CONCATENATE("R",'Mapa de Riesgos'!$A$42),"")</f>
        <v/>
      </c>
      <c r="AG16" s="451"/>
      <c r="AH16" s="440" t="str">
        <f>IF(AND('Mapa de Riesgos'!$H$30="Alta",'Mapa de Riesgos'!$L$30="Catastrófico"),CONCATENATE("R",'Mapa de Riesgos'!$A$30),"")</f>
        <v/>
      </c>
      <c r="AI16" s="441"/>
      <c r="AJ16" s="441" t="str">
        <f>IF(AND('Mapa de Riesgos'!$H$36="Alta",'Mapa de Riesgos'!$L$36="Catastrófico"),CONCATENATE("R",'Mapa de Riesgos'!$A$36),"")</f>
        <v/>
      </c>
      <c r="AK16" s="441"/>
      <c r="AL16" s="441" t="str">
        <f>IF(AND('Mapa de Riesgos'!$H$42="Alta",'Mapa de Riesgos'!$L$42="Catastrófico"),CONCATENATE("R",'Mapa de Riesgos'!$A$42),"")</f>
        <v/>
      </c>
      <c r="AM16" s="442"/>
      <c r="AN16" s="81"/>
      <c r="AO16" s="483"/>
      <c r="AP16" s="484"/>
      <c r="AQ16" s="484"/>
      <c r="AR16" s="484"/>
      <c r="AS16" s="484"/>
      <c r="AT16" s="485"/>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row>
    <row r="17" spans="1:80" ht="15" customHeight="1" x14ac:dyDescent="0.25">
      <c r="A17" s="81"/>
      <c r="B17" s="469"/>
      <c r="C17" s="469"/>
      <c r="D17" s="470"/>
      <c r="E17" s="462"/>
      <c r="F17" s="463"/>
      <c r="G17" s="463"/>
      <c r="H17" s="463"/>
      <c r="I17" s="463"/>
      <c r="J17" s="431"/>
      <c r="K17" s="432"/>
      <c r="L17" s="432"/>
      <c r="M17" s="432"/>
      <c r="N17" s="432"/>
      <c r="O17" s="433"/>
      <c r="P17" s="431"/>
      <c r="Q17" s="432"/>
      <c r="R17" s="432"/>
      <c r="S17" s="432"/>
      <c r="T17" s="432"/>
      <c r="U17" s="433"/>
      <c r="V17" s="449"/>
      <c r="W17" s="450"/>
      <c r="X17" s="450"/>
      <c r="Y17" s="450"/>
      <c r="Z17" s="450"/>
      <c r="AA17" s="451"/>
      <c r="AB17" s="449"/>
      <c r="AC17" s="450"/>
      <c r="AD17" s="450"/>
      <c r="AE17" s="450"/>
      <c r="AF17" s="450"/>
      <c r="AG17" s="451"/>
      <c r="AH17" s="440"/>
      <c r="AI17" s="441"/>
      <c r="AJ17" s="441"/>
      <c r="AK17" s="441"/>
      <c r="AL17" s="441"/>
      <c r="AM17" s="442"/>
      <c r="AN17" s="81"/>
      <c r="AO17" s="483"/>
      <c r="AP17" s="484"/>
      <c r="AQ17" s="484"/>
      <c r="AR17" s="484"/>
      <c r="AS17" s="484"/>
      <c r="AT17" s="485"/>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row>
    <row r="18" spans="1:80" ht="15" customHeight="1" x14ac:dyDescent="0.25">
      <c r="A18" s="81"/>
      <c r="B18" s="469"/>
      <c r="C18" s="469"/>
      <c r="D18" s="470"/>
      <c r="E18" s="462"/>
      <c r="F18" s="463"/>
      <c r="G18" s="463"/>
      <c r="H18" s="463"/>
      <c r="I18" s="463"/>
      <c r="J18" s="431" t="str">
        <f>IF(AND('Mapa de Riesgos'!$H$48="Alta",'Mapa de Riesgos'!$L$48="Leve"),CONCATENATE("R",'Mapa de Riesgos'!$A$48),"")</f>
        <v/>
      </c>
      <c r="K18" s="432"/>
      <c r="L18" s="432" t="str">
        <f>IF(AND('Mapa de Riesgos'!$H$54="Alta",'Mapa de Riesgos'!$L$54="Leve"),CONCATENATE("R",'Mapa de Riesgos'!$A$54),"")</f>
        <v/>
      </c>
      <c r="M18" s="432"/>
      <c r="N18" s="432" t="str">
        <f>IF(AND('Mapa de Riesgos'!$H$60="Alta",'Mapa de Riesgos'!$L$60="Leve"),CONCATENATE("R",'Mapa de Riesgos'!$A$60),"")</f>
        <v/>
      </c>
      <c r="O18" s="433"/>
      <c r="P18" s="431" t="str">
        <f>IF(AND('Mapa de Riesgos'!$H$48="Alta",'Mapa de Riesgos'!$L$48="Menor"),CONCATENATE("R",'Mapa de Riesgos'!$A$48),"")</f>
        <v/>
      </c>
      <c r="Q18" s="432"/>
      <c r="R18" s="432" t="str">
        <f>IF(AND('Mapa de Riesgos'!$H$54="Alta",'Mapa de Riesgos'!$L$54="Menor"),CONCATENATE("R",'Mapa de Riesgos'!$A$54),"")</f>
        <v/>
      </c>
      <c r="S18" s="432"/>
      <c r="T18" s="432" t="str">
        <f>IF(AND('Mapa de Riesgos'!$H$60="Alta",'Mapa de Riesgos'!$L$60="Menor"),CONCATENATE("R",'Mapa de Riesgos'!$A$60),"")</f>
        <v/>
      </c>
      <c r="U18" s="433"/>
      <c r="V18" s="449" t="str">
        <f>IF(AND('Mapa de Riesgos'!$H$48="Alta",'Mapa de Riesgos'!$L$48="Moderado"),CONCATENATE("R",'Mapa de Riesgos'!$A$48),"")</f>
        <v/>
      </c>
      <c r="W18" s="450"/>
      <c r="X18" s="450" t="str">
        <f>IF(AND('Mapa de Riesgos'!$H$54="Alta",'Mapa de Riesgos'!$L$54="Moderado"),CONCATENATE("R",'Mapa de Riesgos'!$A$54),"")</f>
        <v/>
      </c>
      <c r="Y18" s="450"/>
      <c r="Z18" s="450" t="str">
        <f>IF(AND('Mapa de Riesgos'!$H$60="Alta",'Mapa de Riesgos'!$L$60="Moderado"),CONCATENATE("R",'Mapa de Riesgos'!$A$60),"")</f>
        <v/>
      </c>
      <c r="AA18" s="451"/>
      <c r="AB18" s="449" t="str">
        <f>IF(AND('Mapa de Riesgos'!$H$48="Alta",'Mapa de Riesgos'!$L$48="Mayor"),CONCATENATE("R",'Mapa de Riesgos'!$A$48),"")</f>
        <v/>
      </c>
      <c r="AC18" s="450"/>
      <c r="AD18" s="450" t="str">
        <f>IF(AND('Mapa de Riesgos'!$H$54="Alta",'Mapa de Riesgos'!$L$54="Mayor"),CONCATENATE("R",'Mapa de Riesgos'!$A$54),"")</f>
        <v/>
      </c>
      <c r="AE18" s="450"/>
      <c r="AF18" s="450" t="str">
        <f>IF(AND('Mapa de Riesgos'!$H$60="Alta",'Mapa de Riesgos'!$L$60="Mayor"),CONCATENATE("R",'Mapa de Riesgos'!$A$60),"")</f>
        <v/>
      </c>
      <c r="AG18" s="451"/>
      <c r="AH18" s="440" t="str">
        <f>IF(AND('Mapa de Riesgos'!$H$48="Alta",'Mapa de Riesgos'!$L$48="Catastrófico"),CONCATENATE("R",'Mapa de Riesgos'!$A$48),"")</f>
        <v/>
      </c>
      <c r="AI18" s="441"/>
      <c r="AJ18" s="441" t="str">
        <f>IF(AND('Mapa de Riesgos'!$H$54="Alta",'Mapa de Riesgos'!$L$54="Catastrófico"),CONCATENATE("R",'Mapa de Riesgos'!$A$54),"")</f>
        <v/>
      </c>
      <c r="AK18" s="441"/>
      <c r="AL18" s="441" t="str">
        <f>IF(AND('Mapa de Riesgos'!$H$60="Alta",'Mapa de Riesgos'!$L$60="Catastrófico"),CONCATENATE("R",'Mapa de Riesgos'!$A$60),"")</f>
        <v/>
      </c>
      <c r="AM18" s="442"/>
      <c r="AN18" s="81"/>
      <c r="AO18" s="483"/>
      <c r="AP18" s="484"/>
      <c r="AQ18" s="484"/>
      <c r="AR18" s="484"/>
      <c r="AS18" s="484"/>
      <c r="AT18" s="485"/>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row>
    <row r="19" spans="1:80" ht="15" customHeight="1" x14ac:dyDescent="0.25">
      <c r="A19" s="81"/>
      <c r="B19" s="469"/>
      <c r="C19" s="469"/>
      <c r="D19" s="470"/>
      <c r="E19" s="462"/>
      <c r="F19" s="463"/>
      <c r="G19" s="463"/>
      <c r="H19" s="463"/>
      <c r="I19" s="463"/>
      <c r="J19" s="431"/>
      <c r="K19" s="432"/>
      <c r="L19" s="432"/>
      <c r="M19" s="432"/>
      <c r="N19" s="432"/>
      <c r="O19" s="433"/>
      <c r="P19" s="431"/>
      <c r="Q19" s="432"/>
      <c r="R19" s="432"/>
      <c r="S19" s="432"/>
      <c r="T19" s="432"/>
      <c r="U19" s="433"/>
      <c r="V19" s="449"/>
      <c r="W19" s="450"/>
      <c r="X19" s="450"/>
      <c r="Y19" s="450"/>
      <c r="Z19" s="450"/>
      <c r="AA19" s="451"/>
      <c r="AB19" s="449"/>
      <c r="AC19" s="450"/>
      <c r="AD19" s="450"/>
      <c r="AE19" s="450"/>
      <c r="AF19" s="450"/>
      <c r="AG19" s="451"/>
      <c r="AH19" s="440"/>
      <c r="AI19" s="441"/>
      <c r="AJ19" s="441"/>
      <c r="AK19" s="441"/>
      <c r="AL19" s="441"/>
      <c r="AM19" s="442"/>
      <c r="AN19" s="81"/>
      <c r="AO19" s="483"/>
      <c r="AP19" s="484"/>
      <c r="AQ19" s="484"/>
      <c r="AR19" s="484"/>
      <c r="AS19" s="484"/>
      <c r="AT19" s="485"/>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row>
    <row r="20" spans="1:80" ht="15" customHeight="1" x14ac:dyDescent="0.25">
      <c r="A20" s="81"/>
      <c r="B20" s="469"/>
      <c r="C20" s="469"/>
      <c r="D20" s="470"/>
      <c r="E20" s="462"/>
      <c r="F20" s="463"/>
      <c r="G20" s="463"/>
      <c r="H20" s="463"/>
      <c r="I20" s="463"/>
      <c r="J20" s="431" t="str">
        <f>IF(AND('Mapa de Riesgos'!$H$66="Alta",'Mapa de Riesgos'!$L$66="Leve"),CONCATENATE("R",'Mapa de Riesgos'!$A$66),"")</f>
        <v/>
      </c>
      <c r="K20" s="432"/>
      <c r="L20" s="432" t="str">
        <f>IF(AND('Mapa de Riesgos'!$H$84="Alta",'Mapa de Riesgos'!$L$84="Leve"),CONCATENATE("R",'Mapa de Riesgos'!$A$84),"")</f>
        <v/>
      </c>
      <c r="M20" s="432"/>
      <c r="N20" s="432" t="str">
        <f>IF(AND('Mapa de Riesgos'!$H$90="Alta",'Mapa de Riesgos'!$L$90="Leve"),CONCATENATE("R",'Mapa de Riesgos'!$A$90),"")</f>
        <v/>
      </c>
      <c r="O20" s="433"/>
      <c r="P20" s="431" t="str">
        <f>IF(AND('Mapa de Riesgos'!$H$66="Alta",'Mapa de Riesgos'!$L$66="Menor"),CONCATENATE("R",'Mapa de Riesgos'!$A$66),"")</f>
        <v/>
      </c>
      <c r="Q20" s="432"/>
      <c r="R20" s="432" t="str">
        <f>IF(AND('Mapa de Riesgos'!$H$84="Alta",'Mapa de Riesgos'!$L$84="Menor"),CONCATENATE("R",'Mapa de Riesgos'!$A$84),"")</f>
        <v/>
      </c>
      <c r="S20" s="432"/>
      <c r="T20" s="432" t="str">
        <f>IF(AND('Mapa de Riesgos'!$H$90="Alta",'Mapa de Riesgos'!$L$90="Menor"),CONCATENATE("R",'Mapa de Riesgos'!$A$90),"")</f>
        <v/>
      </c>
      <c r="U20" s="433"/>
      <c r="V20" s="449" t="str">
        <f>IF(AND('Mapa de Riesgos'!$H$66="Alta",'Mapa de Riesgos'!$L$66="Moderado"),CONCATENATE("R",'Mapa de Riesgos'!$A$66),"")</f>
        <v/>
      </c>
      <c r="W20" s="450"/>
      <c r="X20" s="450" t="str">
        <f>IF(AND('Mapa de Riesgos'!$H$84="Alta",'Mapa de Riesgos'!$L$84="Moderado"),CONCATENATE("R",'Mapa de Riesgos'!$A$84),"")</f>
        <v/>
      </c>
      <c r="Y20" s="450"/>
      <c r="Z20" s="450" t="str">
        <f>IF(AND('Mapa de Riesgos'!$H$90="Alta",'Mapa de Riesgos'!$L$90="Moderado"),CONCATENATE("R",'Mapa de Riesgos'!$A$90),"")</f>
        <v/>
      </c>
      <c r="AA20" s="451"/>
      <c r="AB20" s="449" t="str">
        <f>IF(AND('Mapa de Riesgos'!$H$66="Alta",'Mapa de Riesgos'!$L$66="Mayor"),CONCATENATE("R",'Mapa de Riesgos'!$A$66),"")</f>
        <v/>
      </c>
      <c r="AC20" s="450"/>
      <c r="AD20" s="450" t="str">
        <f>IF(AND('Mapa de Riesgos'!$H$84="Alta",'Mapa de Riesgos'!$L$84="Mayor"),CONCATENATE("R",'Mapa de Riesgos'!$A$84),"")</f>
        <v/>
      </c>
      <c r="AE20" s="450"/>
      <c r="AF20" s="450" t="str">
        <f>IF(AND('Mapa de Riesgos'!$H$90="Alta",'Mapa de Riesgos'!$L$90="Mayor"),CONCATENATE("R",'Mapa de Riesgos'!$A$90),"")</f>
        <v/>
      </c>
      <c r="AG20" s="451"/>
      <c r="AH20" s="440" t="str">
        <f>IF(AND('Mapa de Riesgos'!$H$66="Alta",'Mapa de Riesgos'!$L$66="Catastrófico"),CONCATENATE("R",'Mapa de Riesgos'!$A$66),"")</f>
        <v/>
      </c>
      <c r="AI20" s="441"/>
      <c r="AJ20" s="441" t="str">
        <f>IF(AND('Mapa de Riesgos'!$H$84="Alta",'Mapa de Riesgos'!$L$84="Catastrófico"),CONCATENATE("R",'Mapa de Riesgos'!$A$84),"")</f>
        <v/>
      </c>
      <c r="AK20" s="441"/>
      <c r="AL20" s="441" t="str">
        <f>IF(AND('Mapa de Riesgos'!$H$90="Alta",'Mapa de Riesgos'!$L$90="Catastrófico"),CONCATENATE("R",'Mapa de Riesgos'!$A$90),"")</f>
        <v/>
      </c>
      <c r="AM20" s="442"/>
      <c r="AN20" s="81"/>
      <c r="AO20" s="483"/>
      <c r="AP20" s="484"/>
      <c r="AQ20" s="484"/>
      <c r="AR20" s="484"/>
      <c r="AS20" s="484"/>
      <c r="AT20" s="485"/>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row>
    <row r="21" spans="1:80" ht="15.75" customHeight="1" thickBot="1" x14ac:dyDescent="0.3">
      <c r="A21" s="81"/>
      <c r="B21" s="469"/>
      <c r="C21" s="469"/>
      <c r="D21" s="470"/>
      <c r="E21" s="465"/>
      <c r="F21" s="466"/>
      <c r="G21" s="466"/>
      <c r="H21" s="466"/>
      <c r="I21" s="466"/>
      <c r="J21" s="434"/>
      <c r="K21" s="435"/>
      <c r="L21" s="435"/>
      <c r="M21" s="435"/>
      <c r="N21" s="435"/>
      <c r="O21" s="436"/>
      <c r="P21" s="434"/>
      <c r="Q21" s="435"/>
      <c r="R21" s="435"/>
      <c r="S21" s="435"/>
      <c r="T21" s="435"/>
      <c r="U21" s="436"/>
      <c r="V21" s="452"/>
      <c r="W21" s="453"/>
      <c r="X21" s="453"/>
      <c r="Y21" s="453"/>
      <c r="Z21" s="453"/>
      <c r="AA21" s="454"/>
      <c r="AB21" s="452"/>
      <c r="AC21" s="453"/>
      <c r="AD21" s="453"/>
      <c r="AE21" s="453"/>
      <c r="AF21" s="453"/>
      <c r="AG21" s="454"/>
      <c r="AH21" s="443"/>
      <c r="AI21" s="444"/>
      <c r="AJ21" s="444"/>
      <c r="AK21" s="444"/>
      <c r="AL21" s="444"/>
      <c r="AM21" s="445"/>
      <c r="AN21" s="81"/>
      <c r="AO21" s="486"/>
      <c r="AP21" s="487"/>
      <c r="AQ21" s="487"/>
      <c r="AR21" s="487"/>
      <c r="AS21" s="487"/>
      <c r="AT21" s="488"/>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row>
    <row r="22" spans="1:80" x14ac:dyDescent="0.25">
      <c r="A22" s="81"/>
      <c r="B22" s="469"/>
      <c r="C22" s="469"/>
      <c r="D22" s="470"/>
      <c r="E22" s="459" t="s">
        <v>187</v>
      </c>
      <c r="F22" s="460"/>
      <c r="G22" s="460"/>
      <c r="H22" s="460"/>
      <c r="I22" s="461"/>
      <c r="J22" s="437" t="str">
        <f>IF(AND('Mapa de Riesgos'!$H$12="Media",'Mapa de Riesgos'!$L$12="Leve"),CONCATENATE("R",'Mapa de Riesgos'!$A$12),"")</f>
        <v/>
      </c>
      <c r="K22" s="438"/>
      <c r="L22" s="438" t="str">
        <f>IF(AND('Mapa de Riesgos'!$H$18="Media",'Mapa de Riesgos'!$L$18="Leve"),CONCATENATE("R",'Mapa de Riesgos'!$A$18),"")</f>
        <v/>
      </c>
      <c r="M22" s="438"/>
      <c r="N22" s="438" t="str">
        <f>IF(AND('Mapa de Riesgos'!$H$24="Media",'Mapa de Riesgos'!$L$24="Leve"),CONCATENATE("R",'Mapa de Riesgos'!$A$24),"")</f>
        <v/>
      </c>
      <c r="O22" s="439"/>
      <c r="P22" s="437" t="str">
        <f>IF(AND('Mapa de Riesgos'!$H$12="Media",'Mapa de Riesgos'!$L$12="Menor"),CONCATENATE("R",'Mapa de Riesgos'!$A$12),"")</f>
        <v/>
      </c>
      <c r="Q22" s="438"/>
      <c r="R22" s="438" t="str">
        <f>IF(AND('Mapa de Riesgos'!$H$18="Media",'Mapa de Riesgos'!$L$18="Menor"),CONCATENATE("R",'Mapa de Riesgos'!$A$18),"")</f>
        <v/>
      </c>
      <c r="S22" s="438"/>
      <c r="T22" s="438" t="str">
        <f>IF(AND('Mapa de Riesgos'!$H$24="Media",'Mapa de Riesgos'!$L$24="Menor"),CONCATENATE("R",'Mapa de Riesgos'!$A$24),"")</f>
        <v/>
      </c>
      <c r="U22" s="439"/>
      <c r="V22" s="437" t="str">
        <f>IF(AND('Mapa de Riesgos'!$H$12="Media",'Mapa de Riesgos'!$L$12="Moderado"),CONCATENATE("R",'Mapa de Riesgos'!$A$12),"")</f>
        <v/>
      </c>
      <c r="W22" s="438"/>
      <c r="X22" s="438" t="str">
        <f>IF(AND('Mapa de Riesgos'!$H$18="Media",'Mapa de Riesgos'!$L$18="Moderado"),CONCATENATE("R",'Mapa de Riesgos'!$A$18),"")</f>
        <v>R2</v>
      </c>
      <c r="Y22" s="438"/>
      <c r="Z22" s="438" t="str">
        <f>IF(AND('Mapa de Riesgos'!$H$24="Media",'Mapa de Riesgos'!$L$24="Moderado"),CONCATENATE("R",'Mapa de Riesgos'!$A$24),"")</f>
        <v/>
      </c>
      <c r="AA22" s="439"/>
      <c r="AB22" s="455" t="str">
        <f>IF(AND('Mapa de Riesgos'!$H$12="Media",'Mapa de Riesgos'!$L$12="Mayor"),CONCATENATE("R",'Mapa de Riesgos'!$A$12),"")</f>
        <v/>
      </c>
      <c r="AC22" s="456"/>
      <c r="AD22" s="456" t="str">
        <f>IF(AND('Mapa de Riesgos'!$H$18="Media",'Mapa de Riesgos'!$L$18="Mayor"),CONCATENATE("R",'Mapa de Riesgos'!$A$18),"")</f>
        <v/>
      </c>
      <c r="AE22" s="456"/>
      <c r="AF22" s="456" t="str">
        <f>IF(AND('Mapa de Riesgos'!$H$24="Media",'Mapa de Riesgos'!$L$24="Mayor"),CONCATENATE("R",'Mapa de Riesgos'!$A$24),"")</f>
        <v/>
      </c>
      <c r="AG22" s="457"/>
      <c r="AH22" s="446" t="str">
        <f>IF(AND('Mapa de Riesgos'!$H$12="Media",'Mapa de Riesgos'!$L$12="Catastrófico"),CONCATENATE("R",'Mapa de Riesgos'!$A$12),"")</f>
        <v/>
      </c>
      <c r="AI22" s="447"/>
      <c r="AJ22" s="447" t="str">
        <f>IF(AND('Mapa de Riesgos'!$H$18="Media",'Mapa de Riesgos'!$L$18="Catastrófico"),CONCATENATE("R",'Mapa de Riesgos'!$A$18),"")</f>
        <v/>
      </c>
      <c r="AK22" s="447"/>
      <c r="AL22" s="447" t="str">
        <f>IF(AND('Mapa de Riesgos'!$H$24="Media",'Mapa de Riesgos'!$L$24="Catastrófico"),CONCATENATE("R",'Mapa de Riesgos'!$A$24),"")</f>
        <v/>
      </c>
      <c r="AM22" s="448"/>
      <c r="AN22" s="81"/>
      <c r="AO22" s="489" t="s">
        <v>188</v>
      </c>
      <c r="AP22" s="490"/>
      <c r="AQ22" s="490"/>
      <c r="AR22" s="490"/>
      <c r="AS22" s="490"/>
      <c r="AT22" s="49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row>
    <row r="23" spans="1:80" x14ac:dyDescent="0.25">
      <c r="A23" s="81"/>
      <c r="B23" s="469"/>
      <c r="C23" s="469"/>
      <c r="D23" s="470"/>
      <c r="E23" s="462"/>
      <c r="F23" s="463"/>
      <c r="G23" s="463"/>
      <c r="H23" s="463"/>
      <c r="I23" s="464"/>
      <c r="J23" s="431"/>
      <c r="K23" s="432"/>
      <c r="L23" s="432"/>
      <c r="M23" s="432"/>
      <c r="N23" s="432"/>
      <c r="O23" s="433"/>
      <c r="P23" s="431"/>
      <c r="Q23" s="432"/>
      <c r="R23" s="432"/>
      <c r="S23" s="432"/>
      <c r="T23" s="432"/>
      <c r="U23" s="433"/>
      <c r="V23" s="431"/>
      <c r="W23" s="432"/>
      <c r="X23" s="432"/>
      <c r="Y23" s="432"/>
      <c r="Z23" s="432"/>
      <c r="AA23" s="433"/>
      <c r="AB23" s="449"/>
      <c r="AC23" s="450"/>
      <c r="AD23" s="450"/>
      <c r="AE23" s="450"/>
      <c r="AF23" s="450"/>
      <c r="AG23" s="451"/>
      <c r="AH23" s="440"/>
      <c r="AI23" s="441"/>
      <c r="AJ23" s="441"/>
      <c r="AK23" s="441"/>
      <c r="AL23" s="441"/>
      <c r="AM23" s="442"/>
      <c r="AN23" s="81"/>
      <c r="AO23" s="492"/>
      <c r="AP23" s="493"/>
      <c r="AQ23" s="493"/>
      <c r="AR23" s="493"/>
      <c r="AS23" s="493"/>
      <c r="AT23" s="494"/>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row>
    <row r="24" spans="1:80" x14ac:dyDescent="0.25">
      <c r="A24" s="81"/>
      <c r="B24" s="469"/>
      <c r="C24" s="469"/>
      <c r="D24" s="470"/>
      <c r="E24" s="462"/>
      <c r="F24" s="463"/>
      <c r="G24" s="463"/>
      <c r="H24" s="463"/>
      <c r="I24" s="464"/>
      <c r="J24" s="431" t="str">
        <f>IF(AND('Mapa de Riesgos'!$H$30="Media",'Mapa de Riesgos'!$L$30="Leve"),CONCATENATE("R",'Mapa de Riesgos'!$A$30),"")</f>
        <v/>
      </c>
      <c r="K24" s="432"/>
      <c r="L24" s="432" t="str">
        <f>IF(AND('Mapa de Riesgos'!$H$36="Media",'Mapa de Riesgos'!$L$36="Leve"),CONCATENATE("R",'Mapa de Riesgos'!$A$36),"")</f>
        <v/>
      </c>
      <c r="M24" s="432"/>
      <c r="N24" s="432" t="str">
        <f>IF(AND('Mapa de Riesgos'!$H$42="Media",'Mapa de Riesgos'!$L$42="Leve"),CONCATENATE("R",'Mapa de Riesgos'!$A$42),"")</f>
        <v/>
      </c>
      <c r="O24" s="433"/>
      <c r="P24" s="431" t="str">
        <f>IF(AND('Mapa de Riesgos'!$H$30="Media",'Mapa de Riesgos'!$L$30="Menor"),CONCATENATE("R",'Mapa de Riesgos'!$A$30),"")</f>
        <v/>
      </c>
      <c r="Q24" s="432"/>
      <c r="R24" s="432" t="str">
        <f>IF(AND('Mapa de Riesgos'!$H$36="Media",'Mapa de Riesgos'!$L$36="Menor"),CONCATENATE("R",'Mapa de Riesgos'!$A$36),"")</f>
        <v/>
      </c>
      <c r="S24" s="432"/>
      <c r="T24" s="432" t="str">
        <f>IF(AND('Mapa de Riesgos'!$H$42="Media",'Mapa de Riesgos'!$L$42="Menor"),CONCATENATE("R",'Mapa de Riesgos'!$A$42),"")</f>
        <v/>
      </c>
      <c r="U24" s="433"/>
      <c r="V24" s="431" t="str">
        <f>IF(AND('Mapa de Riesgos'!$H$30="Media",'Mapa de Riesgos'!$L$30="Moderado"),CONCATENATE("R",'Mapa de Riesgos'!$A$30),"")</f>
        <v/>
      </c>
      <c r="W24" s="432"/>
      <c r="X24" s="432" t="str">
        <f>IF(AND('Mapa de Riesgos'!$H$36="Media",'Mapa de Riesgos'!$L$36="Moderado"),CONCATENATE("R",'Mapa de Riesgos'!$A$36),"")</f>
        <v/>
      </c>
      <c r="Y24" s="432"/>
      <c r="Z24" s="432" t="str">
        <f>IF(AND('Mapa de Riesgos'!$H$42="Media",'Mapa de Riesgos'!$L$42="Moderado"),CONCATENATE("R",'Mapa de Riesgos'!$A$42),"")</f>
        <v/>
      </c>
      <c r="AA24" s="433"/>
      <c r="AB24" s="449" t="str">
        <f>IF(AND('Mapa de Riesgos'!$H$30="Media",'Mapa de Riesgos'!$L$30="Mayor"),CONCATENATE("R",'Mapa de Riesgos'!$A$30),"")</f>
        <v/>
      </c>
      <c r="AC24" s="450"/>
      <c r="AD24" s="450" t="str">
        <f>IF(AND('Mapa de Riesgos'!$H$36="Media",'Mapa de Riesgos'!$L$36="Mayor"),CONCATENATE("R",'Mapa de Riesgos'!$A$36),"")</f>
        <v/>
      </c>
      <c r="AE24" s="450"/>
      <c r="AF24" s="450" t="str">
        <f>IF(AND('Mapa de Riesgos'!$H$42="Media",'Mapa de Riesgos'!$L$42="Mayor"),CONCATENATE("R",'Mapa de Riesgos'!$A$42),"")</f>
        <v/>
      </c>
      <c r="AG24" s="451"/>
      <c r="AH24" s="440" t="str">
        <f>IF(AND('Mapa de Riesgos'!$H$30="Media",'Mapa de Riesgos'!$L$30="Catastrófico"),CONCATENATE("R",'Mapa de Riesgos'!$A$30),"")</f>
        <v/>
      </c>
      <c r="AI24" s="441"/>
      <c r="AJ24" s="441" t="str">
        <f>IF(AND('Mapa de Riesgos'!$H$36="Media",'Mapa de Riesgos'!$L$36="Catastrófico"),CONCATENATE("R",'Mapa de Riesgos'!$A$36),"")</f>
        <v/>
      </c>
      <c r="AK24" s="441"/>
      <c r="AL24" s="441" t="str">
        <f>IF(AND('Mapa de Riesgos'!$H$42="Media",'Mapa de Riesgos'!$L$42="Catastrófico"),CONCATENATE("R",'Mapa de Riesgos'!$A$42),"")</f>
        <v/>
      </c>
      <c r="AM24" s="442"/>
      <c r="AN24" s="81"/>
      <c r="AO24" s="492"/>
      <c r="AP24" s="493"/>
      <c r="AQ24" s="493"/>
      <c r="AR24" s="493"/>
      <c r="AS24" s="493"/>
      <c r="AT24" s="494"/>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row>
    <row r="25" spans="1:80" x14ac:dyDescent="0.25">
      <c r="A25" s="81"/>
      <c r="B25" s="469"/>
      <c r="C25" s="469"/>
      <c r="D25" s="470"/>
      <c r="E25" s="462"/>
      <c r="F25" s="463"/>
      <c r="G25" s="463"/>
      <c r="H25" s="463"/>
      <c r="I25" s="464"/>
      <c r="J25" s="431"/>
      <c r="K25" s="432"/>
      <c r="L25" s="432"/>
      <c r="M25" s="432"/>
      <c r="N25" s="432"/>
      <c r="O25" s="433"/>
      <c r="P25" s="431"/>
      <c r="Q25" s="432"/>
      <c r="R25" s="432"/>
      <c r="S25" s="432"/>
      <c r="T25" s="432"/>
      <c r="U25" s="433"/>
      <c r="V25" s="431"/>
      <c r="W25" s="432"/>
      <c r="X25" s="432"/>
      <c r="Y25" s="432"/>
      <c r="Z25" s="432"/>
      <c r="AA25" s="433"/>
      <c r="AB25" s="449"/>
      <c r="AC25" s="450"/>
      <c r="AD25" s="450"/>
      <c r="AE25" s="450"/>
      <c r="AF25" s="450"/>
      <c r="AG25" s="451"/>
      <c r="AH25" s="440"/>
      <c r="AI25" s="441"/>
      <c r="AJ25" s="441"/>
      <c r="AK25" s="441"/>
      <c r="AL25" s="441"/>
      <c r="AM25" s="442"/>
      <c r="AN25" s="81"/>
      <c r="AO25" s="492"/>
      <c r="AP25" s="493"/>
      <c r="AQ25" s="493"/>
      <c r="AR25" s="493"/>
      <c r="AS25" s="493"/>
      <c r="AT25" s="494"/>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row>
    <row r="26" spans="1:80" x14ac:dyDescent="0.25">
      <c r="A26" s="81"/>
      <c r="B26" s="469"/>
      <c r="C26" s="469"/>
      <c r="D26" s="470"/>
      <c r="E26" s="462"/>
      <c r="F26" s="463"/>
      <c r="G26" s="463"/>
      <c r="H26" s="463"/>
      <c r="I26" s="464"/>
      <c r="J26" s="431" t="str">
        <f>IF(AND('Mapa de Riesgos'!$H$48="Media",'Mapa de Riesgos'!$L$48="Leve"),CONCATENATE("R",'Mapa de Riesgos'!$A$48),"")</f>
        <v/>
      </c>
      <c r="K26" s="432"/>
      <c r="L26" s="432" t="str">
        <f>IF(AND('Mapa de Riesgos'!$H$54="Media",'Mapa de Riesgos'!$L$54="Leve"),CONCATENATE("R",'Mapa de Riesgos'!$A$54),"")</f>
        <v/>
      </c>
      <c r="M26" s="432"/>
      <c r="N26" s="432" t="str">
        <f>IF(AND('Mapa de Riesgos'!$H$60="Media",'Mapa de Riesgos'!$L$60="Leve"),CONCATENATE("R",'Mapa de Riesgos'!$A$60),"")</f>
        <v/>
      </c>
      <c r="O26" s="433"/>
      <c r="P26" s="431" t="str">
        <f>IF(AND('Mapa de Riesgos'!$H$48="Media",'Mapa de Riesgos'!$L$48="Menor"),CONCATENATE("R",'Mapa de Riesgos'!$A$48),"")</f>
        <v/>
      </c>
      <c r="Q26" s="432"/>
      <c r="R26" s="432" t="str">
        <f>IF(AND('Mapa de Riesgos'!$H$54="Media",'Mapa de Riesgos'!$L$54="Menor"),CONCATENATE("R",'Mapa de Riesgos'!$A$54),"")</f>
        <v/>
      </c>
      <c r="S26" s="432"/>
      <c r="T26" s="432" t="str">
        <f>IF(AND('Mapa de Riesgos'!$H$60="Media",'Mapa de Riesgos'!$L$60="Menor"),CONCATENATE("R",'Mapa de Riesgos'!$A$60),"")</f>
        <v/>
      </c>
      <c r="U26" s="433"/>
      <c r="V26" s="431" t="str">
        <f>IF(AND('Mapa de Riesgos'!$H$48="Media",'Mapa de Riesgos'!$L$48="Moderado"),CONCATENATE("R",'Mapa de Riesgos'!$A$48),"")</f>
        <v/>
      </c>
      <c r="W26" s="432"/>
      <c r="X26" s="432" t="str">
        <f>IF(AND('Mapa de Riesgos'!$H$54="Media",'Mapa de Riesgos'!$L$54="Moderado"),CONCATENATE("R",'Mapa de Riesgos'!$A$54),"")</f>
        <v/>
      </c>
      <c r="Y26" s="432"/>
      <c r="Z26" s="432" t="str">
        <f>IF(AND('Mapa de Riesgos'!$H$60="Media",'Mapa de Riesgos'!$L$60="Moderado"),CONCATENATE("R",'Mapa de Riesgos'!$A$60),"")</f>
        <v/>
      </c>
      <c r="AA26" s="433"/>
      <c r="AB26" s="449" t="str">
        <f>IF(AND('Mapa de Riesgos'!$H$48="Media",'Mapa de Riesgos'!$L$48="Mayor"),CONCATENATE("R",'Mapa de Riesgos'!$A$48),"")</f>
        <v/>
      </c>
      <c r="AC26" s="450"/>
      <c r="AD26" s="450" t="str">
        <f>IF(AND('Mapa de Riesgos'!$H$54="Media",'Mapa de Riesgos'!$L$54="Mayor"),CONCATENATE("R",'Mapa de Riesgos'!$A$54),"")</f>
        <v/>
      </c>
      <c r="AE26" s="450"/>
      <c r="AF26" s="450" t="str">
        <f>IF(AND('Mapa de Riesgos'!$H$60="Media",'Mapa de Riesgos'!$L$60="Mayor"),CONCATENATE("R",'Mapa de Riesgos'!$A$60),"")</f>
        <v/>
      </c>
      <c r="AG26" s="451"/>
      <c r="AH26" s="440" t="str">
        <f>IF(AND('Mapa de Riesgos'!$H$48="Media",'Mapa de Riesgos'!$L$48="Catastrófico"),CONCATENATE("R",'Mapa de Riesgos'!$A$48),"")</f>
        <v/>
      </c>
      <c r="AI26" s="441"/>
      <c r="AJ26" s="441" t="str">
        <f>IF(AND('Mapa de Riesgos'!$H$54="Media",'Mapa de Riesgos'!$L$54="Catastrófico"),CONCATENATE("R",'Mapa de Riesgos'!$A$54),"")</f>
        <v/>
      </c>
      <c r="AK26" s="441"/>
      <c r="AL26" s="441" t="str">
        <f>IF(AND('Mapa de Riesgos'!$H$60="Media",'Mapa de Riesgos'!$L$60="Catastrófico"),CONCATENATE("R",'Mapa de Riesgos'!$A$60),"")</f>
        <v/>
      </c>
      <c r="AM26" s="442"/>
      <c r="AN26" s="81"/>
      <c r="AO26" s="492"/>
      <c r="AP26" s="493"/>
      <c r="AQ26" s="493"/>
      <c r="AR26" s="493"/>
      <c r="AS26" s="493"/>
      <c r="AT26" s="494"/>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row>
    <row r="27" spans="1:80" x14ac:dyDescent="0.25">
      <c r="A27" s="81"/>
      <c r="B27" s="469"/>
      <c r="C27" s="469"/>
      <c r="D27" s="470"/>
      <c r="E27" s="462"/>
      <c r="F27" s="463"/>
      <c r="G27" s="463"/>
      <c r="H27" s="463"/>
      <c r="I27" s="464"/>
      <c r="J27" s="431"/>
      <c r="K27" s="432"/>
      <c r="L27" s="432"/>
      <c r="M27" s="432"/>
      <c r="N27" s="432"/>
      <c r="O27" s="433"/>
      <c r="P27" s="431"/>
      <c r="Q27" s="432"/>
      <c r="R27" s="432"/>
      <c r="S27" s="432"/>
      <c r="T27" s="432"/>
      <c r="U27" s="433"/>
      <c r="V27" s="431"/>
      <c r="W27" s="432"/>
      <c r="X27" s="432"/>
      <c r="Y27" s="432"/>
      <c r="Z27" s="432"/>
      <c r="AA27" s="433"/>
      <c r="AB27" s="449"/>
      <c r="AC27" s="450"/>
      <c r="AD27" s="450"/>
      <c r="AE27" s="450"/>
      <c r="AF27" s="450"/>
      <c r="AG27" s="451"/>
      <c r="AH27" s="440"/>
      <c r="AI27" s="441"/>
      <c r="AJ27" s="441"/>
      <c r="AK27" s="441"/>
      <c r="AL27" s="441"/>
      <c r="AM27" s="442"/>
      <c r="AN27" s="81"/>
      <c r="AO27" s="492"/>
      <c r="AP27" s="493"/>
      <c r="AQ27" s="493"/>
      <c r="AR27" s="493"/>
      <c r="AS27" s="493"/>
      <c r="AT27" s="494"/>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row>
    <row r="28" spans="1:80" x14ac:dyDescent="0.25">
      <c r="A28" s="81"/>
      <c r="B28" s="469"/>
      <c r="C28" s="469"/>
      <c r="D28" s="470"/>
      <c r="E28" s="462"/>
      <c r="F28" s="463"/>
      <c r="G28" s="463"/>
      <c r="H28" s="463"/>
      <c r="I28" s="464"/>
      <c r="J28" s="431" t="str">
        <f>IF(AND('Mapa de Riesgos'!$H$66="Media",'Mapa de Riesgos'!$L$66="Leve"),CONCATENATE("R",'Mapa de Riesgos'!$A$66),"")</f>
        <v/>
      </c>
      <c r="K28" s="432"/>
      <c r="L28" s="432" t="str">
        <f>IF(AND('Mapa de Riesgos'!$H$84="Media",'Mapa de Riesgos'!$L$84="Leve"),CONCATENATE("R",'Mapa de Riesgos'!$A$84),"")</f>
        <v/>
      </c>
      <c r="M28" s="432"/>
      <c r="N28" s="432" t="str">
        <f>IF(AND('Mapa de Riesgos'!$H$90="Media",'Mapa de Riesgos'!$L$90="Leve"),CONCATENATE("R",'Mapa de Riesgos'!$A$90),"")</f>
        <v/>
      </c>
      <c r="O28" s="433"/>
      <c r="P28" s="431" t="str">
        <f>IF(AND('Mapa de Riesgos'!$H$66="Media",'Mapa de Riesgos'!$L$66="Menor"),CONCATENATE("R",'Mapa de Riesgos'!$A$66),"")</f>
        <v/>
      </c>
      <c r="Q28" s="432"/>
      <c r="R28" s="432" t="str">
        <f>IF(AND('Mapa de Riesgos'!$H$84="Media",'Mapa de Riesgos'!$L$84="Menor"),CONCATENATE("R",'Mapa de Riesgos'!$A$84),"")</f>
        <v/>
      </c>
      <c r="S28" s="432"/>
      <c r="T28" s="432" t="str">
        <f>IF(AND('Mapa de Riesgos'!$H$90="Media",'Mapa de Riesgos'!$L$90="Menor"),CONCATENATE("R",'Mapa de Riesgos'!$A$90),"")</f>
        <v/>
      </c>
      <c r="U28" s="433"/>
      <c r="V28" s="431" t="str">
        <f>IF(AND('Mapa de Riesgos'!$H$66="Media",'Mapa de Riesgos'!$L$66="Moderado"),CONCATENATE("R",'Mapa de Riesgos'!$A$66),"")</f>
        <v/>
      </c>
      <c r="W28" s="432"/>
      <c r="X28" s="432" t="str">
        <f>IF(AND('Mapa de Riesgos'!$H$84="Media",'Mapa de Riesgos'!$L$84="Moderado"),CONCATENATE("R",'Mapa de Riesgos'!$A$84),"")</f>
        <v/>
      </c>
      <c r="Y28" s="432"/>
      <c r="Z28" s="432" t="str">
        <f>IF(AND('Mapa de Riesgos'!$H$90="Media",'Mapa de Riesgos'!$L$90="Moderado"),CONCATENATE("R",'Mapa de Riesgos'!$A$90),"")</f>
        <v/>
      </c>
      <c r="AA28" s="433"/>
      <c r="AB28" s="449" t="str">
        <f>IF(AND('Mapa de Riesgos'!$H$66="Media",'Mapa de Riesgos'!$L$66="Mayor"),CONCATENATE("R",'Mapa de Riesgos'!$A$66),"")</f>
        <v/>
      </c>
      <c r="AC28" s="450"/>
      <c r="AD28" s="450" t="str">
        <f>IF(AND('Mapa de Riesgos'!$H$84="Media",'Mapa de Riesgos'!$L$84="Mayor"),CONCATENATE("R",'Mapa de Riesgos'!$A$84),"")</f>
        <v/>
      </c>
      <c r="AE28" s="450"/>
      <c r="AF28" s="450" t="str">
        <f>IF(AND('Mapa de Riesgos'!$H$90="Media",'Mapa de Riesgos'!$L$90="Mayor"),CONCATENATE("R",'Mapa de Riesgos'!$A$90),"")</f>
        <v/>
      </c>
      <c r="AG28" s="451"/>
      <c r="AH28" s="440" t="str">
        <f>IF(AND('Mapa de Riesgos'!$H$66="Media",'Mapa de Riesgos'!$L$66="Catastrófico"),CONCATENATE("R",'Mapa de Riesgos'!$A$66),"")</f>
        <v/>
      </c>
      <c r="AI28" s="441"/>
      <c r="AJ28" s="441" t="str">
        <f>IF(AND('Mapa de Riesgos'!$H$84="Media",'Mapa de Riesgos'!$L$84="Catastrófico"),CONCATENATE("R",'Mapa de Riesgos'!$A$84),"")</f>
        <v/>
      </c>
      <c r="AK28" s="441"/>
      <c r="AL28" s="441" t="str">
        <f>IF(AND('Mapa de Riesgos'!$H$90="Media",'Mapa de Riesgos'!$L$90="Catastrófico"),CONCATENATE("R",'Mapa de Riesgos'!$A$90),"")</f>
        <v/>
      </c>
      <c r="AM28" s="442"/>
      <c r="AN28" s="81"/>
      <c r="AO28" s="492"/>
      <c r="AP28" s="493"/>
      <c r="AQ28" s="493"/>
      <c r="AR28" s="493"/>
      <c r="AS28" s="493"/>
      <c r="AT28" s="494"/>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row>
    <row r="29" spans="1:80" ht="15.75" thickBot="1" x14ac:dyDescent="0.3">
      <c r="A29" s="81"/>
      <c r="B29" s="469"/>
      <c r="C29" s="469"/>
      <c r="D29" s="470"/>
      <c r="E29" s="465"/>
      <c r="F29" s="466"/>
      <c r="G29" s="466"/>
      <c r="H29" s="466"/>
      <c r="I29" s="467"/>
      <c r="J29" s="431"/>
      <c r="K29" s="432"/>
      <c r="L29" s="432"/>
      <c r="M29" s="432"/>
      <c r="N29" s="432"/>
      <c r="O29" s="433"/>
      <c r="P29" s="434"/>
      <c r="Q29" s="435"/>
      <c r="R29" s="435"/>
      <c r="S29" s="435"/>
      <c r="T29" s="435"/>
      <c r="U29" s="436"/>
      <c r="V29" s="434"/>
      <c r="W29" s="435"/>
      <c r="X29" s="435"/>
      <c r="Y29" s="435"/>
      <c r="Z29" s="435"/>
      <c r="AA29" s="436"/>
      <c r="AB29" s="452"/>
      <c r="AC29" s="453"/>
      <c r="AD29" s="453"/>
      <c r="AE29" s="453"/>
      <c r="AF29" s="453"/>
      <c r="AG29" s="454"/>
      <c r="AH29" s="443"/>
      <c r="AI29" s="444"/>
      <c r="AJ29" s="444"/>
      <c r="AK29" s="444"/>
      <c r="AL29" s="444"/>
      <c r="AM29" s="445"/>
      <c r="AN29" s="81"/>
      <c r="AO29" s="495"/>
      <c r="AP29" s="496"/>
      <c r="AQ29" s="496"/>
      <c r="AR29" s="496"/>
      <c r="AS29" s="496"/>
      <c r="AT29" s="497"/>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row>
    <row r="30" spans="1:80" x14ac:dyDescent="0.25">
      <c r="A30" s="81"/>
      <c r="B30" s="469"/>
      <c r="C30" s="469"/>
      <c r="D30" s="470"/>
      <c r="E30" s="459" t="s">
        <v>189</v>
      </c>
      <c r="F30" s="460"/>
      <c r="G30" s="460"/>
      <c r="H30" s="460"/>
      <c r="I30" s="460"/>
      <c r="J30" s="428" t="str">
        <f>IF(AND('Mapa de Riesgos'!$H$12="Baja",'Mapa de Riesgos'!$L$12="Leve"),CONCATENATE("R",'Mapa de Riesgos'!$A$12),"")</f>
        <v/>
      </c>
      <c r="K30" s="429"/>
      <c r="L30" s="429" t="str">
        <f>IF(AND('Mapa de Riesgos'!$H$18="Baja",'Mapa de Riesgos'!$L$18="Leve"),CONCATENATE("R",'Mapa de Riesgos'!$A$18),"")</f>
        <v/>
      </c>
      <c r="M30" s="429"/>
      <c r="N30" s="429" t="str">
        <f>IF(AND('Mapa de Riesgos'!$H$24="Baja",'Mapa de Riesgos'!$L$24="Leve"),CONCATENATE("R",'Mapa de Riesgos'!$A$24),"")</f>
        <v/>
      </c>
      <c r="O30" s="430"/>
      <c r="P30" s="438" t="str">
        <f>IF(AND('Mapa de Riesgos'!$H$12="Baja",'Mapa de Riesgos'!$L$12="Menor"),CONCATENATE("R",'Mapa de Riesgos'!$A$12),"")</f>
        <v/>
      </c>
      <c r="Q30" s="438"/>
      <c r="R30" s="438" t="str">
        <f>IF(AND('Mapa de Riesgos'!$H$18="Baja",'Mapa de Riesgos'!$L$18="Menor"),CONCATENATE("R",'Mapa de Riesgos'!$A$18),"")</f>
        <v/>
      </c>
      <c r="S30" s="438"/>
      <c r="T30" s="438" t="str">
        <f>IF(AND('Mapa de Riesgos'!$H$24="Baja",'Mapa de Riesgos'!$L$24="Menor"),CONCATENATE("R",'Mapa de Riesgos'!$A$24),"")</f>
        <v/>
      </c>
      <c r="U30" s="439"/>
      <c r="V30" s="437" t="str">
        <f>IF(AND('Mapa de Riesgos'!$H$12="Baja",'Mapa de Riesgos'!$L$12="Moderado"),CONCATENATE("R",'Mapa de Riesgos'!$A$12),"")</f>
        <v/>
      </c>
      <c r="W30" s="438"/>
      <c r="X30" s="438" t="str">
        <f>IF(AND('Mapa de Riesgos'!$H$18="Baja",'Mapa de Riesgos'!$L$18="Moderado"),CONCATENATE("R",'Mapa de Riesgos'!$A$18),"")</f>
        <v/>
      </c>
      <c r="Y30" s="438"/>
      <c r="Z30" s="438" t="str">
        <f>IF(AND('Mapa de Riesgos'!$H$24="Baja",'Mapa de Riesgos'!$L$24="Moderado"),CONCATENATE("R",'Mapa de Riesgos'!$A$24),"")</f>
        <v/>
      </c>
      <c r="AA30" s="439"/>
      <c r="AB30" s="455" t="str">
        <f>IF(AND('Mapa de Riesgos'!$H$12="Baja",'Mapa de Riesgos'!$L$12="Mayor"),CONCATENATE("R",'Mapa de Riesgos'!$A$12),"")</f>
        <v/>
      </c>
      <c r="AC30" s="456"/>
      <c r="AD30" s="456" t="str">
        <f>IF(AND('Mapa de Riesgos'!$H$18="Baja",'Mapa de Riesgos'!$L$18="Mayor"),CONCATENATE("R",'Mapa de Riesgos'!$A$18),"")</f>
        <v/>
      </c>
      <c r="AE30" s="456"/>
      <c r="AF30" s="456" t="str">
        <f>IF(AND('Mapa de Riesgos'!$H$24="Baja",'Mapa de Riesgos'!$L$24="Mayor"),CONCATENATE("R",'Mapa de Riesgos'!$A$24),"")</f>
        <v/>
      </c>
      <c r="AG30" s="457"/>
      <c r="AH30" s="446" t="str">
        <f>IF(AND('Mapa de Riesgos'!$H$12="Baja",'Mapa de Riesgos'!$L$12="Catastrófico"),CONCATENATE("R",'Mapa de Riesgos'!$A$12),"")</f>
        <v/>
      </c>
      <c r="AI30" s="447"/>
      <c r="AJ30" s="447" t="str">
        <f>IF(AND('Mapa de Riesgos'!$H$18="Baja",'Mapa de Riesgos'!$L$18="Catastrófico"),CONCATENATE("R",'Mapa de Riesgos'!$A$18),"")</f>
        <v/>
      </c>
      <c r="AK30" s="447"/>
      <c r="AL30" s="447" t="str">
        <f>IF(AND('Mapa de Riesgos'!$H$24="Baja",'Mapa de Riesgos'!$L$24="Catastrófico"),CONCATENATE("R",'Mapa de Riesgos'!$A$24),"")</f>
        <v/>
      </c>
      <c r="AM30" s="448"/>
      <c r="AN30" s="81"/>
      <c r="AO30" s="498" t="s">
        <v>190</v>
      </c>
      <c r="AP30" s="499"/>
      <c r="AQ30" s="499"/>
      <c r="AR30" s="499"/>
      <c r="AS30" s="499"/>
      <c r="AT30" s="500"/>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row>
    <row r="31" spans="1:80" x14ac:dyDescent="0.25">
      <c r="A31" s="81"/>
      <c r="B31" s="469"/>
      <c r="C31" s="469"/>
      <c r="D31" s="470"/>
      <c r="E31" s="462"/>
      <c r="F31" s="463"/>
      <c r="G31" s="463"/>
      <c r="H31" s="463"/>
      <c r="I31" s="463"/>
      <c r="J31" s="422"/>
      <c r="K31" s="423"/>
      <c r="L31" s="423"/>
      <c r="M31" s="423"/>
      <c r="N31" s="423"/>
      <c r="O31" s="424"/>
      <c r="P31" s="432"/>
      <c r="Q31" s="432"/>
      <c r="R31" s="432"/>
      <c r="S31" s="432"/>
      <c r="T31" s="432"/>
      <c r="U31" s="433"/>
      <c r="V31" s="431"/>
      <c r="W31" s="432"/>
      <c r="X31" s="432"/>
      <c r="Y31" s="432"/>
      <c r="Z31" s="432"/>
      <c r="AA31" s="433"/>
      <c r="AB31" s="449"/>
      <c r="AC31" s="450"/>
      <c r="AD31" s="450"/>
      <c r="AE31" s="450"/>
      <c r="AF31" s="450"/>
      <c r="AG31" s="451"/>
      <c r="AH31" s="440"/>
      <c r="AI31" s="441"/>
      <c r="AJ31" s="441"/>
      <c r="AK31" s="441"/>
      <c r="AL31" s="441"/>
      <c r="AM31" s="442"/>
      <c r="AN31" s="81"/>
      <c r="AO31" s="501"/>
      <c r="AP31" s="502"/>
      <c r="AQ31" s="502"/>
      <c r="AR31" s="502"/>
      <c r="AS31" s="502"/>
      <c r="AT31" s="503"/>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row>
    <row r="32" spans="1:80" x14ac:dyDescent="0.25">
      <c r="A32" s="81"/>
      <c r="B32" s="469"/>
      <c r="C32" s="469"/>
      <c r="D32" s="470"/>
      <c r="E32" s="462"/>
      <c r="F32" s="463"/>
      <c r="G32" s="463"/>
      <c r="H32" s="463"/>
      <c r="I32" s="463"/>
      <c r="J32" s="422" t="str">
        <f>IF(AND('Mapa de Riesgos'!$H$30="Baja",'Mapa de Riesgos'!$L$30="Leve"),CONCATENATE("R",'Mapa de Riesgos'!$A$30),"")</f>
        <v/>
      </c>
      <c r="K32" s="423"/>
      <c r="L32" s="423" t="str">
        <f>IF(AND('Mapa de Riesgos'!$H$36="Baja",'Mapa de Riesgos'!$L$36="Leve"),CONCATENATE("R",'Mapa de Riesgos'!$A$36),"")</f>
        <v/>
      </c>
      <c r="M32" s="423"/>
      <c r="N32" s="423" t="str">
        <f>IF(AND('Mapa de Riesgos'!$H$42="Baja",'Mapa de Riesgos'!$L$42="Leve"),CONCATENATE("R",'Mapa de Riesgos'!$A$42),"")</f>
        <v/>
      </c>
      <c r="O32" s="424"/>
      <c r="P32" s="432" t="str">
        <f>IF(AND('Mapa de Riesgos'!$H$30="Baja",'Mapa de Riesgos'!$L$30="Menor"),CONCATENATE("R",'Mapa de Riesgos'!$A$30),"")</f>
        <v/>
      </c>
      <c r="Q32" s="432"/>
      <c r="R32" s="432" t="str">
        <f>IF(AND('Mapa de Riesgos'!$H$36="Baja",'Mapa de Riesgos'!$L$36="Menor"),CONCATENATE("R",'Mapa de Riesgos'!$A$36),"")</f>
        <v/>
      </c>
      <c r="S32" s="432"/>
      <c r="T32" s="432" t="str">
        <f>IF(AND('Mapa de Riesgos'!$H$42="Baja",'Mapa de Riesgos'!$L$42="Menor"),CONCATENATE("R",'Mapa de Riesgos'!$A$42),"")</f>
        <v/>
      </c>
      <c r="U32" s="433"/>
      <c r="V32" s="431" t="str">
        <f>IF(AND('Mapa de Riesgos'!$H$30="Baja",'Mapa de Riesgos'!$L$30="Moderado"),CONCATENATE("R",'Mapa de Riesgos'!$A$30),"")</f>
        <v/>
      </c>
      <c r="W32" s="432"/>
      <c r="X32" s="432" t="str">
        <f>IF(AND('Mapa de Riesgos'!$H$36="Baja",'Mapa de Riesgos'!$L$36="Moderado"),CONCATENATE("R",'Mapa de Riesgos'!$A$36),"")</f>
        <v/>
      </c>
      <c r="Y32" s="432"/>
      <c r="Z32" s="432" t="str">
        <f>IF(AND('Mapa de Riesgos'!$H$42="Baja",'Mapa de Riesgos'!$L$42="Moderado"),CONCATENATE("R",'Mapa de Riesgos'!$A$42),"")</f>
        <v/>
      </c>
      <c r="AA32" s="433"/>
      <c r="AB32" s="449" t="str">
        <f>IF(AND('Mapa de Riesgos'!$H$30="Baja",'Mapa de Riesgos'!$L$30="Mayor"),CONCATENATE("R",'Mapa de Riesgos'!$A$30),"")</f>
        <v/>
      </c>
      <c r="AC32" s="450"/>
      <c r="AD32" s="450" t="str">
        <f>IF(AND('Mapa de Riesgos'!$H$36="Baja",'Mapa de Riesgos'!$L$36="Mayor"),CONCATENATE("R",'Mapa de Riesgos'!$A$36),"")</f>
        <v/>
      </c>
      <c r="AE32" s="450"/>
      <c r="AF32" s="450" t="str">
        <f>IF(AND('Mapa de Riesgos'!$H$42="Baja",'Mapa de Riesgos'!$L$42="Mayor"),CONCATENATE("R",'Mapa de Riesgos'!$A$42),"")</f>
        <v/>
      </c>
      <c r="AG32" s="451"/>
      <c r="AH32" s="440" t="str">
        <f>IF(AND('Mapa de Riesgos'!$H$30="Baja",'Mapa de Riesgos'!$L$30="Catastrófico"),CONCATENATE("R",'Mapa de Riesgos'!$A$30),"")</f>
        <v/>
      </c>
      <c r="AI32" s="441"/>
      <c r="AJ32" s="441" t="str">
        <f>IF(AND('Mapa de Riesgos'!$H$36="Baja",'Mapa de Riesgos'!$L$36="Catastrófico"),CONCATENATE("R",'Mapa de Riesgos'!$A$36),"")</f>
        <v/>
      </c>
      <c r="AK32" s="441"/>
      <c r="AL32" s="441" t="str">
        <f>IF(AND('Mapa de Riesgos'!$H$42="Baja",'Mapa de Riesgos'!$L$42="Catastrófico"),CONCATENATE("R",'Mapa de Riesgos'!$A$42),"")</f>
        <v/>
      </c>
      <c r="AM32" s="442"/>
      <c r="AN32" s="81"/>
      <c r="AO32" s="501"/>
      <c r="AP32" s="502"/>
      <c r="AQ32" s="502"/>
      <c r="AR32" s="502"/>
      <c r="AS32" s="502"/>
      <c r="AT32" s="503"/>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row>
    <row r="33" spans="1:80" x14ac:dyDescent="0.25">
      <c r="A33" s="81"/>
      <c r="B33" s="469"/>
      <c r="C33" s="469"/>
      <c r="D33" s="470"/>
      <c r="E33" s="462"/>
      <c r="F33" s="463"/>
      <c r="G33" s="463"/>
      <c r="H33" s="463"/>
      <c r="I33" s="463"/>
      <c r="J33" s="422"/>
      <c r="K33" s="423"/>
      <c r="L33" s="423"/>
      <c r="M33" s="423"/>
      <c r="N33" s="423"/>
      <c r="O33" s="424"/>
      <c r="P33" s="432"/>
      <c r="Q33" s="432"/>
      <c r="R33" s="432"/>
      <c r="S33" s="432"/>
      <c r="T33" s="432"/>
      <c r="U33" s="433"/>
      <c r="V33" s="431"/>
      <c r="W33" s="432"/>
      <c r="X33" s="432"/>
      <c r="Y33" s="432"/>
      <c r="Z33" s="432"/>
      <c r="AA33" s="433"/>
      <c r="AB33" s="449"/>
      <c r="AC33" s="450"/>
      <c r="AD33" s="450"/>
      <c r="AE33" s="450"/>
      <c r="AF33" s="450"/>
      <c r="AG33" s="451"/>
      <c r="AH33" s="440"/>
      <c r="AI33" s="441"/>
      <c r="AJ33" s="441"/>
      <c r="AK33" s="441"/>
      <c r="AL33" s="441"/>
      <c r="AM33" s="442"/>
      <c r="AN33" s="81"/>
      <c r="AO33" s="501"/>
      <c r="AP33" s="502"/>
      <c r="AQ33" s="502"/>
      <c r="AR33" s="502"/>
      <c r="AS33" s="502"/>
      <c r="AT33" s="503"/>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row>
    <row r="34" spans="1:80" x14ac:dyDescent="0.25">
      <c r="A34" s="81"/>
      <c r="B34" s="469"/>
      <c r="C34" s="469"/>
      <c r="D34" s="470"/>
      <c r="E34" s="462"/>
      <c r="F34" s="463"/>
      <c r="G34" s="463"/>
      <c r="H34" s="463"/>
      <c r="I34" s="463"/>
      <c r="J34" s="422" t="str">
        <f>IF(AND('Mapa de Riesgos'!$H$48="Baja",'Mapa de Riesgos'!$L$48="Leve"),CONCATENATE("R",'Mapa de Riesgos'!$A$48),"")</f>
        <v/>
      </c>
      <c r="K34" s="423"/>
      <c r="L34" s="423" t="str">
        <f>IF(AND('Mapa de Riesgos'!$H$54="Baja",'Mapa de Riesgos'!$L$54="Leve"),CONCATENATE("R",'Mapa de Riesgos'!$A$54),"")</f>
        <v/>
      </c>
      <c r="M34" s="423"/>
      <c r="N34" s="423" t="str">
        <f>IF(AND('Mapa de Riesgos'!$H$60="Baja",'Mapa de Riesgos'!$L$60="Leve"),CONCATENATE("R",'Mapa de Riesgos'!$A$60),"")</f>
        <v/>
      </c>
      <c r="O34" s="424"/>
      <c r="P34" s="432" t="str">
        <f>IF(AND('Mapa de Riesgos'!$H$48="Baja",'Mapa de Riesgos'!$L$48="Menor"),CONCATENATE("R",'Mapa de Riesgos'!$A$48),"")</f>
        <v/>
      </c>
      <c r="Q34" s="432"/>
      <c r="R34" s="432" t="str">
        <f>IF(AND('Mapa de Riesgos'!$H$54="Baja",'Mapa de Riesgos'!$L$54="Menor"),CONCATENATE("R",'Mapa de Riesgos'!$A$54),"")</f>
        <v/>
      </c>
      <c r="S34" s="432"/>
      <c r="T34" s="432" t="str">
        <f>IF(AND('Mapa de Riesgos'!$H$60="Baja",'Mapa de Riesgos'!$L$60="Menor"),CONCATENATE("R",'Mapa de Riesgos'!$A$60),"")</f>
        <v/>
      </c>
      <c r="U34" s="433"/>
      <c r="V34" s="431" t="str">
        <f>IF(AND('Mapa de Riesgos'!$H$48="Baja",'Mapa de Riesgos'!$L$48="Moderado"),CONCATENATE("R",'Mapa de Riesgos'!$A$48),"")</f>
        <v/>
      </c>
      <c r="W34" s="432"/>
      <c r="X34" s="432" t="str">
        <f>IF(AND('Mapa de Riesgos'!$H$54="Baja",'Mapa de Riesgos'!$L$54="Moderado"),CONCATENATE("R",'Mapa de Riesgos'!$A$54),"")</f>
        <v/>
      </c>
      <c r="Y34" s="432"/>
      <c r="Z34" s="432" t="str">
        <f>IF(AND('Mapa de Riesgos'!$H$60="Baja",'Mapa de Riesgos'!$L$60="Moderado"),CONCATENATE("R",'Mapa de Riesgos'!$A$60),"")</f>
        <v/>
      </c>
      <c r="AA34" s="433"/>
      <c r="AB34" s="449" t="str">
        <f>IF(AND('Mapa de Riesgos'!$H$48="Baja",'Mapa de Riesgos'!$L$48="Mayor"),CONCATENATE("R",'Mapa de Riesgos'!$A$48),"")</f>
        <v/>
      </c>
      <c r="AC34" s="450"/>
      <c r="AD34" s="450" t="str">
        <f>IF(AND('Mapa de Riesgos'!$H$54="Baja",'Mapa de Riesgos'!$L$54="Mayor"),CONCATENATE("R",'Mapa de Riesgos'!$A$54),"")</f>
        <v/>
      </c>
      <c r="AE34" s="450"/>
      <c r="AF34" s="450" t="str">
        <f>IF(AND('Mapa de Riesgos'!$H$60="Baja",'Mapa de Riesgos'!$L$60="Mayor"),CONCATENATE("R",'Mapa de Riesgos'!$A$60),"")</f>
        <v/>
      </c>
      <c r="AG34" s="451"/>
      <c r="AH34" s="440" t="str">
        <f>IF(AND('Mapa de Riesgos'!$H$48="Baja",'Mapa de Riesgos'!$L$48="Catastrófico"),CONCATENATE("R",'Mapa de Riesgos'!$A$48),"")</f>
        <v/>
      </c>
      <c r="AI34" s="441"/>
      <c r="AJ34" s="441" t="str">
        <f>IF(AND('Mapa de Riesgos'!$H$54="Baja",'Mapa de Riesgos'!$L$54="Catastrófico"),CONCATENATE("R",'Mapa de Riesgos'!$A$54),"")</f>
        <v/>
      </c>
      <c r="AK34" s="441"/>
      <c r="AL34" s="441" t="str">
        <f>IF(AND('Mapa de Riesgos'!$H$60="Baja",'Mapa de Riesgos'!$L$60="Catastrófico"),CONCATENATE("R",'Mapa de Riesgos'!$A$60),"")</f>
        <v/>
      </c>
      <c r="AM34" s="442"/>
      <c r="AN34" s="81"/>
      <c r="AO34" s="501"/>
      <c r="AP34" s="502"/>
      <c r="AQ34" s="502"/>
      <c r="AR34" s="502"/>
      <c r="AS34" s="502"/>
      <c r="AT34" s="503"/>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row>
    <row r="35" spans="1:80" x14ac:dyDescent="0.25">
      <c r="A35" s="81"/>
      <c r="B35" s="469"/>
      <c r="C35" s="469"/>
      <c r="D35" s="470"/>
      <c r="E35" s="462"/>
      <c r="F35" s="463"/>
      <c r="G35" s="463"/>
      <c r="H35" s="463"/>
      <c r="I35" s="463"/>
      <c r="J35" s="422"/>
      <c r="K35" s="423"/>
      <c r="L35" s="423"/>
      <c r="M35" s="423"/>
      <c r="N35" s="423"/>
      <c r="O35" s="424"/>
      <c r="P35" s="432"/>
      <c r="Q35" s="432"/>
      <c r="R35" s="432"/>
      <c r="S35" s="432"/>
      <c r="T35" s="432"/>
      <c r="U35" s="433"/>
      <c r="V35" s="431"/>
      <c r="W35" s="432"/>
      <c r="X35" s="432"/>
      <c r="Y35" s="432"/>
      <c r="Z35" s="432"/>
      <c r="AA35" s="433"/>
      <c r="AB35" s="449"/>
      <c r="AC35" s="450"/>
      <c r="AD35" s="450"/>
      <c r="AE35" s="450"/>
      <c r="AF35" s="450"/>
      <c r="AG35" s="451"/>
      <c r="AH35" s="440"/>
      <c r="AI35" s="441"/>
      <c r="AJ35" s="441"/>
      <c r="AK35" s="441"/>
      <c r="AL35" s="441"/>
      <c r="AM35" s="442"/>
      <c r="AN35" s="81"/>
      <c r="AO35" s="501"/>
      <c r="AP35" s="502"/>
      <c r="AQ35" s="502"/>
      <c r="AR35" s="502"/>
      <c r="AS35" s="502"/>
      <c r="AT35" s="503"/>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row>
    <row r="36" spans="1:80" x14ac:dyDescent="0.25">
      <c r="A36" s="81"/>
      <c r="B36" s="469"/>
      <c r="C36" s="469"/>
      <c r="D36" s="470"/>
      <c r="E36" s="462"/>
      <c r="F36" s="463"/>
      <c r="G36" s="463"/>
      <c r="H36" s="463"/>
      <c r="I36" s="463"/>
      <c r="J36" s="422" t="str">
        <f>IF(AND('Mapa de Riesgos'!$H$66="Baja",'Mapa de Riesgos'!$L$66="Leve"),CONCATENATE("R",'Mapa de Riesgos'!$A$66),"")</f>
        <v/>
      </c>
      <c r="K36" s="423"/>
      <c r="L36" s="423" t="str">
        <f>IF(AND('Mapa de Riesgos'!$H$84="Baja",'Mapa de Riesgos'!$L$84="Leve"),CONCATENATE("R",'Mapa de Riesgos'!$A$84),"")</f>
        <v/>
      </c>
      <c r="M36" s="423"/>
      <c r="N36" s="423" t="str">
        <f>IF(AND('Mapa de Riesgos'!$H$90="Baja",'Mapa de Riesgos'!$L$90="Leve"),CONCATENATE("R",'Mapa de Riesgos'!$A$90),"")</f>
        <v/>
      </c>
      <c r="O36" s="424"/>
      <c r="P36" s="432" t="str">
        <f>IF(AND('Mapa de Riesgos'!$H$66="Baja",'Mapa de Riesgos'!$L$66="Menor"),CONCATENATE("R",'Mapa de Riesgos'!$A$66),"")</f>
        <v/>
      </c>
      <c r="Q36" s="432"/>
      <c r="R36" s="432" t="str">
        <f>IF(AND('Mapa de Riesgos'!$H$84="Baja",'Mapa de Riesgos'!$L$84="Menor"),CONCATENATE("R",'Mapa de Riesgos'!$A$84),"")</f>
        <v/>
      </c>
      <c r="S36" s="432"/>
      <c r="T36" s="432" t="str">
        <f>IF(AND('Mapa de Riesgos'!$H$90="Baja",'Mapa de Riesgos'!$L$90="Menor"),CONCATENATE("R",'Mapa de Riesgos'!$A$90),"")</f>
        <v/>
      </c>
      <c r="U36" s="433"/>
      <c r="V36" s="431" t="str">
        <f>IF(AND('Mapa de Riesgos'!$H$66="Baja",'Mapa de Riesgos'!$L$66="Moderado"),CONCATENATE("R",'Mapa de Riesgos'!$A$66),"")</f>
        <v/>
      </c>
      <c r="W36" s="432"/>
      <c r="X36" s="432" t="str">
        <f>IF(AND('Mapa de Riesgos'!$H$84="Baja",'Mapa de Riesgos'!$L$84="Moderado"),CONCATENATE("R",'Mapa de Riesgos'!$A$84),"")</f>
        <v/>
      </c>
      <c r="Y36" s="432"/>
      <c r="Z36" s="432" t="str">
        <f>IF(AND('Mapa de Riesgos'!$H$90="Baja",'Mapa de Riesgos'!$L$90="Moderado"),CONCATENATE("R",'Mapa de Riesgos'!$A$90),"")</f>
        <v/>
      </c>
      <c r="AA36" s="433"/>
      <c r="AB36" s="449" t="str">
        <f>IF(AND('Mapa de Riesgos'!$H$66="Baja",'Mapa de Riesgos'!$L$66="Mayor"),CONCATENATE("R",'Mapa de Riesgos'!$A$66),"")</f>
        <v/>
      </c>
      <c r="AC36" s="450"/>
      <c r="AD36" s="450" t="str">
        <f>IF(AND('Mapa de Riesgos'!$H$84="Baja",'Mapa de Riesgos'!$L$84="Mayor"),CONCATENATE("R",'Mapa de Riesgos'!$A$84),"")</f>
        <v/>
      </c>
      <c r="AE36" s="450"/>
      <c r="AF36" s="450" t="str">
        <f>IF(AND('Mapa de Riesgos'!$H$90="Baja",'Mapa de Riesgos'!$L$90="Mayor"),CONCATENATE("R",'Mapa de Riesgos'!$A$90),"")</f>
        <v/>
      </c>
      <c r="AG36" s="451"/>
      <c r="AH36" s="440" t="str">
        <f>IF(AND('Mapa de Riesgos'!$H$66="Baja",'Mapa de Riesgos'!$L$66="Catastrófico"),CONCATENATE("R",'Mapa de Riesgos'!$A$66),"")</f>
        <v/>
      </c>
      <c r="AI36" s="441"/>
      <c r="AJ36" s="441" t="str">
        <f>IF(AND('Mapa de Riesgos'!$H$84="Baja",'Mapa de Riesgos'!$L$84="Catastrófico"),CONCATENATE("R",'Mapa de Riesgos'!$A$84),"")</f>
        <v/>
      </c>
      <c r="AK36" s="441"/>
      <c r="AL36" s="441" t="str">
        <f>IF(AND('Mapa de Riesgos'!$H$90="Baja",'Mapa de Riesgos'!$L$90="Catastrófico"),CONCATENATE("R",'Mapa de Riesgos'!$A$90),"")</f>
        <v/>
      </c>
      <c r="AM36" s="442"/>
      <c r="AN36" s="81"/>
      <c r="AO36" s="501"/>
      <c r="AP36" s="502"/>
      <c r="AQ36" s="502"/>
      <c r="AR36" s="502"/>
      <c r="AS36" s="502"/>
      <c r="AT36" s="503"/>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row>
    <row r="37" spans="1:80" ht="15.75" thickBot="1" x14ac:dyDescent="0.3">
      <c r="A37" s="81"/>
      <c r="B37" s="469"/>
      <c r="C37" s="469"/>
      <c r="D37" s="470"/>
      <c r="E37" s="465"/>
      <c r="F37" s="466"/>
      <c r="G37" s="466"/>
      <c r="H37" s="466"/>
      <c r="I37" s="466"/>
      <c r="J37" s="425"/>
      <c r="K37" s="426"/>
      <c r="L37" s="426"/>
      <c r="M37" s="426"/>
      <c r="N37" s="426"/>
      <c r="O37" s="427"/>
      <c r="P37" s="435"/>
      <c r="Q37" s="435"/>
      <c r="R37" s="435"/>
      <c r="S37" s="435"/>
      <c r="T37" s="435"/>
      <c r="U37" s="436"/>
      <c r="V37" s="434"/>
      <c r="W37" s="435"/>
      <c r="X37" s="435"/>
      <c r="Y37" s="435"/>
      <c r="Z37" s="435"/>
      <c r="AA37" s="436"/>
      <c r="AB37" s="452"/>
      <c r="AC37" s="453"/>
      <c r="AD37" s="453"/>
      <c r="AE37" s="453"/>
      <c r="AF37" s="453"/>
      <c r="AG37" s="454"/>
      <c r="AH37" s="443"/>
      <c r="AI37" s="444"/>
      <c r="AJ37" s="444"/>
      <c r="AK37" s="444"/>
      <c r="AL37" s="444"/>
      <c r="AM37" s="445"/>
      <c r="AN37" s="81"/>
      <c r="AO37" s="504"/>
      <c r="AP37" s="505"/>
      <c r="AQ37" s="505"/>
      <c r="AR37" s="505"/>
      <c r="AS37" s="505"/>
      <c r="AT37" s="506"/>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row>
    <row r="38" spans="1:80" x14ac:dyDescent="0.25">
      <c r="A38" s="81"/>
      <c r="B38" s="469"/>
      <c r="C38" s="469"/>
      <c r="D38" s="470"/>
      <c r="E38" s="459" t="s">
        <v>191</v>
      </c>
      <c r="F38" s="460"/>
      <c r="G38" s="460"/>
      <c r="H38" s="460"/>
      <c r="I38" s="461"/>
      <c r="J38" s="428" t="str">
        <f>IF(AND('Mapa de Riesgos'!$H$12="Muy Baja",'Mapa de Riesgos'!$L$12="Leve"),CONCATENATE("R",'Mapa de Riesgos'!$A$12),"")</f>
        <v/>
      </c>
      <c r="K38" s="429"/>
      <c r="L38" s="429" t="str">
        <f>IF(AND('Mapa de Riesgos'!$H$18="Muy Baja",'Mapa de Riesgos'!$L$18="Leve"),CONCATENATE("R",'Mapa de Riesgos'!$A$18),"")</f>
        <v/>
      </c>
      <c r="M38" s="429"/>
      <c r="N38" s="429" t="str">
        <f>IF(AND('Mapa de Riesgos'!$H$24="Muy Baja",'Mapa de Riesgos'!$L$24="Leve"),CONCATENATE("R",'Mapa de Riesgos'!$A$24),"")</f>
        <v/>
      </c>
      <c r="O38" s="430"/>
      <c r="P38" s="428" t="str">
        <f>IF(AND('Mapa de Riesgos'!$H$12="Muy Baja",'Mapa de Riesgos'!$L$12="Menor"),CONCATENATE("R",'Mapa de Riesgos'!$A$12),"")</f>
        <v/>
      </c>
      <c r="Q38" s="429"/>
      <c r="R38" s="429" t="str">
        <f>IF(AND('Mapa de Riesgos'!$H$18="Muy Baja",'Mapa de Riesgos'!$L$18="Menor"),CONCATENATE("R",'Mapa de Riesgos'!$A$18),"")</f>
        <v/>
      </c>
      <c r="S38" s="429"/>
      <c r="T38" s="429" t="str">
        <f>IF(AND('Mapa de Riesgos'!$H$24="Muy Baja",'Mapa de Riesgos'!$L$24="Menor"),CONCATENATE("R",'Mapa de Riesgos'!$A$24),"")</f>
        <v/>
      </c>
      <c r="U38" s="430"/>
      <c r="V38" s="437" t="str">
        <f>IF(AND('Mapa de Riesgos'!$H$12="Muy Baja",'Mapa de Riesgos'!$L$12="Moderado"),CONCATENATE("R",'Mapa de Riesgos'!$A$12),"")</f>
        <v/>
      </c>
      <c r="W38" s="438"/>
      <c r="X38" s="438" t="str">
        <f>IF(AND('Mapa de Riesgos'!$H$18="Muy Baja",'Mapa de Riesgos'!$L$18="Moderado"),CONCATENATE("R",'Mapa de Riesgos'!$A$18),"")</f>
        <v/>
      </c>
      <c r="Y38" s="438"/>
      <c r="Z38" s="438" t="str">
        <f>IF(AND('Mapa de Riesgos'!$H$24="Muy Baja",'Mapa de Riesgos'!$L$24="Moderado"),CONCATENATE("R",'Mapa de Riesgos'!$A$24),"")</f>
        <v/>
      </c>
      <c r="AA38" s="439"/>
      <c r="AB38" s="455" t="str">
        <f>IF(AND('Mapa de Riesgos'!$H$12="Muy Baja",'Mapa de Riesgos'!$L$12="Mayor"),CONCATENATE("R",'Mapa de Riesgos'!$A$12),"")</f>
        <v/>
      </c>
      <c r="AC38" s="456"/>
      <c r="AD38" s="456" t="str">
        <f>IF(AND('Mapa de Riesgos'!$H$18="Muy Baja",'Mapa de Riesgos'!$L$18="Mayor"),CONCATENATE("R",'Mapa de Riesgos'!$A$18),"")</f>
        <v/>
      </c>
      <c r="AE38" s="456"/>
      <c r="AF38" s="456" t="str">
        <f>IF(AND('Mapa de Riesgos'!$H$24="Muy Baja",'Mapa de Riesgos'!$L$24="Mayor"),CONCATENATE("R",'Mapa de Riesgos'!$A$24),"")</f>
        <v/>
      </c>
      <c r="AG38" s="457"/>
      <c r="AH38" s="446" t="str">
        <f>IF(AND('Mapa de Riesgos'!$H$12="Muy Baja",'Mapa de Riesgos'!$L$12="Catastrófico"),CONCATENATE("R",'Mapa de Riesgos'!$A$12),"")</f>
        <v/>
      </c>
      <c r="AI38" s="447"/>
      <c r="AJ38" s="447" t="str">
        <f>IF(AND('Mapa de Riesgos'!$H$18="Muy Baja",'Mapa de Riesgos'!$L$18="Catastrófico"),CONCATENATE("R",'Mapa de Riesgos'!$A$18),"")</f>
        <v/>
      </c>
      <c r="AK38" s="447"/>
      <c r="AL38" s="447" t="str">
        <f>IF(AND('Mapa de Riesgos'!$H$24="Muy Baja",'Mapa de Riesgos'!$L$24="Catastrófico"),CONCATENATE("R",'Mapa de Riesgos'!$A$24),"")</f>
        <v/>
      </c>
      <c r="AM38" s="448"/>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row>
    <row r="39" spans="1:80" x14ac:dyDescent="0.25">
      <c r="A39" s="81"/>
      <c r="B39" s="469"/>
      <c r="C39" s="469"/>
      <c r="D39" s="470"/>
      <c r="E39" s="462"/>
      <c r="F39" s="463"/>
      <c r="G39" s="463"/>
      <c r="H39" s="463"/>
      <c r="I39" s="464"/>
      <c r="J39" s="422"/>
      <c r="K39" s="423"/>
      <c r="L39" s="423"/>
      <c r="M39" s="423"/>
      <c r="N39" s="423"/>
      <c r="O39" s="424"/>
      <c r="P39" s="422"/>
      <c r="Q39" s="423"/>
      <c r="R39" s="423"/>
      <c r="S39" s="423"/>
      <c r="T39" s="423"/>
      <c r="U39" s="424"/>
      <c r="V39" s="431"/>
      <c r="W39" s="432"/>
      <c r="X39" s="432"/>
      <c r="Y39" s="432"/>
      <c r="Z39" s="432"/>
      <c r="AA39" s="433"/>
      <c r="AB39" s="449"/>
      <c r="AC39" s="450"/>
      <c r="AD39" s="450"/>
      <c r="AE39" s="450"/>
      <c r="AF39" s="450"/>
      <c r="AG39" s="451"/>
      <c r="AH39" s="440"/>
      <c r="AI39" s="441"/>
      <c r="AJ39" s="441"/>
      <c r="AK39" s="441"/>
      <c r="AL39" s="441"/>
      <c r="AM39" s="442"/>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row>
    <row r="40" spans="1:80" x14ac:dyDescent="0.25">
      <c r="A40" s="81"/>
      <c r="B40" s="469"/>
      <c r="C40" s="469"/>
      <c r="D40" s="470"/>
      <c r="E40" s="462"/>
      <c r="F40" s="463"/>
      <c r="G40" s="463"/>
      <c r="H40" s="463"/>
      <c r="I40" s="464"/>
      <c r="J40" s="422" t="str">
        <f>IF(AND('Mapa de Riesgos'!$H$30="Muy Baja",'Mapa de Riesgos'!$L$30="Leve"),CONCATENATE("R",'Mapa de Riesgos'!$A$30),"")</f>
        <v/>
      </c>
      <c r="K40" s="423"/>
      <c r="L40" s="423" t="str">
        <f>IF(AND('Mapa de Riesgos'!$H$36="Muy Baja",'Mapa de Riesgos'!$L$36="Leve"),CONCATENATE("R",'Mapa de Riesgos'!$A$36),"")</f>
        <v/>
      </c>
      <c r="M40" s="423"/>
      <c r="N40" s="423" t="str">
        <f>IF(AND('Mapa de Riesgos'!$H$42="Muy Baja",'Mapa de Riesgos'!$L$42="Leve"),CONCATENATE("R",'Mapa de Riesgos'!$A$42),"")</f>
        <v/>
      </c>
      <c r="O40" s="424"/>
      <c r="P40" s="422" t="str">
        <f>IF(AND('Mapa de Riesgos'!$H$30="Muy Baja",'Mapa de Riesgos'!$L$30="Menor"),CONCATENATE("R",'Mapa de Riesgos'!$A$30),"")</f>
        <v/>
      </c>
      <c r="Q40" s="423"/>
      <c r="R40" s="423" t="str">
        <f>IF(AND('Mapa de Riesgos'!$H$36="Muy Baja",'Mapa de Riesgos'!$L$36="Menor"),CONCATENATE("R",'Mapa de Riesgos'!$A$36),"")</f>
        <v/>
      </c>
      <c r="S40" s="423"/>
      <c r="T40" s="423" t="str">
        <f>IF(AND('Mapa de Riesgos'!$H$42="Muy Baja",'Mapa de Riesgos'!$L$42="Menor"),CONCATENATE("R",'Mapa de Riesgos'!$A$42),"")</f>
        <v/>
      </c>
      <c r="U40" s="424"/>
      <c r="V40" s="431" t="str">
        <f>IF(AND('Mapa de Riesgos'!$H$30="Muy Baja",'Mapa de Riesgos'!$L$30="Moderado"),CONCATENATE("R",'Mapa de Riesgos'!$A$30),"")</f>
        <v/>
      </c>
      <c r="W40" s="432"/>
      <c r="X40" s="432" t="str">
        <f>IF(AND('Mapa de Riesgos'!$H$36="Muy Baja",'Mapa de Riesgos'!$L$36="Moderado"),CONCATENATE("R",'Mapa de Riesgos'!$A$36),"")</f>
        <v/>
      </c>
      <c r="Y40" s="432"/>
      <c r="Z40" s="432" t="str">
        <f>IF(AND('Mapa de Riesgos'!$H$42="Muy Baja",'Mapa de Riesgos'!$L$42="Moderado"),CONCATENATE("R",'Mapa de Riesgos'!$A$42),"")</f>
        <v/>
      </c>
      <c r="AA40" s="433"/>
      <c r="AB40" s="449" t="str">
        <f>IF(AND('Mapa de Riesgos'!$H$30="Muy Baja",'Mapa de Riesgos'!$L$30="Mayor"),CONCATENATE("R",'Mapa de Riesgos'!$A$30),"")</f>
        <v/>
      </c>
      <c r="AC40" s="450"/>
      <c r="AD40" s="450" t="str">
        <f>IF(AND('Mapa de Riesgos'!$H$36="Muy Baja",'Mapa de Riesgos'!$L$36="Mayor"),CONCATENATE("R",'Mapa de Riesgos'!$A$36),"")</f>
        <v/>
      </c>
      <c r="AE40" s="450"/>
      <c r="AF40" s="450" t="str">
        <f>IF(AND('Mapa de Riesgos'!$H$42="Muy Baja",'Mapa de Riesgos'!$L$42="Mayor"),CONCATENATE("R",'Mapa de Riesgos'!$A$42),"")</f>
        <v/>
      </c>
      <c r="AG40" s="451"/>
      <c r="AH40" s="440" t="str">
        <f>IF(AND('Mapa de Riesgos'!$H$30="Muy Baja",'Mapa de Riesgos'!$L$30="Catastrófico"),CONCATENATE("R",'Mapa de Riesgos'!$A$30),"")</f>
        <v/>
      </c>
      <c r="AI40" s="441"/>
      <c r="AJ40" s="441" t="str">
        <f>IF(AND('Mapa de Riesgos'!$H$36="Muy Baja",'Mapa de Riesgos'!$L$36="Catastrófico"),CONCATENATE("R",'Mapa de Riesgos'!$A$36),"")</f>
        <v/>
      </c>
      <c r="AK40" s="441"/>
      <c r="AL40" s="441" t="str">
        <f>IF(AND('Mapa de Riesgos'!$H$42="Muy Baja",'Mapa de Riesgos'!$L$42="Catastrófico"),CONCATENATE("R",'Mapa de Riesgos'!$A$42),"")</f>
        <v/>
      </c>
      <c r="AM40" s="442"/>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row>
    <row r="41" spans="1:80" x14ac:dyDescent="0.25">
      <c r="A41" s="81"/>
      <c r="B41" s="469"/>
      <c r="C41" s="469"/>
      <c r="D41" s="470"/>
      <c r="E41" s="462"/>
      <c r="F41" s="463"/>
      <c r="G41" s="463"/>
      <c r="H41" s="463"/>
      <c r="I41" s="464"/>
      <c r="J41" s="422"/>
      <c r="K41" s="423"/>
      <c r="L41" s="423"/>
      <c r="M41" s="423"/>
      <c r="N41" s="423"/>
      <c r="O41" s="424"/>
      <c r="P41" s="422"/>
      <c r="Q41" s="423"/>
      <c r="R41" s="423"/>
      <c r="S41" s="423"/>
      <c r="T41" s="423"/>
      <c r="U41" s="424"/>
      <c r="V41" s="431"/>
      <c r="W41" s="432"/>
      <c r="X41" s="432"/>
      <c r="Y41" s="432"/>
      <c r="Z41" s="432"/>
      <c r="AA41" s="433"/>
      <c r="AB41" s="449"/>
      <c r="AC41" s="450"/>
      <c r="AD41" s="450"/>
      <c r="AE41" s="450"/>
      <c r="AF41" s="450"/>
      <c r="AG41" s="451"/>
      <c r="AH41" s="440"/>
      <c r="AI41" s="441"/>
      <c r="AJ41" s="441"/>
      <c r="AK41" s="441"/>
      <c r="AL41" s="441"/>
      <c r="AM41" s="442"/>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row>
    <row r="42" spans="1:80" x14ac:dyDescent="0.25">
      <c r="A42" s="81"/>
      <c r="B42" s="469"/>
      <c r="C42" s="469"/>
      <c r="D42" s="470"/>
      <c r="E42" s="462"/>
      <c r="F42" s="463"/>
      <c r="G42" s="463"/>
      <c r="H42" s="463"/>
      <c r="I42" s="464"/>
      <c r="J42" s="422" t="str">
        <f>IF(AND('Mapa de Riesgos'!$H$48="Muy Baja",'Mapa de Riesgos'!$L$48="Leve"),CONCATENATE("R",'Mapa de Riesgos'!$A$48),"")</f>
        <v/>
      </c>
      <c r="K42" s="423"/>
      <c r="L42" s="423" t="str">
        <f>IF(AND('Mapa de Riesgos'!$H$54="Muy Baja",'Mapa de Riesgos'!$L$54="Leve"),CONCATENATE("R",'Mapa de Riesgos'!$A$54),"")</f>
        <v/>
      </c>
      <c r="M42" s="423"/>
      <c r="N42" s="423" t="str">
        <f>IF(AND('Mapa de Riesgos'!$H$60="Muy Baja",'Mapa de Riesgos'!$L$60="Leve"),CONCATENATE("R",'Mapa de Riesgos'!$A$60),"")</f>
        <v/>
      </c>
      <c r="O42" s="424"/>
      <c r="P42" s="422" t="str">
        <f>IF(AND('Mapa de Riesgos'!$H$48="Muy Baja",'Mapa de Riesgos'!$L$48="Menor"),CONCATENATE("R",'Mapa de Riesgos'!$A$48),"")</f>
        <v/>
      </c>
      <c r="Q42" s="423"/>
      <c r="R42" s="423" t="str">
        <f>IF(AND('Mapa de Riesgos'!$H$54="Muy Baja",'Mapa de Riesgos'!$L$54="Menor"),CONCATENATE("R",'Mapa de Riesgos'!$A$54),"")</f>
        <v/>
      </c>
      <c r="S42" s="423"/>
      <c r="T42" s="423" t="str">
        <f>IF(AND('Mapa de Riesgos'!$H$60="Muy Baja",'Mapa de Riesgos'!$L$60="Menor"),CONCATENATE("R",'Mapa de Riesgos'!$A$60),"")</f>
        <v/>
      </c>
      <c r="U42" s="424"/>
      <c r="V42" s="431" t="str">
        <f>IF(AND('Mapa de Riesgos'!$H$48="Muy Baja",'Mapa de Riesgos'!$L$48="Moderado"),CONCATENATE("R",'Mapa de Riesgos'!$A$48),"")</f>
        <v/>
      </c>
      <c r="W42" s="432"/>
      <c r="X42" s="432" t="str">
        <f>IF(AND('Mapa de Riesgos'!$H$54="Muy Baja",'Mapa de Riesgos'!$L$54="Moderado"),CONCATENATE("R",'Mapa de Riesgos'!$A$54),"")</f>
        <v/>
      </c>
      <c r="Y42" s="432"/>
      <c r="Z42" s="432" t="str">
        <f>IF(AND('Mapa de Riesgos'!$H$60="Muy Baja",'Mapa de Riesgos'!$L$60="Moderado"),CONCATENATE("R",'Mapa de Riesgos'!$A$60),"")</f>
        <v/>
      </c>
      <c r="AA42" s="433"/>
      <c r="AB42" s="449" t="str">
        <f>IF(AND('Mapa de Riesgos'!$H$48="Muy Baja",'Mapa de Riesgos'!$L$48="Mayor"),CONCATENATE("R",'Mapa de Riesgos'!$A$48),"")</f>
        <v/>
      </c>
      <c r="AC42" s="450"/>
      <c r="AD42" s="450" t="str">
        <f>IF(AND('Mapa de Riesgos'!$H$54="Muy Baja",'Mapa de Riesgos'!$L$54="Mayor"),CONCATENATE("R",'Mapa de Riesgos'!$A$54),"")</f>
        <v/>
      </c>
      <c r="AE42" s="450"/>
      <c r="AF42" s="450" t="str">
        <f>IF(AND('Mapa de Riesgos'!$H$60="Muy Baja",'Mapa de Riesgos'!$L$60="Mayor"),CONCATENATE("R",'Mapa de Riesgos'!$A$60),"")</f>
        <v/>
      </c>
      <c r="AG42" s="451"/>
      <c r="AH42" s="440" t="str">
        <f>IF(AND('Mapa de Riesgos'!$H$48="Muy Baja",'Mapa de Riesgos'!$L$48="Catastrófico"),CONCATENATE("R",'Mapa de Riesgos'!$A$48),"")</f>
        <v/>
      </c>
      <c r="AI42" s="441"/>
      <c r="AJ42" s="441" t="str">
        <f>IF(AND('Mapa de Riesgos'!$H$54="Muy Baja",'Mapa de Riesgos'!$L$54="Catastrófico"),CONCATENATE("R",'Mapa de Riesgos'!$A$54),"")</f>
        <v/>
      </c>
      <c r="AK42" s="441"/>
      <c r="AL42" s="441" t="str">
        <f>IF(AND('Mapa de Riesgos'!$H$60="Muy Baja",'Mapa de Riesgos'!$L$60="Catastrófico"),CONCATENATE("R",'Mapa de Riesgos'!$A$60),"")</f>
        <v/>
      </c>
      <c r="AM42" s="442"/>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row>
    <row r="43" spans="1:80" x14ac:dyDescent="0.25">
      <c r="A43" s="81"/>
      <c r="B43" s="469"/>
      <c r="C43" s="469"/>
      <c r="D43" s="470"/>
      <c r="E43" s="462"/>
      <c r="F43" s="463"/>
      <c r="G43" s="463"/>
      <c r="H43" s="463"/>
      <c r="I43" s="464"/>
      <c r="J43" s="422"/>
      <c r="K43" s="423"/>
      <c r="L43" s="423"/>
      <c r="M43" s="423"/>
      <c r="N43" s="423"/>
      <c r="O43" s="424"/>
      <c r="P43" s="422"/>
      <c r="Q43" s="423"/>
      <c r="R43" s="423"/>
      <c r="S43" s="423"/>
      <c r="T43" s="423"/>
      <c r="U43" s="424"/>
      <c r="V43" s="431"/>
      <c r="W43" s="432"/>
      <c r="X43" s="432"/>
      <c r="Y43" s="432"/>
      <c r="Z43" s="432"/>
      <c r="AA43" s="433"/>
      <c r="AB43" s="449"/>
      <c r="AC43" s="450"/>
      <c r="AD43" s="450"/>
      <c r="AE43" s="450"/>
      <c r="AF43" s="450"/>
      <c r="AG43" s="451"/>
      <c r="AH43" s="440"/>
      <c r="AI43" s="441"/>
      <c r="AJ43" s="441"/>
      <c r="AK43" s="441"/>
      <c r="AL43" s="441"/>
      <c r="AM43" s="442"/>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row>
    <row r="44" spans="1:80" x14ac:dyDescent="0.25">
      <c r="A44" s="81"/>
      <c r="B44" s="469"/>
      <c r="C44" s="469"/>
      <c r="D44" s="470"/>
      <c r="E44" s="462"/>
      <c r="F44" s="463"/>
      <c r="G44" s="463"/>
      <c r="H44" s="463"/>
      <c r="I44" s="464"/>
      <c r="J44" s="422" t="str">
        <f>IF(AND('Mapa de Riesgos'!$H$66="Muy Baja",'Mapa de Riesgos'!$L$66="Leve"),CONCATENATE("R",'Mapa de Riesgos'!$A$66),"")</f>
        <v/>
      </c>
      <c r="K44" s="423"/>
      <c r="L44" s="423" t="str">
        <f>IF(AND('Mapa de Riesgos'!$H$84="Muy Baja",'Mapa de Riesgos'!$L$84="Leve"),CONCATENATE("R",'Mapa de Riesgos'!$A$84),"")</f>
        <v/>
      </c>
      <c r="M44" s="423"/>
      <c r="N44" s="423" t="str">
        <f>IF(AND('Mapa de Riesgos'!$H$90="Muy Baja",'Mapa de Riesgos'!$L$90="Leve"),CONCATENATE("R",'Mapa de Riesgos'!$A$90),"")</f>
        <v/>
      </c>
      <c r="O44" s="424"/>
      <c r="P44" s="422" t="str">
        <f>IF(AND('Mapa de Riesgos'!$H$66="Muy Baja",'Mapa de Riesgos'!$L$66="Menor"),CONCATENATE("R",'Mapa de Riesgos'!$A$66),"")</f>
        <v/>
      </c>
      <c r="Q44" s="423"/>
      <c r="R44" s="423" t="str">
        <f>IF(AND('Mapa de Riesgos'!$H$84="Muy Baja",'Mapa de Riesgos'!$L$84="Menor"),CONCATENATE("R",'Mapa de Riesgos'!$A$84),"")</f>
        <v/>
      </c>
      <c r="S44" s="423"/>
      <c r="T44" s="423" t="str">
        <f>IF(AND('Mapa de Riesgos'!$H$90="Muy Baja",'Mapa de Riesgos'!$L$90="Menor"),CONCATENATE("R",'Mapa de Riesgos'!$A$90),"")</f>
        <v/>
      </c>
      <c r="U44" s="424"/>
      <c r="V44" s="431" t="str">
        <f>IF(AND('Mapa de Riesgos'!$H$66="Muy Baja",'Mapa de Riesgos'!$L$66="Moderado"),CONCATENATE("R",'Mapa de Riesgos'!$A$66),"")</f>
        <v/>
      </c>
      <c r="W44" s="432"/>
      <c r="X44" s="432" t="str">
        <f>IF(AND('Mapa de Riesgos'!$H$84="Muy Baja",'Mapa de Riesgos'!$L$84="Moderado"),CONCATENATE("R",'Mapa de Riesgos'!$A$84),"")</f>
        <v/>
      </c>
      <c r="Y44" s="432"/>
      <c r="Z44" s="432" t="str">
        <f>IF(AND('Mapa de Riesgos'!$H$90="Muy Baja",'Mapa de Riesgos'!$L$90="Moderado"),CONCATENATE("R",'Mapa de Riesgos'!$A$90),"")</f>
        <v/>
      </c>
      <c r="AA44" s="433"/>
      <c r="AB44" s="449" t="str">
        <f>IF(AND('Mapa de Riesgos'!$H$66="Muy Baja",'Mapa de Riesgos'!$L$66="Mayor"),CONCATENATE("R",'Mapa de Riesgos'!$A$66),"")</f>
        <v/>
      </c>
      <c r="AC44" s="450"/>
      <c r="AD44" s="450" t="str">
        <f>IF(AND('Mapa de Riesgos'!$H$84="Muy Baja",'Mapa de Riesgos'!$L$84="Mayor"),CONCATENATE("R",'Mapa de Riesgos'!$A$84),"")</f>
        <v/>
      </c>
      <c r="AE44" s="450"/>
      <c r="AF44" s="450" t="str">
        <f>IF(AND('Mapa de Riesgos'!$H$90="Muy Baja",'Mapa de Riesgos'!$L$90="Mayor"),CONCATENATE("R",'Mapa de Riesgos'!$A$90),"")</f>
        <v/>
      </c>
      <c r="AG44" s="451"/>
      <c r="AH44" s="440" t="str">
        <f>IF(AND('Mapa de Riesgos'!$H$66="Muy Baja",'Mapa de Riesgos'!$L$66="Catastrófico"),CONCATENATE("R",'Mapa de Riesgos'!$A$66),"")</f>
        <v/>
      </c>
      <c r="AI44" s="441"/>
      <c r="AJ44" s="441" t="str">
        <f>IF(AND('Mapa de Riesgos'!$H$84="Muy Baja",'Mapa de Riesgos'!$L$84="Catastrófico"),CONCATENATE("R",'Mapa de Riesgos'!$A$84),"")</f>
        <v/>
      </c>
      <c r="AK44" s="441"/>
      <c r="AL44" s="441" t="str">
        <f>IF(AND('Mapa de Riesgos'!$H$90="Muy Baja",'Mapa de Riesgos'!$L$90="Catastrófico"),CONCATENATE("R",'Mapa de Riesgos'!$A$90),"")</f>
        <v/>
      </c>
      <c r="AM44" s="442"/>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row>
    <row r="45" spans="1:80" ht="15.75" thickBot="1" x14ac:dyDescent="0.3">
      <c r="A45" s="81"/>
      <c r="B45" s="469"/>
      <c r="C45" s="469"/>
      <c r="D45" s="470"/>
      <c r="E45" s="465"/>
      <c r="F45" s="466"/>
      <c r="G45" s="466"/>
      <c r="H45" s="466"/>
      <c r="I45" s="467"/>
      <c r="J45" s="425"/>
      <c r="K45" s="426"/>
      <c r="L45" s="426"/>
      <c r="M45" s="426"/>
      <c r="N45" s="426"/>
      <c r="O45" s="427"/>
      <c r="P45" s="425"/>
      <c r="Q45" s="426"/>
      <c r="R45" s="426"/>
      <c r="S45" s="426"/>
      <c r="T45" s="426"/>
      <c r="U45" s="427"/>
      <c r="V45" s="434"/>
      <c r="W45" s="435"/>
      <c r="X45" s="435"/>
      <c r="Y45" s="435"/>
      <c r="Z45" s="435"/>
      <c r="AA45" s="436"/>
      <c r="AB45" s="452"/>
      <c r="AC45" s="453"/>
      <c r="AD45" s="453"/>
      <c r="AE45" s="453"/>
      <c r="AF45" s="453"/>
      <c r="AG45" s="454"/>
      <c r="AH45" s="443"/>
      <c r="AI45" s="444"/>
      <c r="AJ45" s="444"/>
      <c r="AK45" s="444"/>
      <c r="AL45" s="444"/>
      <c r="AM45" s="445"/>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row>
    <row r="46" spans="1:80" x14ac:dyDescent="0.25">
      <c r="A46" s="81"/>
      <c r="B46" s="81"/>
      <c r="C46" s="81"/>
      <c r="D46" s="81"/>
      <c r="E46" s="81"/>
      <c r="F46" s="81"/>
      <c r="G46" s="81"/>
      <c r="H46" s="81"/>
      <c r="I46" s="81"/>
      <c r="J46" s="459" t="s">
        <v>192</v>
      </c>
      <c r="K46" s="460"/>
      <c r="L46" s="460"/>
      <c r="M46" s="460"/>
      <c r="N46" s="460"/>
      <c r="O46" s="461"/>
      <c r="P46" s="459" t="s">
        <v>193</v>
      </c>
      <c r="Q46" s="460"/>
      <c r="R46" s="460"/>
      <c r="S46" s="460"/>
      <c r="T46" s="460"/>
      <c r="U46" s="461"/>
      <c r="V46" s="459" t="s">
        <v>194</v>
      </c>
      <c r="W46" s="460"/>
      <c r="X46" s="460"/>
      <c r="Y46" s="460"/>
      <c r="Z46" s="460"/>
      <c r="AA46" s="461"/>
      <c r="AB46" s="459" t="s">
        <v>195</v>
      </c>
      <c r="AC46" s="468"/>
      <c r="AD46" s="460"/>
      <c r="AE46" s="460"/>
      <c r="AF46" s="460"/>
      <c r="AG46" s="461"/>
      <c r="AH46" s="459" t="s">
        <v>196</v>
      </c>
      <c r="AI46" s="460"/>
      <c r="AJ46" s="460"/>
      <c r="AK46" s="460"/>
      <c r="AL46" s="460"/>
      <c r="AM46" s="46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x14ac:dyDescent="0.25">
      <c r="A47" s="81"/>
      <c r="B47" s="81"/>
      <c r="C47" s="81"/>
      <c r="D47" s="81"/>
      <c r="E47" s="81"/>
      <c r="F47" s="81"/>
      <c r="G47" s="81"/>
      <c r="H47" s="81"/>
      <c r="I47" s="81"/>
      <c r="J47" s="462"/>
      <c r="K47" s="463"/>
      <c r="L47" s="463"/>
      <c r="M47" s="463"/>
      <c r="N47" s="463"/>
      <c r="O47" s="464"/>
      <c r="P47" s="462"/>
      <c r="Q47" s="463"/>
      <c r="R47" s="463"/>
      <c r="S47" s="463"/>
      <c r="T47" s="463"/>
      <c r="U47" s="464"/>
      <c r="V47" s="462"/>
      <c r="W47" s="463"/>
      <c r="X47" s="463"/>
      <c r="Y47" s="463"/>
      <c r="Z47" s="463"/>
      <c r="AA47" s="464"/>
      <c r="AB47" s="462"/>
      <c r="AC47" s="463"/>
      <c r="AD47" s="463"/>
      <c r="AE47" s="463"/>
      <c r="AF47" s="463"/>
      <c r="AG47" s="464"/>
      <c r="AH47" s="462"/>
      <c r="AI47" s="463"/>
      <c r="AJ47" s="463"/>
      <c r="AK47" s="463"/>
      <c r="AL47" s="463"/>
      <c r="AM47" s="464"/>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x14ac:dyDescent="0.25">
      <c r="A48" s="81"/>
      <c r="B48" s="81"/>
      <c r="C48" s="81"/>
      <c r="D48" s="81"/>
      <c r="E48" s="81"/>
      <c r="F48" s="81"/>
      <c r="G48" s="81"/>
      <c r="H48" s="81"/>
      <c r="I48" s="81"/>
      <c r="J48" s="462"/>
      <c r="K48" s="463"/>
      <c r="L48" s="463"/>
      <c r="M48" s="463"/>
      <c r="N48" s="463"/>
      <c r="O48" s="464"/>
      <c r="P48" s="462"/>
      <c r="Q48" s="463"/>
      <c r="R48" s="463"/>
      <c r="S48" s="463"/>
      <c r="T48" s="463"/>
      <c r="U48" s="464"/>
      <c r="V48" s="462"/>
      <c r="W48" s="463"/>
      <c r="X48" s="463"/>
      <c r="Y48" s="463"/>
      <c r="Z48" s="463"/>
      <c r="AA48" s="464"/>
      <c r="AB48" s="462"/>
      <c r="AC48" s="463"/>
      <c r="AD48" s="463"/>
      <c r="AE48" s="463"/>
      <c r="AF48" s="463"/>
      <c r="AG48" s="464"/>
      <c r="AH48" s="462"/>
      <c r="AI48" s="463"/>
      <c r="AJ48" s="463"/>
      <c r="AK48" s="463"/>
      <c r="AL48" s="463"/>
      <c r="AM48" s="464"/>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x14ac:dyDescent="0.25">
      <c r="A49" s="81"/>
      <c r="B49" s="81"/>
      <c r="C49" s="81"/>
      <c r="D49" s="81"/>
      <c r="E49" s="81"/>
      <c r="F49" s="81"/>
      <c r="G49" s="81"/>
      <c r="H49" s="81"/>
      <c r="I49" s="81"/>
      <c r="J49" s="462"/>
      <c r="K49" s="463"/>
      <c r="L49" s="463"/>
      <c r="M49" s="463"/>
      <c r="N49" s="463"/>
      <c r="O49" s="464"/>
      <c r="P49" s="462"/>
      <c r="Q49" s="463"/>
      <c r="R49" s="463"/>
      <c r="S49" s="463"/>
      <c r="T49" s="463"/>
      <c r="U49" s="464"/>
      <c r="V49" s="462"/>
      <c r="W49" s="463"/>
      <c r="X49" s="463"/>
      <c r="Y49" s="463"/>
      <c r="Z49" s="463"/>
      <c r="AA49" s="464"/>
      <c r="AB49" s="462"/>
      <c r="AC49" s="463"/>
      <c r="AD49" s="463"/>
      <c r="AE49" s="463"/>
      <c r="AF49" s="463"/>
      <c r="AG49" s="464"/>
      <c r="AH49" s="462"/>
      <c r="AI49" s="463"/>
      <c r="AJ49" s="463"/>
      <c r="AK49" s="463"/>
      <c r="AL49" s="463"/>
      <c r="AM49" s="464"/>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x14ac:dyDescent="0.25">
      <c r="A50" s="81"/>
      <c r="B50" s="81"/>
      <c r="C50" s="81"/>
      <c r="D50" s="81"/>
      <c r="E50" s="81"/>
      <c r="F50" s="81"/>
      <c r="G50" s="81"/>
      <c r="H50" s="81"/>
      <c r="I50" s="81"/>
      <c r="J50" s="462"/>
      <c r="K50" s="463"/>
      <c r="L50" s="463"/>
      <c r="M50" s="463"/>
      <c r="N50" s="463"/>
      <c r="O50" s="464"/>
      <c r="P50" s="462"/>
      <c r="Q50" s="463"/>
      <c r="R50" s="463"/>
      <c r="S50" s="463"/>
      <c r="T50" s="463"/>
      <c r="U50" s="464"/>
      <c r="V50" s="462"/>
      <c r="W50" s="463"/>
      <c r="X50" s="463"/>
      <c r="Y50" s="463"/>
      <c r="Z50" s="463"/>
      <c r="AA50" s="464"/>
      <c r="AB50" s="462"/>
      <c r="AC50" s="463"/>
      <c r="AD50" s="463"/>
      <c r="AE50" s="463"/>
      <c r="AF50" s="463"/>
      <c r="AG50" s="464"/>
      <c r="AH50" s="462"/>
      <c r="AI50" s="463"/>
      <c r="AJ50" s="463"/>
      <c r="AK50" s="463"/>
      <c r="AL50" s="463"/>
      <c r="AM50" s="464"/>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5.75" thickBot="1" x14ac:dyDescent="0.3">
      <c r="A51" s="81"/>
      <c r="B51" s="81"/>
      <c r="C51" s="81"/>
      <c r="D51" s="81"/>
      <c r="E51" s="81"/>
      <c r="F51" s="81"/>
      <c r="G51" s="81"/>
      <c r="H51" s="81"/>
      <c r="I51" s="81"/>
      <c r="J51" s="465"/>
      <c r="K51" s="466"/>
      <c r="L51" s="466"/>
      <c r="M51" s="466"/>
      <c r="N51" s="466"/>
      <c r="O51" s="467"/>
      <c r="P51" s="465"/>
      <c r="Q51" s="466"/>
      <c r="R51" s="466"/>
      <c r="S51" s="466"/>
      <c r="T51" s="466"/>
      <c r="U51" s="467"/>
      <c r="V51" s="465"/>
      <c r="W51" s="466"/>
      <c r="X51" s="466"/>
      <c r="Y51" s="466"/>
      <c r="Z51" s="466"/>
      <c r="AA51" s="467"/>
      <c r="AB51" s="465"/>
      <c r="AC51" s="466"/>
      <c r="AD51" s="466"/>
      <c r="AE51" s="466"/>
      <c r="AF51" s="466"/>
      <c r="AG51" s="467"/>
      <c r="AH51" s="465"/>
      <c r="AI51" s="466"/>
      <c r="AJ51" s="466"/>
      <c r="AK51" s="466"/>
      <c r="AL51" s="466"/>
      <c r="AM51" s="467"/>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x14ac:dyDescent="0.25">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5" customHeight="1" x14ac:dyDescent="0.25">
      <c r="A53" s="81"/>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5" customHeight="1" x14ac:dyDescent="0.25">
      <c r="A54" s="81"/>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x14ac:dyDescent="0.25">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x14ac:dyDescent="0.25">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x14ac:dyDescent="0.25">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x14ac:dyDescent="0.25">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x14ac:dyDescent="0.25">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x14ac:dyDescent="0.25">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x14ac:dyDescent="0.25">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c r="CA62" s="81"/>
      <c r="CB62" s="81"/>
    </row>
    <row r="63" spans="1:80" x14ac:dyDescent="0.25">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c r="CB63" s="81"/>
    </row>
    <row r="64" spans="1:80" x14ac:dyDescent="0.25">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c r="CA64" s="81"/>
      <c r="CB64" s="81"/>
    </row>
    <row r="65" spans="1:80" x14ac:dyDescent="0.2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row>
    <row r="66" spans="1:80" x14ac:dyDescent="0.2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row>
    <row r="67" spans="1:80" x14ac:dyDescent="0.2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row>
    <row r="68" spans="1:80" x14ac:dyDescent="0.2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row>
    <row r="69" spans="1:80" x14ac:dyDescent="0.2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row>
    <row r="70" spans="1:80" x14ac:dyDescent="0.2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row>
    <row r="71" spans="1:80" x14ac:dyDescent="0.2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row>
    <row r="72" spans="1:80" x14ac:dyDescent="0.2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row>
    <row r="73" spans="1:80" x14ac:dyDescent="0.2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row>
    <row r="74" spans="1:80" x14ac:dyDescent="0.2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row>
    <row r="75" spans="1:80" x14ac:dyDescent="0.2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row>
    <row r="76" spans="1:80" x14ac:dyDescent="0.2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row>
    <row r="77" spans="1:80" x14ac:dyDescent="0.2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row>
    <row r="78" spans="1:80" x14ac:dyDescent="0.2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row>
    <row r="79" spans="1:80" x14ac:dyDescent="0.2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row>
    <row r="80" spans="1:80" x14ac:dyDescent="0.2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row>
    <row r="81" spans="1:63" x14ac:dyDescent="0.2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row>
    <row r="82" spans="1:63" x14ac:dyDescent="0.2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row>
    <row r="83" spans="1:63" x14ac:dyDescent="0.2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row>
    <row r="84" spans="1:63" x14ac:dyDescent="0.2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row>
    <row r="85" spans="1:63"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row>
    <row r="86" spans="1:63"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row>
    <row r="87" spans="1:63"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row>
    <row r="88" spans="1:63"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c r="BI88" s="81"/>
      <c r="BJ88" s="81"/>
      <c r="BK88" s="81"/>
    </row>
    <row r="89" spans="1:63"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c r="BI89" s="81"/>
      <c r="BJ89" s="81"/>
      <c r="BK89" s="81"/>
    </row>
    <row r="90" spans="1:63"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row>
    <row r="91" spans="1:63"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c r="BI91" s="81"/>
      <c r="BJ91" s="81"/>
      <c r="BK91" s="81"/>
    </row>
    <row r="92" spans="1:63"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c r="BI92" s="81"/>
      <c r="BJ92" s="81"/>
      <c r="BK92" s="81"/>
    </row>
    <row r="93" spans="1:63"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row>
    <row r="94" spans="1:63"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c r="BI94" s="81"/>
      <c r="BJ94" s="81"/>
      <c r="BK94" s="81"/>
    </row>
    <row r="95" spans="1:63"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row>
    <row r="96" spans="1:63"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c r="BI96" s="81"/>
      <c r="BJ96" s="81"/>
      <c r="BK96" s="81"/>
    </row>
    <row r="97" spans="1:63"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row>
    <row r="98" spans="1:63"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row>
    <row r="99" spans="1:63"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c r="BI99" s="81"/>
      <c r="BJ99" s="81"/>
      <c r="BK99" s="81"/>
    </row>
    <row r="100" spans="1:63"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row>
    <row r="101" spans="1:63"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row>
    <row r="102" spans="1:63"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c r="BI102" s="81"/>
      <c r="BJ102" s="81"/>
      <c r="BK102" s="81"/>
    </row>
    <row r="103" spans="1:63"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c r="BI103" s="81"/>
      <c r="BJ103" s="81"/>
      <c r="BK103" s="81"/>
    </row>
    <row r="104" spans="1:63"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c r="BI104" s="81"/>
      <c r="BJ104" s="81"/>
      <c r="BK104" s="81"/>
    </row>
    <row r="105" spans="1:63"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row>
    <row r="106" spans="1:63"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c r="BI106" s="81"/>
      <c r="BJ106" s="81"/>
      <c r="BK106" s="81"/>
    </row>
    <row r="107" spans="1:63"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c r="BI107" s="81"/>
      <c r="BJ107" s="81"/>
      <c r="BK107" s="81"/>
    </row>
    <row r="108" spans="1:63"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c r="BI108" s="81"/>
      <c r="BJ108" s="81"/>
      <c r="BK108" s="81"/>
    </row>
    <row r="109" spans="1:63"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c r="BI109" s="81"/>
      <c r="BJ109" s="81"/>
      <c r="BK109" s="81"/>
    </row>
    <row r="110" spans="1:63"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c r="BI110" s="81"/>
      <c r="BJ110" s="81"/>
      <c r="BK110" s="81"/>
    </row>
    <row r="111" spans="1:63"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row>
    <row r="112" spans="1:63"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c r="BI112" s="81"/>
      <c r="BJ112" s="81"/>
      <c r="BK112" s="81"/>
    </row>
    <row r="113" spans="1:63"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c r="BI113" s="81"/>
      <c r="BJ113" s="81"/>
      <c r="BK113" s="81"/>
    </row>
    <row r="114" spans="1:63"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c r="BI114" s="81"/>
      <c r="BJ114" s="81"/>
      <c r="BK114" s="81"/>
    </row>
    <row r="115" spans="1:63"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c r="BI115" s="81"/>
      <c r="BJ115" s="81"/>
      <c r="BK115" s="81"/>
    </row>
    <row r="116" spans="1:63"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c r="BI116" s="81"/>
      <c r="BJ116" s="81"/>
      <c r="BK116" s="81"/>
    </row>
    <row r="117" spans="1:63"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c r="BI117" s="81"/>
      <c r="BJ117" s="81"/>
      <c r="BK117" s="81"/>
    </row>
    <row r="118" spans="1:63"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c r="BI118" s="81"/>
      <c r="BJ118" s="81"/>
      <c r="BK118" s="81"/>
    </row>
    <row r="119" spans="1:63"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c r="BI119" s="81"/>
      <c r="BJ119" s="81"/>
      <c r="BK119" s="81"/>
    </row>
    <row r="120" spans="1:63"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c r="BI120" s="81"/>
      <c r="BJ120" s="81"/>
      <c r="BK120" s="81"/>
    </row>
    <row r="121" spans="1:63"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c r="BI121" s="81"/>
      <c r="BJ121" s="81"/>
      <c r="BK121" s="81"/>
    </row>
    <row r="122" spans="1:63" x14ac:dyDescent="0.25">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c r="BI122" s="81"/>
      <c r="BJ122" s="81"/>
      <c r="BK122" s="81"/>
    </row>
    <row r="123" spans="1:63" x14ac:dyDescent="0.25">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c r="BI123" s="81"/>
      <c r="BJ123" s="81"/>
      <c r="BK123" s="81"/>
    </row>
    <row r="124" spans="1:63" x14ac:dyDescent="0.25">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c r="BI124" s="81"/>
      <c r="BJ124" s="81"/>
      <c r="BK124" s="81"/>
    </row>
    <row r="125" spans="1:63" x14ac:dyDescent="0.25">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c r="BI125" s="81"/>
      <c r="BJ125" s="81"/>
      <c r="BK125" s="81"/>
    </row>
    <row r="126" spans="1:63" x14ac:dyDescent="0.25">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c r="BI126" s="81"/>
      <c r="BJ126" s="81"/>
      <c r="BK126" s="81"/>
    </row>
    <row r="127" spans="1:63" x14ac:dyDescent="0.25">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c r="BI127" s="81"/>
      <c r="BJ127" s="81"/>
      <c r="BK127" s="81"/>
    </row>
    <row r="128" spans="1:63" x14ac:dyDescent="0.25">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c r="BI128" s="81"/>
      <c r="BJ128" s="81"/>
      <c r="BK128" s="81"/>
    </row>
    <row r="129" spans="2:63" x14ac:dyDescent="0.25">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c r="BI129" s="81"/>
      <c r="BJ129" s="81"/>
      <c r="BK129" s="81"/>
    </row>
    <row r="130" spans="2:63" x14ac:dyDescent="0.25">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c r="BI130" s="81"/>
      <c r="BJ130" s="81"/>
      <c r="BK130" s="81"/>
    </row>
    <row r="131" spans="2:63" x14ac:dyDescent="0.25">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c r="BI131" s="81"/>
      <c r="BJ131" s="81"/>
      <c r="BK131" s="81"/>
    </row>
    <row r="132" spans="2:63" x14ac:dyDescent="0.25">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c r="BI132" s="81"/>
      <c r="BJ132" s="81"/>
      <c r="BK132" s="81"/>
    </row>
    <row r="133" spans="2:63" x14ac:dyDescent="0.25">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c r="BI133" s="81"/>
      <c r="BJ133" s="81"/>
      <c r="BK133" s="81"/>
    </row>
    <row r="134" spans="2:63" x14ac:dyDescent="0.25">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c r="BI134" s="81"/>
      <c r="BJ134" s="81"/>
      <c r="BK134" s="81"/>
    </row>
    <row r="135" spans="2:63" x14ac:dyDescent="0.25">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c r="BI135" s="81"/>
      <c r="BJ135" s="81"/>
      <c r="BK135" s="81"/>
    </row>
    <row r="136" spans="2:63" x14ac:dyDescent="0.25">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c r="BI136" s="81"/>
      <c r="BJ136" s="81"/>
      <c r="BK136" s="81"/>
    </row>
    <row r="137" spans="2:63" x14ac:dyDescent="0.25">
      <c r="B137" s="81"/>
      <c r="C137" s="81"/>
      <c r="D137" s="81"/>
      <c r="E137" s="81"/>
      <c r="F137" s="81"/>
      <c r="G137" s="81"/>
      <c r="H137" s="81"/>
      <c r="I137" s="81"/>
    </row>
    <row r="138" spans="2:63" x14ac:dyDescent="0.25">
      <c r="B138" s="81"/>
      <c r="C138" s="81"/>
      <c r="D138" s="81"/>
      <c r="E138" s="81"/>
      <c r="F138" s="81"/>
      <c r="G138" s="81"/>
      <c r="H138" s="81"/>
      <c r="I138" s="81"/>
    </row>
    <row r="139" spans="2:63" x14ac:dyDescent="0.25">
      <c r="B139" s="81"/>
      <c r="C139" s="81"/>
      <c r="D139" s="81"/>
      <c r="E139" s="81"/>
      <c r="F139" s="81"/>
      <c r="G139" s="81"/>
      <c r="H139" s="81"/>
      <c r="I139" s="81"/>
    </row>
    <row r="140" spans="2:63" x14ac:dyDescent="0.25">
      <c r="B140" s="81"/>
      <c r="C140" s="81"/>
      <c r="D140" s="81"/>
      <c r="E140" s="81"/>
      <c r="F140" s="81"/>
      <c r="G140" s="81"/>
      <c r="H140" s="81"/>
      <c r="I140" s="81"/>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row>
    <row r="2" spans="1:91" ht="18" customHeight="1" x14ac:dyDescent="0.25">
      <c r="A2" s="81"/>
      <c r="B2" s="536" t="s">
        <v>197</v>
      </c>
      <c r="C2" s="537"/>
      <c r="D2" s="537"/>
      <c r="E2" s="537"/>
      <c r="F2" s="537"/>
      <c r="G2" s="537"/>
      <c r="H2" s="537"/>
      <c r="I2" s="537"/>
      <c r="J2" s="458" t="s">
        <v>23</v>
      </c>
      <c r="K2" s="458"/>
      <c r="L2" s="458"/>
      <c r="M2" s="458"/>
      <c r="N2" s="458"/>
      <c r="O2" s="458"/>
      <c r="P2" s="458"/>
      <c r="Q2" s="458"/>
      <c r="R2" s="458"/>
      <c r="S2" s="458"/>
      <c r="T2" s="458"/>
      <c r="U2" s="458"/>
      <c r="V2" s="458"/>
      <c r="W2" s="458"/>
      <c r="X2" s="458"/>
      <c r="Y2" s="458"/>
      <c r="Z2" s="458"/>
      <c r="AA2" s="458"/>
      <c r="AB2" s="458"/>
      <c r="AC2" s="458"/>
      <c r="AD2" s="458"/>
      <c r="AE2" s="458"/>
      <c r="AF2" s="458"/>
      <c r="AG2" s="458"/>
      <c r="AH2" s="458"/>
      <c r="AI2" s="458"/>
      <c r="AJ2" s="458"/>
      <c r="AK2" s="458"/>
      <c r="AL2" s="458"/>
      <c r="AM2" s="458"/>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row>
    <row r="3" spans="1:91" ht="18.75" customHeight="1" x14ac:dyDescent="0.25">
      <c r="A3" s="81"/>
      <c r="B3" s="537"/>
      <c r="C3" s="537"/>
      <c r="D3" s="537"/>
      <c r="E3" s="537"/>
      <c r="F3" s="537"/>
      <c r="G3" s="537"/>
      <c r="H3" s="537"/>
      <c r="I3" s="537"/>
      <c r="J3" s="458"/>
      <c r="K3" s="458"/>
      <c r="L3" s="458"/>
      <c r="M3" s="458"/>
      <c r="N3" s="458"/>
      <c r="O3" s="458"/>
      <c r="P3" s="458"/>
      <c r="Q3" s="458"/>
      <c r="R3" s="458"/>
      <c r="S3" s="458"/>
      <c r="T3" s="458"/>
      <c r="U3" s="458"/>
      <c r="V3" s="458"/>
      <c r="W3" s="458"/>
      <c r="X3" s="458"/>
      <c r="Y3" s="458"/>
      <c r="Z3" s="458"/>
      <c r="AA3" s="458"/>
      <c r="AB3" s="458"/>
      <c r="AC3" s="458"/>
      <c r="AD3" s="458"/>
      <c r="AE3" s="458"/>
      <c r="AF3" s="458"/>
      <c r="AG3" s="458"/>
      <c r="AH3" s="458"/>
      <c r="AI3" s="458"/>
      <c r="AJ3" s="458"/>
      <c r="AK3" s="458"/>
      <c r="AL3" s="458"/>
      <c r="AM3" s="458"/>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row>
    <row r="4" spans="1:91" ht="15" customHeight="1" x14ac:dyDescent="0.25">
      <c r="A4" s="81"/>
      <c r="B4" s="537"/>
      <c r="C4" s="537"/>
      <c r="D4" s="537"/>
      <c r="E4" s="537"/>
      <c r="F4" s="537"/>
      <c r="G4" s="537"/>
      <c r="H4" s="537"/>
      <c r="I4" s="537"/>
      <c r="J4" s="458"/>
      <c r="K4" s="458"/>
      <c r="L4" s="458"/>
      <c r="M4" s="458"/>
      <c r="N4" s="458"/>
      <c r="O4" s="458"/>
      <c r="P4" s="458"/>
      <c r="Q4" s="458"/>
      <c r="R4" s="458"/>
      <c r="S4" s="458"/>
      <c r="T4" s="458"/>
      <c r="U4" s="458"/>
      <c r="V4" s="458"/>
      <c r="W4" s="458"/>
      <c r="X4" s="458"/>
      <c r="Y4" s="458"/>
      <c r="Z4" s="458"/>
      <c r="AA4" s="458"/>
      <c r="AB4" s="458"/>
      <c r="AC4" s="458"/>
      <c r="AD4" s="458"/>
      <c r="AE4" s="458"/>
      <c r="AF4" s="458"/>
      <c r="AG4" s="458"/>
      <c r="AH4" s="458"/>
      <c r="AI4" s="458"/>
      <c r="AJ4" s="458"/>
      <c r="AK4" s="458"/>
      <c r="AL4" s="458"/>
      <c r="AM4" s="458"/>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row>
    <row r="5" spans="1:91" ht="15.7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row>
    <row r="6" spans="1:91" ht="15" customHeight="1" x14ac:dyDescent="0.25">
      <c r="A6" s="81"/>
      <c r="B6" s="469" t="s">
        <v>182</v>
      </c>
      <c r="C6" s="469"/>
      <c r="D6" s="470"/>
      <c r="E6" s="507" t="s">
        <v>183</v>
      </c>
      <c r="F6" s="508"/>
      <c r="G6" s="508"/>
      <c r="H6" s="508"/>
      <c r="I6" s="509"/>
      <c r="J6" s="44" t="str">
        <f>IF(AND('Mapa de Riesgos'!$Y$12="Muy Alta",'Mapa de Riesgos'!$AA$12="Leve"),CONCATENATE("R1C",'Mapa de Riesgos'!$O$12),"")</f>
        <v/>
      </c>
      <c r="K6" s="45" t="str">
        <f>IF(AND('Mapa de Riesgos'!$Y$13="Muy Alta",'Mapa de Riesgos'!$AA$13="Leve"),CONCATENATE("R1C",'Mapa de Riesgos'!$O$13),"")</f>
        <v/>
      </c>
      <c r="L6" s="45" t="str">
        <f>IF(AND('Mapa de Riesgos'!$Y$14="Muy Alta",'Mapa de Riesgos'!$AA$14="Leve"),CONCATENATE("R1C",'Mapa de Riesgos'!$O$14),"")</f>
        <v/>
      </c>
      <c r="M6" s="45" t="str">
        <f>IF(AND('Mapa de Riesgos'!$Y$15="Muy Alta",'Mapa de Riesgos'!$AA$15="Leve"),CONCATENATE("R1C",'Mapa de Riesgos'!$O$15),"")</f>
        <v/>
      </c>
      <c r="N6" s="45" t="str">
        <f>IF(AND('Mapa de Riesgos'!$Y$16="Muy Alta",'Mapa de Riesgos'!$AA$16="Leve"),CONCATENATE("R1C",'Mapa de Riesgos'!$O$16),"")</f>
        <v/>
      </c>
      <c r="O6" s="46" t="str">
        <f>IF(AND('Mapa de Riesgos'!$Y$17="Muy Alta",'Mapa de Riesgos'!$AA$17="Leve"),CONCATENATE("R1C",'Mapa de Riesgos'!$O$17),"")</f>
        <v/>
      </c>
      <c r="P6" s="44" t="str">
        <f>IF(AND('Mapa de Riesgos'!$Y$12="Muy Alta",'Mapa de Riesgos'!$AA$12="Menor"),CONCATENATE("R1C",'Mapa de Riesgos'!$O$12),"")</f>
        <v/>
      </c>
      <c r="Q6" s="45" t="str">
        <f>IF(AND('Mapa de Riesgos'!$Y$13="Muy Alta",'Mapa de Riesgos'!$AA$13="Menor"),CONCATENATE("R1C",'Mapa de Riesgos'!$O$13),"")</f>
        <v/>
      </c>
      <c r="R6" s="45" t="str">
        <f>IF(AND('Mapa de Riesgos'!$Y$14="Muy Alta",'Mapa de Riesgos'!$AA$14="Menor"),CONCATENATE("R1C",'Mapa de Riesgos'!$O$14),"")</f>
        <v/>
      </c>
      <c r="S6" s="45" t="str">
        <f>IF(AND('Mapa de Riesgos'!$Y$15="Muy Alta",'Mapa de Riesgos'!$AA$15="Menor"),CONCATENATE("R1C",'Mapa de Riesgos'!$O$15),"")</f>
        <v/>
      </c>
      <c r="T6" s="45" t="str">
        <f>IF(AND('Mapa de Riesgos'!$Y$16="Muy Alta",'Mapa de Riesgos'!$AA$16="Menor"),CONCATENATE("R1C",'Mapa de Riesgos'!$O$16),"")</f>
        <v/>
      </c>
      <c r="U6" s="46" t="str">
        <f>IF(AND('Mapa de Riesgos'!$Y$17="Muy Alta",'Mapa de Riesgos'!$AA$17="Menor"),CONCATENATE("R1C",'Mapa de Riesgos'!$O$17),"")</f>
        <v/>
      </c>
      <c r="V6" s="44" t="str">
        <f>IF(AND('Mapa de Riesgos'!$Y$12="Muy Alta",'Mapa de Riesgos'!$AA$12="Moderado"),CONCATENATE("R1C",'Mapa de Riesgos'!$O$12),"")</f>
        <v/>
      </c>
      <c r="W6" s="45" t="str">
        <f>IF(AND('Mapa de Riesgos'!$Y$13="Muy Alta",'Mapa de Riesgos'!$AA$13="Moderado"),CONCATENATE("R1C",'Mapa de Riesgos'!$O$13),"")</f>
        <v/>
      </c>
      <c r="X6" s="45" t="str">
        <f>IF(AND('Mapa de Riesgos'!$Y$14="Muy Alta",'Mapa de Riesgos'!$AA$14="Moderado"),CONCATENATE("R1C",'Mapa de Riesgos'!$O$14),"")</f>
        <v/>
      </c>
      <c r="Y6" s="45" t="str">
        <f>IF(AND('Mapa de Riesgos'!$Y$15="Muy Alta",'Mapa de Riesgos'!$AA$15="Moderado"),CONCATENATE("R1C",'Mapa de Riesgos'!$O$15),"")</f>
        <v/>
      </c>
      <c r="Z6" s="45" t="str">
        <f>IF(AND('Mapa de Riesgos'!$Y$16="Muy Alta",'Mapa de Riesgos'!$AA$16="Moderado"),CONCATENATE("R1C",'Mapa de Riesgos'!$O$16),"")</f>
        <v/>
      </c>
      <c r="AA6" s="46" t="str">
        <f>IF(AND('Mapa de Riesgos'!$Y$17="Muy Alta",'Mapa de Riesgos'!$AA$17="Moderado"),CONCATENATE("R1C",'Mapa de Riesgos'!$O$17),"")</f>
        <v/>
      </c>
      <c r="AB6" s="44" t="str">
        <f>IF(AND('Mapa de Riesgos'!$Y$12="Muy Alta",'Mapa de Riesgos'!$AA$12="Mayor"),CONCATENATE("R1C",'Mapa de Riesgos'!$O$12),"")</f>
        <v/>
      </c>
      <c r="AC6" s="45" t="str">
        <f>IF(AND('Mapa de Riesgos'!$Y$13="Muy Alta",'Mapa de Riesgos'!$AA$13="Mayor"),CONCATENATE("R1C",'Mapa de Riesgos'!$O$13),"")</f>
        <v/>
      </c>
      <c r="AD6" s="45" t="str">
        <f>IF(AND('Mapa de Riesgos'!$Y$14="Muy Alta",'Mapa de Riesgos'!$AA$14="Mayor"),CONCATENATE("R1C",'Mapa de Riesgos'!$O$14),"")</f>
        <v/>
      </c>
      <c r="AE6" s="45" t="str">
        <f>IF(AND('Mapa de Riesgos'!$Y$15="Muy Alta",'Mapa de Riesgos'!$AA$15="Mayor"),CONCATENATE("R1C",'Mapa de Riesgos'!$O$15),"")</f>
        <v/>
      </c>
      <c r="AF6" s="45" t="str">
        <f>IF(AND('Mapa de Riesgos'!$Y$16="Muy Alta",'Mapa de Riesgos'!$AA$16="Mayor"),CONCATENATE("R1C",'Mapa de Riesgos'!$O$16),"")</f>
        <v/>
      </c>
      <c r="AG6" s="46" t="str">
        <f>IF(AND('Mapa de Riesgos'!$Y$17="Muy Alta",'Mapa de Riesgos'!$AA$17="Mayor"),CONCATENATE("R1C",'Mapa de Riesgos'!$O$17),"")</f>
        <v/>
      </c>
      <c r="AH6" s="47" t="str">
        <f>IF(AND('Mapa de Riesgos'!$Y$12="Muy Alta",'Mapa de Riesgos'!$AA$12="Catastrófico"),CONCATENATE("R1C",'Mapa de Riesgos'!$O$12),"")</f>
        <v/>
      </c>
      <c r="AI6" s="48" t="str">
        <f>IF(AND('Mapa de Riesgos'!$Y$13="Muy Alta",'Mapa de Riesgos'!$AA$13="Catastrófico"),CONCATENATE("R1C",'Mapa de Riesgos'!$O$13),"")</f>
        <v/>
      </c>
      <c r="AJ6" s="48" t="str">
        <f>IF(AND('Mapa de Riesgos'!$Y$14="Muy Alta",'Mapa de Riesgos'!$AA$14="Catastrófico"),CONCATENATE("R1C",'Mapa de Riesgos'!$O$14),"")</f>
        <v/>
      </c>
      <c r="AK6" s="48" t="str">
        <f>IF(AND('Mapa de Riesgos'!$Y$15="Muy Alta",'Mapa de Riesgos'!$AA$15="Catastrófico"),CONCATENATE("R1C",'Mapa de Riesgos'!$O$15),"")</f>
        <v/>
      </c>
      <c r="AL6" s="48" t="str">
        <f>IF(AND('Mapa de Riesgos'!$Y$16="Muy Alta",'Mapa de Riesgos'!$AA$16="Catastrófico"),CONCATENATE("R1C",'Mapa de Riesgos'!$O$16),"")</f>
        <v/>
      </c>
      <c r="AM6" s="49" t="str">
        <f>IF(AND('Mapa de Riesgos'!$Y$17="Muy Alta",'Mapa de Riesgos'!$AA$17="Catastrófico"),CONCATENATE("R1C",'Mapa de Riesgos'!$O$17),"")</f>
        <v/>
      </c>
      <c r="AN6" s="81"/>
      <c r="AO6" s="527" t="s">
        <v>184</v>
      </c>
      <c r="AP6" s="528"/>
      <c r="AQ6" s="528"/>
      <c r="AR6" s="528"/>
      <c r="AS6" s="528"/>
      <c r="AT6" s="529"/>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row>
    <row r="7" spans="1:91" ht="15" customHeight="1" x14ac:dyDescent="0.25">
      <c r="A7" s="81"/>
      <c r="B7" s="469"/>
      <c r="C7" s="469"/>
      <c r="D7" s="470"/>
      <c r="E7" s="510"/>
      <c r="F7" s="511"/>
      <c r="G7" s="511"/>
      <c r="H7" s="511"/>
      <c r="I7" s="512"/>
      <c r="J7" s="50" t="str">
        <f>IF(AND('Mapa de Riesgos'!$Y$18="Muy Alta",'Mapa de Riesgos'!$AA$18="Leve"),CONCATENATE("R2C",'Mapa de Riesgos'!$O$18),"")</f>
        <v/>
      </c>
      <c r="K7" s="51" t="str">
        <f>IF(AND('Mapa de Riesgos'!$Y$19="Muy Alta",'Mapa de Riesgos'!$AA$19="Leve"),CONCATENATE("R2C",'Mapa de Riesgos'!$O$19),"")</f>
        <v/>
      </c>
      <c r="L7" s="51" t="str">
        <f>IF(AND('Mapa de Riesgos'!$Y$20="Muy Alta",'Mapa de Riesgos'!$AA$20="Leve"),CONCATENATE("R2C",'Mapa de Riesgos'!$O$20),"")</f>
        <v/>
      </c>
      <c r="M7" s="51" t="str">
        <f>IF(AND('Mapa de Riesgos'!$Y$21="Muy Alta",'Mapa de Riesgos'!$AA$21="Leve"),CONCATENATE("R2C",'Mapa de Riesgos'!$O$21),"")</f>
        <v/>
      </c>
      <c r="N7" s="51" t="str">
        <f>IF(AND('Mapa de Riesgos'!$Y$22="Muy Alta",'Mapa de Riesgos'!$AA$22="Leve"),CONCATENATE("R2C",'Mapa de Riesgos'!$O$22),"")</f>
        <v/>
      </c>
      <c r="O7" s="52" t="str">
        <f>IF(AND('Mapa de Riesgos'!$Y$23="Muy Alta",'Mapa de Riesgos'!$AA$23="Leve"),CONCATENATE("R2C",'Mapa de Riesgos'!$O$23),"")</f>
        <v/>
      </c>
      <c r="P7" s="50" t="str">
        <f>IF(AND('Mapa de Riesgos'!$Y$18="Muy Alta",'Mapa de Riesgos'!$AA$18="Menor"),CONCATENATE("R2C",'Mapa de Riesgos'!$O$18),"")</f>
        <v/>
      </c>
      <c r="Q7" s="51" t="str">
        <f>IF(AND('Mapa de Riesgos'!$Y$19="Muy Alta",'Mapa de Riesgos'!$AA$19="Menor"),CONCATENATE("R2C",'Mapa de Riesgos'!$O$19),"")</f>
        <v/>
      </c>
      <c r="R7" s="51" t="str">
        <f>IF(AND('Mapa de Riesgos'!$Y$20="Muy Alta",'Mapa de Riesgos'!$AA$20="Menor"),CONCATENATE("R2C",'Mapa de Riesgos'!$O$20),"")</f>
        <v/>
      </c>
      <c r="S7" s="51" t="str">
        <f>IF(AND('Mapa de Riesgos'!$Y$21="Muy Alta",'Mapa de Riesgos'!$AA$21="Menor"),CONCATENATE("R2C",'Mapa de Riesgos'!$O$21),"")</f>
        <v/>
      </c>
      <c r="T7" s="51" t="str">
        <f>IF(AND('Mapa de Riesgos'!$Y$22="Muy Alta",'Mapa de Riesgos'!$AA$22="Menor"),CONCATENATE("R2C",'Mapa de Riesgos'!$O$22),"")</f>
        <v/>
      </c>
      <c r="U7" s="52" t="str">
        <f>IF(AND('Mapa de Riesgos'!$Y$23="Muy Alta",'Mapa de Riesgos'!$AA$23="Menor"),CONCATENATE("R2C",'Mapa de Riesgos'!$O$23),"")</f>
        <v/>
      </c>
      <c r="V7" s="50" t="str">
        <f>IF(AND('Mapa de Riesgos'!$Y$18="Muy Alta",'Mapa de Riesgos'!$AA$18="Moderado"),CONCATENATE("R2C",'Mapa de Riesgos'!$O$18),"")</f>
        <v/>
      </c>
      <c r="W7" s="51" t="str">
        <f>IF(AND('Mapa de Riesgos'!$Y$19="Muy Alta",'Mapa de Riesgos'!$AA$19="Moderado"),CONCATENATE("R2C",'Mapa de Riesgos'!$O$19),"")</f>
        <v/>
      </c>
      <c r="X7" s="51" t="str">
        <f>IF(AND('Mapa de Riesgos'!$Y$20="Muy Alta",'Mapa de Riesgos'!$AA$20="Moderado"),CONCATENATE("R2C",'Mapa de Riesgos'!$O$20),"")</f>
        <v/>
      </c>
      <c r="Y7" s="51" t="str">
        <f>IF(AND('Mapa de Riesgos'!$Y$21="Muy Alta",'Mapa de Riesgos'!$AA$21="Moderado"),CONCATENATE("R2C",'Mapa de Riesgos'!$O$21),"")</f>
        <v/>
      </c>
      <c r="Z7" s="51" t="str">
        <f>IF(AND('Mapa de Riesgos'!$Y$22="Muy Alta",'Mapa de Riesgos'!$AA$22="Moderado"),CONCATENATE("R2C",'Mapa de Riesgos'!$O$22),"")</f>
        <v/>
      </c>
      <c r="AA7" s="52" t="str">
        <f>IF(AND('Mapa de Riesgos'!$Y$23="Muy Alta",'Mapa de Riesgos'!$AA$23="Moderado"),CONCATENATE("R2C",'Mapa de Riesgos'!$O$23),"")</f>
        <v/>
      </c>
      <c r="AB7" s="50" t="str">
        <f>IF(AND('Mapa de Riesgos'!$Y$18="Muy Alta",'Mapa de Riesgos'!$AA$18="Mayor"),CONCATENATE("R2C",'Mapa de Riesgos'!$O$18),"")</f>
        <v/>
      </c>
      <c r="AC7" s="51" t="str">
        <f>IF(AND('Mapa de Riesgos'!$Y$19="Muy Alta",'Mapa de Riesgos'!$AA$19="Mayor"),CONCATENATE("R2C",'Mapa de Riesgos'!$O$19),"")</f>
        <v/>
      </c>
      <c r="AD7" s="51" t="str">
        <f>IF(AND('Mapa de Riesgos'!$Y$20="Muy Alta",'Mapa de Riesgos'!$AA$20="Mayor"),CONCATENATE("R2C",'Mapa de Riesgos'!$O$20),"")</f>
        <v/>
      </c>
      <c r="AE7" s="51" t="str">
        <f>IF(AND('Mapa de Riesgos'!$Y$21="Muy Alta",'Mapa de Riesgos'!$AA$21="Mayor"),CONCATENATE("R2C",'Mapa de Riesgos'!$O$21),"")</f>
        <v/>
      </c>
      <c r="AF7" s="51" t="str">
        <f>IF(AND('Mapa de Riesgos'!$Y$22="Muy Alta",'Mapa de Riesgos'!$AA$22="Mayor"),CONCATENATE("R2C",'Mapa de Riesgos'!$O$22),"")</f>
        <v/>
      </c>
      <c r="AG7" s="52" t="str">
        <f>IF(AND('Mapa de Riesgos'!$Y$23="Muy Alta",'Mapa de Riesgos'!$AA$23="Mayor"),CONCATENATE("R2C",'Mapa de Riesgos'!$O$23),"")</f>
        <v/>
      </c>
      <c r="AH7" s="53" t="str">
        <f>IF(AND('Mapa de Riesgos'!$Y$18="Muy Alta",'Mapa de Riesgos'!$AA$18="Catastrófico"),CONCATENATE("R2C",'Mapa de Riesgos'!$O$18),"")</f>
        <v/>
      </c>
      <c r="AI7" s="54" t="str">
        <f>IF(AND('Mapa de Riesgos'!$Y$19="Muy Alta",'Mapa de Riesgos'!$AA$19="Catastrófico"),CONCATENATE("R2C",'Mapa de Riesgos'!$O$19),"")</f>
        <v/>
      </c>
      <c r="AJ7" s="54" t="str">
        <f>IF(AND('Mapa de Riesgos'!$Y$20="Muy Alta",'Mapa de Riesgos'!$AA$20="Catastrófico"),CONCATENATE("R2C",'Mapa de Riesgos'!$O$20),"")</f>
        <v/>
      </c>
      <c r="AK7" s="54" t="str">
        <f>IF(AND('Mapa de Riesgos'!$Y$21="Muy Alta",'Mapa de Riesgos'!$AA$21="Catastrófico"),CONCATENATE("R2C",'Mapa de Riesgos'!$O$21),"")</f>
        <v/>
      </c>
      <c r="AL7" s="54" t="str">
        <f>IF(AND('Mapa de Riesgos'!$Y$22="Muy Alta",'Mapa de Riesgos'!$AA$22="Catastrófico"),CONCATENATE("R2C",'Mapa de Riesgos'!$O$22),"")</f>
        <v/>
      </c>
      <c r="AM7" s="55" t="str">
        <f>IF(AND('Mapa de Riesgos'!$Y$23="Muy Alta",'Mapa de Riesgos'!$AA$23="Catastrófico"),CONCATENATE("R2C",'Mapa de Riesgos'!$O$23),"")</f>
        <v/>
      </c>
      <c r="AN7" s="81"/>
      <c r="AO7" s="530"/>
      <c r="AP7" s="531"/>
      <c r="AQ7" s="531"/>
      <c r="AR7" s="531"/>
      <c r="AS7" s="531"/>
      <c r="AT7" s="532"/>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row>
    <row r="8" spans="1:91" ht="15" customHeight="1" x14ac:dyDescent="0.25">
      <c r="A8" s="81"/>
      <c r="B8" s="469"/>
      <c r="C8" s="469"/>
      <c r="D8" s="470"/>
      <c r="E8" s="510"/>
      <c r="F8" s="511"/>
      <c r="G8" s="511"/>
      <c r="H8" s="511"/>
      <c r="I8" s="512"/>
      <c r="J8" s="50" t="str">
        <f>IF(AND('Mapa de Riesgos'!$Y$24="Muy Alta",'Mapa de Riesgos'!$AA$24="Leve"),CONCATENATE("R3C",'Mapa de Riesgos'!$O$24),"")</f>
        <v/>
      </c>
      <c r="K8" s="51" t="str">
        <f>IF(AND('Mapa de Riesgos'!$Y$25="Muy Alta",'Mapa de Riesgos'!$AA$25="Leve"),CONCATENATE("R3C",'Mapa de Riesgos'!$O$25),"")</f>
        <v/>
      </c>
      <c r="L8" s="51" t="str">
        <f>IF(AND('Mapa de Riesgos'!$Y$26="Muy Alta",'Mapa de Riesgos'!$AA$26="Leve"),CONCATENATE("R3C",'Mapa de Riesgos'!$O$26),"")</f>
        <v/>
      </c>
      <c r="M8" s="51" t="str">
        <f>IF(AND('Mapa de Riesgos'!$Y$27="Muy Alta",'Mapa de Riesgos'!$AA$27="Leve"),CONCATENATE("R3C",'Mapa de Riesgos'!$O$27),"")</f>
        <v/>
      </c>
      <c r="N8" s="51" t="str">
        <f>IF(AND('Mapa de Riesgos'!$Y$28="Muy Alta",'Mapa de Riesgos'!$AA$28="Leve"),CONCATENATE("R3C",'Mapa de Riesgos'!$O$28),"")</f>
        <v/>
      </c>
      <c r="O8" s="52" t="str">
        <f>IF(AND('Mapa de Riesgos'!$Y$29="Muy Alta",'Mapa de Riesgos'!$AA$29="Leve"),CONCATENATE("R3C",'Mapa de Riesgos'!$O$29),"")</f>
        <v/>
      </c>
      <c r="P8" s="50" t="str">
        <f>IF(AND('Mapa de Riesgos'!$Y$24="Muy Alta",'Mapa de Riesgos'!$AA$24="Menor"),CONCATENATE("R3C",'Mapa de Riesgos'!$O$24),"")</f>
        <v/>
      </c>
      <c r="Q8" s="51" t="str">
        <f>IF(AND('Mapa de Riesgos'!$Y$25="Muy Alta",'Mapa de Riesgos'!$AA$25="Menor"),CONCATENATE("R3C",'Mapa de Riesgos'!$O$25),"")</f>
        <v/>
      </c>
      <c r="R8" s="51" t="str">
        <f>IF(AND('Mapa de Riesgos'!$Y$26="Muy Alta",'Mapa de Riesgos'!$AA$26="Menor"),CONCATENATE("R3C",'Mapa de Riesgos'!$O$26),"")</f>
        <v/>
      </c>
      <c r="S8" s="51" t="str">
        <f>IF(AND('Mapa de Riesgos'!$Y$27="Muy Alta",'Mapa de Riesgos'!$AA$27="Menor"),CONCATENATE("R3C",'Mapa de Riesgos'!$O$27),"")</f>
        <v/>
      </c>
      <c r="T8" s="51" t="str">
        <f>IF(AND('Mapa de Riesgos'!$Y$28="Muy Alta",'Mapa de Riesgos'!$AA$28="Menor"),CONCATENATE("R3C",'Mapa de Riesgos'!$O$28),"")</f>
        <v/>
      </c>
      <c r="U8" s="52" t="str">
        <f>IF(AND('Mapa de Riesgos'!$Y$29="Muy Alta",'Mapa de Riesgos'!$AA$29="Menor"),CONCATENATE("R3C",'Mapa de Riesgos'!$O$29),"")</f>
        <v/>
      </c>
      <c r="V8" s="50" t="str">
        <f>IF(AND('Mapa de Riesgos'!$Y$24="Muy Alta",'Mapa de Riesgos'!$AA$24="Moderado"),CONCATENATE("R3C",'Mapa de Riesgos'!$O$24),"")</f>
        <v/>
      </c>
      <c r="W8" s="51" t="str">
        <f>IF(AND('Mapa de Riesgos'!$Y$25="Muy Alta",'Mapa de Riesgos'!$AA$25="Moderado"),CONCATENATE("R3C",'Mapa de Riesgos'!$O$25),"")</f>
        <v/>
      </c>
      <c r="X8" s="51" t="str">
        <f>IF(AND('Mapa de Riesgos'!$Y$26="Muy Alta",'Mapa de Riesgos'!$AA$26="Moderado"),CONCATENATE("R3C",'Mapa de Riesgos'!$O$26),"")</f>
        <v/>
      </c>
      <c r="Y8" s="51" t="str">
        <f>IF(AND('Mapa de Riesgos'!$Y$27="Muy Alta",'Mapa de Riesgos'!$AA$27="Moderado"),CONCATENATE("R3C",'Mapa de Riesgos'!$O$27),"")</f>
        <v/>
      </c>
      <c r="Z8" s="51" t="str">
        <f>IF(AND('Mapa de Riesgos'!$Y$28="Muy Alta",'Mapa de Riesgos'!$AA$28="Moderado"),CONCATENATE("R3C",'Mapa de Riesgos'!$O$28),"")</f>
        <v/>
      </c>
      <c r="AA8" s="52" t="str">
        <f>IF(AND('Mapa de Riesgos'!$Y$29="Muy Alta",'Mapa de Riesgos'!$AA$29="Moderado"),CONCATENATE("R3C",'Mapa de Riesgos'!$O$29),"")</f>
        <v/>
      </c>
      <c r="AB8" s="50" t="str">
        <f>IF(AND('Mapa de Riesgos'!$Y$24="Muy Alta",'Mapa de Riesgos'!$AA$24="Mayor"),CONCATENATE("R3C",'Mapa de Riesgos'!$O$24),"")</f>
        <v/>
      </c>
      <c r="AC8" s="51" t="str">
        <f>IF(AND('Mapa de Riesgos'!$Y$25="Muy Alta",'Mapa de Riesgos'!$AA$25="Mayor"),CONCATENATE("R3C",'Mapa de Riesgos'!$O$25),"")</f>
        <v/>
      </c>
      <c r="AD8" s="51" t="str">
        <f>IF(AND('Mapa de Riesgos'!$Y$26="Muy Alta",'Mapa de Riesgos'!$AA$26="Mayor"),CONCATENATE("R3C",'Mapa de Riesgos'!$O$26),"")</f>
        <v/>
      </c>
      <c r="AE8" s="51" t="str">
        <f>IF(AND('Mapa de Riesgos'!$Y$27="Muy Alta",'Mapa de Riesgos'!$AA$27="Mayor"),CONCATENATE("R3C",'Mapa de Riesgos'!$O$27),"")</f>
        <v/>
      </c>
      <c r="AF8" s="51" t="str">
        <f>IF(AND('Mapa de Riesgos'!$Y$28="Muy Alta",'Mapa de Riesgos'!$AA$28="Mayor"),CONCATENATE("R3C",'Mapa de Riesgos'!$O$28),"")</f>
        <v/>
      </c>
      <c r="AG8" s="52" t="str">
        <f>IF(AND('Mapa de Riesgos'!$Y$29="Muy Alta",'Mapa de Riesgos'!$AA$29="Mayor"),CONCATENATE("R3C",'Mapa de Riesgos'!$O$29),"")</f>
        <v/>
      </c>
      <c r="AH8" s="53" t="str">
        <f>IF(AND('Mapa de Riesgos'!$Y$24="Muy Alta",'Mapa de Riesgos'!$AA$24="Catastrófico"),CONCATENATE("R3C",'Mapa de Riesgos'!$O$24),"")</f>
        <v/>
      </c>
      <c r="AI8" s="54" t="str">
        <f>IF(AND('Mapa de Riesgos'!$Y$25="Muy Alta",'Mapa de Riesgos'!$AA$25="Catastrófico"),CONCATENATE("R3C",'Mapa de Riesgos'!$O$25),"")</f>
        <v/>
      </c>
      <c r="AJ8" s="54" t="str">
        <f>IF(AND('Mapa de Riesgos'!$Y$26="Muy Alta",'Mapa de Riesgos'!$AA$26="Catastrófico"),CONCATENATE("R3C",'Mapa de Riesgos'!$O$26),"")</f>
        <v/>
      </c>
      <c r="AK8" s="54" t="str">
        <f>IF(AND('Mapa de Riesgos'!$Y$27="Muy Alta",'Mapa de Riesgos'!$AA$27="Catastrófico"),CONCATENATE("R3C",'Mapa de Riesgos'!$O$27),"")</f>
        <v/>
      </c>
      <c r="AL8" s="54" t="str">
        <f>IF(AND('Mapa de Riesgos'!$Y$28="Muy Alta",'Mapa de Riesgos'!$AA$28="Catastrófico"),CONCATENATE("R3C",'Mapa de Riesgos'!$O$28),"")</f>
        <v/>
      </c>
      <c r="AM8" s="55" t="str">
        <f>IF(AND('Mapa de Riesgos'!$Y$29="Muy Alta",'Mapa de Riesgos'!$AA$29="Catastrófico"),CONCATENATE("R3C",'Mapa de Riesgos'!$O$29),"")</f>
        <v/>
      </c>
      <c r="AN8" s="81"/>
      <c r="AO8" s="530"/>
      <c r="AP8" s="531"/>
      <c r="AQ8" s="531"/>
      <c r="AR8" s="531"/>
      <c r="AS8" s="531"/>
      <c r="AT8" s="532"/>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row>
    <row r="9" spans="1:91" ht="15" customHeight="1" x14ac:dyDescent="0.25">
      <c r="A9" s="81"/>
      <c r="B9" s="469"/>
      <c r="C9" s="469"/>
      <c r="D9" s="470"/>
      <c r="E9" s="510"/>
      <c r="F9" s="511"/>
      <c r="G9" s="511"/>
      <c r="H9" s="511"/>
      <c r="I9" s="512"/>
      <c r="J9" s="50" t="str">
        <f>IF(AND('Mapa de Riesgos'!$Y$30="Muy Alta",'Mapa de Riesgos'!$AA$30="Leve"),CONCATENATE("R4C",'Mapa de Riesgos'!$O$30),"")</f>
        <v/>
      </c>
      <c r="K9" s="51" t="str">
        <f>IF(AND('Mapa de Riesgos'!$Y$31="Muy Alta",'Mapa de Riesgos'!$AA$31="Leve"),CONCATENATE("R4C",'Mapa de Riesgos'!$O$31),"")</f>
        <v/>
      </c>
      <c r="L9" s="51" t="str">
        <f>IF(AND('Mapa de Riesgos'!$Y$32="Muy Alta",'Mapa de Riesgos'!$AA$32="Leve"),CONCATENATE("R4C",'Mapa de Riesgos'!$O$32),"")</f>
        <v/>
      </c>
      <c r="M9" s="51" t="str">
        <f>IF(AND('Mapa de Riesgos'!$Y$33="Muy Alta",'Mapa de Riesgos'!$AA$33="Leve"),CONCATENATE("R4C",'Mapa de Riesgos'!$O$33),"")</f>
        <v/>
      </c>
      <c r="N9" s="51" t="str">
        <f>IF(AND('Mapa de Riesgos'!$Y$34="Muy Alta",'Mapa de Riesgos'!$AA$34="Leve"),CONCATENATE("R4C",'Mapa de Riesgos'!$O$34),"")</f>
        <v/>
      </c>
      <c r="O9" s="52" t="str">
        <f>IF(AND('Mapa de Riesgos'!$Y$35="Muy Alta",'Mapa de Riesgos'!$AA$35="Leve"),CONCATENATE("R4C",'Mapa de Riesgos'!$O$35),"")</f>
        <v/>
      </c>
      <c r="P9" s="50" t="str">
        <f>IF(AND('Mapa de Riesgos'!$Y$30="Muy Alta",'Mapa de Riesgos'!$AA$30="Menor"),CONCATENATE("R4C",'Mapa de Riesgos'!$O$30),"")</f>
        <v/>
      </c>
      <c r="Q9" s="51" t="str">
        <f>IF(AND('Mapa de Riesgos'!$Y$31="Muy Alta",'Mapa de Riesgos'!$AA$31="Menor"),CONCATENATE("R4C",'Mapa de Riesgos'!$O$31),"")</f>
        <v/>
      </c>
      <c r="R9" s="51" t="str">
        <f>IF(AND('Mapa de Riesgos'!$Y$32="Muy Alta",'Mapa de Riesgos'!$AA$32="Menor"),CONCATENATE("R4C",'Mapa de Riesgos'!$O$32),"")</f>
        <v/>
      </c>
      <c r="S9" s="51" t="str">
        <f>IF(AND('Mapa de Riesgos'!$Y$33="Muy Alta",'Mapa de Riesgos'!$AA$33="Menor"),CONCATENATE("R4C",'Mapa de Riesgos'!$O$33),"")</f>
        <v/>
      </c>
      <c r="T9" s="51" t="str">
        <f>IF(AND('Mapa de Riesgos'!$Y$34="Muy Alta",'Mapa de Riesgos'!$AA$34="Menor"),CONCATENATE("R4C",'Mapa de Riesgos'!$O$34),"")</f>
        <v/>
      </c>
      <c r="U9" s="52" t="str">
        <f>IF(AND('Mapa de Riesgos'!$Y$35="Muy Alta",'Mapa de Riesgos'!$AA$35="Menor"),CONCATENATE("R4C",'Mapa de Riesgos'!$O$35),"")</f>
        <v/>
      </c>
      <c r="V9" s="50" t="str">
        <f>IF(AND('Mapa de Riesgos'!$Y$30="Muy Alta",'Mapa de Riesgos'!$AA$30="Moderado"),CONCATENATE("R4C",'Mapa de Riesgos'!$O$30),"")</f>
        <v/>
      </c>
      <c r="W9" s="51" t="str">
        <f>IF(AND('Mapa de Riesgos'!$Y$31="Muy Alta",'Mapa de Riesgos'!$AA$31="Moderado"),CONCATENATE("R4C",'Mapa de Riesgos'!$O$31),"")</f>
        <v/>
      </c>
      <c r="X9" s="51" t="str">
        <f>IF(AND('Mapa de Riesgos'!$Y$32="Muy Alta",'Mapa de Riesgos'!$AA$32="Moderado"),CONCATENATE("R4C",'Mapa de Riesgos'!$O$32),"")</f>
        <v/>
      </c>
      <c r="Y9" s="51" t="str">
        <f>IF(AND('Mapa de Riesgos'!$Y$33="Muy Alta",'Mapa de Riesgos'!$AA$33="Moderado"),CONCATENATE("R4C",'Mapa de Riesgos'!$O$33),"")</f>
        <v/>
      </c>
      <c r="Z9" s="51" t="str">
        <f>IF(AND('Mapa de Riesgos'!$Y$34="Muy Alta",'Mapa de Riesgos'!$AA$34="Moderado"),CONCATENATE("R4C",'Mapa de Riesgos'!$O$34),"")</f>
        <v/>
      </c>
      <c r="AA9" s="52" t="str">
        <f>IF(AND('Mapa de Riesgos'!$Y$35="Muy Alta",'Mapa de Riesgos'!$AA$35="Moderado"),CONCATENATE("R4C",'Mapa de Riesgos'!$O$35),"")</f>
        <v/>
      </c>
      <c r="AB9" s="50" t="str">
        <f>IF(AND('Mapa de Riesgos'!$Y$30="Muy Alta",'Mapa de Riesgos'!$AA$30="Mayor"),CONCATENATE("R4C",'Mapa de Riesgos'!$O$30),"")</f>
        <v/>
      </c>
      <c r="AC9" s="51" t="str">
        <f>IF(AND('Mapa de Riesgos'!$Y$31="Muy Alta",'Mapa de Riesgos'!$AA$31="Mayor"),CONCATENATE("R4C",'Mapa de Riesgos'!$O$31),"")</f>
        <v/>
      </c>
      <c r="AD9" s="51" t="str">
        <f>IF(AND('Mapa de Riesgos'!$Y$32="Muy Alta",'Mapa de Riesgos'!$AA$32="Mayor"),CONCATENATE("R4C",'Mapa de Riesgos'!$O$32),"")</f>
        <v/>
      </c>
      <c r="AE9" s="51" t="str">
        <f>IF(AND('Mapa de Riesgos'!$Y$33="Muy Alta",'Mapa de Riesgos'!$AA$33="Mayor"),CONCATENATE("R4C",'Mapa de Riesgos'!$O$33),"")</f>
        <v/>
      </c>
      <c r="AF9" s="51" t="str">
        <f>IF(AND('Mapa de Riesgos'!$Y$34="Muy Alta",'Mapa de Riesgos'!$AA$34="Mayor"),CONCATENATE("R4C",'Mapa de Riesgos'!$O$34),"")</f>
        <v/>
      </c>
      <c r="AG9" s="52" t="str">
        <f>IF(AND('Mapa de Riesgos'!$Y$35="Muy Alta",'Mapa de Riesgos'!$AA$35="Mayor"),CONCATENATE("R4C",'Mapa de Riesgos'!$O$35),"")</f>
        <v/>
      </c>
      <c r="AH9" s="53" t="str">
        <f>IF(AND('Mapa de Riesgos'!$Y$30="Muy Alta",'Mapa de Riesgos'!$AA$30="Catastrófico"),CONCATENATE("R4C",'Mapa de Riesgos'!$O$30),"")</f>
        <v/>
      </c>
      <c r="AI9" s="54" t="str">
        <f>IF(AND('Mapa de Riesgos'!$Y$31="Muy Alta",'Mapa de Riesgos'!$AA$31="Catastrófico"),CONCATENATE("R4C",'Mapa de Riesgos'!$O$31),"")</f>
        <v/>
      </c>
      <c r="AJ9" s="54" t="str">
        <f>IF(AND('Mapa de Riesgos'!$Y$32="Muy Alta",'Mapa de Riesgos'!$AA$32="Catastrófico"),CONCATENATE("R4C",'Mapa de Riesgos'!$O$32),"")</f>
        <v/>
      </c>
      <c r="AK9" s="54" t="str">
        <f>IF(AND('Mapa de Riesgos'!$Y$33="Muy Alta",'Mapa de Riesgos'!$AA$33="Catastrófico"),CONCATENATE("R4C",'Mapa de Riesgos'!$O$33),"")</f>
        <v/>
      </c>
      <c r="AL9" s="54" t="str">
        <f>IF(AND('Mapa de Riesgos'!$Y$34="Muy Alta",'Mapa de Riesgos'!$AA$34="Catastrófico"),CONCATENATE("R4C",'Mapa de Riesgos'!$O$34),"")</f>
        <v/>
      </c>
      <c r="AM9" s="55" t="str">
        <f>IF(AND('Mapa de Riesgos'!$Y$35="Muy Alta",'Mapa de Riesgos'!$AA$35="Catastrófico"),CONCATENATE("R4C",'Mapa de Riesgos'!$O$35),"")</f>
        <v/>
      </c>
      <c r="AN9" s="81"/>
      <c r="AO9" s="530"/>
      <c r="AP9" s="531"/>
      <c r="AQ9" s="531"/>
      <c r="AR9" s="531"/>
      <c r="AS9" s="531"/>
      <c r="AT9" s="532"/>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row>
    <row r="10" spans="1:91" ht="15" customHeight="1" x14ac:dyDescent="0.25">
      <c r="A10" s="81"/>
      <c r="B10" s="469"/>
      <c r="C10" s="469"/>
      <c r="D10" s="470"/>
      <c r="E10" s="510"/>
      <c r="F10" s="511"/>
      <c r="G10" s="511"/>
      <c r="H10" s="511"/>
      <c r="I10" s="512"/>
      <c r="J10" s="50" t="str">
        <f>IF(AND('Mapa de Riesgos'!$Y$36="Muy Alta",'Mapa de Riesgos'!$AA$36="Leve"),CONCATENATE("R5C",'Mapa de Riesgos'!$O$36),"")</f>
        <v/>
      </c>
      <c r="K10" s="51" t="str">
        <f>IF(AND('Mapa de Riesgos'!$Y$37="Muy Alta",'Mapa de Riesgos'!$AA$37="Leve"),CONCATENATE("R5C",'Mapa de Riesgos'!$O$37),"")</f>
        <v/>
      </c>
      <c r="L10" s="51" t="str">
        <f>IF(AND('Mapa de Riesgos'!$Y$38="Muy Alta",'Mapa de Riesgos'!$AA$38="Leve"),CONCATENATE("R5C",'Mapa de Riesgos'!$O$38),"")</f>
        <v/>
      </c>
      <c r="M10" s="51" t="str">
        <f>IF(AND('Mapa de Riesgos'!$Y$39="Muy Alta",'Mapa de Riesgos'!$AA$39="Leve"),CONCATENATE("R5C",'Mapa de Riesgos'!$O$39),"")</f>
        <v/>
      </c>
      <c r="N10" s="51" t="str">
        <f>IF(AND('Mapa de Riesgos'!$Y$40="Muy Alta",'Mapa de Riesgos'!$AA$40="Leve"),CONCATENATE("R5C",'Mapa de Riesgos'!$O$40),"")</f>
        <v/>
      </c>
      <c r="O10" s="52" t="str">
        <f>IF(AND('Mapa de Riesgos'!$Y$41="Muy Alta",'Mapa de Riesgos'!$AA$41="Leve"),CONCATENATE("R5C",'Mapa de Riesgos'!$O$41),"")</f>
        <v/>
      </c>
      <c r="P10" s="50" t="str">
        <f>IF(AND('Mapa de Riesgos'!$Y$36="Muy Alta",'Mapa de Riesgos'!$AA$36="Menor"),CONCATENATE("R5C",'Mapa de Riesgos'!$O$36),"")</f>
        <v/>
      </c>
      <c r="Q10" s="51" t="str">
        <f>IF(AND('Mapa de Riesgos'!$Y$37="Muy Alta",'Mapa de Riesgos'!$AA$37="Menor"),CONCATENATE("R5C",'Mapa de Riesgos'!$O$37),"")</f>
        <v/>
      </c>
      <c r="R10" s="51" t="str">
        <f>IF(AND('Mapa de Riesgos'!$Y$38="Muy Alta",'Mapa de Riesgos'!$AA$38="Menor"),CONCATENATE("R5C",'Mapa de Riesgos'!$O$38),"")</f>
        <v/>
      </c>
      <c r="S10" s="51" t="str">
        <f>IF(AND('Mapa de Riesgos'!$Y$39="Muy Alta",'Mapa de Riesgos'!$AA$39="Menor"),CONCATENATE("R5C",'Mapa de Riesgos'!$O$39),"")</f>
        <v/>
      </c>
      <c r="T10" s="51" t="str">
        <f>IF(AND('Mapa de Riesgos'!$Y$40="Muy Alta",'Mapa de Riesgos'!$AA$40="Menor"),CONCATENATE("R5C",'Mapa de Riesgos'!$O$40),"")</f>
        <v/>
      </c>
      <c r="U10" s="52" t="str">
        <f>IF(AND('Mapa de Riesgos'!$Y$41="Muy Alta",'Mapa de Riesgos'!$AA$41="Menor"),CONCATENATE("R5C",'Mapa de Riesgos'!$O$41),"")</f>
        <v/>
      </c>
      <c r="V10" s="50" t="str">
        <f>IF(AND('Mapa de Riesgos'!$Y$36="Muy Alta",'Mapa de Riesgos'!$AA$36="Moderado"),CONCATENATE("R5C",'Mapa de Riesgos'!$O$36),"")</f>
        <v/>
      </c>
      <c r="W10" s="51" t="str">
        <f>IF(AND('Mapa de Riesgos'!$Y$37="Muy Alta",'Mapa de Riesgos'!$AA$37="Moderado"),CONCATENATE("R5C",'Mapa de Riesgos'!$O$37),"")</f>
        <v/>
      </c>
      <c r="X10" s="51" t="str">
        <f>IF(AND('Mapa de Riesgos'!$Y$38="Muy Alta",'Mapa de Riesgos'!$AA$38="Moderado"),CONCATENATE("R5C",'Mapa de Riesgos'!$O$38),"")</f>
        <v/>
      </c>
      <c r="Y10" s="51" t="str">
        <f>IF(AND('Mapa de Riesgos'!$Y$39="Muy Alta",'Mapa de Riesgos'!$AA$39="Moderado"),CONCATENATE("R5C",'Mapa de Riesgos'!$O$39),"")</f>
        <v/>
      </c>
      <c r="Z10" s="51" t="str">
        <f>IF(AND('Mapa de Riesgos'!$Y$40="Muy Alta",'Mapa de Riesgos'!$AA$40="Moderado"),CONCATENATE("R5C",'Mapa de Riesgos'!$O$40),"")</f>
        <v/>
      </c>
      <c r="AA10" s="52" t="str">
        <f>IF(AND('Mapa de Riesgos'!$Y$41="Muy Alta",'Mapa de Riesgos'!$AA$41="Moderado"),CONCATENATE("R5C",'Mapa de Riesgos'!$O$41),"")</f>
        <v/>
      </c>
      <c r="AB10" s="50" t="str">
        <f>IF(AND('Mapa de Riesgos'!$Y$36="Muy Alta",'Mapa de Riesgos'!$AA$36="Mayor"),CONCATENATE("R5C",'Mapa de Riesgos'!$O$36),"")</f>
        <v/>
      </c>
      <c r="AC10" s="51" t="str">
        <f>IF(AND('Mapa de Riesgos'!$Y$37="Muy Alta",'Mapa de Riesgos'!$AA$37="Mayor"),CONCATENATE("R5C",'Mapa de Riesgos'!$O$37),"")</f>
        <v/>
      </c>
      <c r="AD10" s="51" t="str">
        <f>IF(AND('Mapa de Riesgos'!$Y$38="Muy Alta",'Mapa de Riesgos'!$AA$38="Mayor"),CONCATENATE("R5C",'Mapa de Riesgos'!$O$38),"")</f>
        <v/>
      </c>
      <c r="AE10" s="51" t="str">
        <f>IF(AND('Mapa de Riesgos'!$Y$39="Muy Alta",'Mapa de Riesgos'!$AA$39="Mayor"),CONCATENATE("R5C",'Mapa de Riesgos'!$O$39),"")</f>
        <v/>
      </c>
      <c r="AF10" s="51" t="str">
        <f>IF(AND('Mapa de Riesgos'!$Y$40="Muy Alta",'Mapa de Riesgos'!$AA$40="Mayor"),CONCATENATE("R5C",'Mapa de Riesgos'!$O$40),"")</f>
        <v/>
      </c>
      <c r="AG10" s="52" t="str">
        <f>IF(AND('Mapa de Riesgos'!$Y$41="Muy Alta",'Mapa de Riesgos'!$AA$41="Mayor"),CONCATENATE("R5C",'Mapa de Riesgos'!$O$41),"")</f>
        <v/>
      </c>
      <c r="AH10" s="53" t="str">
        <f>IF(AND('Mapa de Riesgos'!$Y$36="Muy Alta",'Mapa de Riesgos'!$AA$36="Catastrófico"),CONCATENATE("R5C",'Mapa de Riesgos'!$O$36),"")</f>
        <v/>
      </c>
      <c r="AI10" s="54" t="str">
        <f>IF(AND('Mapa de Riesgos'!$Y$37="Muy Alta",'Mapa de Riesgos'!$AA$37="Catastrófico"),CONCATENATE("R5C",'Mapa de Riesgos'!$O$37),"")</f>
        <v/>
      </c>
      <c r="AJ10" s="54" t="str">
        <f>IF(AND('Mapa de Riesgos'!$Y$38="Muy Alta",'Mapa de Riesgos'!$AA$38="Catastrófico"),CONCATENATE("R5C",'Mapa de Riesgos'!$O$38),"")</f>
        <v/>
      </c>
      <c r="AK10" s="54" t="str">
        <f>IF(AND('Mapa de Riesgos'!$Y$39="Muy Alta",'Mapa de Riesgos'!$AA$39="Catastrófico"),CONCATENATE("R5C",'Mapa de Riesgos'!$O$39),"")</f>
        <v/>
      </c>
      <c r="AL10" s="54" t="str">
        <f>IF(AND('Mapa de Riesgos'!$Y$40="Muy Alta",'Mapa de Riesgos'!$AA$40="Catastrófico"),CONCATENATE("R5C",'Mapa de Riesgos'!$O$40),"")</f>
        <v/>
      </c>
      <c r="AM10" s="55" t="str">
        <f>IF(AND('Mapa de Riesgos'!$Y$41="Muy Alta",'Mapa de Riesgos'!$AA$41="Catastrófico"),CONCATENATE("R5C",'Mapa de Riesgos'!$O$41),"")</f>
        <v/>
      </c>
      <c r="AN10" s="81"/>
      <c r="AO10" s="530"/>
      <c r="AP10" s="531"/>
      <c r="AQ10" s="531"/>
      <c r="AR10" s="531"/>
      <c r="AS10" s="531"/>
      <c r="AT10" s="532"/>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row>
    <row r="11" spans="1:91" ht="15" customHeight="1" x14ac:dyDescent="0.25">
      <c r="A11" s="81"/>
      <c r="B11" s="469"/>
      <c r="C11" s="469"/>
      <c r="D11" s="470"/>
      <c r="E11" s="510"/>
      <c r="F11" s="511"/>
      <c r="G11" s="511"/>
      <c r="H11" s="511"/>
      <c r="I11" s="512"/>
      <c r="J11" s="50" t="str">
        <f>IF(AND('Mapa de Riesgos'!$Y$42="Muy Alta",'Mapa de Riesgos'!$AA$42="Leve"),CONCATENATE("R6C",'Mapa de Riesgos'!$O$42),"")</f>
        <v/>
      </c>
      <c r="K11" s="51" t="str">
        <f>IF(AND('Mapa de Riesgos'!$Y$43="Muy Alta",'Mapa de Riesgos'!$AA$43="Leve"),CONCATENATE("R6C",'Mapa de Riesgos'!$O$43),"")</f>
        <v/>
      </c>
      <c r="L11" s="51" t="str">
        <f>IF(AND('Mapa de Riesgos'!$Y$44="Muy Alta",'Mapa de Riesgos'!$AA$44="Leve"),CONCATENATE("R6C",'Mapa de Riesgos'!$O$44),"")</f>
        <v/>
      </c>
      <c r="M11" s="51" t="str">
        <f>IF(AND('Mapa de Riesgos'!$Y$45="Muy Alta",'Mapa de Riesgos'!$AA$45="Leve"),CONCATENATE("R6C",'Mapa de Riesgos'!$O$45),"")</f>
        <v/>
      </c>
      <c r="N11" s="51" t="str">
        <f>IF(AND('Mapa de Riesgos'!$Y$46="Muy Alta",'Mapa de Riesgos'!$AA$46="Leve"),CONCATENATE("R6C",'Mapa de Riesgos'!$O$46),"")</f>
        <v/>
      </c>
      <c r="O11" s="52" t="str">
        <f>IF(AND('Mapa de Riesgos'!$Y$47="Muy Alta",'Mapa de Riesgos'!$AA$47="Leve"),CONCATENATE("R6C",'Mapa de Riesgos'!$O$47),"")</f>
        <v/>
      </c>
      <c r="P11" s="50" t="str">
        <f>IF(AND('Mapa de Riesgos'!$Y$42="Muy Alta",'Mapa de Riesgos'!$AA$42="Menor"),CONCATENATE("R6C",'Mapa de Riesgos'!$O$42),"")</f>
        <v/>
      </c>
      <c r="Q11" s="51" t="str">
        <f>IF(AND('Mapa de Riesgos'!$Y$43="Muy Alta",'Mapa de Riesgos'!$AA$43="Menor"),CONCATENATE("R6C",'Mapa de Riesgos'!$O$43),"")</f>
        <v/>
      </c>
      <c r="R11" s="51" t="str">
        <f>IF(AND('Mapa de Riesgos'!$Y$44="Muy Alta",'Mapa de Riesgos'!$AA$44="Menor"),CONCATENATE("R6C",'Mapa de Riesgos'!$O$44),"")</f>
        <v/>
      </c>
      <c r="S11" s="51" t="str">
        <f>IF(AND('Mapa de Riesgos'!$Y$45="Muy Alta",'Mapa de Riesgos'!$AA$45="Menor"),CONCATENATE("R6C",'Mapa de Riesgos'!$O$45),"")</f>
        <v/>
      </c>
      <c r="T11" s="51" t="str">
        <f>IF(AND('Mapa de Riesgos'!$Y$46="Muy Alta",'Mapa de Riesgos'!$AA$46="Menor"),CONCATENATE("R6C",'Mapa de Riesgos'!$O$46),"")</f>
        <v/>
      </c>
      <c r="U11" s="52" t="str">
        <f>IF(AND('Mapa de Riesgos'!$Y$47="Muy Alta",'Mapa de Riesgos'!$AA$47="Menor"),CONCATENATE("R6C",'Mapa de Riesgos'!$O$47),"")</f>
        <v/>
      </c>
      <c r="V11" s="50" t="str">
        <f>IF(AND('Mapa de Riesgos'!$Y$42="Muy Alta",'Mapa de Riesgos'!$AA$42="Moderado"),CONCATENATE("R6C",'Mapa de Riesgos'!$O$42),"")</f>
        <v/>
      </c>
      <c r="W11" s="51" t="str">
        <f>IF(AND('Mapa de Riesgos'!$Y$43="Muy Alta",'Mapa de Riesgos'!$AA$43="Moderado"),CONCATENATE("R6C",'Mapa de Riesgos'!$O$43),"")</f>
        <v/>
      </c>
      <c r="X11" s="51" t="str">
        <f>IF(AND('Mapa de Riesgos'!$Y$44="Muy Alta",'Mapa de Riesgos'!$AA$44="Moderado"),CONCATENATE("R6C",'Mapa de Riesgos'!$O$44),"")</f>
        <v/>
      </c>
      <c r="Y11" s="51" t="str">
        <f>IF(AND('Mapa de Riesgos'!$Y$45="Muy Alta",'Mapa de Riesgos'!$AA$45="Moderado"),CONCATENATE("R6C",'Mapa de Riesgos'!$O$45),"")</f>
        <v/>
      </c>
      <c r="Z11" s="51" t="str">
        <f>IF(AND('Mapa de Riesgos'!$Y$46="Muy Alta",'Mapa de Riesgos'!$AA$46="Moderado"),CONCATENATE("R6C",'Mapa de Riesgos'!$O$46),"")</f>
        <v/>
      </c>
      <c r="AA11" s="52" t="str">
        <f>IF(AND('Mapa de Riesgos'!$Y$47="Muy Alta",'Mapa de Riesgos'!$AA$47="Moderado"),CONCATENATE("R6C",'Mapa de Riesgos'!$O$47),"")</f>
        <v/>
      </c>
      <c r="AB11" s="50" t="str">
        <f>IF(AND('Mapa de Riesgos'!$Y$42="Muy Alta",'Mapa de Riesgos'!$AA$42="Mayor"),CONCATENATE("R6C",'Mapa de Riesgos'!$O$42),"")</f>
        <v/>
      </c>
      <c r="AC11" s="51" t="str">
        <f>IF(AND('Mapa de Riesgos'!$Y$43="Muy Alta",'Mapa de Riesgos'!$AA$43="Mayor"),CONCATENATE("R6C",'Mapa de Riesgos'!$O$43),"")</f>
        <v/>
      </c>
      <c r="AD11" s="51" t="str">
        <f>IF(AND('Mapa de Riesgos'!$Y$44="Muy Alta",'Mapa de Riesgos'!$AA$44="Mayor"),CONCATENATE("R6C",'Mapa de Riesgos'!$O$44),"")</f>
        <v/>
      </c>
      <c r="AE11" s="51" t="str">
        <f>IF(AND('Mapa de Riesgos'!$Y$45="Muy Alta",'Mapa de Riesgos'!$AA$45="Mayor"),CONCATENATE("R6C",'Mapa de Riesgos'!$O$45),"")</f>
        <v/>
      </c>
      <c r="AF11" s="51" t="str">
        <f>IF(AND('Mapa de Riesgos'!$Y$46="Muy Alta",'Mapa de Riesgos'!$AA$46="Mayor"),CONCATENATE("R6C",'Mapa de Riesgos'!$O$46),"")</f>
        <v/>
      </c>
      <c r="AG11" s="52" t="str">
        <f>IF(AND('Mapa de Riesgos'!$Y$47="Muy Alta",'Mapa de Riesgos'!$AA$47="Mayor"),CONCATENATE("R6C",'Mapa de Riesgos'!$O$47),"")</f>
        <v/>
      </c>
      <c r="AH11" s="53" t="str">
        <f>IF(AND('Mapa de Riesgos'!$Y$42="Muy Alta",'Mapa de Riesgos'!$AA$42="Catastrófico"),CONCATENATE("R6C",'Mapa de Riesgos'!$O$42),"")</f>
        <v/>
      </c>
      <c r="AI11" s="54" t="str">
        <f>IF(AND('Mapa de Riesgos'!$Y$43="Muy Alta",'Mapa de Riesgos'!$AA$43="Catastrófico"),CONCATENATE("R6C",'Mapa de Riesgos'!$O$43),"")</f>
        <v/>
      </c>
      <c r="AJ11" s="54" t="str">
        <f>IF(AND('Mapa de Riesgos'!$Y$44="Muy Alta",'Mapa de Riesgos'!$AA$44="Catastrófico"),CONCATENATE("R6C",'Mapa de Riesgos'!$O$44),"")</f>
        <v/>
      </c>
      <c r="AK11" s="54" t="str">
        <f>IF(AND('Mapa de Riesgos'!$Y$45="Muy Alta",'Mapa de Riesgos'!$AA$45="Catastrófico"),CONCATENATE("R6C",'Mapa de Riesgos'!$O$45),"")</f>
        <v/>
      </c>
      <c r="AL11" s="54" t="str">
        <f>IF(AND('Mapa de Riesgos'!$Y$46="Muy Alta",'Mapa de Riesgos'!$AA$46="Catastrófico"),CONCATENATE("R6C",'Mapa de Riesgos'!$O$46),"")</f>
        <v/>
      </c>
      <c r="AM11" s="55" t="str">
        <f>IF(AND('Mapa de Riesgos'!$Y$47="Muy Alta",'Mapa de Riesgos'!$AA$47="Catastrófico"),CONCATENATE("R6C",'Mapa de Riesgos'!$O$47),"")</f>
        <v/>
      </c>
      <c r="AN11" s="81"/>
      <c r="AO11" s="530"/>
      <c r="AP11" s="531"/>
      <c r="AQ11" s="531"/>
      <c r="AR11" s="531"/>
      <c r="AS11" s="531"/>
      <c r="AT11" s="532"/>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row>
    <row r="12" spans="1:91" ht="15" customHeight="1" x14ac:dyDescent="0.25">
      <c r="A12" s="81"/>
      <c r="B12" s="469"/>
      <c r="C12" s="469"/>
      <c r="D12" s="470"/>
      <c r="E12" s="510"/>
      <c r="F12" s="511"/>
      <c r="G12" s="511"/>
      <c r="H12" s="511"/>
      <c r="I12" s="512"/>
      <c r="J12" s="50" t="str">
        <f>IF(AND('Mapa de Riesgos'!$Y$48="Muy Alta",'Mapa de Riesgos'!$AA$48="Leve"),CONCATENATE("R7C",'Mapa de Riesgos'!$O$48),"")</f>
        <v/>
      </c>
      <c r="K12" s="51" t="str">
        <f>IF(AND('Mapa de Riesgos'!$Y$49="Muy Alta",'Mapa de Riesgos'!$AA$49="Leve"),CONCATENATE("R7C",'Mapa de Riesgos'!$O$49),"")</f>
        <v/>
      </c>
      <c r="L12" s="51" t="str">
        <f>IF(AND('Mapa de Riesgos'!$Y$50="Muy Alta",'Mapa de Riesgos'!$AA$50="Leve"),CONCATENATE("R7C",'Mapa de Riesgos'!$O$50),"")</f>
        <v/>
      </c>
      <c r="M12" s="51" t="str">
        <f>IF(AND('Mapa de Riesgos'!$Y$51="Muy Alta",'Mapa de Riesgos'!$AA$51="Leve"),CONCATENATE("R7C",'Mapa de Riesgos'!$O$51),"")</f>
        <v/>
      </c>
      <c r="N12" s="51" t="str">
        <f>IF(AND('Mapa de Riesgos'!$Y$52="Muy Alta",'Mapa de Riesgos'!$AA$52="Leve"),CONCATENATE("R7C",'Mapa de Riesgos'!$O$52),"")</f>
        <v/>
      </c>
      <c r="O12" s="52" t="str">
        <f>IF(AND('Mapa de Riesgos'!$Y$53="Muy Alta",'Mapa de Riesgos'!$AA$53="Leve"),CONCATENATE("R7C",'Mapa de Riesgos'!$O$53),"")</f>
        <v/>
      </c>
      <c r="P12" s="50" t="str">
        <f>IF(AND('Mapa de Riesgos'!$Y$48="Muy Alta",'Mapa de Riesgos'!$AA$48="Menor"),CONCATENATE("R7C",'Mapa de Riesgos'!$O$48),"")</f>
        <v/>
      </c>
      <c r="Q12" s="51" t="str">
        <f>IF(AND('Mapa de Riesgos'!$Y$49="Muy Alta",'Mapa de Riesgos'!$AA$49="Menor"),CONCATENATE("R7C",'Mapa de Riesgos'!$O$49),"")</f>
        <v/>
      </c>
      <c r="R12" s="51" t="str">
        <f>IF(AND('Mapa de Riesgos'!$Y$50="Muy Alta",'Mapa de Riesgos'!$AA$50="Menor"),CONCATENATE("R7C",'Mapa de Riesgos'!$O$50),"")</f>
        <v/>
      </c>
      <c r="S12" s="51" t="str">
        <f>IF(AND('Mapa de Riesgos'!$Y$51="Muy Alta",'Mapa de Riesgos'!$AA$51="Menor"),CONCATENATE("R7C",'Mapa de Riesgos'!$O$51),"")</f>
        <v/>
      </c>
      <c r="T12" s="51" t="str">
        <f>IF(AND('Mapa de Riesgos'!$Y$52="Muy Alta",'Mapa de Riesgos'!$AA$52="Menor"),CONCATENATE("R7C",'Mapa de Riesgos'!$O$52),"")</f>
        <v/>
      </c>
      <c r="U12" s="52" t="str">
        <f>IF(AND('Mapa de Riesgos'!$Y$53="Muy Alta",'Mapa de Riesgos'!$AA$53="Menor"),CONCATENATE("R7C",'Mapa de Riesgos'!$O$53),"")</f>
        <v/>
      </c>
      <c r="V12" s="50" t="str">
        <f>IF(AND('Mapa de Riesgos'!$Y$48="Muy Alta",'Mapa de Riesgos'!$AA$48="Moderado"),CONCATENATE("R7C",'Mapa de Riesgos'!$O$48),"")</f>
        <v/>
      </c>
      <c r="W12" s="51" t="str">
        <f>IF(AND('Mapa de Riesgos'!$Y$49="Muy Alta",'Mapa de Riesgos'!$AA$49="Moderado"),CONCATENATE("R7C",'Mapa de Riesgos'!$O$49),"")</f>
        <v/>
      </c>
      <c r="X12" s="51" t="str">
        <f>IF(AND('Mapa de Riesgos'!$Y$50="Muy Alta",'Mapa de Riesgos'!$AA$50="Moderado"),CONCATENATE("R7C",'Mapa de Riesgos'!$O$50),"")</f>
        <v/>
      </c>
      <c r="Y12" s="51" t="str">
        <f>IF(AND('Mapa de Riesgos'!$Y$51="Muy Alta",'Mapa de Riesgos'!$AA$51="Moderado"),CONCATENATE("R7C",'Mapa de Riesgos'!$O$51),"")</f>
        <v/>
      </c>
      <c r="Z12" s="51" t="str">
        <f>IF(AND('Mapa de Riesgos'!$Y$52="Muy Alta",'Mapa de Riesgos'!$AA$52="Moderado"),CONCATENATE("R7C",'Mapa de Riesgos'!$O$52),"")</f>
        <v/>
      </c>
      <c r="AA12" s="52" t="str">
        <f>IF(AND('Mapa de Riesgos'!$Y$53="Muy Alta",'Mapa de Riesgos'!$AA$53="Moderado"),CONCATENATE("R7C",'Mapa de Riesgos'!$O$53),"")</f>
        <v/>
      </c>
      <c r="AB12" s="50" t="str">
        <f>IF(AND('Mapa de Riesgos'!$Y$48="Muy Alta",'Mapa de Riesgos'!$AA$48="Mayor"),CONCATENATE("R7C",'Mapa de Riesgos'!$O$48),"")</f>
        <v/>
      </c>
      <c r="AC12" s="51" t="str">
        <f>IF(AND('Mapa de Riesgos'!$Y$49="Muy Alta",'Mapa de Riesgos'!$AA$49="Mayor"),CONCATENATE("R7C",'Mapa de Riesgos'!$O$49),"")</f>
        <v/>
      </c>
      <c r="AD12" s="51" t="str">
        <f>IF(AND('Mapa de Riesgos'!$Y$50="Muy Alta",'Mapa de Riesgos'!$AA$50="Mayor"),CONCATENATE("R7C",'Mapa de Riesgos'!$O$50),"")</f>
        <v/>
      </c>
      <c r="AE12" s="51" t="str">
        <f>IF(AND('Mapa de Riesgos'!$Y$51="Muy Alta",'Mapa de Riesgos'!$AA$51="Mayor"),CONCATENATE("R7C",'Mapa de Riesgos'!$O$51),"")</f>
        <v/>
      </c>
      <c r="AF12" s="51" t="str">
        <f>IF(AND('Mapa de Riesgos'!$Y$52="Muy Alta",'Mapa de Riesgos'!$AA$52="Mayor"),CONCATENATE("R7C",'Mapa de Riesgos'!$O$52),"")</f>
        <v/>
      </c>
      <c r="AG12" s="52" t="str">
        <f>IF(AND('Mapa de Riesgos'!$Y$53="Muy Alta",'Mapa de Riesgos'!$AA$53="Mayor"),CONCATENATE("R7C",'Mapa de Riesgos'!$O$53),"")</f>
        <v/>
      </c>
      <c r="AH12" s="53" t="str">
        <f>IF(AND('Mapa de Riesgos'!$Y$48="Muy Alta",'Mapa de Riesgos'!$AA$48="Catastrófico"),CONCATENATE("R7C",'Mapa de Riesgos'!$O$48),"")</f>
        <v/>
      </c>
      <c r="AI12" s="54" t="str">
        <f>IF(AND('Mapa de Riesgos'!$Y$49="Muy Alta",'Mapa de Riesgos'!$AA$49="Catastrófico"),CONCATENATE("R7C",'Mapa de Riesgos'!$O$49),"")</f>
        <v/>
      </c>
      <c r="AJ12" s="54" t="str">
        <f>IF(AND('Mapa de Riesgos'!$Y$50="Muy Alta",'Mapa de Riesgos'!$AA$50="Catastrófico"),CONCATENATE("R7C",'Mapa de Riesgos'!$O$50),"")</f>
        <v/>
      </c>
      <c r="AK12" s="54" t="str">
        <f>IF(AND('Mapa de Riesgos'!$Y$51="Muy Alta",'Mapa de Riesgos'!$AA$51="Catastrófico"),CONCATENATE("R7C",'Mapa de Riesgos'!$O$51),"")</f>
        <v/>
      </c>
      <c r="AL12" s="54" t="str">
        <f>IF(AND('Mapa de Riesgos'!$Y$52="Muy Alta",'Mapa de Riesgos'!$AA$52="Catastrófico"),CONCATENATE("R7C",'Mapa de Riesgos'!$O$52),"")</f>
        <v/>
      </c>
      <c r="AM12" s="55" t="str">
        <f>IF(AND('Mapa de Riesgos'!$Y$53="Muy Alta",'Mapa de Riesgos'!$AA$53="Catastrófico"),CONCATENATE("R7C",'Mapa de Riesgos'!$O$53),"")</f>
        <v/>
      </c>
      <c r="AN12" s="81"/>
      <c r="AO12" s="530"/>
      <c r="AP12" s="531"/>
      <c r="AQ12" s="531"/>
      <c r="AR12" s="531"/>
      <c r="AS12" s="531"/>
      <c r="AT12" s="532"/>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row>
    <row r="13" spans="1:91" ht="15" customHeight="1" x14ac:dyDescent="0.25">
      <c r="A13" s="81"/>
      <c r="B13" s="469"/>
      <c r="C13" s="469"/>
      <c r="D13" s="470"/>
      <c r="E13" s="510"/>
      <c r="F13" s="511"/>
      <c r="G13" s="511"/>
      <c r="H13" s="511"/>
      <c r="I13" s="512"/>
      <c r="J13" s="50" t="str">
        <f>IF(AND('Mapa de Riesgos'!$Y$54="Muy Alta",'Mapa de Riesgos'!$AA$54="Leve"),CONCATENATE("R8C",'Mapa de Riesgos'!$O$54),"")</f>
        <v/>
      </c>
      <c r="K13" s="51" t="str">
        <f>IF(AND('Mapa de Riesgos'!$Y$55="Muy Alta",'Mapa de Riesgos'!$AA$55="Leve"),CONCATENATE("R8C",'Mapa de Riesgos'!$O$55),"")</f>
        <v/>
      </c>
      <c r="L13" s="51" t="str">
        <f>IF(AND('Mapa de Riesgos'!$Y$56="Muy Alta",'Mapa de Riesgos'!$AA$56="Leve"),CONCATENATE("R8C",'Mapa de Riesgos'!$O$56),"")</f>
        <v/>
      </c>
      <c r="M13" s="51" t="str">
        <f>IF(AND('Mapa de Riesgos'!$Y$57="Muy Alta",'Mapa de Riesgos'!$AA$57="Leve"),CONCATENATE("R8C",'Mapa de Riesgos'!$O$57),"")</f>
        <v/>
      </c>
      <c r="N13" s="51" t="str">
        <f>IF(AND('Mapa de Riesgos'!$Y$58="Muy Alta",'Mapa de Riesgos'!$AA$58="Leve"),CONCATENATE("R8C",'Mapa de Riesgos'!$O$58),"")</f>
        <v/>
      </c>
      <c r="O13" s="52" t="str">
        <f>IF(AND('Mapa de Riesgos'!$Y$59="Muy Alta",'Mapa de Riesgos'!$AA$59="Leve"),CONCATENATE("R8C",'Mapa de Riesgos'!$O$59),"")</f>
        <v/>
      </c>
      <c r="P13" s="50" t="str">
        <f>IF(AND('Mapa de Riesgos'!$Y$54="Muy Alta",'Mapa de Riesgos'!$AA$54="Menor"),CONCATENATE("R8C",'Mapa de Riesgos'!$O$54),"")</f>
        <v/>
      </c>
      <c r="Q13" s="51" t="str">
        <f>IF(AND('Mapa de Riesgos'!$Y$55="Muy Alta",'Mapa de Riesgos'!$AA$55="Menor"),CONCATENATE("R8C",'Mapa de Riesgos'!$O$55),"")</f>
        <v/>
      </c>
      <c r="R13" s="51" t="str">
        <f>IF(AND('Mapa de Riesgos'!$Y$56="Muy Alta",'Mapa de Riesgos'!$AA$56="Menor"),CONCATENATE("R8C",'Mapa de Riesgos'!$O$56),"")</f>
        <v/>
      </c>
      <c r="S13" s="51" t="str">
        <f>IF(AND('Mapa de Riesgos'!$Y$57="Muy Alta",'Mapa de Riesgos'!$AA$57="Menor"),CONCATENATE("R8C",'Mapa de Riesgos'!$O$57),"")</f>
        <v/>
      </c>
      <c r="T13" s="51" t="str">
        <f>IF(AND('Mapa de Riesgos'!$Y$58="Muy Alta",'Mapa de Riesgos'!$AA$58="Menor"),CONCATENATE("R8C",'Mapa de Riesgos'!$O$58),"")</f>
        <v/>
      </c>
      <c r="U13" s="52" t="str">
        <f>IF(AND('Mapa de Riesgos'!$Y$59="Muy Alta",'Mapa de Riesgos'!$AA$59="Menor"),CONCATENATE("R8C",'Mapa de Riesgos'!$O$59),"")</f>
        <v/>
      </c>
      <c r="V13" s="50" t="str">
        <f>IF(AND('Mapa de Riesgos'!$Y$54="Muy Alta",'Mapa de Riesgos'!$AA$54="Moderado"),CONCATENATE("R8C",'Mapa de Riesgos'!$O$54),"")</f>
        <v/>
      </c>
      <c r="W13" s="51" t="str">
        <f>IF(AND('Mapa de Riesgos'!$Y$55="Muy Alta",'Mapa de Riesgos'!$AA$55="Moderado"),CONCATENATE("R8C",'Mapa de Riesgos'!$O$55),"")</f>
        <v/>
      </c>
      <c r="X13" s="51" t="str">
        <f>IF(AND('Mapa de Riesgos'!$Y$56="Muy Alta",'Mapa de Riesgos'!$AA$56="Moderado"),CONCATENATE("R8C",'Mapa de Riesgos'!$O$56),"")</f>
        <v/>
      </c>
      <c r="Y13" s="51" t="str">
        <f>IF(AND('Mapa de Riesgos'!$Y$57="Muy Alta",'Mapa de Riesgos'!$AA$57="Moderado"),CONCATENATE("R8C",'Mapa de Riesgos'!$O$57),"")</f>
        <v/>
      </c>
      <c r="Z13" s="51" t="str">
        <f>IF(AND('Mapa de Riesgos'!$Y$58="Muy Alta",'Mapa de Riesgos'!$AA$58="Moderado"),CONCATENATE("R8C",'Mapa de Riesgos'!$O$58),"")</f>
        <v/>
      </c>
      <c r="AA13" s="52" t="str">
        <f>IF(AND('Mapa de Riesgos'!$Y$59="Muy Alta",'Mapa de Riesgos'!$AA$59="Moderado"),CONCATENATE("R8C",'Mapa de Riesgos'!$O$59),"")</f>
        <v/>
      </c>
      <c r="AB13" s="50" t="str">
        <f>IF(AND('Mapa de Riesgos'!$Y$54="Muy Alta",'Mapa de Riesgos'!$AA$54="Mayor"),CONCATENATE("R8C",'Mapa de Riesgos'!$O$54),"")</f>
        <v/>
      </c>
      <c r="AC13" s="51" t="str">
        <f>IF(AND('Mapa de Riesgos'!$Y$55="Muy Alta",'Mapa de Riesgos'!$AA$55="Mayor"),CONCATENATE("R8C",'Mapa de Riesgos'!$O$55),"")</f>
        <v/>
      </c>
      <c r="AD13" s="51" t="str">
        <f>IF(AND('Mapa de Riesgos'!$Y$56="Muy Alta",'Mapa de Riesgos'!$AA$56="Mayor"),CONCATENATE("R8C",'Mapa de Riesgos'!$O$56),"")</f>
        <v/>
      </c>
      <c r="AE13" s="51" t="str">
        <f>IF(AND('Mapa de Riesgos'!$Y$57="Muy Alta",'Mapa de Riesgos'!$AA$57="Mayor"),CONCATENATE("R8C",'Mapa de Riesgos'!$O$57),"")</f>
        <v/>
      </c>
      <c r="AF13" s="51" t="str">
        <f>IF(AND('Mapa de Riesgos'!$Y$58="Muy Alta",'Mapa de Riesgos'!$AA$58="Mayor"),CONCATENATE("R8C",'Mapa de Riesgos'!$O$58),"")</f>
        <v/>
      </c>
      <c r="AG13" s="52" t="str">
        <f>IF(AND('Mapa de Riesgos'!$Y$59="Muy Alta",'Mapa de Riesgos'!$AA$59="Mayor"),CONCATENATE("R8C",'Mapa de Riesgos'!$O$59),"")</f>
        <v/>
      </c>
      <c r="AH13" s="53" t="str">
        <f>IF(AND('Mapa de Riesgos'!$Y$54="Muy Alta",'Mapa de Riesgos'!$AA$54="Catastrófico"),CONCATENATE("R8C",'Mapa de Riesgos'!$O$54),"")</f>
        <v/>
      </c>
      <c r="AI13" s="54" t="str">
        <f>IF(AND('Mapa de Riesgos'!$Y$55="Muy Alta",'Mapa de Riesgos'!$AA$55="Catastrófico"),CONCATENATE("R8C",'Mapa de Riesgos'!$O$55),"")</f>
        <v/>
      </c>
      <c r="AJ13" s="54" t="str">
        <f>IF(AND('Mapa de Riesgos'!$Y$56="Muy Alta",'Mapa de Riesgos'!$AA$56="Catastrófico"),CONCATENATE("R8C",'Mapa de Riesgos'!$O$56),"")</f>
        <v/>
      </c>
      <c r="AK13" s="54" t="str">
        <f>IF(AND('Mapa de Riesgos'!$Y$57="Muy Alta",'Mapa de Riesgos'!$AA$57="Catastrófico"),CONCATENATE("R8C",'Mapa de Riesgos'!$O$57),"")</f>
        <v/>
      </c>
      <c r="AL13" s="54" t="str">
        <f>IF(AND('Mapa de Riesgos'!$Y$58="Muy Alta",'Mapa de Riesgos'!$AA$58="Catastrófico"),CONCATENATE("R8C",'Mapa de Riesgos'!$O$58),"")</f>
        <v/>
      </c>
      <c r="AM13" s="55" t="str">
        <f>IF(AND('Mapa de Riesgos'!$Y$59="Muy Alta",'Mapa de Riesgos'!$AA$59="Catastrófico"),CONCATENATE("R8C",'Mapa de Riesgos'!$O$59),"")</f>
        <v/>
      </c>
      <c r="AN13" s="81"/>
      <c r="AO13" s="530"/>
      <c r="AP13" s="531"/>
      <c r="AQ13" s="531"/>
      <c r="AR13" s="531"/>
      <c r="AS13" s="531"/>
      <c r="AT13" s="532"/>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row>
    <row r="14" spans="1:91" ht="15" customHeight="1" x14ac:dyDescent="0.25">
      <c r="A14" s="81"/>
      <c r="B14" s="469"/>
      <c r="C14" s="469"/>
      <c r="D14" s="470"/>
      <c r="E14" s="510"/>
      <c r="F14" s="511"/>
      <c r="G14" s="511"/>
      <c r="H14" s="511"/>
      <c r="I14" s="512"/>
      <c r="J14" s="50" t="str">
        <f>IF(AND('Mapa de Riesgos'!$Y$60="Muy Alta",'Mapa de Riesgos'!$AA$60="Leve"),CONCATENATE("R9C",'Mapa de Riesgos'!$O$60),"")</f>
        <v/>
      </c>
      <c r="K14" s="51" t="str">
        <f>IF(AND('Mapa de Riesgos'!$Y$61="Muy Alta",'Mapa de Riesgos'!$AA$61="Leve"),CONCATENATE("R9C",'Mapa de Riesgos'!$O$61),"")</f>
        <v/>
      </c>
      <c r="L14" s="51" t="str">
        <f>IF(AND('Mapa de Riesgos'!$Y$62="Muy Alta",'Mapa de Riesgos'!$AA$62="Leve"),CONCATENATE("R9C",'Mapa de Riesgos'!$O$62),"")</f>
        <v/>
      </c>
      <c r="M14" s="51" t="str">
        <f>IF(AND('Mapa de Riesgos'!$Y$63="Muy Alta",'Mapa de Riesgos'!$AA$63="Leve"),CONCATENATE("R9C",'Mapa de Riesgos'!$O$63),"")</f>
        <v/>
      </c>
      <c r="N14" s="51" t="str">
        <f>IF(AND('Mapa de Riesgos'!$Y$64="Muy Alta",'Mapa de Riesgos'!$AA$64="Leve"),CONCATENATE("R9C",'Mapa de Riesgos'!$O$64),"")</f>
        <v/>
      </c>
      <c r="O14" s="52" t="str">
        <f>IF(AND('Mapa de Riesgos'!$Y$65="Muy Alta",'Mapa de Riesgos'!$AA$65="Leve"),CONCATENATE("R9C",'Mapa de Riesgos'!$O$65),"")</f>
        <v/>
      </c>
      <c r="P14" s="50" t="str">
        <f>IF(AND('Mapa de Riesgos'!$Y$60="Muy Alta",'Mapa de Riesgos'!$AA$60="Menor"),CONCATENATE("R9C",'Mapa de Riesgos'!$O$60),"")</f>
        <v/>
      </c>
      <c r="Q14" s="51" t="str">
        <f>IF(AND('Mapa de Riesgos'!$Y$61="Muy Alta",'Mapa de Riesgos'!$AA$61="Menor"),CONCATENATE("R9C",'Mapa de Riesgos'!$O$61),"")</f>
        <v/>
      </c>
      <c r="R14" s="51" t="str">
        <f>IF(AND('Mapa de Riesgos'!$Y$62="Muy Alta",'Mapa de Riesgos'!$AA$62="Menor"),CONCATENATE("R9C",'Mapa de Riesgos'!$O$62),"")</f>
        <v/>
      </c>
      <c r="S14" s="51" t="str">
        <f>IF(AND('Mapa de Riesgos'!$Y$63="Muy Alta",'Mapa de Riesgos'!$AA$63="Menor"),CONCATENATE("R9C",'Mapa de Riesgos'!$O$63),"")</f>
        <v/>
      </c>
      <c r="T14" s="51" t="str">
        <f>IF(AND('Mapa de Riesgos'!$Y$64="Muy Alta",'Mapa de Riesgos'!$AA$64="Menor"),CONCATENATE("R9C",'Mapa de Riesgos'!$O$64),"")</f>
        <v/>
      </c>
      <c r="U14" s="52" t="str">
        <f>IF(AND('Mapa de Riesgos'!$Y$65="Muy Alta",'Mapa de Riesgos'!$AA$65="Menor"),CONCATENATE("R9C",'Mapa de Riesgos'!$O$65),"")</f>
        <v/>
      </c>
      <c r="V14" s="50" t="str">
        <f>IF(AND('Mapa de Riesgos'!$Y$60="Muy Alta",'Mapa de Riesgos'!$AA$60="Moderado"),CONCATENATE("R9C",'Mapa de Riesgos'!$O$60),"")</f>
        <v/>
      </c>
      <c r="W14" s="51" t="str">
        <f>IF(AND('Mapa de Riesgos'!$Y$61="Muy Alta",'Mapa de Riesgos'!$AA$61="Moderado"),CONCATENATE("R9C",'Mapa de Riesgos'!$O$61),"")</f>
        <v/>
      </c>
      <c r="X14" s="51" t="str">
        <f>IF(AND('Mapa de Riesgos'!$Y$62="Muy Alta",'Mapa de Riesgos'!$AA$62="Moderado"),CONCATENATE("R9C",'Mapa de Riesgos'!$O$62),"")</f>
        <v/>
      </c>
      <c r="Y14" s="51" t="str">
        <f>IF(AND('Mapa de Riesgos'!$Y$63="Muy Alta",'Mapa de Riesgos'!$AA$63="Moderado"),CONCATENATE("R9C",'Mapa de Riesgos'!$O$63),"")</f>
        <v/>
      </c>
      <c r="Z14" s="51" t="str">
        <f>IF(AND('Mapa de Riesgos'!$Y$64="Muy Alta",'Mapa de Riesgos'!$AA$64="Moderado"),CONCATENATE("R9C",'Mapa de Riesgos'!$O$64),"")</f>
        <v/>
      </c>
      <c r="AA14" s="52" t="str">
        <f>IF(AND('Mapa de Riesgos'!$Y$65="Muy Alta",'Mapa de Riesgos'!$AA$65="Moderado"),CONCATENATE("R9C",'Mapa de Riesgos'!$O$65),"")</f>
        <v/>
      </c>
      <c r="AB14" s="50" t="str">
        <f>IF(AND('Mapa de Riesgos'!$Y$60="Muy Alta",'Mapa de Riesgos'!$AA$60="Mayor"),CONCATENATE("R9C",'Mapa de Riesgos'!$O$60),"")</f>
        <v/>
      </c>
      <c r="AC14" s="51" t="str">
        <f>IF(AND('Mapa de Riesgos'!$Y$61="Muy Alta",'Mapa de Riesgos'!$AA$61="Mayor"),CONCATENATE("R9C",'Mapa de Riesgos'!$O$61),"")</f>
        <v/>
      </c>
      <c r="AD14" s="51" t="str">
        <f>IF(AND('Mapa de Riesgos'!$Y$62="Muy Alta",'Mapa de Riesgos'!$AA$62="Mayor"),CONCATENATE("R9C",'Mapa de Riesgos'!$O$62),"")</f>
        <v/>
      </c>
      <c r="AE14" s="51" t="str">
        <f>IF(AND('Mapa de Riesgos'!$Y$63="Muy Alta",'Mapa de Riesgos'!$AA$63="Mayor"),CONCATENATE("R9C",'Mapa de Riesgos'!$O$63),"")</f>
        <v/>
      </c>
      <c r="AF14" s="51" t="str">
        <f>IF(AND('Mapa de Riesgos'!$Y$64="Muy Alta",'Mapa de Riesgos'!$AA$64="Mayor"),CONCATENATE("R9C",'Mapa de Riesgos'!$O$64),"")</f>
        <v/>
      </c>
      <c r="AG14" s="52" t="str">
        <f>IF(AND('Mapa de Riesgos'!$Y$65="Muy Alta",'Mapa de Riesgos'!$AA$65="Mayor"),CONCATENATE("R9C",'Mapa de Riesgos'!$O$65),"")</f>
        <v/>
      </c>
      <c r="AH14" s="53" t="str">
        <f>IF(AND('Mapa de Riesgos'!$Y$60="Muy Alta",'Mapa de Riesgos'!$AA$60="Catastrófico"),CONCATENATE("R9C",'Mapa de Riesgos'!$O$60),"")</f>
        <v/>
      </c>
      <c r="AI14" s="54" t="str">
        <f>IF(AND('Mapa de Riesgos'!$Y$61="Muy Alta",'Mapa de Riesgos'!$AA$61="Catastrófico"),CONCATENATE("R9C",'Mapa de Riesgos'!$O$61),"")</f>
        <v/>
      </c>
      <c r="AJ14" s="54" t="str">
        <f>IF(AND('Mapa de Riesgos'!$Y$62="Muy Alta",'Mapa de Riesgos'!$AA$62="Catastrófico"),CONCATENATE("R9C",'Mapa de Riesgos'!$O$62),"")</f>
        <v/>
      </c>
      <c r="AK14" s="54" t="str">
        <f>IF(AND('Mapa de Riesgos'!$Y$63="Muy Alta",'Mapa de Riesgos'!$AA$63="Catastrófico"),CONCATENATE("R9C",'Mapa de Riesgos'!$O$63),"")</f>
        <v/>
      </c>
      <c r="AL14" s="54" t="str">
        <f>IF(AND('Mapa de Riesgos'!$Y$64="Muy Alta",'Mapa de Riesgos'!$AA$64="Catastrófico"),CONCATENATE("R9C",'Mapa de Riesgos'!$O$64),"")</f>
        <v/>
      </c>
      <c r="AM14" s="55" t="str">
        <f>IF(AND('Mapa de Riesgos'!$Y$65="Muy Alta",'Mapa de Riesgos'!$AA$65="Catastrófico"),CONCATENATE("R9C",'Mapa de Riesgos'!$O$65),"")</f>
        <v/>
      </c>
      <c r="AN14" s="81"/>
      <c r="AO14" s="530"/>
      <c r="AP14" s="531"/>
      <c r="AQ14" s="531"/>
      <c r="AR14" s="531"/>
      <c r="AS14" s="531"/>
      <c r="AT14" s="532"/>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row>
    <row r="15" spans="1:91" ht="15.75" customHeight="1" thickBot="1" x14ac:dyDescent="0.3">
      <c r="A15" s="81"/>
      <c r="B15" s="469"/>
      <c r="C15" s="469"/>
      <c r="D15" s="470"/>
      <c r="E15" s="513"/>
      <c r="F15" s="514"/>
      <c r="G15" s="514"/>
      <c r="H15" s="514"/>
      <c r="I15" s="515"/>
      <c r="J15" s="56" t="str">
        <f>IF(AND('Mapa de Riesgos'!$Y$66="Muy Alta",'Mapa de Riesgos'!$AA$66="Leve"),CONCATENATE("R10C",'Mapa de Riesgos'!$O$66),"")</f>
        <v/>
      </c>
      <c r="K15" s="57" t="str">
        <f>IF(AND('Mapa de Riesgos'!$Y$67="Muy Alta",'Mapa de Riesgos'!$AA$67="Leve"),CONCATENATE("R10C",'Mapa de Riesgos'!$O$67),"")</f>
        <v/>
      </c>
      <c r="L15" s="57" t="str">
        <f>IF(AND('Mapa de Riesgos'!$Y$68="Muy Alta",'Mapa de Riesgos'!$AA$68="Leve"),CONCATENATE("R10C",'Mapa de Riesgos'!$O$68),"")</f>
        <v/>
      </c>
      <c r="M15" s="57" t="str">
        <f>IF(AND('Mapa de Riesgos'!$Y$69="Muy Alta",'Mapa de Riesgos'!$AA$69="Leve"),CONCATENATE("R10C",'Mapa de Riesgos'!$O$69),"")</f>
        <v/>
      </c>
      <c r="N15" s="57" t="str">
        <f>IF(AND('Mapa de Riesgos'!$Y$70="Muy Alta",'Mapa de Riesgos'!$AA$70="Leve"),CONCATENATE("R10C",'Mapa de Riesgos'!$O$70),"")</f>
        <v/>
      </c>
      <c r="O15" s="58" t="str">
        <f>IF(AND('Mapa de Riesgos'!$Y$71="Muy Alta",'Mapa de Riesgos'!$AA$71="Leve"),CONCATENATE("R10C",'Mapa de Riesgos'!$O$71),"")</f>
        <v/>
      </c>
      <c r="P15" s="50" t="str">
        <f>IF(AND('Mapa de Riesgos'!$Y$66="Muy Alta",'Mapa de Riesgos'!$AA$66="Menor"),CONCATENATE("R10C",'Mapa de Riesgos'!$O$66),"")</f>
        <v/>
      </c>
      <c r="Q15" s="51" t="str">
        <f>IF(AND('Mapa de Riesgos'!$Y$67="Muy Alta",'Mapa de Riesgos'!$AA$67="Menor"),CONCATENATE("R10C",'Mapa de Riesgos'!$O$67),"")</f>
        <v/>
      </c>
      <c r="R15" s="51" t="str">
        <f>IF(AND('Mapa de Riesgos'!$Y$68="Muy Alta",'Mapa de Riesgos'!$AA$68="Menor"),CONCATENATE("R10C",'Mapa de Riesgos'!$O$68),"")</f>
        <v/>
      </c>
      <c r="S15" s="51" t="str">
        <f>IF(AND('Mapa de Riesgos'!$Y$69="Muy Alta",'Mapa de Riesgos'!$AA$69="Menor"),CONCATENATE("R10C",'Mapa de Riesgos'!$O$69),"")</f>
        <v/>
      </c>
      <c r="T15" s="51" t="str">
        <f>IF(AND('Mapa de Riesgos'!$Y$70="Muy Alta",'Mapa de Riesgos'!$AA$70="Menor"),CONCATENATE("R10C",'Mapa de Riesgos'!$O$70),"")</f>
        <v/>
      </c>
      <c r="U15" s="52" t="str">
        <f>IF(AND('Mapa de Riesgos'!$Y$71="Muy Alta",'Mapa de Riesgos'!$AA$71="Menor"),CONCATENATE("R10C",'Mapa de Riesgos'!$O$71),"")</f>
        <v/>
      </c>
      <c r="V15" s="56" t="str">
        <f>IF(AND('Mapa de Riesgos'!$Y$66="Muy Alta",'Mapa de Riesgos'!$AA$66="Moderado"),CONCATENATE("R10C",'Mapa de Riesgos'!$O$66),"")</f>
        <v/>
      </c>
      <c r="W15" s="57" t="str">
        <f>IF(AND('Mapa de Riesgos'!$Y$67="Muy Alta",'Mapa de Riesgos'!$AA$67="Moderado"),CONCATENATE("R10C",'Mapa de Riesgos'!$O$67),"")</f>
        <v/>
      </c>
      <c r="X15" s="57" t="str">
        <f>IF(AND('Mapa de Riesgos'!$Y$68="Muy Alta",'Mapa de Riesgos'!$AA$68="Moderado"),CONCATENATE("R10C",'Mapa de Riesgos'!$O$68),"")</f>
        <v/>
      </c>
      <c r="Y15" s="57" t="str">
        <f>IF(AND('Mapa de Riesgos'!$Y$69="Muy Alta",'Mapa de Riesgos'!$AA$69="Moderado"),CONCATENATE("R10C",'Mapa de Riesgos'!$O$69),"")</f>
        <v/>
      </c>
      <c r="Z15" s="57" t="str">
        <f>IF(AND('Mapa de Riesgos'!$Y$70="Muy Alta",'Mapa de Riesgos'!$AA$70="Moderado"),CONCATENATE("R10C",'Mapa de Riesgos'!$O$70),"")</f>
        <v/>
      </c>
      <c r="AA15" s="58" t="str">
        <f>IF(AND('Mapa de Riesgos'!$Y$71="Muy Alta",'Mapa de Riesgos'!$AA$71="Moderado"),CONCATENATE("R10C",'Mapa de Riesgos'!$O$71),"")</f>
        <v/>
      </c>
      <c r="AB15" s="50" t="str">
        <f>IF(AND('Mapa de Riesgos'!$Y$66="Muy Alta",'Mapa de Riesgos'!$AA$66="Mayor"),CONCATENATE("R10C",'Mapa de Riesgos'!$O$66),"")</f>
        <v/>
      </c>
      <c r="AC15" s="51" t="str">
        <f>IF(AND('Mapa de Riesgos'!$Y$67="Muy Alta",'Mapa de Riesgos'!$AA$67="Mayor"),CONCATENATE("R10C",'Mapa de Riesgos'!$O$67),"")</f>
        <v/>
      </c>
      <c r="AD15" s="51" t="str">
        <f>IF(AND('Mapa de Riesgos'!$Y$68="Muy Alta",'Mapa de Riesgos'!$AA$68="Mayor"),CONCATENATE("R10C",'Mapa de Riesgos'!$O$68),"")</f>
        <v/>
      </c>
      <c r="AE15" s="51" t="str">
        <f>IF(AND('Mapa de Riesgos'!$Y$69="Muy Alta",'Mapa de Riesgos'!$AA$69="Mayor"),CONCATENATE("R10C",'Mapa de Riesgos'!$O$69),"")</f>
        <v/>
      </c>
      <c r="AF15" s="51" t="str">
        <f>IF(AND('Mapa de Riesgos'!$Y$70="Muy Alta",'Mapa de Riesgos'!$AA$70="Mayor"),CONCATENATE("R10C",'Mapa de Riesgos'!$O$70),"")</f>
        <v/>
      </c>
      <c r="AG15" s="52" t="str">
        <f>IF(AND('Mapa de Riesgos'!$Y$71="Muy Alta",'Mapa de Riesgos'!$AA$71="Mayor"),CONCATENATE("R10C",'Mapa de Riesgos'!$O$71),"")</f>
        <v/>
      </c>
      <c r="AH15" s="59" t="str">
        <f>IF(AND('Mapa de Riesgos'!$Y$66="Muy Alta",'Mapa de Riesgos'!$AA$66="Catastrófico"),CONCATENATE("R10C",'Mapa de Riesgos'!$O$66),"")</f>
        <v/>
      </c>
      <c r="AI15" s="60" t="str">
        <f>IF(AND('Mapa de Riesgos'!$Y$67="Muy Alta",'Mapa de Riesgos'!$AA$67="Catastrófico"),CONCATENATE("R10C",'Mapa de Riesgos'!$O$67),"")</f>
        <v/>
      </c>
      <c r="AJ15" s="60" t="str">
        <f>IF(AND('Mapa de Riesgos'!$Y$68="Muy Alta",'Mapa de Riesgos'!$AA$68="Catastrófico"),CONCATENATE("R10C",'Mapa de Riesgos'!$O$68),"")</f>
        <v/>
      </c>
      <c r="AK15" s="60" t="str">
        <f>IF(AND('Mapa de Riesgos'!$Y$69="Muy Alta",'Mapa de Riesgos'!$AA$69="Catastrófico"),CONCATENATE("R10C",'Mapa de Riesgos'!$O$69),"")</f>
        <v/>
      </c>
      <c r="AL15" s="60" t="str">
        <f>IF(AND('Mapa de Riesgos'!$Y$70="Muy Alta",'Mapa de Riesgos'!$AA$70="Catastrófico"),CONCATENATE("R10C",'Mapa de Riesgos'!$O$70),"")</f>
        <v/>
      </c>
      <c r="AM15" s="61" t="str">
        <f>IF(AND('Mapa de Riesgos'!$Y$71="Muy Alta",'Mapa de Riesgos'!$AA$71="Catastrófico"),CONCATENATE("R10C",'Mapa de Riesgos'!$O$71),"")</f>
        <v/>
      </c>
      <c r="AN15" s="81"/>
      <c r="AO15" s="533"/>
      <c r="AP15" s="534"/>
      <c r="AQ15" s="534"/>
      <c r="AR15" s="534"/>
      <c r="AS15" s="534"/>
      <c r="AT15" s="535"/>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row>
    <row r="16" spans="1:91" ht="15" customHeight="1" x14ac:dyDescent="0.25">
      <c r="A16" s="81"/>
      <c r="B16" s="469"/>
      <c r="C16" s="469"/>
      <c r="D16" s="470"/>
      <c r="E16" s="507" t="s">
        <v>185</v>
      </c>
      <c r="F16" s="508"/>
      <c r="G16" s="508"/>
      <c r="H16" s="508"/>
      <c r="I16" s="508"/>
      <c r="J16" s="62" t="str">
        <f>IF(AND('Mapa de Riesgos'!$Y$12="Alta",'Mapa de Riesgos'!$AA$12="Leve"),CONCATENATE("R1C",'Mapa de Riesgos'!$O$12),"")</f>
        <v/>
      </c>
      <c r="K16" s="63" t="str">
        <f>IF(AND('Mapa de Riesgos'!$Y$13="Alta",'Mapa de Riesgos'!$AA$13="Leve"),CONCATENATE("R1C",'Mapa de Riesgos'!$O$13),"")</f>
        <v/>
      </c>
      <c r="L16" s="63" t="str">
        <f>IF(AND('Mapa de Riesgos'!$Y$14="Alta",'Mapa de Riesgos'!$AA$14="Leve"),CONCATENATE("R1C",'Mapa de Riesgos'!$O$14),"")</f>
        <v/>
      </c>
      <c r="M16" s="63" t="str">
        <f>IF(AND('Mapa de Riesgos'!$Y$15="Alta",'Mapa de Riesgos'!$AA$15="Leve"),CONCATENATE("R1C",'Mapa de Riesgos'!$O$15),"")</f>
        <v/>
      </c>
      <c r="N16" s="63" t="str">
        <f>IF(AND('Mapa de Riesgos'!$Y$16="Alta",'Mapa de Riesgos'!$AA$16="Leve"),CONCATENATE("R1C",'Mapa de Riesgos'!$O$16),"")</f>
        <v/>
      </c>
      <c r="O16" s="64" t="str">
        <f>IF(AND('Mapa de Riesgos'!$Y$17="Alta",'Mapa de Riesgos'!$AA$17="Leve"),CONCATENATE("R1C",'Mapa de Riesgos'!$O$17),"")</f>
        <v/>
      </c>
      <c r="P16" s="62" t="str">
        <f>IF(AND('Mapa de Riesgos'!$Y$12="Alta",'Mapa de Riesgos'!$AA$12="Menor"),CONCATENATE("R1C",'Mapa de Riesgos'!$O$12),"")</f>
        <v/>
      </c>
      <c r="Q16" s="63" t="str">
        <f>IF(AND('Mapa de Riesgos'!$Y$13="Alta",'Mapa de Riesgos'!$AA$13="Menor"),CONCATENATE("R1C",'Mapa de Riesgos'!$O$13),"")</f>
        <v/>
      </c>
      <c r="R16" s="63" t="str">
        <f>IF(AND('Mapa de Riesgos'!$Y$14="Alta",'Mapa de Riesgos'!$AA$14="Menor"),CONCATENATE("R1C",'Mapa de Riesgos'!$O$14),"")</f>
        <v/>
      </c>
      <c r="S16" s="63" t="str">
        <f>IF(AND('Mapa de Riesgos'!$Y$15="Alta",'Mapa de Riesgos'!$AA$15="Menor"),CONCATENATE("R1C",'Mapa de Riesgos'!$O$15),"")</f>
        <v/>
      </c>
      <c r="T16" s="63" t="str">
        <f>IF(AND('Mapa de Riesgos'!$Y$16="Alta",'Mapa de Riesgos'!$AA$16="Menor"),CONCATENATE("R1C",'Mapa de Riesgos'!$O$16),"")</f>
        <v/>
      </c>
      <c r="U16" s="64" t="str">
        <f>IF(AND('Mapa de Riesgos'!$Y$17="Alta",'Mapa de Riesgos'!$AA$17="Menor"),CONCATENATE("R1C",'Mapa de Riesgos'!$O$17),"")</f>
        <v/>
      </c>
      <c r="V16" s="44" t="str">
        <f>IF(AND('Mapa de Riesgos'!$Y$12="Alta",'Mapa de Riesgos'!$AA$12="Moderado"),CONCATENATE("R1C",'Mapa de Riesgos'!$O$12),"")</f>
        <v/>
      </c>
      <c r="W16" s="45" t="str">
        <f>IF(AND('Mapa de Riesgos'!$Y$13="Alta",'Mapa de Riesgos'!$AA$13="Moderado"),CONCATENATE("R1C",'Mapa de Riesgos'!$O$13),"")</f>
        <v/>
      </c>
      <c r="X16" s="45" t="str">
        <f>IF(AND('Mapa de Riesgos'!$Y$14="Alta",'Mapa de Riesgos'!$AA$14="Moderado"),CONCATENATE("R1C",'Mapa de Riesgos'!$O$14),"")</f>
        <v/>
      </c>
      <c r="Y16" s="45" t="str">
        <f>IF(AND('Mapa de Riesgos'!$Y$15="Alta",'Mapa de Riesgos'!$AA$15="Moderado"),CONCATENATE("R1C",'Mapa de Riesgos'!$O$15),"")</f>
        <v/>
      </c>
      <c r="Z16" s="45" t="str">
        <f>IF(AND('Mapa de Riesgos'!$Y$16="Alta",'Mapa de Riesgos'!$AA$16="Moderado"),CONCATENATE("R1C",'Mapa de Riesgos'!$O$16),"")</f>
        <v/>
      </c>
      <c r="AA16" s="46" t="str">
        <f>IF(AND('Mapa de Riesgos'!$Y$17="Alta",'Mapa de Riesgos'!$AA$17="Moderado"),CONCATENATE("R1C",'Mapa de Riesgos'!$O$17),"")</f>
        <v/>
      </c>
      <c r="AB16" s="44" t="str">
        <f>IF(AND('Mapa de Riesgos'!$Y$12="Alta",'Mapa de Riesgos'!$AA$12="Mayor"),CONCATENATE("R1C",'Mapa de Riesgos'!$O$12),"")</f>
        <v/>
      </c>
      <c r="AC16" s="45" t="str">
        <f>IF(AND('Mapa de Riesgos'!$Y$13="Alta",'Mapa de Riesgos'!$AA$13="Mayor"),CONCATENATE("R1C",'Mapa de Riesgos'!$O$13),"")</f>
        <v/>
      </c>
      <c r="AD16" s="45" t="str">
        <f>IF(AND('Mapa de Riesgos'!$Y$14="Alta",'Mapa de Riesgos'!$AA$14="Mayor"),CONCATENATE("R1C",'Mapa de Riesgos'!$O$14),"")</f>
        <v/>
      </c>
      <c r="AE16" s="45" t="str">
        <f>IF(AND('Mapa de Riesgos'!$Y$15="Alta",'Mapa de Riesgos'!$AA$15="Mayor"),CONCATENATE("R1C",'Mapa de Riesgos'!$O$15),"")</f>
        <v/>
      </c>
      <c r="AF16" s="45" t="str">
        <f>IF(AND('Mapa de Riesgos'!$Y$16="Alta",'Mapa de Riesgos'!$AA$16="Mayor"),CONCATENATE("R1C",'Mapa de Riesgos'!$O$16),"")</f>
        <v/>
      </c>
      <c r="AG16" s="46" t="str">
        <f>IF(AND('Mapa de Riesgos'!$Y$17="Alta",'Mapa de Riesgos'!$AA$17="Mayor"),CONCATENATE("R1C",'Mapa de Riesgos'!$O$17),"")</f>
        <v/>
      </c>
      <c r="AH16" s="47" t="str">
        <f>IF(AND('Mapa de Riesgos'!$Y$12="Alta",'Mapa de Riesgos'!$AA$12="Catastrófico"),CONCATENATE("R1C",'Mapa de Riesgos'!$O$12),"")</f>
        <v/>
      </c>
      <c r="AI16" s="48" t="str">
        <f>IF(AND('Mapa de Riesgos'!$Y$13="Alta",'Mapa de Riesgos'!$AA$13="Catastrófico"),CONCATENATE("R1C",'Mapa de Riesgos'!$O$13),"")</f>
        <v/>
      </c>
      <c r="AJ16" s="48" t="str">
        <f>IF(AND('Mapa de Riesgos'!$Y$14="Alta",'Mapa de Riesgos'!$AA$14="Catastrófico"),CONCATENATE("R1C",'Mapa de Riesgos'!$O$14),"")</f>
        <v/>
      </c>
      <c r="AK16" s="48" t="str">
        <f>IF(AND('Mapa de Riesgos'!$Y$15="Alta",'Mapa de Riesgos'!$AA$15="Catastrófico"),CONCATENATE("R1C",'Mapa de Riesgos'!$O$15),"")</f>
        <v/>
      </c>
      <c r="AL16" s="48" t="str">
        <f>IF(AND('Mapa de Riesgos'!$Y$16="Alta",'Mapa de Riesgos'!$AA$16="Catastrófico"),CONCATENATE("R1C",'Mapa de Riesgos'!$O$16),"")</f>
        <v/>
      </c>
      <c r="AM16" s="49" t="str">
        <f>IF(AND('Mapa de Riesgos'!$Y$17="Alta",'Mapa de Riesgos'!$AA$17="Catastrófico"),CONCATENATE("R1C",'Mapa de Riesgos'!$O$17),"")</f>
        <v/>
      </c>
      <c r="AN16" s="81"/>
      <c r="AO16" s="517" t="s">
        <v>186</v>
      </c>
      <c r="AP16" s="518"/>
      <c r="AQ16" s="518"/>
      <c r="AR16" s="518"/>
      <c r="AS16" s="518"/>
      <c r="AT16" s="519"/>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row>
    <row r="17" spans="1:76" ht="15" customHeight="1" x14ac:dyDescent="0.25">
      <c r="A17" s="81"/>
      <c r="B17" s="469"/>
      <c r="C17" s="469"/>
      <c r="D17" s="470"/>
      <c r="E17" s="526"/>
      <c r="F17" s="511"/>
      <c r="G17" s="511"/>
      <c r="H17" s="511"/>
      <c r="I17" s="511"/>
      <c r="J17" s="65" t="str">
        <f>IF(AND('Mapa de Riesgos'!$Y$18="Alta",'Mapa de Riesgos'!$AA$18="Leve"),CONCATENATE("R2C",'Mapa de Riesgos'!$O$18),"")</f>
        <v/>
      </c>
      <c r="K17" s="66" t="str">
        <f>IF(AND('Mapa de Riesgos'!$Y$19="Alta",'Mapa de Riesgos'!$AA$19="Leve"),CONCATENATE("R2C",'Mapa de Riesgos'!$O$19),"")</f>
        <v/>
      </c>
      <c r="L17" s="66" t="str">
        <f>IF(AND('Mapa de Riesgos'!$Y$20="Alta",'Mapa de Riesgos'!$AA$20="Leve"),CONCATENATE("R2C",'Mapa de Riesgos'!$O$20),"")</f>
        <v/>
      </c>
      <c r="M17" s="66" t="str">
        <f>IF(AND('Mapa de Riesgos'!$Y$21="Alta",'Mapa de Riesgos'!$AA$21="Leve"),CONCATENATE("R2C",'Mapa de Riesgos'!$O$21),"")</f>
        <v/>
      </c>
      <c r="N17" s="66" t="str">
        <f>IF(AND('Mapa de Riesgos'!$Y$22="Alta",'Mapa de Riesgos'!$AA$22="Leve"),CONCATENATE("R2C",'Mapa de Riesgos'!$O$22),"")</f>
        <v/>
      </c>
      <c r="O17" s="67" t="str">
        <f>IF(AND('Mapa de Riesgos'!$Y$23="Alta",'Mapa de Riesgos'!$AA$23="Leve"),CONCATENATE("R2C",'Mapa de Riesgos'!$O$23),"")</f>
        <v/>
      </c>
      <c r="P17" s="65" t="str">
        <f>IF(AND('Mapa de Riesgos'!$Y$18="Alta",'Mapa de Riesgos'!$AA$18="Menor"),CONCATENATE("R2C",'Mapa de Riesgos'!$O$18),"")</f>
        <v/>
      </c>
      <c r="Q17" s="66" t="str">
        <f>IF(AND('Mapa de Riesgos'!$Y$19="Alta",'Mapa de Riesgos'!$AA$19="Menor"),CONCATENATE("R2C",'Mapa de Riesgos'!$O$19),"")</f>
        <v/>
      </c>
      <c r="R17" s="66" t="str">
        <f>IF(AND('Mapa de Riesgos'!$Y$20="Alta",'Mapa de Riesgos'!$AA$20="Menor"),CONCATENATE("R2C",'Mapa de Riesgos'!$O$20),"")</f>
        <v/>
      </c>
      <c r="S17" s="66" t="str">
        <f>IF(AND('Mapa de Riesgos'!$Y$21="Alta",'Mapa de Riesgos'!$AA$21="Menor"),CONCATENATE("R2C",'Mapa de Riesgos'!$O$21),"")</f>
        <v/>
      </c>
      <c r="T17" s="66" t="str">
        <f>IF(AND('Mapa de Riesgos'!$Y$22="Alta",'Mapa de Riesgos'!$AA$22="Menor"),CONCATENATE("R2C",'Mapa de Riesgos'!$O$22),"")</f>
        <v/>
      </c>
      <c r="U17" s="67" t="str">
        <f>IF(AND('Mapa de Riesgos'!$Y$23="Alta",'Mapa de Riesgos'!$AA$23="Menor"),CONCATENATE("R2C",'Mapa de Riesgos'!$O$23),"")</f>
        <v/>
      </c>
      <c r="V17" s="50" t="str">
        <f>IF(AND('Mapa de Riesgos'!$Y$18="Alta",'Mapa de Riesgos'!$AA$18="Moderado"),CONCATENATE("R2C",'Mapa de Riesgos'!$O$18),"")</f>
        <v/>
      </c>
      <c r="W17" s="51" t="str">
        <f>IF(AND('Mapa de Riesgos'!$Y$19="Alta",'Mapa de Riesgos'!$AA$19="Moderado"),CONCATENATE("R2C",'Mapa de Riesgos'!$O$19),"")</f>
        <v/>
      </c>
      <c r="X17" s="51" t="str">
        <f>IF(AND('Mapa de Riesgos'!$Y$20="Alta",'Mapa de Riesgos'!$AA$20="Moderado"),CONCATENATE("R2C",'Mapa de Riesgos'!$O$20),"")</f>
        <v/>
      </c>
      <c r="Y17" s="51" t="str">
        <f>IF(AND('Mapa de Riesgos'!$Y$21="Alta",'Mapa de Riesgos'!$AA$21="Moderado"),CONCATENATE("R2C",'Mapa de Riesgos'!$O$21),"")</f>
        <v/>
      </c>
      <c r="Z17" s="51" t="str">
        <f>IF(AND('Mapa de Riesgos'!$Y$22="Alta",'Mapa de Riesgos'!$AA$22="Moderado"),CONCATENATE("R2C",'Mapa de Riesgos'!$O$22),"")</f>
        <v/>
      </c>
      <c r="AA17" s="52" t="str">
        <f>IF(AND('Mapa de Riesgos'!$Y$23="Alta",'Mapa de Riesgos'!$AA$23="Moderado"),CONCATENATE("R2C",'Mapa de Riesgos'!$O$23),"")</f>
        <v/>
      </c>
      <c r="AB17" s="50" t="str">
        <f>IF(AND('Mapa de Riesgos'!$Y$18="Alta",'Mapa de Riesgos'!$AA$18="Mayor"),CONCATENATE("R2C",'Mapa de Riesgos'!$O$18),"")</f>
        <v/>
      </c>
      <c r="AC17" s="51" t="str">
        <f>IF(AND('Mapa de Riesgos'!$Y$19="Alta",'Mapa de Riesgos'!$AA$19="Mayor"),CONCATENATE("R2C",'Mapa de Riesgos'!$O$19),"")</f>
        <v/>
      </c>
      <c r="AD17" s="51" t="str">
        <f>IF(AND('Mapa de Riesgos'!$Y$20="Alta",'Mapa de Riesgos'!$AA$20="Mayor"),CONCATENATE("R2C",'Mapa de Riesgos'!$O$20),"")</f>
        <v/>
      </c>
      <c r="AE17" s="51" t="str">
        <f>IF(AND('Mapa de Riesgos'!$Y$21="Alta",'Mapa de Riesgos'!$AA$21="Mayor"),CONCATENATE("R2C",'Mapa de Riesgos'!$O$21),"")</f>
        <v/>
      </c>
      <c r="AF17" s="51" t="str">
        <f>IF(AND('Mapa de Riesgos'!$Y$22="Alta",'Mapa de Riesgos'!$AA$22="Mayor"),CONCATENATE("R2C",'Mapa de Riesgos'!$O$22),"")</f>
        <v/>
      </c>
      <c r="AG17" s="52" t="str">
        <f>IF(AND('Mapa de Riesgos'!$Y$23="Alta",'Mapa de Riesgos'!$AA$23="Mayor"),CONCATENATE("R2C",'Mapa de Riesgos'!$O$23),"")</f>
        <v/>
      </c>
      <c r="AH17" s="53" t="str">
        <f>IF(AND('Mapa de Riesgos'!$Y$18="Alta",'Mapa de Riesgos'!$AA$18="Catastrófico"),CONCATENATE("R2C",'Mapa de Riesgos'!$O$18),"")</f>
        <v/>
      </c>
      <c r="AI17" s="54" t="str">
        <f>IF(AND('Mapa de Riesgos'!$Y$19="Alta",'Mapa de Riesgos'!$AA$19="Catastrófico"),CONCATENATE("R2C",'Mapa de Riesgos'!$O$19),"")</f>
        <v/>
      </c>
      <c r="AJ17" s="54" t="str">
        <f>IF(AND('Mapa de Riesgos'!$Y$20="Alta",'Mapa de Riesgos'!$AA$20="Catastrófico"),CONCATENATE("R2C",'Mapa de Riesgos'!$O$20),"")</f>
        <v/>
      </c>
      <c r="AK17" s="54" t="str">
        <f>IF(AND('Mapa de Riesgos'!$Y$21="Alta",'Mapa de Riesgos'!$AA$21="Catastrófico"),CONCATENATE("R2C",'Mapa de Riesgos'!$O$21),"")</f>
        <v/>
      </c>
      <c r="AL17" s="54" t="str">
        <f>IF(AND('Mapa de Riesgos'!$Y$22="Alta",'Mapa de Riesgos'!$AA$22="Catastrófico"),CONCATENATE("R2C",'Mapa de Riesgos'!$O$22),"")</f>
        <v/>
      </c>
      <c r="AM17" s="55" t="str">
        <f>IF(AND('Mapa de Riesgos'!$Y$23="Alta",'Mapa de Riesgos'!$AA$23="Catastrófico"),CONCATENATE("R2C",'Mapa de Riesgos'!$O$23),"")</f>
        <v/>
      </c>
      <c r="AN17" s="81"/>
      <c r="AO17" s="520"/>
      <c r="AP17" s="521"/>
      <c r="AQ17" s="521"/>
      <c r="AR17" s="521"/>
      <c r="AS17" s="521"/>
      <c r="AT17" s="522"/>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row>
    <row r="18" spans="1:76" ht="15" customHeight="1" x14ac:dyDescent="0.25">
      <c r="A18" s="81"/>
      <c r="B18" s="469"/>
      <c r="C18" s="469"/>
      <c r="D18" s="470"/>
      <c r="E18" s="510"/>
      <c r="F18" s="511"/>
      <c r="G18" s="511"/>
      <c r="H18" s="511"/>
      <c r="I18" s="511"/>
      <c r="J18" s="65" t="str">
        <f>IF(AND('Mapa de Riesgos'!$Y$24="Alta",'Mapa de Riesgos'!$AA$24="Leve"),CONCATENATE("R3C",'Mapa de Riesgos'!$O$24),"")</f>
        <v/>
      </c>
      <c r="K18" s="66" t="str">
        <f>IF(AND('Mapa de Riesgos'!$Y$25="Alta",'Mapa de Riesgos'!$AA$25="Leve"),CONCATENATE("R3C",'Mapa de Riesgos'!$O$25),"")</f>
        <v/>
      </c>
      <c r="L18" s="66" t="str">
        <f>IF(AND('Mapa de Riesgos'!$Y$26="Alta",'Mapa de Riesgos'!$AA$26="Leve"),CONCATENATE("R3C",'Mapa de Riesgos'!$O$26),"")</f>
        <v/>
      </c>
      <c r="M18" s="66" t="str">
        <f>IF(AND('Mapa de Riesgos'!$Y$27="Alta",'Mapa de Riesgos'!$AA$27="Leve"),CONCATENATE("R3C",'Mapa de Riesgos'!$O$27),"")</f>
        <v/>
      </c>
      <c r="N18" s="66" t="str">
        <f>IF(AND('Mapa de Riesgos'!$Y$28="Alta",'Mapa de Riesgos'!$AA$28="Leve"),CONCATENATE("R3C",'Mapa de Riesgos'!$O$28),"")</f>
        <v/>
      </c>
      <c r="O18" s="67" t="str">
        <f>IF(AND('Mapa de Riesgos'!$Y$29="Alta",'Mapa de Riesgos'!$AA$29="Leve"),CONCATENATE("R3C",'Mapa de Riesgos'!$O$29),"")</f>
        <v/>
      </c>
      <c r="P18" s="65" t="str">
        <f>IF(AND('Mapa de Riesgos'!$Y$24="Alta",'Mapa de Riesgos'!$AA$24="Menor"),CONCATENATE("R3C",'Mapa de Riesgos'!$O$24),"")</f>
        <v/>
      </c>
      <c r="Q18" s="66" t="str">
        <f>IF(AND('Mapa de Riesgos'!$Y$25="Alta",'Mapa de Riesgos'!$AA$25="Menor"),CONCATENATE("R3C",'Mapa de Riesgos'!$O$25),"")</f>
        <v/>
      </c>
      <c r="R18" s="66" t="str">
        <f>IF(AND('Mapa de Riesgos'!$Y$26="Alta",'Mapa de Riesgos'!$AA$26="Menor"),CONCATENATE("R3C",'Mapa de Riesgos'!$O$26),"")</f>
        <v/>
      </c>
      <c r="S18" s="66" t="str">
        <f>IF(AND('Mapa de Riesgos'!$Y$27="Alta",'Mapa de Riesgos'!$AA$27="Menor"),CONCATENATE("R3C",'Mapa de Riesgos'!$O$27),"")</f>
        <v/>
      </c>
      <c r="T18" s="66" t="str">
        <f>IF(AND('Mapa de Riesgos'!$Y$28="Alta",'Mapa de Riesgos'!$AA$28="Menor"),CONCATENATE("R3C",'Mapa de Riesgos'!$O$28),"")</f>
        <v/>
      </c>
      <c r="U18" s="67" t="str">
        <f>IF(AND('Mapa de Riesgos'!$Y$29="Alta",'Mapa de Riesgos'!$AA$29="Menor"),CONCATENATE("R3C",'Mapa de Riesgos'!$O$29),"")</f>
        <v/>
      </c>
      <c r="V18" s="50" t="str">
        <f>IF(AND('Mapa de Riesgos'!$Y$24="Alta",'Mapa de Riesgos'!$AA$24="Moderado"),CONCATENATE("R3C",'Mapa de Riesgos'!$O$24),"")</f>
        <v/>
      </c>
      <c r="W18" s="51" t="str">
        <f>IF(AND('Mapa de Riesgos'!$Y$25="Alta",'Mapa de Riesgos'!$AA$25="Moderado"),CONCATENATE("R3C",'Mapa de Riesgos'!$O$25),"")</f>
        <v/>
      </c>
      <c r="X18" s="51" t="str">
        <f>IF(AND('Mapa de Riesgos'!$Y$26="Alta",'Mapa de Riesgos'!$AA$26="Moderado"),CONCATENATE("R3C",'Mapa de Riesgos'!$O$26),"")</f>
        <v/>
      </c>
      <c r="Y18" s="51" t="str">
        <f>IF(AND('Mapa de Riesgos'!$Y$27="Alta",'Mapa de Riesgos'!$AA$27="Moderado"),CONCATENATE("R3C",'Mapa de Riesgos'!$O$27),"")</f>
        <v/>
      </c>
      <c r="Z18" s="51" t="str">
        <f>IF(AND('Mapa de Riesgos'!$Y$28="Alta",'Mapa de Riesgos'!$AA$28="Moderado"),CONCATENATE("R3C",'Mapa de Riesgos'!$O$28),"")</f>
        <v/>
      </c>
      <c r="AA18" s="52" t="str">
        <f>IF(AND('Mapa de Riesgos'!$Y$29="Alta",'Mapa de Riesgos'!$AA$29="Moderado"),CONCATENATE("R3C",'Mapa de Riesgos'!$O$29),"")</f>
        <v/>
      </c>
      <c r="AB18" s="50" t="str">
        <f>IF(AND('Mapa de Riesgos'!$Y$24="Alta",'Mapa de Riesgos'!$AA$24="Mayor"),CONCATENATE("R3C",'Mapa de Riesgos'!$O$24),"")</f>
        <v/>
      </c>
      <c r="AC18" s="51" t="str">
        <f>IF(AND('Mapa de Riesgos'!$Y$25="Alta",'Mapa de Riesgos'!$AA$25="Mayor"),CONCATENATE("R3C",'Mapa de Riesgos'!$O$25),"")</f>
        <v/>
      </c>
      <c r="AD18" s="51" t="str">
        <f>IF(AND('Mapa de Riesgos'!$Y$26="Alta",'Mapa de Riesgos'!$AA$26="Mayor"),CONCATENATE("R3C",'Mapa de Riesgos'!$O$26),"")</f>
        <v/>
      </c>
      <c r="AE18" s="51" t="str">
        <f>IF(AND('Mapa de Riesgos'!$Y$27="Alta",'Mapa de Riesgos'!$AA$27="Mayor"),CONCATENATE("R3C",'Mapa de Riesgos'!$O$27),"")</f>
        <v/>
      </c>
      <c r="AF18" s="51" t="str">
        <f>IF(AND('Mapa de Riesgos'!$Y$28="Alta",'Mapa de Riesgos'!$AA$28="Mayor"),CONCATENATE("R3C",'Mapa de Riesgos'!$O$28),"")</f>
        <v/>
      </c>
      <c r="AG18" s="52" t="str">
        <f>IF(AND('Mapa de Riesgos'!$Y$29="Alta",'Mapa de Riesgos'!$AA$29="Mayor"),CONCATENATE("R3C",'Mapa de Riesgos'!$O$29),"")</f>
        <v/>
      </c>
      <c r="AH18" s="53" t="str">
        <f>IF(AND('Mapa de Riesgos'!$Y$24="Alta",'Mapa de Riesgos'!$AA$24="Catastrófico"),CONCATENATE("R3C",'Mapa de Riesgos'!$O$24),"")</f>
        <v/>
      </c>
      <c r="AI18" s="54" t="str">
        <f>IF(AND('Mapa de Riesgos'!$Y$25="Alta",'Mapa de Riesgos'!$AA$25="Catastrófico"),CONCATENATE("R3C",'Mapa de Riesgos'!$O$25),"")</f>
        <v/>
      </c>
      <c r="AJ18" s="54" t="str">
        <f>IF(AND('Mapa de Riesgos'!$Y$26="Alta",'Mapa de Riesgos'!$AA$26="Catastrófico"),CONCATENATE("R3C",'Mapa de Riesgos'!$O$26),"")</f>
        <v/>
      </c>
      <c r="AK18" s="54" t="str">
        <f>IF(AND('Mapa de Riesgos'!$Y$27="Alta",'Mapa de Riesgos'!$AA$27="Catastrófico"),CONCATENATE("R3C",'Mapa de Riesgos'!$O$27),"")</f>
        <v/>
      </c>
      <c r="AL18" s="54" t="str">
        <f>IF(AND('Mapa de Riesgos'!$Y$28="Alta",'Mapa de Riesgos'!$AA$28="Catastrófico"),CONCATENATE("R3C",'Mapa de Riesgos'!$O$28),"")</f>
        <v/>
      </c>
      <c r="AM18" s="55" t="str">
        <f>IF(AND('Mapa de Riesgos'!$Y$29="Alta",'Mapa de Riesgos'!$AA$29="Catastrófico"),CONCATENATE("R3C",'Mapa de Riesgos'!$O$29),"")</f>
        <v/>
      </c>
      <c r="AN18" s="81"/>
      <c r="AO18" s="520"/>
      <c r="AP18" s="521"/>
      <c r="AQ18" s="521"/>
      <c r="AR18" s="521"/>
      <c r="AS18" s="521"/>
      <c r="AT18" s="522"/>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row>
    <row r="19" spans="1:76" ht="15" customHeight="1" x14ac:dyDescent="0.25">
      <c r="A19" s="81"/>
      <c r="B19" s="469"/>
      <c r="C19" s="469"/>
      <c r="D19" s="470"/>
      <c r="E19" s="510"/>
      <c r="F19" s="511"/>
      <c r="G19" s="511"/>
      <c r="H19" s="511"/>
      <c r="I19" s="511"/>
      <c r="J19" s="65" t="str">
        <f>IF(AND('Mapa de Riesgos'!$Y$30="Alta",'Mapa de Riesgos'!$AA$30="Leve"),CONCATENATE("R4C",'Mapa de Riesgos'!$O$30),"")</f>
        <v/>
      </c>
      <c r="K19" s="66" t="str">
        <f>IF(AND('Mapa de Riesgos'!$Y$31="Alta",'Mapa de Riesgos'!$AA$31="Leve"),CONCATENATE("R4C",'Mapa de Riesgos'!$O$31),"")</f>
        <v/>
      </c>
      <c r="L19" s="66" t="str">
        <f>IF(AND('Mapa de Riesgos'!$Y$32="Alta",'Mapa de Riesgos'!$AA$32="Leve"),CONCATENATE("R4C",'Mapa de Riesgos'!$O$32),"")</f>
        <v/>
      </c>
      <c r="M19" s="66" t="str">
        <f>IF(AND('Mapa de Riesgos'!$Y$33="Alta",'Mapa de Riesgos'!$AA$33="Leve"),CONCATENATE("R4C",'Mapa de Riesgos'!$O$33),"")</f>
        <v/>
      </c>
      <c r="N19" s="66" t="str">
        <f>IF(AND('Mapa de Riesgos'!$Y$34="Alta",'Mapa de Riesgos'!$AA$34="Leve"),CONCATENATE("R4C",'Mapa de Riesgos'!$O$34),"")</f>
        <v/>
      </c>
      <c r="O19" s="67" t="str">
        <f>IF(AND('Mapa de Riesgos'!$Y$35="Alta",'Mapa de Riesgos'!$AA$35="Leve"),CONCATENATE("R4C",'Mapa de Riesgos'!$O$35),"")</f>
        <v/>
      </c>
      <c r="P19" s="65" t="str">
        <f>IF(AND('Mapa de Riesgos'!$Y$30="Alta",'Mapa de Riesgos'!$AA$30="Menor"),CONCATENATE("R4C",'Mapa de Riesgos'!$O$30),"")</f>
        <v/>
      </c>
      <c r="Q19" s="66" t="str">
        <f>IF(AND('Mapa de Riesgos'!$Y$31="Alta",'Mapa de Riesgos'!$AA$31="Menor"),CONCATENATE("R4C",'Mapa de Riesgos'!$O$31),"")</f>
        <v/>
      </c>
      <c r="R19" s="66" t="str">
        <f>IF(AND('Mapa de Riesgos'!$Y$32="Alta",'Mapa de Riesgos'!$AA$32="Menor"),CONCATENATE("R4C",'Mapa de Riesgos'!$O$32),"")</f>
        <v/>
      </c>
      <c r="S19" s="66" t="str">
        <f>IF(AND('Mapa de Riesgos'!$Y$33="Alta",'Mapa de Riesgos'!$AA$33="Menor"),CONCATENATE("R4C",'Mapa de Riesgos'!$O$33),"")</f>
        <v/>
      </c>
      <c r="T19" s="66" t="str">
        <f>IF(AND('Mapa de Riesgos'!$Y$34="Alta",'Mapa de Riesgos'!$AA$34="Menor"),CONCATENATE("R4C",'Mapa de Riesgos'!$O$34),"")</f>
        <v/>
      </c>
      <c r="U19" s="67" t="str">
        <f>IF(AND('Mapa de Riesgos'!$Y$35="Alta",'Mapa de Riesgos'!$AA$35="Menor"),CONCATENATE("R4C",'Mapa de Riesgos'!$O$35),"")</f>
        <v/>
      </c>
      <c r="V19" s="50" t="str">
        <f>IF(AND('Mapa de Riesgos'!$Y$30="Alta",'Mapa de Riesgos'!$AA$30="Moderado"),CONCATENATE("R4C",'Mapa de Riesgos'!$O$30),"")</f>
        <v/>
      </c>
      <c r="W19" s="51" t="str">
        <f>IF(AND('Mapa de Riesgos'!$Y$31="Alta",'Mapa de Riesgos'!$AA$31="Moderado"),CONCATENATE("R4C",'Mapa de Riesgos'!$O$31),"")</f>
        <v/>
      </c>
      <c r="X19" s="51" t="str">
        <f>IF(AND('Mapa de Riesgos'!$Y$32="Alta",'Mapa de Riesgos'!$AA$32="Moderado"),CONCATENATE("R4C",'Mapa de Riesgos'!$O$32),"")</f>
        <v/>
      </c>
      <c r="Y19" s="51" t="str">
        <f>IF(AND('Mapa de Riesgos'!$Y$33="Alta",'Mapa de Riesgos'!$AA$33="Moderado"),CONCATENATE("R4C",'Mapa de Riesgos'!$O$33),"")</f>
        <v/>
      </c>
      <c r="Z19" s="51" t="str">
        <f>IF(AND('Mapa de Riesgos'!$Y$34="Alta",'Mapa de Riesgos'!$AA$34="Moderado"),CONCATENATE("R4C",'Mapa de Riesgos'!$O$34),"")</f>
        <v/>
      </c>
      <c r="AA19" s="52" t="str">
        <f>IF(AND('Mapa de Riesgos'!$Y$35="Alta",'Mapa de Riesgos'!$AA$35="Moderado"),CONCATENATE("R4C",'Mapa de Riesgos'!$O$35),"")</f>
        <v/>
      </c>
      <c r="AB19" s="50" t="str">
        <f>IF(AND('Mapa de Riesgos'!$Y$30="Alta",'Mapa de Riesgos'!$AA$30="Mayor"),CONCATENATE("R4C",'Mapa de Riesgos'!$O$30),"")</f>
        <v/>
      </c>
      <c r="AC19" s="51" t="str">
        <f>IF(AND('Mapa de Riesgos'!$Y$31="Alta",'Mapa de Riesgos'!$AA$31="Mayor"),CONCATENATE("R4C",'Mapa de Riesgos'!$O$31),"")</f>
        <v/>
      </c>
      <c r="AD19" s="51" t="str">
        <f>IF(AND('Mapa de Riesgos'!$Y$32="Alta",'Mapa de Riesgos'!$AA$32="Mayor"),CONCATENATE("R4C",'Mapa de Riesgos'!$O$32),"")</f>
        <v/>
      </c>
      <c r="AE19" s="51" t="str">
        <f>IF(AND('Mapa de Riesgos'!$Y$33="Alta",'Mapa de Riesgos'!$AA$33="Mayor"),CONCATENATE("R4C",'Mapa de Riesgos'!$O$33),"")</f>
        <v/>
      </c>
      <c r="AF19" s="51" t="str">
        <f>IF(AND('Mapa de Riesgos'!$Y$34="Alta",'Mapa de Riesgos'!$AA$34="Mayor"),CONCATENATE("R4C",'Mapa de Riesgos'!$O$34),"")</f>
        <v/>
      </c>
      <c r="AG19" s="52" t="str">
        <f>IF(AND('Mapa de Riesgos'!$Y$35="Alta",'Mapa de Riesgos'!$AA$35="Mayor"),CONCATENATE("R4C",'Mapa de Riesgos'!$O$35),"")</f>
        <v/>
      </c>
      <c r="AH19" s="53" t="str">
        <f>IF(AND('Mapa de Riesgos'!$Y$30="Alta",'Mapa de Riesgos'!$AA$30="Catastrófico"),CONCATENATE("R4C",'Mapa de Riesgos'!$O$30),"")</f>
        <v/>
      </c>
      <c r="AI19" s="54" t="str">
        <f>IF(AND('Mapa de Riesgos'!$Y$31="Alta",'Mapa de Riesgos'!$AA$31="Catastrófico"),CONCATENATE("R4C",'Mapa de Riesgos'!$O$31),"")</f>
        <v/>
      </c>
      <c r="AJ19" s="54" t="str">
        <f>IF(AND('Mapa de Riesgos'!$Y$32="Alta",'Mapa de Riesgos'!$AA$32="Catastrófico"),CONCATENATE("R4C",'Mapa de Riesgos'!$O$32),"")</f>
        <v/>
      </c>
      <c r="AK19" s="54" t="str">
        <f>IF(AND('Mapa de Riesgos'!$Y$33="Alta",'Mapa de Riesgos'!$AA$33="Catastrófico"),CONCATENATE("R4C",'Mapa de Riesgos'!$O$33),"")</f>
        <v/>
      </c>
      <c r="AL19" s="54" t="str">
        <f>IF(AND('Mapa de Riesgos'!$Y$34="Alta",'Mapa de Riesgos'!$AA$34="Catastrófico"),CONCATENATE("R4C",'Mapa de Riesgos'!$O$34),"")</f>
        <v/>
      </c>
      <c r="AM19" s="55" t="str">
        <f>IF(AND('Mapa de Riesgos'!$Y$35="Alta",'Mapa de Riesgos'!$AA$35="Catastrófico"),CONCATENATE("R4C",'Mapa de Riesgos'!$O$35),"")</f>
        <v/>
      </c>
      <c r="AN19" s="81"/>
      <c r="AO19" s="520"/>
      <c r="AP19" s="521"/>
      <c r="AQ19" s="521"/>
      <c r="AR19" s="521"/>
      <c r="AS19" s="521"/>
      <c r="AT19" s="522"/>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row>
    <row r="20" spans="1:76" ht="15" customHeight="1" x14ac:dyDescent="0.25">
      <c r="A20" s="81"/>
      <c r="B20" s="469"/>
      <c r="C20" s="469"/>
      <c r="D20" s="470"/>
      <c r="E20" s="510"/>
      <c r="F20" s="511"/>
      <c r="G20" s="511"/>
      <c r="H20" s="511"/>
      <c r="I20" s="511"/>
      <c r="J20" s="65" t="str">
        <f>IF(AND('Mapa de Riesgos'!$Y$36="Alta",'Mapa de Riesgos'!$AA$36="Leve"),CONCATENATE("R5C",'Mapa de Riesgos'!$O$36),"")</f>
        <v/>
      </c>
      <c r="K20" s="66" t="str">
        <f>IF(AND('Mapa de Riesgos'!$Y$37="Alta",'Mapa de Riesgos'!$AA$37="Leve"),CONCATENATE("R5C",'Mapa de Riesgos'!$O$37),"")</f>
        <v/>
      </c>
      <c r="L20" s="66" t="str">
        <f>IF(AND('Mapa de Riesgos'!$Y$38="Alta",'Mapa de Riesgos'!$AA$38="Leve"),CONCATENATE("R5C",'Mapa de Riesgos'!$O$38),"")</f>
        <v/>
      </c>
      <c r="M20" s="66" t="str">
        <f>IF(AND('Mapa de Riesgos'!$Y$39="Alta",'Mapa de Riesgos'!$AA$39="Leve"),CONCATENATE("R5C",'Mapa de Riesgos'!$O$39),"")</f>
        <v/>
      </c>
      <c r="N20" s="66" t="str">
        <f>IF(AND('Mapa de Riesgos'!$Y$40="Alta",'Mapa de Riesgos'!$AA$40="Leve"),CONCATENATE("R5C",'Mapa de Riesgos'!$O$40),"")</f>
        <v/>
      </c>
      <c r="O20" s="67" t="str">
        <f>IF(AND('Mapa de Riesgos'!$Y$41="Alta",'Mapa de Riesgos'!$AA$41="Leve"),CONCATENATE("R5C",'Mapa de Riesgos'!$O$41),"")</f>
        <v/>
      </c>
      <c r="P20" s="65" t="str">
        <f>IF(AND('Mapa de Riesgos'!$Y$36="Alta",'Mapa de Riesgos'!$AA$36="Menor"),CONCATENATE("R5C",'Mapa de Riesgos'!$O$36),"")</f>
        <v/>
      </c>
      <c r="Q20" s="66" t="str">
        <f>IF(AND('Mapa de Riesgos'!$Y$37="Alta",'Mapa de Riesgos'!$AA$37="Menor"),CONCATENATE("R5C",'Mapa de Riesgos'!$O$37),"")</f>
        <v/>
      </c>
      <c r="R20" s="66" t="str">
        <f>IF(AND('Mapa de Riesgos'!$Y$38="Alta",'Mapa de Riesgos'!$AA$38="Menor"),CONCATENATE("R5C",'Mapa de Riesgos'!$O$38),"")</f>
        <v/>
      </c>
      <c r="S20" s="66" t="str">
        <f>IF(AND('Mapa de Riesgos'!$Y$39="Alta",'Mapa de Riesgos'!$AA$39="Menor"),CONCATENATE("R5C",'Mapa de Riesgos'!$O$39),"")</f>
        <v/>
      </c>
      <c r="T20" s="66" t="str">
        <f>IF(AND('Mapa de Riesgos'!$Y$40="Alta",'Mapa de Riesgos'!$AA$40="Menor"),CONCATENATE("R5C",'Mapa de Riesgos'!$O$40),"")</f>
        <v/>
      </c>
      <c r="U20" s="67" t="str">
        <f>IF(AND('Mapa de Riesgos'!$Y$41="Alta",'Mapa de Riesgos'!$AA$41="Menor"),CONCATENATE("R5C",'Mapa de Riesgos'!$O$41),"")</f>
        <v/>
      </c>
      <c r="V20" s="50" t="str">
        <f>IF(AND('Mapa de Riesgos'!$Y$36="Alta",'Mapa de Riesgos'!$AA$36="Moderado"),CONCATENATE("R5C",'Mapa de Riesgos'!$O$36),"")</f>
        <v/>
      </c>
      <c r="W20" s="51" t="str">
        <f>IF(AND('Mapa de Riesgos'!$Y$37="Alta",'Mapa de Riesgos'!$AA$37="Moderado"),CONCATENATE("R5C",'Mapa de Riesgos'!$O$37),"")</f>
        <v/>
      </c>
      <c r="X20" s="51" t="str">
        <f>IF(AND('Mapa de Riesgos'!$Y$38="Alta",'Mapa de Riesgos'!$AA$38="Moderado"),CONCATENATE("R5C",'Mapa de Riesgos'!$O$38),"")</f>
        <v/>
      </c>
      <c r="Y20" s="51" t="str">
        <f>IF(AND('Mapa de Riesgos'!$Y$39="Alta",'Mapa de Riesgos'!$AA$39="Moderado"),CONCATENATE("R5C",'Mapa de Riesgos'!$O$39),"")</f>
        <v/>
      </c>
      <c r="Z20" s="51" t="str">
        <f>IF(AND('Mapa de Riesgos'!$Y$40="Alta",'Mapa de Riesgos'!$AA$40="Moderado"),CONCATENATE("R5C",'Mapa de Riesgos'!$O$40),"")</f>
        <v/>
      </c>
      <c r="AA20" s="52" t="str">
        <f>IF(AND('Mapa de Riesgos'!$Y$41="Alta",'Mapa de Riesgos'!$AA$41="Moderado"),CONCATENATE("R5C",'Mapa de Riesgos'!$O$41),"")</f>
        <v/>
      </c>
      <c r="AB20" s="50" t="str">
        <f>IF(AND('Mapa de Riesgos'!$Y$36="Alta",'Mapa de Riesgos'!$AA$36="Mayor"),CONCATENATE("R5C",'Mapa de Riesgos'!$O$36),"")</f>
        <v/>
      </c>
      <c r="AC20" s="51" t="str">
        <f>IF(AND('Mapa de Riesgos'!$Y$37="Alta",'Mapa de Riesgos'!$AA$37="Mayor"),CONCATENATE("R5C",'Mapa de Riesgos'!$O$37),"")</f>
        <v/>
      </c>
      <c r="AD20" s="51" t="str">
        <f>IF(AND('Mapa de Riesgos'!$Y$38="Alta",'Mapa de Riesgos'!$AA$38="Mayor"),CONCATENATE("R5C",'Mapa de Riesgos'!$O$38),"")</f>
        <v/>
      </c>
      <c r="AE20" s="51" t="str">
        <f>IF(AND('Mapa de Riesgos'!$Y$39="Alta",'Mapa de Riesgos'!$AA$39="Mayor"),CONCATENATE("R5C",'Mapa de Riesgos'!$O$39),"")</f>
        <v/>
      </c>
      <c r="AF20" s="51" t="str">
        <f>IF(AND('Mapa de Riesgos'!$Y$40="Alta",'Mapa de Riesgos'!$AA$40="Mayor"),CONCATENATE("R5C",'Mapa de Riesgos'!$O$40),"")</f>
        <v/>
      </c>
      <c r="AG20" s="52" t="str">
        <f>IF(AND('Mapa de Riesgos'!$Y$41="Alta",'Mapa de Riesgos'!$AA$41="Mayor"),CONCATENATE("R5C",'Mapa de Riesgos'!$O$41),"")</f>
        <v/>
      </c>
      <c r="AH20" s="53" t="str">
        <f>IF(AND('Mapa de Riesgos'!$Y$36="Alta",'Mapa de Riesgos'!$AA$36="Catastrófico"),CONCATENATE("R5C",'Mapa de Riesgos'!$O$36),"")</f>
        <v/>
      </c>
      <c r="AI20" s="54" t="str">
        <f>IF(AND('Mapa de Riesgos'!$Y$37="Alta",'Mapa de Riesgos'!$AA$37="Catastrófico"),CONCATENATE("R5C",'Mapa de Riesgos'!$O$37),"")</f>
        <v/>
      </c>
      <c r="AJ20" s="54" t="str">
        <f>IF(AND('Mapa de Riesgos'!$Y$38="Alta",'Mapa de Riesgos'!$AA$38="Catastrófico"),CONCATENATE("R5C",'Mapa de Riesgos'!$O$38),"")</f>
        <v/>
      </c>
      <c r="AK20" s="54" t="str">
        <f>IF(AND('Mapa de Riesgos'!$Y$39="Alta",'Mapa de Riesgos'!$AA$39="Catastrófico"),CONCATENATE("R5C",'Mapa de Riesgos'!$O$39),"")</f>
        <v/>
      </c>
      <c r="AL20" s="54" t="str">
        <f>IF(AND('Mapa de Riesgos'!$Y$40="Alta",'Mapa de Riesgos'!$AA$40="Catastrófico"),CONCATENATE("R5C",'Mapa de Riesgos'!$O$40),"")</f>
        <v/>
      </c>
      <c r="AM20" s="55" t="str">
        <f>IF(AND('Mapa de Riesgos'!$Y$41="Alta",'Mapa de Riesgos'!$AA$41="Catastrófico"),CONCATENATE("R5C",'Mapa de Riesgos'!$O$41),"")</f>
        <v/>
      </c>
      <c r="AN20" s="81"/>
      <c r="AO20" s="520"/>
      <c r="AP20" s="521"/>
      <c r="AQ20" s="521"/>
      <c r="AR20" s="521"/>
      <c r="AS20" s="521"/>
      <c r="AT20" s="522"/>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row>
    <row r="21" spans="1:76" ht="15" customHeight="1" x14ac:dyDescent="0.25">
      <c r="A21" s="81"/>
      <c r="B21" s="469"/>
      <c r="C21" s="469"/>
      <c r="D21" s="470"/>
      <c r="E21" s="510"/>
      <c r="F21" s="511"/>
      <c r="G21" s="511"/>
      <c r="H21" s="511"/>
      <c r="I21" s="511"/>
      <c r="J21" s="65" t="str">
        <f>IF(AND('Mapa de Riesgos'!$Y$42="Alta",'Mapa de Riesgos'!$AA$42="Leve"),CONCATENATE("R6C",'Mapa de Riesgos'!$O$42),"")</f>
        <v/>
      </c>
      <c r="K21" s="66" t="str">
        <f>IF(AND('Mapa de Riesgos'!$Y$43="Alta",'Mapa de Riesgos'!$AA$43="Leve"),CONCATENATE("R6C",'Mapa de Riesgos'!$O$43),"")</f>
        <v/>
      </c>
      <c r="L21" s="66" t="str">
        <f>IF(AND('Mapa de Riesgos'!$Y$44="Alta",'Mapa de Riesgos'!$AA$44="Leve"),CONCATENATE("R6C",'Mapa de Riesgos'!$O$44),"")</f>
        <v/>
      </c>
      <c r="M21" s="66" t="str">
        <f>IF(AND('Mapa de Riesgos'!$Y$45="Alta",'Mapa de Riesgos'!$AA$45="Leve"),CONCATENATE("R6C",'Mapa de Riesgos'!$O$45),"")</f>
        <v/>
      </c>
      <c r="N21" s="66" t="str">
        <f>IF(AND('Mapa de Riesgos'!$Y$46="Alta",'Mapa de Riesgos'!$AA$46="Leve"),CONCATENATE("R6C",'Mapa de Riesgos'!$O$46),"")</f>
        <v/>
      </c>
      <c r="O21" s="67" t="str">
        <f>IF(AND('Mapa de Riesgos'!$Y$47="Alta",'Mapa de Riesgos'!$AA$47="Leve"),CONCATENATE("R6C",'Mapa de Riesgos'!$O$47),"")</f>
        <v/>
      </c>
      <c r="P21" s="65" t="str">
        <f>IF(AND('Mapa de Riesgos'!$Y$42="Alta",'Mapa de Riesgos'!$AA$42="Menor"),CONCATENATE("R6C",'Mapa de Riesgos'!$O$42),"")</f>
        <v/>
      </c>
      <c r="Q21" s="66" t="str">
        <f>IF(AND('Mapa de Riesgos'!$Y$43="Alta",'Mapa de Riesgos'!$AA$43="Menor"),CONCATENATE("R6C",'Mapa de Riesgos'!$O$43),"")</f>
        <v/>
      </c>
      <c r="R21" s="66" t="str">
        <f>IF(AND('Mapa de Riesgos'!$Y$44="Alta",'Mapa de Riesgos'!$AA$44="Menor"),CONCATENATE("R6C",'Mapa de Riesgos'!$O$44),"")</f>
        <v/>
      </c>
      <c r="S21" s="66" t="str">
        <f>IF(AND('Mapa de Riesgos'!$Y$45="Alta",'Mapa de Riesgos'!$AA$45="Menor"),CONCATENATE("R6C",'Mapa de Riesgos'!$O$45),"")</f>
        <v/>
      </c>
      <c r="T21" s="66" t="str">
        <f>IF(AND('Mapa de Riesgos'!$Y$46="Alta",'Mapa de Riesgos'!$AA$46="Menor"),CONCATENATE("R6C",'Mapa de Riesgos'!$O$46),"")</f>
        <v/>
      </c>
      <c r="U21" s="67" t="str">
        <f>IF(AND('Mapa de Riesgos'!$Y$47="Alta",'Mapa de Riesgos'!$AA$47="Menor"),CONCATENATE("R6C",'Mapa de Riesgos'!$O$47),"")</f>
        <v/>
      </c>
      <c r="V21" s="50" t="str">
        <f>IF(AND('Mapa de Riesgos'!$Y$42="Alta",'Mapa de Riesgos'!$AA$42="Moderado"),CONCATENATE("R6C",'Mapa de Riesgos'!$O$42),"")</f>
        <v/>
      </c>
      <c r="W21" s="51" t="str">
        <f>IF(AND('Mapa de Riesgos'!$Y$43="Alta",'Mapa de Riesgos'!$AA$43="Moderado"),CONCATENATE("R6C",'Mapa de Riesgos'!$O$43),"")</f>
        <v/>
      </c>
      <c r="X21" s="51" t="str">
        <f>IF(AND('Mapa de Riesgos'!$Y$44="Alta",'Mapa de Riesgos'!$AA$44="Moderado"),CONCATENATE("R6C",'Mapa de Riesgos'!$O$44),"")</f>
        <v/>
      </c>
      <c r="Y21" s="51" t="str">
        <f>IF(AND('Mapa de Riesgos'!$Y$45="Alta",'Mapa de Riesgos'!$AA$45="Moderado"),CONCATENATE("R6C",'Mapa de Riesgos'!$O$45),"")</f>
        <v/>
      </c>
      <c r="Z21" s="51" t="str">
        <f>IF(AND('Mapa de Riesgos'!$Y$46="Alta",'Mapa de Riesgos'!$AA$46="Moderado"),CONCATENATE("R6C",'Mapa de Riesgos'!$O$46),"")</f>
        <v/>
      </c>
      <c r="AA21" s="52" t="str">
        <f>IF(AND('Mapa de Riesgos'!$Y$47="Alta",'Mapa de Riesgos'!$AA$47="Moderado"),CONCATENATE("R6C",'Mapa de Riesgos'!$O$47),"")</f>
        <v/>
      </c>
      <c r="AB21" s="50" t="str">
        <f>IF(AND('Mapa de Riesgos'!$Y$42="Alta",'Mapa de Riesgos'!$AA$42="Mayor"),CONCATENATE("R6C",'Mapa de Riesgos'!$O$42),"")</f>
        <v/>
      </c>
      <c r="AC21" s="51" t="str">
        <f>IF(AND('Mapa de Riesgos'!$Y$43="Alta",'Mapa de Riesgos'!$AA$43="Mayor"),CONCATENATE("R6C",'Mapa de Riesgos'!$O$43),"")</f>
        <v/>
      </c>
      <c r="AD21" s="51" t="str">
        <f>IF(AND('Mapa de Riesgos'!$Y$44="Alta",'Mapa de Riesgos'!$AA$44="Mayor"),CONCATENATE("R6C",'Mapa de Riesgos'!$O$44),"")</f>
        <v/>
      </c>
      <c r="AE21" s="51" t="str">
        <f>IF(AND('Mapa de Riesgos'!$Y$45="Alta",'Mapa de Riesgos'!$AA$45="Mayor"),CONCATENATE("R6C",'Mapa de Riesgos'!$O$45),"")</f>
        <v/>
      </c>
      <c r="AF21" s="51" t="str">
        <f>IF(AND('Mapa de Riesgos'!$Y$46="Alta",'Mapa de Riesgos'!$AA$46="Mayor"),CONCATENATE("R6C",'Mapa de Riesgos'!$O$46),"")</f>
        <v/>
      </c>
      <c r="AG21" s="52" t="str">
        <f>IF(AND('Mapa de Riesgos'!$Y$47="Alta",'Mapa de Riesgos'!$AA$47="Mayor"),CONCATENATE("R6C",'Mapa de Riesgos'!$O$47),"")</f>
        <v/>
      </c>
      <c r="AH21" s="53" t="str">
        <f>IF(AND('Mapa de Riesgos'!$Y$42="Alta",'Mapa de Riesgos'!$AA$42="Catastrófico"),CONCATENATE("R6C",'Mapa de Riesgos'!$O$42),"")</f>
        <v/>
      </c>
      <c r="AI21" s="54" t="str">
        <f>IF(AND('Mapa de Riesgos'!$Y$43="Alta",'Mapa de Riesgos'!$AA$43="Catastrófico"),CONCATENATE("R6C",'Mapa de Riesgos'!$O$43),"")</f>
        <v/>
      </c>
      <c r="AJ21" s="54" t="str">
        <f>IF(AND('Mapa de Riesgos'!$Y$44="Alta",'Mapa de Riesgos'!$AA$44="Catastrófico"),CONCATENATE("R6C",'Mapa de Riesgos'!$O$44),"")</f>
        <v/>
      </c>
      <c r="AK21" s="54" t="str">
        <f>IF(AND('Mapa de Riesgos'!$Y$45="Alta",'Mapa de Riesgos'!$AA$45="Catastrófico"),CONCATENATE("R6C",'Mapa de Riesgos'!$O$45),"")</f>
        <v/>
      </c>
      <c r="AL21" s="54" t="str">
        <f>IF(AND('Mapa de Riesgos'!$Y$46="Alta",'Mapa de Riesgos'!$AA$46="Catastrófico"),CONCATENATE("R6C",'Mapa de Riesgos'!$O$46),"")</f>
        <v/>
      </c>
      <c r="AM21" s="55" t="str">
        <f>IF(AND('Mapa de Riesgos'!$Y$47="Alta",'Mapa de Riesgos'!$AA$47="Catastrófico"),CONCATENATE("R6C",'Mapa de Riesgos'!$O$47),"")</f>
        <v/>
      </c>
      <c r="AN21" s="81"/>
      <c r="AO21" s="520"/>
      <c r="AP21" s="521"/>
      <c r="AQ21" s="521"/>
      <c r="AR21" s="521"/>
      <c r="AS21" s="521"/>
      <c r="AT21" s="522"/>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row>
    <row r="22" spans="1:76" ht="15" customHeight="1" x14ac:dyDescent="0.25">
      <c r="A22" s="81"/>
      <c r="B22" s="469"/>
      <c r="C22" s="469"/>
      <c r="D22" s="470"/>
      <c r="E22" s="510"/>
      <c r="F22" s="511"/>
      <c r="G22" s="511"/>
      <c r="H22" s="511"/>
      <c r="I22" s="511"/>
      <c r="J22" s="65" t="str">
        <f>IF(AND('Mapa de Riesgos'!$Y$48="Alta",'Mapa de Riesgos'!$AA$48="Leve"),CONCATENATE("R7C",'Mapa de Riesgos'!$O$48),"")</f>
        <v/>
      </c>
      <c r="K22" s="66" t="str">
        <f>IF(AND('Mapa de Riesgos'!$Y$49="Alta",'Mapa de Riesgos'!$AA$49="Leve"),CONCATENATE("R7C",'Mapa de Riesgos'!$O$49),"")</f>
        <v/>
      </c>
      <c r="L22" s="66" t="str">
        <f>IF(AND('Mapa de Riesgos'!$Y$50="Alta",'Mapa de Riesgos'!$AA$50="Leve"),CONCATENATE("R7C",'Mapa de Riesgos'!$O$50),"")</f>
        <v/>
      </c>
      <c r="M22" s="66" t="str">
        <f>IF(AND('Mapa de Riesgos'!$Y$51="Alta",'Mapa de Riesgos'!$AA$51="Leve"),CONCATENATE("R7C",'Mapa de Riesgos'!$O$51),"")</f>
        <v/>
      </c>
      <c r="N22" s="66" t="str">
        <f>IF(AND('Mapa de Riesgos'!$Y$52="Alta",'Mapa de Riesgos'!$AA$52="Leve"),CONCATENATE("R7C",'Mapa de Riesgos'!$O$52),"")</f>
        <v/>
      </c>
      <c r="O22" s="67" t="str">
        <f>IF(AND('Mapa de Riesgos'!$Y$53="Alta",'Mapa de Riesgos'!$AA$53="Leve"),CONCATENATE("R7C",'Mapa de Riesgos'!$O$53),"")</f>
        <v/>
      </c>
      <c r="P22" s="65" t="str">
        <f>IF(AND('Mapa de Riesgos'!$Y$48="Alta",'Mapa de Riesgos'!$AA$48="Menor"),CONCATENATE("R7C",'Mapa de Riesgos'!$O$48),"")</f>
        <v/>
      </c>
      <c r="Q22" s="66" t="str">
        <f>IF(AND('Mapa de Riesgos'!$Y$49="Alta",'Mapa de Riesgos'!$AA$49="Menor"),CONCATENATE("R7C",'Mapa de Riesgos'!$O$49),"")</f>
        <v/>
      </c>
      <c r="R22" s="66" t="str">
        <f>IF(AND('Mapa de Riesgos'!$Y$50="Alta",'Mapa de Riesgos'!$AA$50="Menor"),CONCATENATE("R7C",'Mapa de Riesgos'!$O$50),"")</f>
        <v/>
      </c>
      <c r="S22" s="66" t="str">
        <f>IF(AND('Mapa de Riesgos'!$Y$51="Alta",'Mapa de Riesgos'!$AA$51="Menor"),CONCATENATE("R7C",'Mapa de Riesgos'!$O$51),"")</f>
        <v/>
      </c>
      <c r="T22" s="66" t="str">
        <f>IF(AND('Mapa de Riesgos'!$Y$52="Alta",'Mapa de Riesgos'!$AA$52="Menor"),CONCATENATE("R7C",'Mapa de Riesgos'!$O$52),"")</f>
        <v/>
      </c>
      <c r="U22" s="67" t="str">
        <f>IF(AND('Mapa de Riesgos'!$Y$53="Alta",'Mapa de Riesgos'!$AA$53="Menor"),CONCATENATE("R7C",'Mapa de Riesgos'!$O$53),"")</f>
        <v/>
      </c>
      <c r="V22" s="50" t="str">
        <f>IF(AND('Mapa de Riesgos'!$Y$48="Alta",'Mapa de Riesgos'!$AA$48="Moderado"),CONCATENATE("R7C",'Mapa de Riesgos'!$O$48),"")</f>
        <v/>
      </c>
      <c r="W22" s="51" t="str">
        <f>IF(AND('Mapa de Riesgos'!$Y$49="Alta",'Mapa de Riesgos'!$AA$49="Moderado"),CONCATENATE("R7C",'Mapa de Riesgos'!$O$49),"")</f>
        <v/>
      </c>
      <c r="X22" s="51" t="str">
        <f>IF(AND('Mapa de Riesgos'!$Y$50="Alta",'Mapa de Riesgos'!$AA$50="Moderado"),CONCATENATE("R7C",'Mapa de Riesgos'!$O$50),"")</f>
        <v/>
      </c>
      <c r="Y22" s="51" t="str">
        <f>IF(AND('Mapa de Riesgos'!$Y$51="Alta",'Mapa de Riesgos'!$AA$51="Moderado"),CONCATENATE("R7C",'Mapa de Riesgos'!$O$51),"")</f>
        <v/>
      </c>
      <c r="Z22" s="51" t="str">
        <f>IF(AND('Mapa de Riesgos'!$Y$52="Alta",'Mapa de Riesgos'!$AA$52="Moderado"),CONCATENATE("R7C",'Mapa de Riesgos'!$O$52),"")</f>
        <v/>
      </c>
      <c r="AA22" s="52" t="str">
        <f>IF(AND('Mapa de Riesgos'!$Y$53="Alta",'Mapa de Riesgos'!$AA$53="Moderado"),CONCATENATE("R7C",'Mapa de Riesgos'!$O$53),"")</f>
        <v/>
      </c>
      <c r="AB22" s="50" t="str">
        <f>IF(AND('Mapa de Riesgos'!$Y$48="Alta",'Mapa de Riesgos'!$AA$48="Mayor"),CONCATENATE("R7C",'Mapa de Riesgos'!$O$48),"")</f>
        <v/>
      </c>
      <c r="AC22" s="51" t="str">
        <f>IF(AND('Mapa de Riesgos'!$Y$49="Alta",'Mapa de Riesgos'!$AA$49="Mayor"),CONCATENATE("R7C",'Mapa de Riesgos'!$O$49),"")</f>
        <v/>
      </c>
      <c r="AD22" s="51" t="str">
        <f>IF(AND('Mapa de Riesgos'!$Y$50="Alta",'Mapa de Riesgos'!$AA$50="Mayor"),CONCATENATE("R7C",'Mapa de Riesgos'!$O$50),"")</f>
        <v/>
      </c>
      <c r="AE22" s="51" t="str">
        <f>IF(AND('Mapa de Riesgos'!$Y$51="Alta",'Mapa de Riesgos'!$AA$51="Mayor"),CONCATENATE("R7C",'Mapa de Riesgos'!$O$51),"")</f>
        <v/>
      </c>
      <c r="AF22" s="51" t="str">
        <f>IF(AND('Mapa de Riesgos'!$Y$52="Alta",'Mapa de Riesgos'!$AA$52="Mayor"),CONCATENATE("R7C",'Mapa de Riesgos'!$O$52),"")</f>
        <v/>
      </c>
      <c r="AG22" s="52" t="str">
        <f>IF(AND('Mapa de Riesgos'!$Y$53="Alta",'Mapa de Riesgos'!$AA$53="Mayor"),CONCATENATE("R7C",'Mapa de Riesgos'!$O$53),"")</f>
        <v/>
      </c>
      <c r="AH22" s="53" t="str">
        <f>IF(AND('Mapa de Riesgos'!$Y$48="Alta",'Mapa de Riesgos'!$AA$48="Catastrófico"),CONCATENATE("R7C",'Mapa de Riesgos'!$O$48),"")</f>
        <v/>
      </c>
      <c r="AI22" s="54" t="str">
        <f>IF(AND('Mapa de Riesgos'!$Y$49="Alta",'Mapa de Riesgos'!$AA$49="Catastrófico"),CONCATENATE("R7C",'Mapa de Riesgos'!$O$49),"")</f>
        <v/>
      </c>
      <c r="AJ22" s="54" t="str">
        <f>IF(AND('Mapa de Riesgos'!$Y$50="Alta",'Mapa de Riesgos'!$AA$50="Catastrófico"),CONCATENATE("R7C",'Mapa de Riesgos'!$O$50),"")</f>
        <v/>
      </c>
      <c r="AK22" s="54" t="str">
        <f>IF(AND('Mapa de Riesgos'!$Y$51="Alta",'Mapa de Riesgos'!$AA$51="Catastrófico"),CONCATENATE("R7C",'Mapa de Riesgos'!$O$51),"")</f>
        <v/>
      </c>
      <c r="AL22" s="54" t="str">
        <f>IF(AND('Mapa de Riesgos'!$Y$52="Alta",'Mapa de Riesgos'!$AA$52="Catastrófico"),CONCATENATE("R7C",'Mapa de Riesgos'!$O$52),"")</f>
        <v/>
      </c>
      <c r="AM22" s="55" t="str">
        <f>IF(AND('Mapa de Riesgos'!$Y$53="Alta",'Mapa de Riesgos'!$AA$53="Catastrófico"),CONCATENATE("R7C",'Mapa de Riesgos'!$O$53),"")</f>
        <v/>
      </c>
      <c r="AN22" s="81"/>
      <c r="AO22" s="520"/>
      <c r="AP22" s="521"/>
      <c r="AQ22" s="521"/>
      <c r="AR22" s="521"/>
      <c r="AS22" s="521"/>
      <c r="AT22" s="522"/>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row>
    <row r="23" spans="1:76" ht="15" customHeight="1" x14ac:dyDescent="0.25">
      <c r="A23" s="81"/>
      <c r="B23" s="469"/>
      <c r="C23" s="469"/>
      <c r="D23" s="470"/>
      <c r="E23" s="510"/>
      <c r="F23" s="511"/>
      <c r="G23" s="511"/>
      <c r="H23" s="511"/>
      <c r="I23" s="511"/>
      <c r="J23" s="65" t="str">
        <f>IF(AND('Mapa de Riesgos'!$Y$54="Alta",'Mapa de Riesgos'!$AA$54="Leve"),CONCATENATE("R8C",'Mapa de Riesgos'!$O$54),"")</f>
        <v/>
      </c>
      <c r="K23" s="66" t="str">
        <f>IF(AND('Mapa de Riesgos'!$Y$55="Alta",'Mapa de Riesgos'!$AA$55="Leve"),CONCATENATE("R8C",'Mapa de Riesgos'!$O$55),"")</f>
        <v/>
      </c>
      <c r="L23" s="66" t="str">
        <f>IF(AND('Mapa de Riesgos'!$Y$56="Alta",'Mapa de Riesgos'!$AA$56="Leve"),CONCATENATE("R8C",'Mapa de Riesgos'!$O$56),"")</f>
        <v/>
      </c>
      <c r="M23" s="66" t="str">
        <f>IF(AND('Mapa de Riesgos'!$Y$57="Alta",'Mapa de Riesgos'!$AA$57="Leve"),CONCATENATE("R8C",'Mapa de Riesgos'!$O$57),"")</f>
        <v/>
      </c>
      <c r="N23" s="66" t="str">
        <f>IF(AND('Mapa de Riesgos'!$Y$58="Alta",'Mapa de Riesgos'!$AA$58="Leve"),CONCATENATE("R8C",'Mapa de Riesgos'!$O$58),"")</f>
        <v/>
      </c>
      <c r="O23" s="67" t="str">
        <f>IF(AND('Mapa de Riesgos'!$Y$59="Alta",'Mapa de Riesgos'!$AA$59="Leve"),CONCATENATE("R8C",'Mapa de Riesgos'!$O$59),"")</f>
        <v/>
      </c>
      <c r="P23" s="65" t="str">
        <f>IF(AND('Mapa de Riesgos'!$Y$54="Alta",'Mapa de Riesgos'!$AA$54="Menor"),CONCATENATE("R8C",'Mapa de Riesgos'!$O$54),"")</f>
        <v/>
      </c>
      <c r="Q23" s="66" t="str">
        <f>IF(AND('Mapa de Riesgos'!$Y$55="Alta",'Mapa de Riesgos'!$AA$55="Menor"),CONCATENATE("R8C",'Mapa de Riesgos'!$O$55),"")</f>
        <v/>
      </c>
      <c r="R23" s="66" t="str">
        <f>IF(AND('Mapa de Riesgos'!$Y$56="Alta",'Mapa de Riesgos'!$AA$56="Menor"),CONCATENATE("R8C",'Mapa de Riesgos'!$O$56),"")</f>
        <v/>
      </c>
      <c r="S23" s="66" t="str">
        <f>IF(AND('Mapa de Riesgos'!$Y$57="Alta",'Mapa de Riesgos'!$AA$57="Menor"),CONCATENATE("R8C",'Mapa de Riesgos'!$O$57),"")</f>
        <v/>
      </c>
      <c r="T23" s="66" t="str">
        <f>IF(AND('Mapa de Riesgos'!$Y$58="Alta",'Mapa de Riesgos'!$AA$58="Menor"),CONCATENATE("R8C",'Mapa de Riesgos'!$O$58),"")</f>
        <v/>
      </c>
      <c r="U23" s="67" t="str">
        <f>IF(AND('Mapa de Riesgos'!$Y$59="Alta",'Mapa de Riesgos'!$AA$59="Menor"),CONCATENATE("R8C",'Mapa de Riesgos'!$O$59),"")</f>
        <v/>
      </c>
      <c r="V23" s="50" t="str">
        <f>IF(AND('Mapa de Riesgos'!$Y$54="Alta",'Mapa de Riesgos'!$AA$54="Moderado"),CONCATENATE("R8C",'Mapa de Riesgos'!$O$54),"")</f>
        <v/>
      </c>
      <c r="W23" s="51" t="str">
        <f>IF(AND('Mapa de Riesgos'!$Y$55="Alta",'Mapa de Riesgos'!$AA$55="Moderado"),CONCATENATE("R8C",'Mapa de Riesgos'!$O$55),"")</f>
        <v/>
      </c>
      <c r="X23" s="51" t="str">
        <f>IF(AND('Mapa de Riesgos'!$Y$56="Alta",'Mapa de Riesgos'!$AA$56="Moderado"),CONCATENATE("R8C",'Mapa de Riesgos'!$O$56),"")</f>
        <v/>
      </c>
      <c r="Y23" s="51" t="str">
        <f>IF(AND('Mapa de Riesgos'!$Y$57="Alta",'Mapa de Riesgos'!$AA$57="Moderado"),CONCATENATE("R8C",'Mapa de Riesgos'!$O$57),"")</f>
        <v/>
      </c>
      <c r="Z23" s="51" t="str">
        <f>IF(AND('Mapa de Riesgos'!$Y$58="Alta",'Mapa de Riesgos'!$AA$58="Moderado"),CONCATENATE("R8C",'Mapa de Riesgos'!$O$58),"")</f>
        <v/>
      </c>
      <c r="AA23" s="52" t="str">
        <f>IF(AND('Mapa de Riesgos'!$Y$59="Alta",'Mapa de Riesgos'!$AA$59="Moderado"),CONCATENATE("R8C",'Mapa de Riesgos'!$O$59),"")</f>
        <v/>
      </c>
      <c r="AB23" s="50" t="str">
        <f>IF(AND('Mapa de Riesgos'!$Y$54="Alta",'Mapa de Riesgos'!$AA$54="Mayor"),CONCATENATE("R8C",'Mapa de Riesgos'!$O$54),"")</f>
        <v/>
      </c>
      <c r="AC23" s="51" t="str">
        <f>IF(AND('Mapa de Riesgos'!$Y$55="Alta",'Mapa de Riesgos'!$AA$55="Mayor"),CONCATENATE("R8C",'Mapa de Riesgos'!$O$55),"")</f>
        <v/>
      </c>
      <c r="AD23" s="51" t="str">
        <f>IF(AND('Mapa de Riesgos'!$Y$56="Alta",'Mapa de Riesgos'!$AA$56="Mayor"),CONCATENATE("R8C",'Mapa de Riesgos'!$O$56),"")</f>
        <v/>
      </c>
      <c r="AE23" s="51" t="str">
        <f>IF(AND('Mapa de Riesgos'!$Y$57="Alta",'Mapa de Riesgos'!$AA$57="Mayor"),CONCATENATE("R8C",'Mapa de Riesgos'!$O$57),"")</f>
        <v/>
      </c>
      <c r="AF23" s="51" t="str">
        <f>IF(AND('Mapa de Riesgos'!$Y$58="Alta",'Mapa de Riesgos'!$AA$58="Mayor"),CONCATENATE("R8C",'Mapa de Riesgos'!$O$58),"")</f>
        <v/>
      </c>
      <c r="AG23" s="52" t="str">
        <f>IF(AND('Mapa de Riesgos'!$Y$59="Alta",'Mapa de Riesgos'!$AA$59="Mayor"),CONCATENATE("R8C",'Mapa de Riesgos'!$O$59),"")</f>
        <v/>
      </c>
      <c r="AH23" s="53" t="str">
        <f>IF(AND('Mapa de Riesgos'!$Y$54="Alta",'Mapa de Riesgos'!$AA$54="Catastrófico"),CONCATENATE("R8C",'Mapa de Riesgos'!$O$54),"")</f>
        <v/>
      </c>
      <c r="AI23" s="54" t="str">
        <f>IF(AND('Mapa de Riesgos'!$Y$55="Alta",'Mapa de Riesgos'!$AA$55="Catastrófico"),CONCATENATE("R8C",'Mapa de Riesgos'!$O$55),"")</f>
        <v/>
      </c>
      <c r="AJ23" s="54" t="str">
        <f>IF(AND('Mapa de Riesgos'!$Y$56="Alta",'Mapa de Riesgos'!$AA$56="Catastrófico"),CONCATENATE("R8C",'Mapa de Riesgos'!$O$56),"")</f>
        <v/>
      </c>
      <c r="AK23" s="54" t="str">
        <f>IF(AND('Mapa de Riesgos'!$Y$57="Alta",'Mapa de Riesgos'!$AA$57="Catastrófico"),CONCATENATE("R8C",'Mapa de Riesgos'!$O$57),"")</f>
        <v/>
      </c>
      <c r="AL23" s="54" t="str">
        <f>IF(AND('Mapa de Riesgos'!$Y$58="Alta",'Mapa de Riesgos'!$AA$58="Catastrófico"),CONCATENATE("R8C",'Mapa de Riesgos'!$O$58),"")</f>
        <v/>
      </c>
      <c r="AM23" s="55" t="str">
        <f>IF(AND('Mapa de Riesgos'!$Y$59="Alta",'Mapa de Riesgos'!$AA$59="Catastrófico"),CONCATENATE("R8C",'Mapa de Riesgos'!$O$59),"")</f>
        <v/>
      </c>
      <c r="AN23" s="81"/>
      <c r="AO23" s="520"/>
      <c r="AP23" s="521"/>
      <c r="AQ23" s="521"/>
      <c r="AR23" s="521"/>
      <c r="AS23" s="521"/>
      <c r="AT23" s="522"/>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row>
    <row r="24" spans="1:76" ht="15" customHeight="1" x14ac:dyDescent="0.25">
      <c r="A24" s="81"/>
      <c r="B24" s="469"/>
      <c r="C24" s="469"/>
      <c r="D24" s="470"/>
      <c r="E24" s="510"/>
      <c r="F24" s="511"/>
      <c r="G24" s="511"/>
      <c r="H24" s="511"/>
      <c r="I24" s="511"/>
      <c r="J24" s="65" t="str">
        <f>IF(AND('Mapa de Riesgos'!$Y$60="Alta",'Mapa de Riesgos'!$AA$60="Leve"),CONCATENATE("R9C",'Mapa de Riesgos'!$O$60),"")</f>
        <v/>
      </c>
      <c r="K24" s="66" t="str">
        <f>IF(AND('Mapa de Riesgos'!$Y$61="Alta",'Mapa de Riesgos'!$AA$61="Leve"),CONCATENATE("R9C",'Mapa de Riesgos'!$O$61),"")</f>
        <v/>
      </c>
      <c r="L24" s="66" t="str">
        <f>IF(AND('Mapa de Riesgos'!$Y$62="Alta",'Mapa de Riesgos'!$AA$62="Leve"),CONCATENATE("R9C",'Mapa de Riesgos'!$O$62),"")</f>
        <v/>
      </c>
      <c r="M24" s="66" t="str">
        <f>IF(AND('Mapa de Riesgos'!$Y$63="Alta",'Mapa de Riesgos'!$AA$63="Leve"),CONCATENATE("R9C",'Mapa de Riesgos'!$O$63),"")</f>
        <v/>
      </c>
      <c r="N24" s="66" t="str">
        <f>IF(AND('Mapa de Riesgos'!$Y$64="Alta",'Mapa de Riesgos'!$AA$64="Leve"),CONCATENATE("R9C",'Mapa de Riesgos'!$O$64),"")</f>
        <v/>
      </c>
      <c r="O24" s="67" t="str">
        <f>IF(AND('Mapa de Riesgos'!$Y$65="Alta",'Mapa de Riesgos'!$AA$65="Leve"),CONCATENATE("R9C",'Mapa de Riesgos'!$O$65),"")</f>
        <v/>
      </c>
      <c r="P24" s="65" t="str">
        <f>IF(AND('Mapa de Riesgos'!$Y$60="Alta",'Mapa de Riesgos'!$AA$60="Menor"),CONCATENATE("R9C",'Mapa de Riesgos'!$O$60),"")</f>
        <v/>
      </c>
      <c r="Q24" s="66" t="str">
        <f>IF(AND('Mapa de Riesgos'!$Y$61="Alta",'Mapa de Riesgos'!$AA$61="Menor"),CONCATENATE("R9C",'Mapa de Riesgos'!$O$61),"")</f>
        <v/>
      </c>
      <c r="R24" s="66" t="str">
        <f>IF(AND('Mapa de Riesgos'!$Y$62="Alta",'Mapa de Riesgos'!$AA$62="Menor"),CONCATENATE("R9C",'Mapa de Riesgos'!$O$62),"")</f>
        <v/>
      </c>
      <c r="S24" s="66" t="str">
        <f>IF(AND('Mapa de Riesgos'!$Y$63="Alta",'Mapa de Riesgos'!$AA$63="Menor"),CONCATENATE("R9C",'Mapa de Riesgos'!$O$63),"")</f>
        <v/>
      </c>
      <c r="T24" s="66" t="str">
        <f>IF(AND('Mapa de Riesgos'!$Y$64="Alta",'Mapa de Riesgos'!$AA$64="Menor"),CONCATENATE("R9C",'Mapa de Riesgos'!$O$64),"")</f>
        <v/>
      </c>
      <c r="U24" s="67" t="str">
        <f>IF(AND('Mapa de Riesgos'!$Y$65="Alta",'Mapa de Riesgos'!$AA$65="Menor"),CONCATENATE("R9C",'Mapa de Riesgos'!$O$65),"")</f>
        <v/>
      </c>
      <c r="V24" s="50" t="str">
        <f>IF(AND('Mapa de Riesgos'!$Y$60="Alta",'Mapa de Riesgos'!$AA$60="Moderado"),CONCATENATE("R9C",'Mapa de Riesgos'!$O$60),"")</f>
        <v/>
      </c>
      <c r="W24" s="51" t="str">
        <f>IF(AND('Mapa de Riesgos'!$Y$61="Alta",'Mapa de Riesgos'!$AA$61="Moderado"),CONCATENATE("R9C",'Mapa de Riesgos'!$O$61),"")</f>
        <v/>
      </c>
      <c r="X24" s="51" t="str">
        <f>IF(AND('Mapa de Riesgos'!$Y$62="Alta",'Mapa de Riesgos'!$AA$62="Moderado"),CONCATENATE("R9C",'Mapa de Riesgos'!$O$62),"")</f>
        <v/>
      </c>
      <c r="Y24" s="51" t="str">
        <f>IF(AND('Mapa de Riesgos'!$Y$63="Alta",'Mapa de Riesgos'!$AA$63="Moderado"),CONCATENATE("R9C",'Mapa de Riesgos'!$O$63),"")</f>
        <v/>
      </c>
      <c r="Z24" s="51" t="str">
        <f>IF(AND('Mapa de Riesgos'!$Y$64="Alta",'Mapa de Riesgos'!$AA$64="Moderado"),CONCATENATE("R9C",'Mapa de Riesgos'!$O$64),"")</f>
        <v/>
      </c>
      <c r="AA24" s="52" t="str">
        <f>IF(AND('Mapa de Riesgos'!$Y$65="Alta",'Mapa de Riesgos'!$AA$65="Moderado"),CONCATENATE("R9C",'Mapa de Riesgos'!$O$65),"")</f>
        <v/>
      </c>
      <c r="AB24" s="50" t="str">
        <f>IF(AND('Mapa de Riesgos'!$Y$60="Alta",'Mapa de Riesgos'!$AA$60="Mayor"),CONCATENATE("R9C",'Mapa de Riesgos'!$O$60),"")</f>
        <v/>
      </c>
      <c r="AC24" s="51" t="str">
        <f>IF(AND('Mapa de Riesgos'!$Y$61="Alta",'Mapa de Riesgos'!$AA$61="Mayor"),CONCATENATE("R9C",'Mapa de Riesgos'!$O$61),"")</f>
        <v/>
      </c>
      <c r="AD24" s="51" t="str">
        <f>IF(AND('Mapa de Riesgos'!$Y$62="Alta",'Mapa de Riesgos'!$AA$62="Mayor"),CONCATENATE("R9C",'Mapa de Riesgos'!$O$62),"")</f>
        <v/>
      </c>
      <c r="AE24" s="51" t="str">
        <f>IF(AND('Mapa de Riesgos'!$Y$63="Alta",'Mapa de Riesgos'!$AA$63="Mayor"),CONCATENATE("R9C",'Mapa de Riesgos'!$O$63),"")</f>
        <v/>
      </c>
      <c r="AF24" s="51" t="str">
        <f>IF(AND('Mapa de Riesgos'!$Y$64="Alta",'Mapa de Riesgos'!$AA$64="Mayor"),CONCATENATE("R9C",'Mapa de Riesgos'!$O$64),"")</f>
        <v/>
      </c>
      <c r="AG24" s="52" t="str">
        <f>IF(AND('Mapa de Riesgos'!$Y$65="Alta",'Mapa de Riesgos'!$AA$65="Mayor"),CONCATENATE("R9C",'Mapa de Riesgos'!$O$65),"")</f>
        <v/>
      </c>
      <c r="AH24" s="53" t="str">
        <f>IF(AND('Mapa de Riesgos'!$Y$60="Alta",'Mapa de Riesgos'!$AA$60="Catastrófico"),CONCATENATE("R9C",'Mapa de Riesgos'!$O$60),"")</f>
        <v/>
      </c>
      <c r="AI24" s="54" t="str">
        <f>IF(AND('Mapa de Riesgos'!$Y$61="Alta",'Mapa de Riesgos'!$AA$61="Catastrófico"),CONCATENATE("R9C",'Mapa de Riesgos'!$O$61),"")</f>
        <v/>
      </c>
      <c r="AJ24" s="54" t="str">
        <f>IF(AND('Mapa de Riesgos'!$Y$62="Alta",'Mapa de Riesgos'!$AA$62="Catastrófico"),CONCATENATE("R9C",'Mapa de Riesgos'!$O$62),"")</f>
        <v/>
      </c>
      <c r="AK24" s="54" t="str">
        <f>IF(AND('Mapa de Riesgos'!$Y$63="Alta",'Mapa de Riesgos'!$AA$63="Catastrófico"),CONCATENATE("R9C",'Mapa de Riesgos'!$O$63),"")</f>
        <v/>
      </c>
      <c r="AL24" s="54" t="str">
        <f>IF(AND('Mapa de Riesgos'!$Y$64="Alta",'Mapa de Riesgos'!$AA$64="Catastrófico"),CONCATENATE("R9C",'Mapa de Riesgos'!$O$64),"")</f>
        <v/>
      </c>
      <c r="AM24" s="55" t="str">
        <f>IF(AND('Mapa de Riesgos'!$Y$65="Alta",'Mapa de Riesgos'!$AA$65="Catastrófico"),CONCATENATE("R9C",'Mapa de Riesgos'!$O$65),"")</f>
        <v/>
      </c>
      <c r="AN24" s="81"/>
      <c r="AO24" s="520"/>
      <c r="AP24" s="521"/>
      <c r="AQ24" s="521"/>
      <c r="AR24" s="521"/>
      <c r="AS24" s="521"/>
      <c r="AT24" s="522"/>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row>
    <row r="25" spans="1:76" ht="15.75" customHeight="1" thickBot="1" x14ac:dyDescent="0.3">
      <c r="A25" s="81"/>
      <c r="B25" s="469"/>
      <c r="C25" s="469"/>
      <c r="D25" s="470"/>
      <c r="E25" s="513"/>
      <c r="F25" s="514"/>
      <c r="G25" s="514"/>
      <c r="H25" s="514"/>
      <c r="I25" s="514"/>
      <c r="J25" s="68" t="str">
        <f>IF(AND('Mapa de Riesgos'!$Y$66="Alta",'Mapa de Riesgos'!$AA$66="Leve"),CONCATENATE("R10C",'Mapa de Riesgos'!$O$66),"")</f>
        <v/>
      </c>
      <c r="K25" s="69" t="str">
        <f>IF(AND('Mapa de Riesgos'!$Y$67="Alta",'Mapa de Riesgos'!$AA$67="Leve"),CONCATENATE("R10C",'Mapa de Riesgos'!$O$67),"")</f>
        <v/>
      </c>
      <c r="L25" s="69" t="str">
        <f>IF(AND('Mapa de Riesgos'!$Y$68="Alta",'Mapa de Riesgos'!$AA$68="Leve"),CONCATENATE("R10C",'Mapa de Riesgos'!$O$68),"")</f>
        <v/>
      </c>
      <c r="M25" s="69" t="str">
        <f>IF(AND('Mapa de Riesgos'!$Y$69="Alta",'Mapa de Riesgos'!$AA$69="Leve"),CONCATENATE("R10C",'Mapa de Riesgos'!$O$69),"")</f>
        <v/>
      </c>
      <c r="N25" s="69" t="str">
        <f>IF(AND('Mapa de Riesgos'!$Y$70="Alta",'Mapa de Riesgos'!$AA$70="Leve"),CONCATENATE("R10C",'Mapa de Riesgos'!$O$70),"")</f>
        <v/>
      </c>
      <c r="O25" s="70" t="str">
        <f>IF(AND('Mapa de Riesgos'!$Y$71="Alta",'Mapa de Riesgos'!$AA$71="Leve"),CONCATENATE("R10C",'Mapa de Riesgos'!$O$71),"")</f>
        <v/>
      </c>
      <c r="P25" s="68" t="str">
        <f>IF(AND('Mapa de Riesgos'!$Y$66="Alta",'Mapa de Riesgos'!$AA$66="Menor"),CONCATENATE("R10C",'Mapa de Riesgos'!$O$66),"")</f>
        <v/>
      </c>
      <c r="Q25" s="69" t="str">
        <f>IF(AND('Mapa de Riesgos'!$Y$67="Alta",'Mapa de Riesgos'!$AA$67="Menor"),CONCATENATE("R10C",'Mapa de Riesgos'!$O$67),"")</f>
        <v/>
      </c>
      <c r="R25" s="69" t="str">
        <f>IF(AND('Mapa de Riesgos'!$Y$68="Alta",'Mapa de Riesgos'!$AA$68="Menor"),CONCATENATE("R10C",'Mapa de Riesgos'!$O$68),"")</f>
        <v/>
      </c>
      <c r="S25" s="69" t="str">
        <f>IF(AND('Mapa de Riesgos'!$Y$69="Alta",'Mapa de Riesgos'!$AA$69="Menor"),CONCATENATE("R10C",'Mapa de Riesgos'!$O$69),"")</f>
        <v/>
      </c>
      <c r="T25" s="69" t="str">
        <f>IF(AND('Mapa de Riesgos'!$Y$70="Alta",'Mapa de Riesgos'!$AA$70="Menor"),CONCATENATE("R10C",'Mapa de Riesgos'!$O$70),"")</f>
        <v/>
      </c>
      <c r="U25" s="70" t="str">
        <f>IF(AND('Mapa de Riesgos'!$Y$71="Alta",'Mapa de Riesgos'!$AA$71="Menor"),CONCATENATE("R10C",'Mapa de Riesgos'!$O$71),"")</f>
        <v/>
      </c>
      <c r="V25" s="56" t="str">
        <f>IF(AND('Mapa de Riesgos'!$Y$66="Alta",'Mapa de Riesgos'!$AA$66="Moderado"),CONCATENATE("R10C",'Mapa de Riesgos'!$O$66),"")</f>
        <v/>
      </c>
      <c r="W25" s="57" t="str">
        <f>IF(AND('Mapa de Riesgos'!$Y$67="Alta",'Mapa de Riesgos'!$AA$67="Moderado"),CONCATENATE("R10C",'Mapa de Riesgos'!$O$67),"")</f>
        <v/>
      </c>
      <c r="X25" s="57" t="str">
        <f>IF(AND('Mapa de Riesgos'!$Y$68="Alta",'Mapa de Riesgos'!$AA$68="Moderado"),CONCATENATE("R10C",'Mapa de Riesgos'!$O$68),"")</f>
        <v/>
      </c>
      <c r="Y25" s="57" t="str">
        <f>IF(AND('Mapa de Riesgos'!$Y$69="Alta",'Mapa de Riesgos'!$AA$69="Moderado"),CONCATENATE("R10C",'Mapa de Riesgos'!$O$69),"")</f>
        <v/>
      </c>
      <c r="Z25" s="57" t="str">
        <f>IF(AND('Mapa de Riesgos'!$Y$70="Alta",'Mapa de Riesgos'!$AA$70="Moderado"),CONCATENATE("R10C",'Mapa de Riesgos'!$O$70),"")</f>
        <v/>
      </c>
      <c r="AA25" s="58" t="str">
        <f>IF(AND('Mapa de Riesgos'!$Y$71="Alta",'Mapa de Riesgos'!$AA$71="Moderado"),CONCATENATE("R10C",'Mapa de Riesgos'!$O$71),"")</f>
        <v/>
      </c>
      <c r="AB25" s="56" t="str">
        <f>IF(AND('Mapa de Riesgos'!$Y$66="Alta",'Mapa de Riesgos'!$AA$66="Mayor"),CONCATENATE("R10C",'Mapa de Riesgos'!$O$66),"")</f>
        <v/>
      </c>
      <c r="AC25" s="57" t="str">
        <f>IF(AND('Mapa de Riesgos'!$Y$67="Alta",'Mapa de Riesgos'!$AA$67="Mayor"),CONCATENATE("R10C",'Mapa de Riesgos'!$O$67),"")</f>
        <v/>
      </c>
      <c r="AD25" s="57" t="str">
        <f>IF(AND('Mapa de Riesgos'!$Y$68="Alta",'Mapa de Riesgos'!$AA$68="Mayor"),CONCATENATE("R10C",'Mapa de Riesgos'!$O$68),"")</f>
        <v/>
      </c>
      <c r="AE25" s="57" t="str">
        <f>IF(AND('Mapa de Riesgos'!$Y$69="Alta",'Mapa de Riesgos'!$AA$69="Mayor"),CONCATENATE("R10C",'Mapa de Riesgos'!$O$69),"")</f>
        <v/>
      </c>
      <c r="AF25" s="57" t="str">
        <f>IF(AND('Mapa de Riesgos'!$Y$70="Alta",'Mapa de Riesgos'!$AA$70="Mayor"),CONCATENATE("R10C",'Mapa de Riesgos'!$O$70),"")</f>
        <v/>
      </c>
      <c r="AG25" s="58" t="str">
        <f>IF(AND('Mapa de Riesgos'!$Y$71="Alta",'Mapa de Riesgos'!$AA$71="Mayor"),CONCATENATE("R10C",'Mapa de Riesgos'!$O$71),"")</f>
        <v/>
      </c>
      <c r="AH25" s="59" t="str">
        <f>IF(AND('Mapa de Riesgos'!$Y$66="Alta",'Mapa de Riesgos'!$AA$66="Catastrófico"),CONCATENATE("R10C",'Mapa de Riesgos'!$O$66),"")</f>
        <v/>
      </c>
      <c r="AI25" s="60" t="str">
        <f>IF(AND('Mapa de Riesgos'!$Y$67="Alta",'Mapa de Riesgos'!$AA$67="Catastrófico"),CONCATENATE("R10C",'Mapa de Riesgos'!$O$67),"")</f>
        <v/>
      </c>
      <c r="AJ25" s="60" t="str">
        <f>IF(AND('Mapa de Riesgos'!$Y$68="Alta",'Mapa de Riesgos'!$AA$68="Catastrófico"),CONCATENATE("R10C",'Mapa de Riesgos'!$O$68),"")</f>
        <v/>
      </c>
      <c r="AK25" s="60" t="str">
        <f>IF(AND('Mapa de Riesgos'!$Y$69="Alta",'Mapa de Riesgos'!$AA$69="Catastrófico"),CONCATENATE("R10C",'Mapa de Riesgos'!$O$69),"")</f>
        <v/>
      </c>
      <c r="AL25" s="60" t="str">
        <f>IF(AND('Mapa de Riesgos'!$Y$70="Alta",'Mapa de Riesgos'!$AA$70="Catastrófico"),CONCATENATE("R10C",'Mapa de Riesgos'!$O$70),"")</f>
        <v/>
      </c>
      <c r="AM25" s="61" t="str">
        <f>IF(AND('Mapa de Riesgos'!$Y$71="Alta",'Mapa de Riesgos'!$AA$71="Catastrófico"),CONCATENATE("R10C",'Mapa de Riesgos'!$O$71),"")</f>
        <v/>
      </c>
      <c r="AN25" s="81"/>
      <c r="AO25" s="523"/>
      <c r="AP25" s="524"/>
      <c r="AQ25" s="524"/>
      <c r="AR25" s="524"/>
      <c r="AS25" s="524"/>
      <c r="AT25" s="525"/>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row>
    <row r="26" spans="1:76" ht="15" customHeight="1" x14ac:dyDescent="0.25">
      <c r="A26" s="81"/>
      <c r="B26" s="469"/>
      <c r="C26" s="469"/>
      <c r="D26" s="470"/>
      <c r="E26" s="507" t="s">
        <v>187</v>
      </c>
      <c r="F26" s="508"/>
      <c r="G26" s="508"/>
      <c r="H26" s="508"/>
      <c r="I26" s="509"/>
      <c r="J26" s="62" t="str">
        <f>IF(AND('Mapa de Riesgos'!$Y$12="Media",'Mapa de Riesgos'!$AA$12="Leve"),CONCATENATE("R1C",'Mapa de Riesgos'!$O$12),"")</f>
        <v/>
      </c>
      <c r="K26" s="63" t="str">
        <f>IF(AND('Mapa de Riesgos'!$Y$13="Media",'Mapa de Riesgos'!$AA$13="Leve"),CONCATENATE("R1C",'Mapa de Riesgos'!$O$13),"")</f>
        <v/>
      </c>
      <c r="L26" s="63" t="str">
        <f>IF(AND('Mapa de Riesgos'!$Y$14="Media",'Mapa de Riesgos'!$AA$14="Leve"),CONCATENATE("R1C",'Mapa de Riesgos'!$O$14),"")</f>
        <v/>
      </c>
      <c r="M26" s="63" t="str">
        <f>IF(AND('Mapa de Riesgos'!$Y$15="Media",'Mapa de Riesgos'!$AA$15="Leve"),CONCATENATE("R1C",'Mapa de Riesgos'!$O$15),"")</f>
        <v/>
      </c>
      <c r="N26" s="63" t="str">
        <f>IF(AND('Mapa de Riesgos'!$Y$16="Media",'Mapa de Riesgos'!$AA$16="Leve"),CONCATENATE("R1C",'Mapa de Riesgos'!$O$16),"")</f>
        <v/>
      </c>
      <c r="O26" s="64" t="str">
        <f>IF(AND('Mapa de Riesgos'!$Y$17="Media",'Mapa de Riesgos'!$AA$17="Leve"),CONCATENATE("R1C",'Mapa de Riesgos'!$O$17),"")</f>
        <v/>
      </c>
      <c r="P26" s="62" t="str">
        <f>IF(AND('Mapa de Riesgos'!$Y$12="Media",'Mapa de Riesgos'!$AA$12="Menor"),CONCATENATE("R1C",'Mapa de Riesgos'!$O$12),"")</f>
        <v/>
      </c>
      <c r="Q26" s="63" t="str">
        <f>IF(AND('Mapa de Riesgos'!$Y$13="Media",'Mapa de Riesgos'!$AA$13="Menor"),CONCATENATE("R1C",'Mapa de Riesgos'!$O$13),"")</f>
        <v/>
      </c>
      <c r="R26" s="63" t="str">
        <f>IF(AND('Mapa de Riesgos'!$Y$14="Media",'Mapa de Riesgos'!$AA$14="Menor"),CONCATENATE("R1C",'Mapa de Riesgos'!$O$14),"")</f>
        <v/>
      </c>
      <c r="S26" s="63" t="str">
        <f>IF(AND('Mapa de Riesgos'!$Y$15="Media",'Mapa de Riesgos'!$AA$15="Menor"),CONCATENATE("R1C",'Mapa de Riesgos'!$O$15),"")</f>
        <v/>
      </c>
      <c r="T26" s="63" t="str">
        <f>IF(AND('Mapa de Riesgos'!$Y$16="Media",'Mapa de Riesgos'!$AA$16="Menor"),CONCATENATE("R1C",'Mapa de Riesgos'!$O$16),"")</f>
        <v/>
      </c>
      <c r="U26" s="64" t="str">
        <f>IF(AND('Mapa de Riesgos'!$Y$17="Media",'Mapa de Riesgos'!$AA$17="Menor"),CONCATENATE("R1C",'Mapa de Riesgos'!$O$17),"")</f>
        <v/>
      </c>
      <c r="V26" s="62" t="str">
        <f>IF(AND('Mapa de Riesgos'!$Y$12="Media",'Mapa de Riesgos'!$AA$12="Moderado"),CONCATENATE("R1C",'Mapa de Riesgos'!$O$12),"")</f>
        <v/>
      </c>
      <c r="W26" s="63" t="str">
        <f>IF(AND('Mapa de Riesgos'!$Y$13="Media",'Mapa de Riesgos'!$AA$13="Moderado"),CONCATENATE("R1C",'Mapa de Riesgos'!$O$13),"")</f>
        <v/>
      </c>
      <c r="X26" s="63" t="str">
        <f>IF(AND('Mapa de Riesgos'!$Y$14="Media",'Mapa de Riesgos'!$AA$14="Moderado"),CONCATENATE("R1C",'Mapa de Riesgos'!$O$14),"")</f>
        <v/>
      </c>
      <c r="Y26" s="63" t="str">
        <f>IF(AND('Mapa de Riesgos'!$Y$15="Media",'Mapa de Riesgos'!$AA$15="Moderado"),CONCATENATE("R1C",'Mapa de Riesgos'!$O$15),"")</f>
        <v/>
      </c>
      <c r="Z26" s="63" t="str">
        <f>IF(AND('Mapa de Riesgos'!$Y$16="Media",'Mapa de Riesgos'!$AA$16="Moderado"),CONCATENATE("R1C",'Mapa de Riesgos'!$O$16),"")</f>
        <v/>
      </c>
      <c r="AA26" s="64" t="str">
        <f>IF(AND('Mapa de Riesgos'!$Y$17="Media",'Mapa de Riesgos'!$AA$17="Moderado"),CONCATENATE("R1C",'Mapa de Riesgos'!$O$17),"")</f>
        <v/>
      </c>
      <c r="AB26" s="44" t="str">
        <f>IF(AND('Mapa de Riesgos'!$Y$12="Media",'Mapa de Riesgos'!$AA$12="Mayor"),CONCATENATE("R1C",'Mapa de Riesgos'!$O$12),"")</f>
        <v>R1C1</v>
      </c>
      <c r="AC26" s="45" t="str">
        <f>IF(AND('Mapa de Riesgos'!$Y$13="Media",'Mapa de Riesgos'!$AA$13="Mayor"),CONCATENATE("R1C",'Mapa de Riesgos'!$O$13),"")</f>
        <v/>
      </c>
      <c r="AD26" s="45" t="str">
        <f>IF(AND('Mapa de Riesgos'!$Y$14="Media",'Mapa de Riesgos'!$AA$14="Mayor"),CONCATENATE("R1C",'Mapa de Riesgos'!$O$14),"")</f>
        <v/>
      </c>
      <c r="AE26" s="45" t="str">
        <f>IF(AND('Mapa de Riesgos'!$Y$15="Media",'Mapa de Riesgos'!$AA$15="Mayor"),CONCATENATE("R1C",'Mapa de Riesgos'!$O$15),"")</f>
        <v/>
      </c>
      <c r="AF26" s="45" t="str">
        <f>IF(AND('Mapa de Riesgos'!$Y$16="Media",'Mapa de Riesgos'!$AA$16="Mayor"),CONCATENATE("R1C",'Mapa de Riesgos'!$O$16),"")</f>
        <v/>
      </c>
      <c r="AG26" s="46" t="str">
        <f>IF(AND('Mapa de Riesgos'!$Y$17="Media",'Mapa de Riesgos'!$AA$17="Mayor"),CONCATENATE("R1C",'Mapa de Riesgos'!$O$17),"")</f>
        <v/>
      </c>
      <c r="AH26" s="47" t="str">
        <f>IF(AND('Mapa de Riesgos'!$Y$12="Media",'Mapa de Riesgos'!$AA$12="Catastrófico"),CONCATENATE("R1C",'Mapa de Riesgos'!$O$12),"")</f>
        <v/>
      </c>
      <c r="AI26" s="48" t="str">
        <f>IF(AND('Mapa de Riesgos'!$Y$13="Media",'Mapa de Riesgos'!$AA$13="Catastrófico"),CONCATENATE("R1C",'Mapa de Riesgos'!$O$13),"")</f>
        <v/>
      </c>
      <c r="AJ26" s="48" t="str">
        <f>IF(AND('Mapa de Riesgos'!$Y$14="Media",'Mapa de Riesgos'!$AA$14="Catastrófico"),CONCATENATE("R1C",'Mapa de Riesgos'!$O$14),"")</f>
        <v/>
      </c>
      <c r="AK26" s="48" t="str">
        <f>IF(AND('Mapa de Riesgos'!$Y$15="Media",'Mapa de Riesgos'!$AA$15="Catastrófico"),CONCATENATE("R1C",'Mapa de Riesgos'!$O$15),"")</f>
        <v/>
      </c>
      <c r="AL26" s="48" t="str">
        <f>IF(AND('Mapa de Riesgos'!$Y$16="Media",'Mapa de Riesgos'!$AA$16="Catastrófico"),CONCATENATE("R1C",'Mapa de Riesgos'!$O$16),"")</f>
        <v/>
      </c>
      <c r="AM26" s="49" t="str">
        <f>IF(AND('Mapa de Riesgos'!$Y$17="Media",'Mapa de Riesgos'!$AA$17="Catastrófico"),CONCATENATE("R1C",'Mapa de Riesgos'!$O$17),"")</f>
        <v/>
      </c>
      <c r="AN26" s="81"/>
      <c r="AO26" s="547" t="s">
        <v>188</v>
      </c>
      <c r="AP26" s="548"/>
      <c r="AQ26" s="548"/>
      <c r="AR26" s="548"/>
      <c r="AS26" s="548"/>
      <c r="AT26" s="549"/>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row>
    <row r="27" spans="1:76" ht="15" customHeight="1" x14ac:dyDescent="0.25">
      <c r="A27" s="81"/>
      <c r="B27" s="469"/>
      <c r="C27" s="469"/>
      <c r="D27" s="470"/>
      <c r="E27" s="526"/>
      <c r="F27" s="511"/>
      <c r="G27" s="511"/>
      <c r="H27" s="511"/>
      <c r="I27" s="512"/>
      <c r="J27" s="65" t="str">
        <f>IF(AND('Mapa de Riesgos'!$Y$18="Media",'Mapa de Riesgos'!$AA$18="Leve"),CONCATENATE("R2C",'Mapa de Riesgos'!$O$18),"")</f>
        <v/>
      </c>
      <c r="K27" s="66" t="str">
        <f>IF(AND('Mapa de Riesgos'!$Y$19="Media",'Mapa de Riesgos'!$AA$19="Leve"),CONCATENATE("R2C",'Mapa de Riesgos'!$O$19),"")</f>
        <v/>
      </c>
      <c r="L27" s="66" t="str">
        <f>IF(AND('Mapa de Riesgos'!$Y$20="Media",'Mapa de Riesgos'!$AA$20="Leve"),CONCATENATE("R2C",'Mapa de Riesgos'!$O$20),"")</f>
        <v/>
      </c>
      <c r="M27" s="66" t="str">
        <f>IF(AND('Mapa de Riesgos'!$Y$21="Media",'Mapa de Riesgos'!$AA$21="Leve"),CONCATENATE("R2C",'Mapa de Riesgos'!$O$21),"")</f>
        <v/>
      </c>
      <c r="N27" s="66" t="str">
        <f>IF(AND('Mapa de Riesgos'!$Y$22="Media",'Mapa de Riesgos'!$AA$22="Leve"),CONCATENATE("R2C",'Mapa de Riesgos'!$O$22),"")</f>
        <v/>
      </c>
      <c r="O27" s="67" t="str">
        <f>IF(AND('Mapa de Riesgos'!$Y$23="Media",'Mapa de Riesgos'!$AA$23="Leve"),CONCATENATE("R2C",'Mapa de Riesgos'!$O$23),"")</f>
        <v/>
      </c>
      <c r="P27" s="65" t="str">
        <f>IF(AND('Mapa de Riesgos'!$Y$18="Media",'Mapa de Riesgos'!$AA$18="Menor"),CONCATENATE("R2C",'Mapa de Riesgos'!$O$18),"")</f>
        <v/>
      </c>
      <c r="Q27" s="66" t="str">
        <f>IF(AND('Mapa de Riesgos'!$Y$19="Media",'Mapa de Riesgos'!$AA$19="Menor"),CONCATENATE("R2C",'Mapa de Riesgos'!$O$19),"")</f>
        <v/>
      </c>
      <c r="R27" s="66" t="str">
        <f>IF(AND('Mapa de Riesgos'!$Y$20="Media",'Mapa de Riesgos'!$AA$20="Menor"),CONCATENATE("R2C",'Mapa de Riesgos'!$O$20),"")</f>
        <v/>
      </c>
      <c r="S27" s="66" t="str">
        <f>IF(AND('Mapa de Riesgos'!$Y$21="Media",'Mapa de Riesgos'!$AA$21="Menor"),CONCATENATE("R2C",'Mapa de Riesgos'!$O$21),"")</f>
        <v/>
      </c>
      <c r="T27" s="66" t="str">
        <f>IF(AND('Mapa de Riesgos'!$Y$22="Media",'Mapa de Riesgos'!$AA$22="Menor"),CONCATENATE("R2C",'Mapa de Riesgos'!$O$22),"")</f>
        <v/>
      </c>
      <c r="U27" s="67" t="str">
        <f>IF(AND('Mapa de Riesgos'!$Y$23="Media",'Mapa de Riesgos'!$AA$23="Menor"),CONCATENATE("R2C",'Mapa de Riesgos'!$O$23),"")</f>
        <v/>
      </c>
      <c r="V27" s="65" t="str">
        <f>IF(AND('Mapa de Riesgos'!$Y$18="Media",'Mapa de Riesgos'!$AA$18="Moderado"),CONCATENATE("R2C",'Mapa de Riesgos'!$O$18),"")</f>
        <v/>
      </c>
      <c r="W27" s="66" t="str">
        <f>IF(AND('Mapa de Riesgos'!$Y$19="Media",'Mapa de Riesgos'!$AA$19="Moderado"),CONCATENATE("R2C",'Mapa de Riesgos'!$O$19),"")</f>
        <v/>
      </c>
      <c r="X27" s="66" t="str">
        <f>IF(AND('Mapa de Riesgos'!$Y$20="Media",'Mapa de Riesgos'!$AA$20="Moderado"),CONCATENATE("R2C",'Mapa de Riesgos'!$O$20),"")</f>
        <v/>
      </c>
      <c r="Y27" s="66" t="str">
        <f>IF(AND('Mapa de Riesgos'!$Y$21="Media",'Mapa de Riesgos'!$AA$21="Moderado"),CONCATENATE("R2C",'Mapa de Riesgos'!$O$21),"")</f>
        <v/>
      </c>
      <c r="Z27" s="66" t="str">
        <f>IF(AND('Mapa de Riesgos'!$Y$22="Media",'Mapa de Riesgos'!$AA$22="Moderado"),CONCATENATE("R2C",'Mapa de Riesgos'!$O$22),"")</f>
        <v/>
      </c>
      <c r="AA27" s="67" t="str">
        <f>IF(AND('Mapa de Riesgos'!$Y$23="Media",'Mapa de Riesgos'!$AA$23="Moderado"),CONCATENATE("R2C",'Mapa de Riesgos'!$O$23),"")</f>
        <v/>
      </c>
      <c r="AB27" s="50" t="str">
        <f>IF(AND('Mapa de Riesgos'!$Y$18="Media",'Mapa de Riesgos'!$AA$18="Mayor"),CONCATENATE("R2C",'Mapa de Riesgos'!$O$18),"")</f>
        <v/>
      </c>
      <c r="AC27" s="51" t="str">
        <f>IF(AND('Mapa de Riesgos'!$Y$19="Media",'Mapa de Riesgos'!$AA$19="Mayor"),CONCATENATE("R2C",'Mapa de Riesgos'!$O$19),"")</f>
        <v/>
      </c>
      <c r="AD27" s="51" t="str">
        <f>IF(AND('Mapa de Riesgos'!$Y$20="Media",'Mapa de Riesgos'!$AA$20="Mayor"),CONCATENATE("R2C",'Mapa de Riesgos'!$O$20),"")</f>
        <v/>
      </c>
      <c r="AE27" s="51" t="str">
        <f>IF(AND('Mapa de Riesgos'!$Y$21="Media",'Mapa de Riesgos'!$AA$21="Mayor"),CONCATENATE("R2C",'Mapa de Riesgos'!$O$21),"")</f>
        <v/>
      </c>
      <c r="AF27" s="51" t="str">
        <f>IF(AND('Mapa de Riesgos'!$Y$22="Media",'Mapa de Riesgos'!$AA$22="Mayor"),CONCATENATE("R2C",'Mapa de Riesgos'!$O$22),"")</f>
        <v/>
      </c>
      <c r="AG27" s="52" t="str">
        <f>IF(AND('Mapa de Riesgos'!$Y$23="Media",'Mapa de Riesgos'!$AA$23="Mayor"),CONCATENATE("R2C",'Mapa de Riesgos'!$O$23),"")</f>
        <v/>
      </c>
      <c r="AH27" s="53" t="str">
        <f>IF(AND('Mapa de Riesgos'!$Y$18="Media",'Mapa de Riesgos'!$AA$18="Catastrófico"),CONCATENATE("R2C",'Mapa de Riesgos'!$O$18),"")</f>
        <v/>
      </c>
      <c r="AI27" s="54" t="str">
        <f>IF(AND('Mapa de Riesgos'!$Y$19="Media",'Mapa de Riesgos'!$AA$19="Catastrófico"),CONCATENATE("R2C",'Mapa de Riesgos'!$O$19),"")</f>
        <v/>
      </c>
      <c r="AJ27" s="54" t="str">
        <f>IF(AND('Mapa de Riesgos'!$Y$20="Media",'Mapa de Riesgos'!$AA$20="Catastrófico"),CONCATENATE("R2C",'Mapa de Riesgos'!$O$20),"")</f>
        <v/>
      </c>
      <c r="AK27" s="54" t="str">
        <f>IF(AND('Mapa de Riesgos'!$Y$21="Media",'Mapa de Riesgos'!$AA$21="Catastrófico"),CONCATENATE("R2C",'Mapa de Riesgos'!$O$21),"")</f>
        <v/>
      </c>
      <c r="AL27" s="54" t="str">
        <f>IF(AND('Mapa de Riesgos'!$Y$22="Media",'Mapa de Riesgos'!$AA$22="Catastrófico"),CONCATENATE("R2C",'Mapa de Riesgos'!$O$22),"")</f>
        <v/>
      </c>
      <c r="AM27" s="55" t="str">
        <f>IF(AND('Mapa de Riesgos'!$Y$23="Media",'Mapa de Riesgos'!$AA$23="Catastrófico"),CONCATENATE("R2C",'Mapa de Riesgos'!$O$23),"")</f>
        <v/>
      </c>
      <c r="AN27" s="81"/>
      <c r="AO27" s="550"/>
      <c r="AP27" s="551"/>
      <c r="AQ27" s="551"/>
      <c r="AR27" s="551"/>
      <c r="AS27" s="551"/>
      <c r="AT27" s="552"/>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row>
    <row r="28" spans="1:76" ht="15" customHeight="1" x14ac:dyDescent="0.25">
      <c r="A28" s="81"/>
      <c r="B28" s="469"/>
      <c r="C28" s="469"/>
      <c r="D28" s="470"/>
      <c r="E28" s="510"/>
      <c r="F28" s="511"/>
      <c r="G28" s="511"/>
      <c r="H28" s="511"/>
      <c r="I28" s="512"/>
      <c r="J28" s="65" t="str">
        <f>IF(AND('Mapa de Riesgos'!$Y$24="Media",'Mapa de Riesgos'!$AA$24="Leve"),CONCATENATE("R3C",'Mapa de Riesgos'!$O$24),"")</f>
        <v/>
      </c>
      <c r="K28" s="66" t="str">
        <f>IF(AND('Mapa de Riesgos'!$Y$25="Media",'Mapa de Riesgos'!$AA$25="Leve"),CONCATENATE("R3C",'Mapa de Riesgos'!$O$25),"")</f>
        <v/>
      </c>
      <c r="L28" s="66" t="str">
        <f>IF(AND('Mapa de Riesgos'!$Y$26="Media",'Mapa de Riesgos'!$AA$26="Leve"),CONCATENATE("R3C",'Mapa de Riesgos'!$O$26),"")</f>
        <v/>
      </c>
      <c r="M28" s="66" t="str">
        <f>IF(AND('Mapa de Riesgos'!$Y$27="Media",'Mapa de Riesgos'!$AA$27="Leve"),CONCATENATE("R3C",'Mapa de Riesgos'!$O$27),"")</f>
        <v/>
      </c>
      <c r="N28" s="66" t="str">
        <f>IF(AND('Mapa de Riesgos'!$Y$28="Media",'Mapa de Riesgos'!$AA$28="Leve"),CONCATENATE("R3C",'Mapa de Riesgos'!$O$28),"")</f>
        <v/>
      </c>
      <c r="O28" s="67" t="str">
        <f>IF(AND('Mapa de Riesgos'!$Y$29="Media",'Mapa de Riesgos'!$AA$29="Leve"),CONCATENATE("R3C",'Mapa de Riesgos'!$O$29),"")</f>
        <v/>
      </c>
      <c r="P28" s="65" t="str">
        <f>IF(AND('Mapa de Riesgos'!$Y$24="Media",'Mapa de Riesgos'!$AA$24="Menor"),CONCATENATE("R3C",'Mapa de Riesgos'!$O$24),"")</f>
        <v/>
      </c>
      <c r="Q28" s="66" t="str">
        <f>IF(AND('Mapa de Riesgos'!$Y$25="Media",'Mapa de Riesgos'!$AA$25="Menor"),CONCATENATE("R3C",'Mapa de Riesgos'!$O$25),"")</f>
        <v/>
      </c>
      <c r="R28" s="66" t="str">
        <f>IF(AND('Mapa de Riesgos'!$Y$26="Media",'Mapa de Riesgos'!$AA$26="Menor"),CONCATENATE("R3C",'Mapa de Riesgos'!$O$26),"")</f>
        <v/>
      </c>
      <c r="S28" s="66" t="str">
        <f>IF(AND('Mapa de Riesgos'!$Y$27="Media",'Mapa de Riesgos'!$AA$27="Menor"),CONCATENATE("R3C",'Mapa de Riesgos'!$O$27),"")</f>
        <v/>
      </c>
      <c r="T28" s="66" t="str">
        <f>IF(AND('Mapa de Riesgos'!$Y$28="Media",'Mapa de Riesgos'!$AA$28="Menor"),CONCATENATE("R3C",'Mapa de Riesgos'!$O$28),"")</f>
        <v/>
      </c>
      <c r="U28" s="67" t="str">
        <f>IF(AND('Mapa de Riesgos'!$Y$29="Media",'Mapa de Riesgos'!$AA$29="Menor"),CONCATENATE("R3C",'Mapa de Riesgos'!$O$29),"")</f>
        <v/>
      </c>
      <c r="V28" s="65" t="str">
        <f>IF(AND('Mapa de Riesgos'!$Y$24="Media",'Mapa de Riesgos'!$AA$24="Moderado"),CONCATENATE("R3C",'Mapa de Riesgos'!$O$24),"")</f>
        <v/>
      </c>
      <c r="W28" s="66" t="str">
        <f>IF(AND('Mapa de Riesgos'!$Y$25="Media",'Mapa de Riesgos'!$AA$25="Moderado"),CONCATENATE("R3C",'Mapa de Riesgos'!$O$25),"")</f>
        <v/>
      </c>
      <c r="X28" s="66" t="str">
        <f>IF(AND('Mapa de Riesgos'!$Y$26="Media",'Mapa de Riesgos'!$AA$26="Moderado"),CONCATENATE("R3C",'Mapa de Riesgos'!$O$26),"")</f>
        <v/>
      </c>
      <c r="Y28" s="66" t="str">
        <f>IF(AND('Mapa de Riesgos'!$Y$27="Media",'Mapa de Riesgos'!$AA$27="Moderado"),CONCATENATE("R3C",'Mapa de Riesgos'!$O$27),"")</f>
        <v/>
      </c>
      <c r="Z28" s="66" t="str">
        <f>IF(AND('Mapa de Riesgos'!$Y$28="Media",'Mapa de Riesgos'!$AA$28="Moderado"),CONCATENATE("R3C",'Mapa de Riesgos'!$O$28),"")</f>
        <v/>
      </c>
      <c r="AA28" s="67" t="str">
        <f>IF(AND('Mapa de Riesgos'!$Y$29="Media",'Mapa de Riesgos'!$AA$29="Moderado"),CONCATENATE("R3C",'Mapa de Riesgos'!$O$29),"")</f>
        <v/>
      </c>
      <c r="AB28" s="50" t="str">
        <f>IF(AND('Mapa de Riesgos'!$Y$24="Media",'Mapa de Riesgos'!$AA$24="Mayor"),CONCATENATE("R3C",'Mapa de Riesgos'!$O$24),"")</f>
        <v/>
      </c>
      <c r="AC28" s="51" t="str">
        <f>IF(AND('Mapa de Riesgos'!$Y$25="Media",'Mapa de Riesgos'!$AA$25="Mayor"),CONCATENATE("R3C",'Mapa de Riesgos'!$O$25),"")</f>
        <v/>
      </c>
      <c r="AD28" s="51" t="str">
        <f>IF(AND('Mapa de Riesgos'!$Y$26="Media",'Mapa de Riesgos'!$AA$26="Mayor"),CONCATENATE("R3C",'Mapa de Riesgos'!$O$26),"")</f>
        <v/>
      </c>
      <c r="AE28" s="51" t="str">
        <f>IF(AND('Mapa de Riesgos'!$Y$27="Media",'Mapa de Riesgos'!$AA$27="Mayor"),CONCATENATE("R3C",'Mapa de Riesgos'!$O$27),"")</f>
        <v/>
      </c>
      <c r="AF28" s="51" t="str">
        <f>IF(AND('Mapa de Riesgos'!$Y$28="Media",'Mapa de Riesgos'!$AA$28="Mayor"),CONCATENATE("R3C",'Mapa de Riesgos'!$O$28),"")</f>
        <v/>
      </c>
      <c r="AG28" s="52" t="str">
        <f>IF(AND('Mapa de Riesgos'!$Y$29="Media",'Mapa de Riesgos'!$AA$29="Mayor"),CONCATENATE("R3C",'Mapa de Riesgos'!$O$29),"")</f>
        <v/>
      </c>
      <c r="AH28" s="53" t="str">
        <f>IF(AND('Mapa de Riesgos'!$Y$24="Media",'Mapa de Riesgos'!$AA$24="Catastrófico"),CONCATENATE("R3C",'Mapa de Riesgos'!$O$24),"")</f>
        <v/>
      </c>
      <c r="AI28" s="54" t="str">
        <f>IF(AND('Mapa de Riesgos'!$Y$25="Media",'Mapa de Riesgos'!$AA$25="Catastrófico"),CONCATENATE("R3C",'Mapa de Riesgos'!$O$25),"")</f>
        <v/>
      </c>
      <c r="AJ28" s="54" t="str">
        <f>IF(AND('Mapa de Riesgos'!$Y$26="Media",'Mapa de Riesgos'!$AA$26="Catastrófico"),CONCATENATE("R3C",'Mapa de Riesgos'!$O$26),"")</f>
        <v/>
      </c>
      <c r="AK28" s="54" t="str">
        <f>IF(AND('Mapa de Riesgos'!$Y$27="Media",'Mapa de Riesgos'!$AA$27="Catastrófico"),CONCATENATE("R3C",'Mapa de Riesgos'!$O$27),"")</f>
        <v/>
      </c>
      <c r="AL28" s="54" t="str">
        <f>IF(AND('Mapa de Riesgos'!$Y$28="Media",'Mapa de Riesgos'!$AA$28="Catastrófico"),CONCATENATE("R3C",'Mapa de Riesgos'!$O$28),"")</f>
        <v/>
      </c>
      <c r="AM28" s="55" t="str">
        <f>IF(AND('Mapa de Riesgos'!$Y$29="Media",'Mapa de Riesgos'!$AA$29="Catastrófico"),CONCATENATE("R3C",'Mapa de Riesgos'!$O$29),"")</f>
        <v/>
      </c>
      <c r="AN28" s="81"/>
      <c r="AO28" s="550"/>
      <c r="AP28" s="551"/>
      <c r="AQ28" s="551"/>
      <c r="AR28" s="551"/>
      <c r="AS28" s="551"/>
      <c r="AT28" s="552"/>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row>
    <row r="29" spans="1:76" ht="15" customHeight="1" x14ac:dyDescent="0.25">
      <c r="A29" s="81"/>
      <c r="B29" s="469"/>
      <c r="C29" s="469"/>
      <c r="D29" s="470"/>
      <c r="E29" s="510"/>
      <c r="F29" s="511"/>
      <c r="G29" s="511"/>
      <c r="H29" s="511"/>
      <c r="I29" s="512"/>
      <c r="J29" s="65" t="str">
        <f>IF(AND('Mapa de Riesgos'!$Y$30="Media",'Mapa de Riesgos'!$AA$30="Leve"),CONCATENATE("R4C",'Mapa de Riesgos'!$O$30),"")</f>
        <v/>
      </c>
      <c r="K29" s="66" t="str">
        <f>IF(AND('Mapa de Riesgos'!$Y$31="Media",'Mapa de Riesgos'!$AA$31="Leve"),CONCATENATE("R4C",'Mapa de Riesgos'!$O$31),"")</f>
        <v/>
      </c>
      <c r="L29" s="66" t="str">
        <f>IF(AND('Mapa de Riesgos'!$Y$32="Media",'Mapa de Riesgos'!$AA$32="Leve"),CONCATENATE("R4C",'Mapa de Riesgos'!$O$32),"")</f>
        <v/>
      </c>
      <c r="M29" s="66" t="str">
        <f>IF(AND('Mapa de Riesgos'!$Y$33="Media",'Mapa de Riesgos'!$AA$33="Leve"),CONCATENATE("R4C",'Mapa de Riesgos'!$O$33),"")</f>
        <v/>
      </c>
      <c r="N29" s="66" t="str">
        <f>IF(AND('Mapa de Riesgos'!$Y$34="Media",'Mapa de Riesgos'!$AA$34="Leve"),CONCATENATE("R4C",'Mapa de Riesgos'!$O$34),"")</f>
        <v/>
      </c>
      <c r="O29" s="67" t="str">
        <f>IF(AND('Mapa de Riesgos'!$Y$35="Media",'Mapa de Riesgos'!$AA$35="Leve"),CONCATENATE("R4C",'Mapa de Riesgos'!$O$35),"")</f>
        <v/>
      </c>
      <c r="P29" s="65" t="str">
        <f>IF(AND('Mapa de Riesgos'!$Y$30="Media",'Mapa de Riesgos'!$AA$30="Menor"),CONCATENATE("R4C",'Mapa de Riesgos'!$O$30),"")</f>
        <v/>
      </c>
      <c r="Q29" s="66" t="str">
        <f>IF(AND('Mapa de Riesgos'!$Y$31="Media",'Mapa de Riesgos'!$AA$31="Menor"),CONCATENATE("R4C",'Mapa de Riesgos'!$O$31),"")</f>
        <v/>
      </c>
      <c r="R29" s="66" t="str">
        <f>IF(AND('Mapa de Riesgos'!$Y$32="Media",'Mapa de Riesgos'!$AA$32="Menor"),CONCATENATE("R4C",'Mapa de Riesgos'!$O$32),"")</f>
        <v/>
      </c>
      <c r="S29" s="66" t="str">
        <f>IF(AND('Mapa de Riesgos'!$Y$33="Media",'Mapa de Riesgos'!$AA$33="Menor"),CONCATENATE("R4C",'Mapa de Riesgos'!$O$33),"")</f>
        <v/>
      </c>
      <c r="T29" s="66" t="str">
        <f>IF(AND('Mapa de Riesgos'!$Y$34="Media",'Mapa de Riesgos'!$AA$34="Menor"),CONCATENATE("R4C",'Mapa de Riesgos'!$O$34),"")</f>
        <v/>
      </c>
      <c r="U29" s="67" t="str">
        <f>IF(AND('Mapa de Riesgos'!$Y$35="Media",'Mapa de Riesgos'!$AA$35="Menor"),CONCATENATE("R4C",'Mapa de Riesgos'!$O$35),"")</f>
        <v/>
      </c>
      <c r="V29" s="65" t="str">
        <f>IF(AND('Mapa de Riesgos'!$Y$30="Media",'Mapa de Riesgos'!$AA$30="Moderado"),CONCATENATE("R4C",'Mapa de Riesgos'!$O$30),"")</f>
        <v/>
      </c>
      <c r="W29" s="66" t="str">
        <f>IF(AND('Mapa de Riesgos'!$Y$31="Media",'Mapa de Riesgos'!$AA$31="Moderado"),CONCATENATE("R4C",'Mapa de Riesgos'!$O$31),"")</f>
        <v/>
      </c>
      <c r="X29" s="66" t="str">
        <f>IF(AND('Mapa de Riesgos'!$Y$32="Media",'Mapa de Riesgos'!$AA$32="Moderado"),CONCATENATE("R4C",'Mapa de Riesgos'!$O$32),"")</f>
        <v/>
      </c>
      <c r="Y29" s="66" t="str">
        <f>IF(AND('Mapa de Riesgos'!$Y$33="Media",'Mapa de Riesgos'!$AA$33="Moderado"),CONCATENATE("R4C",'Mapa de Riesgos'!$O$33),"")</f>
        <v/>
      </c>
      <c r="Z29" s="66" t="str">
        <f>IF(AND('Mapa de Riesgos'!$Y$34="Media",'Mapa de Riesgos'!$AA$34="Moderado"),CONCATENATE("R4C",'Mapa de Riesgos'!$O$34),"")</f>
        <v/>
      </c>
      <c r="AA29" s="67" t="str">
        <f>IF(AND('Mapa de Riesgos'!$Y$35="Media",'Mapa de Riesgos'!$AA$35="Moderado"),CONCATENATE("R4C",'Mapa de Riesgos'!$O$35),"")</f>
        <v/>
      </c>
      <c r="AB29" s="50" t="str">
        <f>IF(AND('Mapa de Riesgos'!$Y$30="Media",'Mapa de Riesgos'!$AA$30="Mayor"),CONCATENATE("R4C",'Mapa de Riesgos'!$O$30),"")</f>
        <v/>
      </c>
      <c r="AC29" s="51" t="str">
        <f>IF(AND('Mapa de Riesgos'!$Y$31="Media",'Mapa de Riesgos'!$AA$31="Mayor"),CONCATENATE("R4C",'Mapa de Riesgos'!$O$31),"")</f>
        <v/>
      </c>
      <c r="AD29" s="51" t="str">
        <f>IF(AND('Mapa de Riesgos'!$Y$32="Media",'Mapa de Riesgos'!$AA$32="Mayor"),CONCATENATE("R4C",'Mapa de Riesgos'!$O$32),"")</f>
        <v/>
      </c>
      <c r="AE29" s="51" t="str">
        <f>IF(AND('Mapa de Riesgos'!$Y$33="Media",'Mapa de Riesgos'!$AA$33="Mayor"),CONCATENATE("R4C",'Mapa de Riesgos'!$O$33),"")</f>
        <v/>
      </c>
      <c r="AF29" s="51" t="str">
        <f>IF(AND('Mapa de Riesgos'!$Y$34="Media",'Mapa de Riesgos'!$AA$34="Mayor"),CONCATENATE("R4C",'Mapa de Riesgos'!$O$34),"")</f>
        <v/>
      </c>
      <c r="AG29" s="52" t="str">
        <f>IF(AND('Mapa de Riesgos'!$Y$35="Media",'Mapa de Riesgos'!$AA$35="Mayor"),CONCATENATE("R4C",'Mapa de Riesgos'!$O$35),"")</f>
        <v/>
      </c>
      <c r="AH29" s="53" t="str">
        <f>IF(AND('Mapa de Riesgos'!$Y$30="Media",'Mapa de Riesgos'!$AA$30="Catastrófico"),CONCATENATE("R4C",'Mapa de Riesgos'!$O$30),"")</f>
        <v/>
      </c>
      <c r="AI29" s="54" t="str">
        <f>IF(AND('Mapa de Riesgos'!$Y$31="Media",'Mapa de Riesgos'!$AA$31="Catastrófico"),CONCATENATE("R4C",'Mapa de Riesgos'!$O$31),"")</f>
        <v/>
      </c>
      <c r="AJ29" s="54" t="str">
        <f>IF(AND('Mapa de Riesgos'!$Y$32="Media",'Mapa de Riesgos'!$AA$32="Catastrófico"),CONCATENATE("R4C",'Mapa de Riesgos'!$O$32),"")</f>
        <v/>
      </c>
      <c r="AK29" s="54" t="str">
        <f>IF(AND('Mapa de Riesgos'!$Y$33="Media",'Mapa de Riesgos'!$AA$33="Catastrófico"),CONCATENATE("R4C",'Mapa de Riesgos'!$O$33),"")</f>
        <v/>
      </c>
      <c r="AL29" s="54" t="str">
        <f>IF(AND('Mapa de Riesgos'!$Y$34="Media",'Mapa de Riesgos'!$AA$34="Catastrófico"),CONCATENATE("R4C",'Mapa de Riesgos'!$O$34),"")</f>
        <v/>
      </c>
      <c r="AM29" s="55" t="str">
        <f>IF(AND('Mapa de Riesgos'!$Y$35="Media",'Mapa de Riesgos'!$AA$35="Catastrófico"),CONCATENATE("R4C",'Mapa de Riesgos'!$O$35),"")</f>
        <v/>
      </c>
      <c r="AN29" s="81"/>
      <c r="AO29" s="550"/>
      <c r="AP29" s="551"/>
      <c r="AQ29" s="551"/>
      <c r="AR29" s="551"/>
      <c r="AS29" s="551"/>
      <c r="AT29" s="552"/>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row>
    <row r="30" spans="1:76" ht="15" customHeight="1" x14ac:dyDescent="0.25">
      <c r="A30" s="81"/>
      <c r="B30" s="469"/>
      <c r="C30" s="469"/>
      <c r="D30" s="470"/>
      <c r="E30" s="510"/>
      <c r="F30" s="511"/>
      <c r="G30" s="511"/>
      <c r="H30" s="511"/>
      <c r="I30" s="512"/>
      <c r="J30" s="65" t="str">
        <f>IF(AND('Mapa de Riesgos'!$Y$36="Media",'Mapa de Riesgos'!$AA$36="Leve"),CONCATENATE("R5C",'Mapa de Riesgos'!$O$36),"")</f>
        <v/>
      </c>
      <c r="K30" s="66" t="str">
        <f>IF(AND('Mapa de Riesgos'!$Y$37="Media",'Mapa de Riesgos'!$AA$37="Leve"),CONCATENATE("R5C",'Mapa de Riesgos'!$O$37),"")</f>
        <v/>
      </c>
      <c r="L30" s="66" t="str">
        <f>IF(AND('Mapa de Riesgos'!$Y$38="Media",'Mapa de Riesgos'!$AA$38="Leve"),CONCATENATE("R5C",'Mapa de Riesgos'!$O$38),"")</f>
        <v/>
      </c>
      <c r="M30" s="66" t="str">
        <f>IF(AND('Mapa de Riesgos'!$Y$39="Media",'Mapa de Riesgos'!$AA$39="Leve"),CONCATENATE("R5C",'Mapa de Riesgos'!$O$39),"")</f>
        <v/>
      </c>
      <c r="N30" s="66" t="str">
        <f>IF(AND('Mapa de Riesgos'!$Y$40="Media",'Mapa de Riesgos'!$AA$40="Leve"),CONCATENATE("R5C",'Mapa de Riesgos'!$O$40),"")</f>
        <v/>
      </c>
      <c r="O30" s="67" t="str">
        <f>IF(AND('Mapa de Riesgos'!$Y$41="Media",'Mapa de Riesgos'!$AA$41="Leve"),CONCATENATE("R5C",'Mapa de Riesgos'!$O$41),"")</f>
        <v/>
      </c>
      <c r="P30" s="65" t="str">
        <f>IF(AND('Mapa de Riesgos'!$Y$36="Media",'Mapa de Riesgos'!$AA$36="Menor"),CONCATENATE("R5C",'Mapa de Riesgos'!$O$36),"")</f>
        <v/>
      </c>
      <c r="Q30" s="66" t="str">
        <f>IF(AND('Mapa de Riesgos'!$Y$37="Media",'Mapa de Riesgos'!$AA$37="Menor"),CONCATENATE("R5C",'Mapa de Riesgos'!$O$37),"")</f>
        <v/>
      </c>
      <c r="R30" s="66" t="str">
        <f>IF(AND('Mapa de Riesgos'!$Y$38="Media",'Mapa de Riesgos'!$AA$38="Menor"),CONCATENATE("R5C",'Mapa de Riesgos'!$O$38),"")</f>
        <v/>
      </c>
      <c r="S30" s="66" t="str">
        <f>IF(AND('Mapa de Riesgos'!$Y$39="Media",'Mapa de Riesgos'!$AA$39="Menor"),CONCATENATE("R5C",'Mapa de Riesgos'!$O$39),"")</f>
        <v/>
      </c>
      <c r="T30" s="66" t="str">
        <f>IF(AND('Mapa de Riesgos'!$Y$40="Media",'Mapa de Riesgos'!$AA$40="Menor"),CONCATENATE("R5C",'Mapa de Riesgos'!$O$40),"")</f>
        <v/>
      </c>
      <c r="U30" s="67" t="str">
        <f>IF(AND('Mapa de Riesgos'!$Y$41="Media",'Mapa de Riesgos'!$AA$41="Menor"),CONCATENATE("R5C",'Mapa de Riesgos'!$O$41),"")</f>
        <v/>
      </c>
      <c r="V30" s="65" t="str">
        <f>IF(AND('Mapa de Riesgos'!$Y$36="Media",'Mapa de Riesgos'!$AA$36="Moderado"),CONCATENATE("R5C",'Mapa de Riesgos'!$O$36),"")</f>
        <v/>
      </c>
      <c r="W30" s="66" t="str">
        <f>IF(AND('Mapa de Riesgos'!$Y$37="Media",'Mapa de Riesgos'!$AA$37="Moderado"),CONCATENATE("R5C",'Mapa de Riesgos'!$O$37),"")</f>
        <v/>
      </c>
      <c r="X30" s="66" t="str">
        <f>IF(AND('Mapa de Riesgos'!$Y$38="Media",'Mapa de Riesgos'!$AA$38="Moderado"),CONCATENATE("R5C",'Mapa de Riesgos'!$O$38),"")</f>
        <v/>
      </c>
      <c r="Y30" s="66" t="str">
        <f>IF(AND('Mapa de Riesgos'!$Y$39="Media",'Mapa de Riesgos'!$AA$39="Moderado"),CONCATENATE("R5C",'Mapa de Riesgos'!$O$39),"")</f>
        <v/>
      </c>
      <c r="Z30" s="66" t="str">
        <f>IF(AND('Mapa de Riesgos'!$Y$40="Media",'Mapa de Riesgos'!$AA$40="Moderado"),CONCATENATE("R5C",'Mapa de Riesgos'!$O$40),"")</f>
        <v/>
      </c>
      <c r="AA30" s="67" t="str">
        <f>IF(AND('Mapa de Riesgos'!$Y$41="Media",'Mapa de Riesgos'!$AA$41="Moderado"),CONCATENATE("R5C",'Mapa de Riesgos'!$O$41),"")</f>
        <v/>
      </c>
      <c r="AB30" s="50" t="str">
        <f>IF(AND('Mapa de Riesgos'!$Y$36="Media",'Mapa de Riesgos'!$AA$36="Mayor"),CONCATENATE("R5C",'Mapa de Riesgos'!$O$36),"")</f>
        <v/>
      </c>
      <c r="AC30" s="51" t="str">
        <f>IF(AND('Mapa de Riesgos'!$Y$37="Media",'Mapa de Riesgos'!$AA$37="Mayor"),CONCATENATE("R5C",'Mapa de Riesgos'!$O$37),"")</f>
        <v/>
      </c>
      <c r="AD30" s="51" t="str">
        <f>IF(AND('Mapa de Riesgos'!$Y$38="Media",'Mapa de Riesgos'!$AA$38="Mayor"),CONCATENATE("R5C",'Mapa de Riesgos'!$O$38),"")</f>
        <v/>
      </c>
      <c r="AE30" s="51" t="str">
        <f>IF(AND('Mapa de Riesgos'!$Y$39="Media",'Mapa de Riesgos'!$AA$39="Mayor"),CONCATENATE("R5C",'Mapa de Riesgos'!$O$39),"")</f>
        <v/>
      </c>
      <c r="AF30" s="51" t="str">
        <f>IF(AND('Mapa de Riesgos'!$Y$40="Media",'Mapa de Riesgos'!$AA$40="Mayor"),CONCATENATE("R5C",'Mapa de Riesgos'!$O$40),"")</f>
        <v/>
      </c>
      <c r="AG30" s="52" t="str">
        <f>IF(AND('Mapa de Riesgos'!$Y$41="Media",'Mapa de Riesgos'!$AA$41="Mayor"),CONCATENATE("R5C",'Mapa de Riesgos'!$O$41),"")</f>
        <v/>
      </c>
      <c r="AH30" s="53" t="str">
        <f>IF(AND('Mapa de Riesgos'!$Y$36="Media",'Mapa de Riesgos'!$AA$36="Catastrófico"),CONCATENATE("R5C",'Mapa de Riesgos'!$O$36),"")</f>
        <v/>
      </c>
      <c r="AI30" s="54" t="str">
        <f>IF(AND('Mapa de Riesgos'!$Y$37="Media",'Mapa de Riesgos'!$AA$37="Catastrófico"),CONCATENATE("R5C",'Mapa de Riesgos'!$O$37),"")</f>
        <v/>
      </c>
      <c r="AJ30" s="54" t="str">
        <f>IF(AND('Mapa de Riesgos'!$Y$38="Media",'Mapa de Riesgos'!$AA$38="Catastrófico"),CONCATENATE("R5C",'Mapa de Riesgos'!$O$38),"")</f>
        <v/>
      </c>
      <c r="AK30" s="54" t="str">
        <f>IF(AND('Mapa de Riesgos'!$Y$39="Media",'Mapa de Riesgos'!$AA$39="Catastrófico"),CONCATENATE("R5C",'Mapa de Riesgos'!$O$39),"")</f>
        <v/>
      </c>
      <c r="AL30" s="54" t="str">
        <f>IF(AND('Mapa de Riesgos'!$Y$40="Media",'Mapa de Riesgos'!$AA$40="Catastrófico"),CONCATENATE("R5C",'Mapa de Riesgos'!$O$40),"")</f>
        <v/>
      </c>
      <c r="AM30" s="55" t="str">
        <f>IF(AND('Mapa de Riesgos'!$Y$41="Media",'Mapa de Riesgos'!$AA$41="Catastrófico"),CONCATENATE("R5C",'Mapa de Riesgos'!$O$41),"")</f>
        <v/>
      </c>
      <c r="AN30" s="81"/>
      <c r="AO30" s="550"/>
      <c r="AP30" s="551"/>
      <c r="AQ30" s="551"/>
      <c r="AR30" s="551"/>
      <c r="AS30" s="551"/>
      <c r="AT30" s="552"/>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row>
    <row r="31" spans="1:76" ht="15" customHeight="1" x14ac:dyDescent="0.25">
      <c r="A31" s="81"/>
      <c r="B31" s="469"/>
      <c r="C31" s="469"/>
      <c r="D31" s="470"/>
      <c r="E31" s="510"/>
      <c r="F31" s="511"/>
      <c r="G31" s="511"/>
      <c r="H31" s="511"/>
      <c r="I31" s="512"/>
      <c r="J31" s="65" t="str">
        <f>IF(AND('Mapa de Riesgos'!$Y$42="Media",'Mapa de Riesgos'!$AA$42="Leve"),CONCATENATE("R6C",'Mapa de Riesgos'!$O$42),"")</f>
        <v/>
      </c>
      <c r="K31" s="66" t="str">
        <f>IF(AND('Mapa de Riesgos'!$Y$43="Media",'Mapa de Riesgos'!$AA$43="Leve"),CONCATENATE("R6C",'Mapa de Riesgos'!$O$43),"")</f>
        <v/>
      </c>
      <c r="L31" s="66" t="str">
        <f>IF(AND('Mapa de Riesgos'!$Y$44="Media",'Mapa de Riesgos'!$AA$44="Leve"),CONCATENATE("R6C",'Mapa de Riesgos'!$O$44),"")</f>
        <v/>
      </c>
      <c r="M31" s="66" t="str">
        <f>IF(AND('Mapa de Riesgos'!$Y$45="Media",'Mapa de Riesgos'!$AA$45="Leve"),CONCATENATE("R6C",'Mapa de Riesgos'!$O$45),"")</f>
        <v/>
      </c>
      <c r="N31" s="66" t="str">
        <f>IF(AND('Mapa de Riesgos'!$Y$46="Media",'Mapa de Riesgos'!$AA$46="Leve"),CONCATENATE("R6C",'Mapa de Riesgos'!$O$46),"")</f>
        <v/>
      </c>
      <c r="O31" s="67" t="str">
        <f>IF(AND('Mapa de Riesgos'!$Y$47="Media",'Mapa de Riesgos'!$AA$47="Leve"),CONCATENATE("R6C",'Mapa de Riesgos'!$O$47),"")</f>
        <v/>
      </c>
      <c r="P31" s="65" t="str">
        <f>IF(AND('Mapa de Riesgos'!$Y$42="Media",'Mapa de Riesgos'!$AA$42="Menor"),CONCATENATE("R6C",'Mapa de Riesgos'!$O$42),"")</f>
        <v/>
      </c>
      <c r="Q31" s="66" t="str">
        <f>IF(AND('Mapa de Riesgos'!$Y$43="Media",'Mapa de Riesgos'!$AA$43="Menor"),CONCATENATE("R6C",'Mapa de Riesgos'!$O$43),"")</f>
        <v/>
      </c>
      <c r="R31" s="66" t="str">
        <f>IF(AND('Mapa de Riesgos'!$Y$44="Media",'Mapa de Riesgos'!$AA$44="Menor"),CONCATENATE("R6C",'Mapa de Riesgos'!$O$44),"")</f>
        <v/>
      </c>
      <c r="S31" s="66" t="str">
        <f>IF(AND('Mapa de Riesgos'!$Y$45="Media",'Mapa de Riesgos'!$AA$45="Menor"),CONCATENATE("R6C",'Mapa de Riesgos'!$O$45),"")</f>
        <v/>
      </c>
      <c r="T31" s="66" t="str">
        <f>IF(AND('Mapa de Riesgos'!$Y$46="Media",'Mapa de Riesgos'!$AA$46="Menor"),CONCATENATE("R6C",'Mapa de Riesgos'!$O$46),"")</f>
        <v/>
      </c>
      <c r="U31" s="67" t="str">
        <f>IF(AND('Mapa de Riesgos'!$Y$47="Media",'Mapa de Riesgos'!$AA$47="Menor"),CONCATENATE("R6C",'Mapa de Riesgos'!$O$47),"")</f>
        <v/>
      </c>
      <c r="V31" s="65" t="str">
        <f>IF(AND('Mapa de Riesgos'!$Y$42="Media",'Mapa de Riesgos'!$AA$42="Moderado"),CONCATENATE("R6C",'Mapa de Riesgos'!$O$42),"")</f>
        <v/>
      </c>
      <c r="W31" s="66" t="str">
        <f>IF(AND('Mapa de Riesgos'!$Y$43="Media",'Mapa de Riesgos'!$AA$43="Moderado"),CONCATENATE("R6C",'Mapa de Riesgos'!$O$43),"")</f>
        <v/>
      </c>
      <c r="X31" s="66" t="str">
        <f>IF(AND('Mapa de Riesgos'!$Y$44="Media",'Mapa de Riesgos'!$AA$44="Moderado"),CONCATENATE("R6C",'Mapa de Riesgos'!$O$44),"")</f>
        <v/>
      </c>
      <c r="Y31" s="66" t="str">
        <f>IF(AND('Mapa de Riesgos'!$Y$45="Media",'Mapa de Riesgos'!$AA$45="Moderado"),CONCATENATE("R6C",'Mapa de Riesgos'!$O$45),"")</f>
        <v/>
      </c>
      <c r="Z31" s="66" t="str">
        <f>IF(AND('Mapa de Riesgos'!$Y$46="Media",'Mapa de Riesgos'!$AA$46="Moderado"),CONCATENATE("R6C",'Mapa de Riesgos'!$O$46),"")</f>
        <v/>
      </c>
      <c r="AA31" s="67" t="str">
        <f>IF(AND('Mapa de Riesgos'!$Y$47="Media",'Mapa de Riesgos'!$AA$47="Moderado"),CONCATENATE("R6C",'Mapa de Riesgos'!$O$47),"")</f>
        <v/>
      </c>
      <c r="AB31" s="50" t="str">
        <f>IF(AND('Mapa de Riesgos'!$Y$42="Media",'Mapa de Riesgos'!$AA$42="Mayor"),CONCATENATE("R6C",'Mapa de Riesgos'!$O$42),"")</f>
        <v/>
      </c>
      <c r="AC31" s="51" t="str">
        <f>IF(AND('Mapa de Riesgos'!$Y$43="Media",'Mapa de Riesgos'!$AA$43="Mayor"),CONCATENATE("R6C",'Mapa de Riesgos'!$O$43),"")</f>
        <v/>
      </c>
      <c r="AD31" s="51" t="str">
        <f>IF(AND('Mapa de Riesgos'!$Y$44="Media",'Mapa de Riesgos'!$AA$44="Mayor"),CONCATENATE("R6C",'Mapa de Riesgos'!$O$44),"")</f>
        <v/>
      </c>
      <c r="AE31" s="51" t="str">
        <f>IF(AND('Mapa de Riesgos'!$Y$45="Media",'Mapa de Riesgos'!$AA$45="Mayor"),CONCATENATE("R6C",'Mapa de Riesgos'!$O$45),"")</f>
        <v/>
      </c>
      <c r="AF31" s="51" t="str">
        <f>IF(AND('Mapa de Riesgos'!$Y$46="Media",'Mapa de Riesgos'!$AA$46="Mayor"),CONCATENATE("R6C",'Mapa de Riesgos'!$O$46),"")</f>
        <v/>
      </c>
      <c r="AG31" s="52" t="str">
        <f>IF(AND('Mapa de Riesgos'!$Y$47="Media",'Mapa de Riesgos'!$AA$47="Mayor"),CONCATENATE("R6C",'Mapa de Riesgos'!$O$47),"")</f>
        <v/>
      </c>
      <c r="AH31" s="53" t="str">
        <f>IF(AND('Mapa de Riesgos'!$Y$42="Media",'Mapa de Riesgos'!$AA$42="Catastrófico"),CONCATENATE("R6C",'Mapa de Riesgos'!$O$42),"")</f>
        <v/>
      </c>
      <c r="AI31" s="54" t="str">
        <f>IF(AND('Mapa de Riesgos'!$Y$43="Media",'Mapa de Riesgos'!$AA$43="Catastrófico"),CONCATENATE("R6C",'Mapa de Riesgos'!$O$43),"")</f>
        <v/>
      </c>
      <c r="AJ31" s="54" t="str">
        <f>IF(AND('Mapa de Riesgos'!$Y$44="Media",'Mapa de Riesgos'!$AA$44="Catastrófico"),CONCATENATE("R6C",'Mapa de Riesgos'!$O$44),"")</f>
        <v/>
      </c>
      <c r="AK31" s="54" t="str">
        <f>IF(AND('Mapa de Riesgos'!$Y$45="Media",'Mapa de Riesgos'!$AA$45="Catastrófico"),CONCATENATE("R6C",'Mapa de Riesgos'!$O$45),"")</f>
        <v/>
      </c>
      <c r="AL31" s="54" t="str">
        <f>IF(AND('Mapa de Riesgos'!$Y$46="Media",'Mapa de Riesgos'!$AA$46="Catastrófico"),CONCATENATE("R6C",'Mapa de Riesgos'!$O$46),"")</f>
        <v/>
      </c>
      <c r="AM31" s="55" t="str">
        <f>IF(AND('Mapa de Riesgos'!$Y$47="Media",'Mapa de Riesgos'!$AA$47="Catastrófico"),CONCATENATE("R6C",'Mapa de Riesgos'!$O$47),"")</f>
        <v/>
      </c>
      <c r="AN31" s="81"/>
      <c r="AO31" s="550"/>
      <c r="AP31" s="551"/>
      <c r="AQ31" s="551"/>
      <c r="AR31" s="551"/>
      <c r="AS31" s="551"/>
      <c r="AT31" s="552"/>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row>
    <row r="32" spans="1:76" ht="15" customHeight="1" x14ac:dyDescent="0.25">
      <c r="A32" s="81"/>
      <c r="B32" s="469"/>
      <c r="C32" s="469"/>
      <c r="D32" s="470"/>
      <c r="E32" s="510"/>
      <c r="F32" s="511"/>
      <c r="G32" s="511"/>
      <c r="H32" s="511"/>
      <c r="I32" s="512"/>
      <c r="J32" s="65" t="str">
        <f>IF(AND('Mapa de Riesgos'!$Y$48="Media",'Mapa de Riesgos'!$AA$48="Leve"),CONCATENATE("R7C",'Mapa de Riesgos'!$O$48),"")</f>
        <v/>
      </c>
      <c r="K32" s="66" t="str">
        <f>IF(AND('Mapa de Riesgos'!$Y$49="Media",'Mapa de Riesgos'!$AA$49="Leve"),CONCATENATE("R7C",'Mapa de Riesgos'!$O$49),"")</f>
        <v/>
      </c>
      <c r="L32" s="66" t="str">
        <f>IF(AND('Mapa de Riesgos'!$Y$50="Media",'Mapa de Riesgos'!$AA$50="Leve"),CONCATENATE("R7C",'Mapa de Riesgos'!$O$50),"")</f>
        <v/>
      </c>
      <c r="M32" s="66" t="str">
        <f>IF(AND('Mapa de Riesgos'!$Y$51="Media",'Mapa de Riesgos'!$AA$51="Leve"),CONCATENATE("R7C",'Mapa de Riesgos'!$O$51),"")</f>
        <v/>
      </c>
      <c r="N32" s="66" t="str">
        <f>IF(AND('Mapa de Riesgos'!$Y$52="Media",'Mapa de Riesgos'!$AA$52="Leve"),CONCATENATE("R7C",'Mapa de Riesgos'!$O$52),"")</f>
        <v/>
      </c>
      <c r="O32" s="67" t="str">
        <f>IF(AND('Mapa de Riesgos'!$Y$53="Media",'Mapa de Riesgos'!$AA$53="Leve"),CONCATENATE("R7C",'Mapa de Riesgos'!$O$53),"")</f>
        <v/>
      </c>
      <c r="P32" s="65" t="str">
        <f>IF(AND('Mapa de Riesgos'!$Y$48="Media",'Mapa de Riesgos'!$AA$48="Menor"),CONCATENATE("R7C",'Mapa de Riesgos'!$O$48),"")</f>
        <v/>
      </c>
      <c r="Q32" s="66" t="str">
        <f>IF(AND('Mapa de Riesgos'!$Y$49="Media",'Mapa de Riesgos'!$AA$49="Menor"),CONCATENATE("R7C",'Mapa de Riesgos'!$O$49),"")</f>
        <v/>
      </c>
      <c r="R32" s="66" t="str">
        <f>IF(AND('Mapa de Riesgos'!$Y$50="Media",'Mapa de Riesgos'!$AA$50="Menor"),CONCATENATE("R7C",'Mapa de Riesgos'!$O$50),"")</f>
        <v/>
      </c>
      <c r="S32" s="66" t="str">
        <f>IF(AND('Mapa de Riesgos'!$Y$51="Media",'Mapa de Riesgos'!$AA$51="Menor"),CONCATENATE("R7C",'Mapa de Riesgos'!$O$51),"")</f>
        <v/>
      </c>
      <c r="T32" s="66" t="str">
        <f>IF(AND('Mapa de Riesgos'!$Y$52="Media",'Mapa de Riesgos'!$AA$52="Menor"),CONCATENATE("R7C",'Mapa de Riesgos'!$O$52),"")</f>
        <v/>
      </c>
      <c r="U32" s="67" t="str">
        <f>IF(AND('Mapa de Riesgos'!$Y$53="Media",'Mapa de Riesgos'!$AA$53="Menor"),CONCATENATE("R7C",'Mapa de Riesgos'!$O$53),"")</f>
        <v/>
      </c>
      <c r="V32" s="65" t="str">
        <f>IF(AND('Mapa de Riesgos'!$Y$48="Media",'Mapa de Riesgos'!$AA$48="Moderado"),CONCATENATE("R7C",'Mapa de Riesgos'!$O$48),"")</f>
        <v/>
      </c>
      <c r="W32" s="66" t="str">
        <f>IF(AND('Mapa de Riesgos'!$Y$49="Media",'Mapa de Riesgos'!$AA$49="Moderado"),CONCATENATE("R7C",'Mapa de Riesgos'!$O$49),"")</f>
        <v/>
      </c>
      <c r="X32" s="66" t="str">
        <f>IF(AND('Mapa de Riesgos'!$Y$50="Media",'Mapa de Riesgos'!$AA$50="Moderado"),CONCATENATE("R7C",'Mapa de Riesgos'!$O$50),"")</f>
        <v/>
      </c>
      <c r="Y32" s="66" t="str">
        <f>IF(AND('Mapa de Riesgos'!$Y$51="Media",'Mapa de Riesgos'!$AA$51="Moderado"),CONCATENATE("R7C",'Mapa de Riesgos'!$O$51),"")</f>
        <v/>
      </c>
      <c r="Z32" s="66" t="str">
        <f>IF(AND('Mapa de Riesgos'!$Y$52="Media",'Mapa de Riesgos'!$AA$52="Moderado"),CONCATENATE("R7C",'Mapa de Riesgos'!$O$52),"")</f>
        <v/>
      </c>
      <c r="AA32" s="67" t="str">
        <f>IF(AND('Mapa de Riesgos'!$Y$53="Media",'Mapa de Riesgos'!$AA$53="Moderado"),CONCATENATE("R7C",'Mapa de Riesgos'!$O$53),"")</f>
        <v/>
      </c>
      <c r="AB32" s="50" t="str">
        <f>IF(AND('Mapa de Riesgos'!$Y$48="Media",'Mapa de Riesgos'!$AA$48="Mayor"),CONCATENATE("R7C",'Mapa de Riesgos'!$O$48),"")</f>
        <v/>
      </c>
      <c r="AC32" s="51" t="str">
        <f>IF(AND('Mapa de Riesgos'!$Y$49="Media",'Mapa de Riesgos'!$AA$49="Mayor"),CONCATENATE("R7C",'Mapa de Riesgos'!$O$49),"")</f>
        <v/>
      </c>
      <c r="AD32" s="51" t="str">
        <f>IF(AND('Mapa de Riesgos'!$Y$50="Media",'Mapa de Riesgos'!$AA$50="Mayor"),CONCATENATE("R7C",'Mapa de Riesgos'!$O$50),"")</f>
        <v/>
      </c>
      <c r="AE32" s="51" t="str">
        <f>IF(AND('Mapa de Riesgos'!$Y$51="Media",'Mapa de Riesgos'!$AA$51="Mayor"),CONCATENATE("R7C",'Mapa de Riesgos'!$O$51),"")</f>
        <v/>
      </c>
      <c r="AF32" s="51" t="str">
        <f>IF(AND('Mapa de Riesgos'!$Y$52="Media",'Mapa de Riesgos'!$AA$52="Mayor"),CONCATENATE("R7C",'Mapa de Riesgos'!$O$52),"")</f>
        <v/>
      </c>
      <c r="AG32" s="52" t="str">
        <f>IF(AND('Mapa de Riesgos'!$Y$53="Media",'Mapa de Riesgos'!$AA$53="Mayor"),CONCATENATE("R7C",'Mapa de Riesgos'!$O$53),"")</f>
        <v/>
      </c>
      <c r="AH32" s="53" t="str">
        <f>IF(AND('Mapa de Riesgos'!$Y$48="Media",'Mapa de Riesgos'!$AA$48="Catastrófico"),CONCATENATE("R7C",'Mapa de Riesgos'!$O$48),"")</f>
        <v/>
      </c>
      <c r="AI32" s="54" t="str">
        <f>IF(AND('Mapa de Riesgos'!$Y$49="Media",'Mapa de Riesgos'!$AA$49="Catastrófico"),CONCATENATE("R7C",'Mapa de Riesgos'!$O$49),"")</f>
        <v/>
      </c>
      <c r="AJ32" s="54" t="str">
        <f>IF(AND('Mapa de Riesgos'!$Y$50="Media",'Mapa de Riesgos'!$AA$50="Catastrófico"),CONCATENATE("R7C",'Mapa de Riesgos'!$O$50),"")</f>
        <v/>
      </c>
      <c r="AK32" s="54" t="str">
        <f>IF(AND('Mapa de Riesgos'!$Y$51="Media",'Mapa de Riesgos'!$AA$51="Catastrófico"),CONCATENATE("R7C",'Mapa de Riesgos'!$O$51),"")</f>
        <v/>
      </c>
      <c r="AL32" s="54" t="str">
        <f>IF(AND('Mapa de Riesgos'!$Y$52="Media",'Mapa de Riesgos'!$AA$52="Catastrófico"),CONCATENATE("R7C",'Mapa de Riesgos'!$O$52),"")</f>
        <v/>
      </c>
      <c r="AM32" s="55" t="str">
        <f>IF(AND('Mapa de Riesgos'!$Y$53="Media",'Mapa de Riesgos'!$AA$53="Catastrófico"),CONCATENATE("R7C",'Mapa de Riesgos'!$O$53),"")</f>
        <v/>
      </c>
      <c r="AN32" s="81"/>
      <c r="AO32" s="550"/>
      <c r="AP32" s="551"/>
      <c r="AQ32" s="551"/>
      <c r="AR32" s="551"/>
      <c r="AS32" s="551"/>
      <c r="AT32" s="552"/>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row>
    <row r="33" spans="1:80" ht="15" customHeight="1" x14ac:dyDescent="0.25">
      <c r="A33" s="81"/>
      <c r="B33" s="469"/>
      <c r="C33" s="469"/>
      <c r="D33" s="470"/>
      <c r="E33" s="510"/>
      <c r="F33" s="511"/>
      <c r="G33" s="511"/>
      <c r="H33" s="511"/>
      <c r="I33" s="512"/>
      <c r="J33" s="65" t="str">
        <f>IF(AND('Mapa de Riesgos'!$Y$54="Media",'Mapa de Riesgos'!$AA$54="Leve"),CONCATENATE("R8C",'Mapa de Riesgos'!$O$54),"")</f>
        <v/>
      </c>
      <c r="K33" s="66" t="str">
        <f>IF(AND('Mapa de Riesgos'!$Y$55="Media",'Mapa de Riesgos'!$AA$55="Leve"),CONCATENATE("R8C",'Mapa de Riesgos'!$O$55),"")</f>
        <v/>
      </c>
      <c r="L33" s="66" t="str">
        <f>IF(AND('Mapa de Riesgos'!$Y$56="Media",'Mapa de Riesgos'!$AA$56="Leve"),CONCATENATE("R8C",'Mapa de Riesgos'!$O$56),"")</f>
        <v/>
      </c>
      <c r="M33" s="66" t="str">
        <f>IF(AND('Mapa de Riesgos'!$Y$57="Media",'Mapa de Riesgos'!$AA$57="Leve"),CONCATENATE("R8C",'Mapa de Riesgos'!$O$57),"")</f>
        <v/>
      </c>
      <c r="N33" s="66" t="str">
        <f>IF(AND('Mapa de Riesgos'!$Y$58="Media",'Mapa de Riesgos'!$AA$58="Leve"),CONCATENATE("R8C",'Mapa de Riesgos'!$O$58),"")</f>
        <v/>
      </c>
      <c r="O33" s="67" t="str">
        <f>IF(AND('Mapa de Riesgos'!$Y$59="Media",'Mapa de Riesgos'!$AA$59="Leve"),CONCATENATE("R8C",'Mapa de Riesgos'!$O$59),"")</f>
        <v/>
      </c>
      <c r="P33" s="65" t="str">
        <f>IF(AND('Mapa de Riesgos'!$Y$54="Media",'Mapa de Riesgos'!$AA$54="Menor"),CONCATENATE("R8C",'Mapa de Riesgos'!$O$54),"")</f>
        <v/>
      </c>
      <c r="Q33" s="66" t="str">
        <f>IF(AND('Mapa de Riesgos'!$Y$55="Media",'Mapa de Riesgos'!$AA$55="Menor"),CONCATENATE("R8C",'Mapa de Riesgos'!$O$55),"")</f>
        <v/>
      </c>
      <c r="R33" s="66" t="str">
        <f>IF(AND('Mapa de Riesgos'!$Y$56="Media",'Mapa de Riesgos'!$AA$56="Menor"),CONCATENATE("R8C",'Mapa de Riesgos'!$O$56),"")</f>
        <v/>
      </c>
      <c r="S33" s="66" t="str">
        <f>IF(AND('Mapa de Riesgos'!$Y$57="Media",'Mapa de Riesgos'!$AA$57="Menor"),CONCATENATE("R8C",'Mapa de Riesgos'!$O$57),"")</f>
        <v/>
      </c>
      <c r="T33" s="66" t="str">
        <f>IF(AND('Mapa de Riesgos'!$Y$58="Media",'Mapa de Riesgos'!$AA$58="Menor"),CONCATENATE("R8C",'Mapa de Riesgos'!$O$58),"")</f>
        <v/>
      </c>
      <c r="U33" s="67" t="str">
        <f>IF(AND('Mapa de Riesgos'!$Y$59="Media",'Mapa de Riesgos'!$AA$59="Menor"),CONCATENATE("R8C",'Mapa de Riesgos'!$O$59),"")</f>
        <v/>
      </c>
      <c r="V33" s="65" t="str">
        <f>IF(AND('Mapa de Riesgos'!$Y$54="Media",'Mapa de Riesgos'!$AA$54="Moderado"),CONCATENATE("R8C",'Mapa de Riesgos'!$O$54),"")</f>
        <v/>
      </c>
      <c r="W33" s="66" t="str">
        <f>IF(AND('Mapa de Riesgos'!$Y$55="Media",'Mapa de Riesgos'!$AA$55="Moderado"),CONCATENATE("R8C",'Mapa de Riesgos'!$O$55),"")</f>
        <v/>
      </c>
      <c r="X33" s="66" t="str">
        <f>IF(AND('Mapa de Riesgos'!$Y$56="Media",'Mapa de Riesgos'!$AA$56="Moderado"),CONCATENATE("R8C",'Mapa de Riesgos'!$O$56),"")</f>
        <v/>
      </c>
      <c r="Y33" s="66" t="str">
        <f>IF(AND('Mapa de Riesgos'!$Y$57="Media",'Mapa de Riesgos'!$AA$57="Moderado"),CONCATENATE("R8C",'Mapa de Riesgos'!$O$57),"")</f>
        <v/>
      </c>
      <c r="Z33" s="66" t="str">
        <f>IF(AND('Mapa de Riesgos'!$Y$58="Media",'Mapa de Riesgos'!$AA$58="Moderado"),CONCATENATE("R8C",'Mapa de Riesgos'!$O$58),"")</f>
        <v/>
      </c>
      <c r="AA33" s="67" t="str">
        <f>IF(AND('Mapa de Riesgos'!$Y$59="Media",'Mapa de Riesgos'!$AA$59="Moderado"),CONCATENATE("R8C",'Mapa de Riesgos'!$O$59),"")</f>
        <v/>
      </c>
      <c r="AB33" s="50" t="str">
        <f>IF(AND('Mapa de Riesgos'!$Y$54="Media",'Mapa de Riesgos'!$AA$54="Mayor"),CONCATENATE("R8C",'Mapa de Riesgos'!$O$54),"")</f>
        <v/>
      </c>
      <c r="AC33" s="51" t="str">
        <f>IF(AND('Mapa de Riesgos'!$Y$55="Media",'Mapa de Riesgos'!$AA$55="Mayor"),CONCATENATE("R8C",'Mapa de Riesgos'!$O$55),"")</f>
        <v/>
      </c>
      <c r="AD33" s="51" t="str">
        <f>IF(AND('Mapa de Riesgos'!$Y$56="Media",'Mapa de Riesgos'!$AA$56="Mayor"),CONCATENATE("R8C",'Mapa de Riesgos'!$O$56),"")</f>
        <v/>
      </c>
      <c r="AE33" s="51" t="str">
        <f>IF(AND('Mapa de Riesgos'!$Y$57="Media",'Mapa de Riesgos'!$AA$57="Mayor"),CONCATENATE("R8C",'Mapa de Riesgos'!$O$57),"")</f>
        <v/>
      </c>
      <c r="AF33" s="51" t="str">
        <f>IF(AND('Mapa de Riesgos'!$Y$58="Media",'Mapa de Riesgos'!$AA$58="Mayor"),CONCATENATE("R8C",'Mapa de Riesgos'!$O$58),"")</f>
        <v/>
      </c>
      <c r="AG33" s="52" t="str">
        <f>IF(AND('Mapa de Riesgos'!$Y$59="Media",'Mapa de Riesgos'!$AA$59="Mayor"),CONCATENATE("R8C",'Mapa de Riesgos'!$O$59),"")</f>
        <v/>
      </c>
      <c r="AH33" s="53" t="str">
        <f>IF(AND('Mapa de Riesgos'!$Y$54="Media",'Mapa de Riesgos'!$AA$54="Catastrófico"),CONCATENATE("R8C",'Mapa de Riesgos'!$O$54),"")</f>
        <v/>
      </c>
      <c r="AI33" s="54" t="str">
        <f>IF(AND('Mapa de Riesgos'!$Y$55="Media",'Mapa de Riesgos'!$AA$55="Catastrófico"),CONCATENATE("R8C",'Mapa de Riesgos'!$O$55),"")</f>
        <v/>
      </c>
      <c r="AJ33" s="54" t="str">
        <f>IF(AND('Mapa de Riesgos'!$Y$56="Media",'Mapa de Riesgos'!$AA$56="Catastrófico"),CONCATENATE("R8C",'Mapa de Riesgos'!$O$56),"")</f>
        <v/>
      </c>
      <c r="AK33" s="54" t="str">
        <f>IF(AND('Mapa de Riesgos'!$Y$57="Media",'Mapa de Riesgos'!$AA$57="Catastrófico"),CONCATENATE("R8C",'Mapa de Riesgos'!$O$57),"")</f>
        <v/>
      </c>
      <c r="AL33" s="54" t="str">
        <f>IF(AND('Mapa de Riesgos'!$Y$58="Media",'Mapa de Riesgos'!$AA$58="Catastrófico"),CONCATENATE("R8C",'Mapa de Riesgos'!$O$58),"")</f>
        <v/>
      </c>
      <c r="AM33" s="55" t="str">
        <f>IF(AND('Mapa de Riesgos'!$Y$59="Media",'Mapa de Riesgos'!$AA$59="Catastrófico"),CONCATENATE("R8C",'Mapa de Riesgos'!$O$59),"")</f>
        <v/>
      </c>
      <c r="AN33" s="81"/>
      <c r="AO33" s="550"/>
      <c r="AP33" s="551"/>
      <c r="AQ33" s="551"/>
      <c r="AR33" s="551"/>
      <c r="AS33" s="551"/>
      <c r="AT33" s="552"/>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row>
    <row r="34" spans="1:80" ht="15" customHeight="1" x14ac:dyDescent="0.25">
      <c r="A34" s="81"/>
      <c r="B34" s="469"/>
      <c r="C34" s="469"/>
      <c r="D34" s="470"/>
      <c r="E34" s="510"/>
      <c r="F34" s="511"/>
      <c r="G34" s="511"/>
      <c r="H34" s="511"/>
      <c r="I34" s="512"/>
      <c r="J34" s="65" t="str">
        <f>IF(AND('Mapa de Riesgos'!$Y$60="Media",'Mapa de Riesgos'!$AA$60="Leve"),CONCATENATE("R9C",'Mapa de Riesgos'!$O$60),"")</f>
        <v/>
      </c>
      <c r="K34" s="66" t="str">
        <f>IF(AND('Mapa de Riesgos'!$Y$61="Media",'Mapa de Riesgos'!$AA$61="Leve"),CONCATENATE("R9C",'Mapa de Riesgos'!$O$61),"")</f>
        <v/>
      </c>
      <c r="L34" s="66" t="str">
        <f>IF(AND('Mapa de Riesgos'!$Y$62="Media",'Mapa de Riesgos'!$AA$62="Leve"),CONCATENATE("R9C",'Mapa de Riesgos'!$O$62),"")</f>
        <v/>
      </c>
      <c r="M34" s="66" t="str">
        <f>IF(AND('Mapa de Riesgos'!$Y$63="Media",'Mapa de Riesgos'!$AA$63="Leve"),CONCATENATE("R9C",'Mapa de Riesgos'!$O$63),"")</f>
        <v/>
      </c>
      <c r="N34" s="66" t="str">
        <f>IF(AND('Mapa de Riesgos'!$Y$64="Media",'Mapa de Riesgos'!$AA$64="Leve"),CONCATENATE("R9C",'Mapa de Riesgos'!$O$64),"")</f>
        <v/>
      </c>
      <c r="O34" s="67" t="str">
        <f>IF(AND('Mapa de Riesgos'!$Y$65="Media",'Mapa de Riesgos'!$AA$65="Leve"),CONCATENATE("R9C",'Mapa de Riesgos'!$O$65),"")</f>
        <v/>
      </c>
      <c r="P34" s="65" t="str">
        <f>IF(AND('Mapa de Riesgos'!$Y$60="Media",'Mapa de Riesgos'!$AA$60="Menor"),CONCATENATE("R9C",'Mapa de Riesgos'!$O$60),"")</f>
        <v/>
      </c>
      <c r="Q34" s="66" t="str">
        <f>IF(AND('Mapa de Riesgos'!$Y$61="Media",'Mapa de Riesgos'!$AA$61="Menor"),CONCATENATE("R9C",'Mapa de Riesgos'!$O$61),"")</f>
        <v/>
      </c>
      <c r="R34" s="66" t="str">
        <f>IF(AND('Mapa de Riesgos'!$Y$62="Media",'Mapa de Riesgos'!$AA$62="Menor"),CONCATENATE("R9C",'Mapa de Riesgos'!$O$62),"")</f>
        <v/>
      </c>
      <c r="S34" s="66" t="str">
        <f>IF(AND('Mapa de Riesgos'!$Y$63="Media",'Mapa de Riesgos'!$AA$63="Menor"),CONCATENATE("R9C",'Mapa de Riesgos'!$O$63),"")</f>
        <v/>
      </c>
      <c r="T34" s="66" t="str">
        <f>IF(AND('Mapa de Riesgos'!$Y$64="Media",'Mapa de Riesgos'!$AA$64="Menor"),CONCATENATE("R9C",'Mapa de Riesgos'!$O$64),"")</f>
        <v/>
      </c>
      <c r="U34" s="67" t="str">
        <f>IF(AND('Mapa de Riesgos'!$Y$65="Media",'Mapa de Riesgos'!$AA$65="Menor"),CONCATENATE("R9C",'Mapa de Riesgos'!$O$65),"")</f>
        <v/>
      </c>
      <c r="V34" s="65" t="str">
        <f>IF(AND('Mapa de Riesgos'!$Y$60="Media",'Mapa de Riesgos'!$AA$60="Moderado"),CONCATENATE("R9C",'Mapa de Riesgos'!$O$60),"")</f>
        <v/>
      </c>
      <c r="W34" s="66" t="str">
        <f>IF(AND('Mapa de Riesgos'!$Y$61="Media",'Mapa de Riesgos'!$AA$61="Moderado"),CONCATENATE("R9C",'Mapa de Riesgos'!$O$61),"")</f>
        <v/>
      </c>
      <c r="X34" s="66" t="str">
        <f>IF(AND('Mapa de Riesgos'!$Y$62="Media",'Mapa de Riesgos'!$AA$62="Moderado"),CONCATENATE("R9C",'Mapa de Riesgos'!$O$62),"")</f>
        <v/>
      </c>
      <c r="Y34" s="66" t="str">
        <f>IF(AND('Mapa de Riesgos'!$Y$63="Media",'Mapa de Riesgos'!$AA$63="Moderado"),CONCATENATE("R9C",'Mapa de Riesgos'!$O$63),"")</f>
        <v/>
      </c>
      <c r="Z34" s="66" t="str">
        <f>IF(AND('Mapa de Riesgos'!$Y$64="Media",'Mapa de Riesgos'!$AA$64="Moderado"),CONCATENATE("R9C",'Mapa de Riesgos'!$O$64),"")</f>
        <v/>
      </c>
      <c r="AA34" s="67" t="str">
        <f>IF(AND('Mapa de Riesgos'!$Y$65="Media",'Mapa de Riesgos'!$AA$65="Moderado"),CONCATENATE("R9C",'Mapa de Riesgos'!$O$65),"")</f>
        <v/>
      </c>
      <c r="AB34" s="50" t="str">
        <f>IF(AND('Mapa de Riesgos'!$Y$60="Media",'Mapa de Riesgos'!$AA$60="Mayor"),CONCATENATE("R9C",'Mapa de Riesgos'!$O$60),"")</f>
        <v/>
      </c>
      <c r="AC34" s="51" t="str">
        <f>IF(AND('Mapa de Riesgos'!$Y$61="Media",'Mapa de Riesgos'!$AA$61="Mayor"),CONCATENATE("R9C",'Mapa de Riesgos'!$O$61),"")</f>
        <v/>
      </c>
      <c r="AD34" s="51" t="str">
        <f>IF(AND('Mapa de Riesgos'!$Y$62="Media",'Mapa de Riesgos'!$AA$62="Mayor"),CONCATENATE("R9C",'Mapa de Riesgos'!$O$62),"")</f>
        <v/>
      </c>
      <c r="AE34" s="51" t="str">
        <f>IF(AND('Mapa de Riesgos'!$Y$63="Media",'Mapa de Riesgos'!$AA$63="Mayor"),CONCATENATE("R9C",'Mapa de Riesgos'!$O$63),"")</f>
        <v/>
      </c>
      <c r="AF34" s="51" t="str">
        <f>IF(AND('Mapa de Riesgos'!$Y$64="Media",'Mapa de Riesgos'!$AA$64="Mayor"),CONCATENATE("R9C",'Mapa de Riesgos'!$O$64),"")</f>
        <v/>
      </c>
      <c r="AG34" s="52" t="str">
        <f>IF(AND('Mapa de Riesgos'!$Y$65="Media",'Mapa de Riesgos'!$AA$65="Mayor"),CONCATENATE("R9C",'Mapa de Riesgos'!$O$65),"")</f>
        <v/>
      </c>
      <c r="AH34" s="53" t="str">
        <f>IF(AND('Mapa de Riesgos'!$Y$60="Media",'Mapa de Riesgos'!$AA$60="Catastrófico"),CONCATENATE("R9C",'Mapa de Riesgos'!$O$60),"")</f>
        <v/>
      </c>
      <c r="AI34" s="54" t="str">
        <f>IF(AND('Mapa de Riesgos'!$Y$61="Media",'Mapa de Riesgos'!$AA$61="Catastrófico"),CONCATENATE("R9C",'Mapa de Riesgos'!$O$61),"")</f>
        <v/>
      </c>
      <c r="AJ34" s="54" t="str">
        <f>IF(AND('Mapa de Riesgos'!$Y$62="Media",'Mapa de Riesgos'!$AA$62="Catastrófico"),CONCATENATE("R9C",'Mapa de Riesgos'!$O$62),"")</f>
        <v/>
      </c>
      <c r="AK34" s="54" t="str">
        <f>IF(AND('Mapa de Riesgos'!$Y$63="Media",'Mapa de Riesgos'!$AA$63="Catastrófico"),CONCATENATE("R9C",'Mapa de Riesgos'!$O$63),"")</f>
        <v/>
      </c>
      <c r="AL34" s="54" t="str">
        <f>IF(AND('Mapa de Riesgos'!$Y$64="Media",'Mapa de Riesgos'!$AA$64="Catastrófico"),CONCATENATE("R9C",'Mapa de Riesgos'!$O$64),"")</f>
        <v/>
      </c>
      <c r="AM34" s="55" t="str">
        <f>IF(AND('Mapa de Riesgos'!$Y$65="Media",'Mapa de Riesgos'!$AA$65="Catastrófico"),CONCATENATE("R9C",'Mapa de Riesgos'!$O$65),"")</f>
        <v/>
      </c>
      <c r="AN34" s="81"/>
      <c r="AO34" s="550"/>
      <c r="AP34" s="551"/>
      <c r="AQ34" s="551"/>
      <c r="AR34" s="551"/>
      <c r="AS34" s="551"/>
      <c r="AT34" s="552"/>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row>
    <row r="35" spans="1:80" ht="15.75" customHeight="1" thickBot="1" x14ac:dyDescent="0.3">
      <c r="A35" s="81"/>
      <c r="B35" s="469"/>
      <c r="C35" s="469"/>
      <c r="D35" s="470"/>
      <c r="E35" s="513"/>
      <c r="F35" s="514"/>
      <c r="G35" s="514"/>
      <c r="H35" s="514"/>
      <c r="I35" s="515"/>
      <c r="J35" s="65" t="str">
        <f>IF(AND('Mapa de Riesgos'!$Y$66="Media",'Mapa de Riesgos'!$AA$66="Leve"),CONCATENATE("R10C",'Mapa de Riesgos'!$O$66),"")</f>
        <v/>
      </c>
      <c r="K35" s="66" t="str">
        <f>IF(AND('Mapa de Riesgos'!$Y$67="Media",'Mapa de Riesgos'!$AA$67="Leve"),CONCATENATE("R10C",'Mapa de Riesgos'!$O$67),"")</f>
        <v/>
      </c>
      <c r="L35" s="66" t="str">
        <f>IF(AND('Mapa de Riesgos'!$Y$68="Media",'Mapa de Riesgos'!$AA$68="Leve"),CONCATENATE("R10C",'Mapa de Riesgos'!$O$68),"")</f>
        <v/>
      </c>
      <c r="M35" s="66" t="str">
        <f>IF(AND('Mapa de Riesgos'!$Y$69="Media",'Mapa de Riesgos'!$AA$69="Leve"),CONCATENATE("R10C",'Mapa de Riesgos'!$O$69),"")</f>
        <v/>
      </c>
      <c r="N35" s="66" t="str">
        <f>IF(AND('Mapa de Riesgos'!$Y$70="Media",'Mapa de Riesgos'!$AA$70="Leve"),CONCATENATE("R10C",'Mapa de Riesgos'!$O$70),"")</f>
        <v/>
      </c>
      <c r="O35" s="67" t="str">
        <f>IF(AND('Mapa de Riesgos'!$Y$71="Media",'Mapa de Riesgos'!$AA$71="Leve"),CONCATENATE("R10C",'Mapa de Riesgos'!$O$71),"")</f>
        <v/>
      </c>
      <c r="P35" s="65" t="str">
        <f>IF(AND('Mapa de Riesgos'!$Y$66="Media",'Mapa de Riesgos'!$AA$66="Menor"),CONCATENATE("R10C",'Mapa de Riesgos'!$O$66),"")</f>
        <v/>
      </c>
      <c r="Q35" s="66" t="str">
        <f>IF(AND('Mapa de Riesgos'!$Y$67="Media",'Mapa de Riesgos'!$AA$67="Menor"),CONCATENATE("R10C",'Mapa de Riesgos'!$O$67),"")</f>
        <v/>
      </c>
      <c r="R35" s="66" t="str">
        <f>IF(AND('Mapa de Riesgos'!$Y$68="Media",'Mapa de Riesgos'!$AA$68="Menor"),CONCATENATE("R10C",'Mapa de Riesgos'!$O$68),"")</f>
        <v/>
      </c>
      <c r="S35" s="66" t="str">
        <f>IF(AND('Mapa de Riesgos'!$Y$69="Media",'Mapa de Riesgos'!$AA$69="Menor"),CONCATENATE("R10C",'Mapa de Riesgos'!$O$69),"")</f>
        <v/>
      </c>
      <c r="T35" s="66" t="str">
        <f>IF(AND('Mapa de Riesgos'!$Y$70="Media",'Mapa de Riesgos'!$AA$70="Menor"),CONCATENATE("R10C",'Mapa de Riesgos'!$O$70),"")</f>
        <v/>
      </c>
      <c r="U35" s="67" t="str">
        <f>IF(AND('Mapa de Riesgos'!$Y$71="Media",'Mapa de Riesgos'!$AA$71="Menor"),CONCATENATE("R10C",'Mapa de Riesgos'!$O$71),"")</f>
        <v/>
      </c>
      <c r="V35" s="65" t="str">
        <f>IF(AND('Mapa de Riesgos'!$Y$66="Media",'Mapa de Riesgos'!$AA$66="Moderado"),CONCATENATE("R10C",'Mapa de Riesgos'!$O$66),"")</f>
        <v/>
      </c>
      <c r="W35" s="66" t="str">
        <f>IF(AND('Mapa de Riesgos'!$Y$67="Media",'Mapa de Riesgos'!$AA$67="Moderado"),CONCATENATE("R10C",'Mapa de Riesgos'!$O$67),"")</f>
        <v/>
      </c>
      <c r="X35" s="66" t="str">
        <f>IF(AND('Mapa de Riesgos'!$Y$68="Media",'Mapa de Riesgos'!$AA$68="Moderado"),CONCATENATE("R10C",'Mapa de Riesgos'!$O$68),"")</f>
        <v/>
      </c>
      <c r="Y35" s="66" t="str">
        <f>IF(AND('Mapa de Riesgos'!$Y$69="Media",'Mapa de Riesgos'!$AA$69="Moderado"),CONCATENATE("R10C",'Mapa de Riesgos'!$O$69),"")</f>
        <v/>
      </c>
      <c r="Z35" s="66" t="str">
        <f>IF(AND('Mapa de Riesgos'!$Y$70="Media",'Mapa de Riesgos'!$AA$70="Moderado"),CONCATENATE("R10C",'Mapa de Riesgos'!$O$70),"")</f>
        <v/>
      </c>
      <c r="AA35" s="67" t="str">
        <f>IF(AND('Mapa de Riesgos'!$Y$71="Media",'Mapa de Riesgos'!$AA$71="Moderado"),CONCATENATE("R10C",'Mapa de Riesgos'!$O$71),"")</f>
        <v/>
      </c>
      <c r="AB35" s="56" t="str">
        <f>IF(AND('Mapa de Riesgos'!$Y$66="Media",'Mapa de Riesgos'!$AA$66="Mayor"),CONCATENATE("R10C",'Mapa de Riesgos'!$O$66),"")</f>
        <v/>
      </c>
      <c r="AC35" s="57" t="str">
        <f>IF(AND('Mapa de Riesgos'!$Y$67="Media",'Mapa de Riesgos'!$AA$67="Mayor"),CONCATENATE("R10C",'Mapa de Riesgos'!$O$67),"")</f>
        <v/>
      </c>
      <c r="AD35" s="57" t="str">
        <f>IF(AND('Mapa de Riesgos'!$Y$68="Media",'Mapa de Riesgos'!$AA$68="Mayor"),CONCATENATE("R10C",'Mapa de Riesgos'!$O$68),"")</f>
        <v/>
      </c>
      <c r="AE35" s="57" t="str">
        <f>IF(AND('Mapa de Riesgos'!$Y$69="Media",'Mapa de Riesgos'!$AA$69="Mayor"),CONCATENATE("R10C",'Mapa de Riesgos'!$O$69),"")</f>
        <v/>
      </c>
      <c r="AF35" s="57" t="str">
        <f>IF(AND('Mapa de Riesgos'!$Y$70="Media",'Mapa de Riesgos'!$AA$70="Mayor"),CONCATENATE("R10C",'Mapa de Riesgos'!$O$70),"")</f>
        <v/>
      </c>
      <c r="AG35" s="58" t="str">
        <f>IF(AND('Mapa de Riesgos'!$Y$71="Media",'Mapa de Riesgos'!$AA$71="Mayor"),CONCATENATE("R10C",'Mapa de Riesgos'!$O$71),"")</f>
        <v/>
      </c>
      <c r="AH35" s="59" t="str">
        <f>IF(AND('Mapa de Riesgos'!$Y$66="Media",'Mapa de Riesgos'!$AA$66="Catastrófico"),CONCATENATE("R10C",'Mapa de Riesgos'!$O$66),"")</f>
        <v/>
      </c>
      <c r="AI35" s="60" t="str">
        <f>IF(AND('Mapa de Riesgos'!$Y$67="Media",'Mapa de Riesgos'!$AA$67="Catastrófico"),CONCATENATE("R10C",'Mapa de Riesgos'!$O$67),"")</f>
        <v/>
      </c>
      <c r="AJ35" s="60" t="str">
        <f>IF(AND('Mapa de Riesgos'!$Y$68="Media",'Mapa de Riesgos'!$AA$68="Catastrófico"),CONCATENATE("R10C",'Mapa de Riesgos'!$O$68),"")</f>
        <v/>
      </c>
      <c r="AK35" s="60" t="str">
        <f>IF(AND('Mapa de Riesgos'!$Y$69="Media",'Mapa de Riesgos'!$AA$69="Catastrófico"),CONCATENATE("R10C",'Mapa de Riesgos'!$O$69),"")</f>
        <v/>
      </c>
      <c r="AL35" s="60" t="str">
        <f>IF(AND('Mapa de Riesgos'!$Y$70="Media",'Mapa de Riesgos'!$AA$70="Catastrófico"),CONCATENATE("R10C",'Mapa de Riesgos'!$O$70),"")</f>
        <v/>
      </c>
      <c r="AM35" s="61" t="str">
        <f>IF(AND('Mapa de Riesgos'!$Y$71="Media",'Mapa de Riesgos'!$AA$71="Catastrófico"),CONCATENATE("R10C",'Mapa de Riesgos'!$O$71),"")</f>
        <v/>
      </c>
      <c r="AN35" s="81"/>
      <c r="AO35" s="553"/>
      <c r="AP35" s="554"/>
      <c r="AQ35" s="554"/>
      <c r="AR35" s="554"/>
      <c r="AS35" s="554"/>
      <c r="AT35" s="555"/>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row>
    <row r="36" spans="1:80" ht="15" customHeight="1" x14ac:dyDescent="0.25">
      <c r="A36" s="81"/>
      <c r="B36" s="469"/>
      <c r="C36" s="469"/>
      <c r="D36" s="470"/>
      <c r="E36" s="507" t="s">
        <v>189</v>
      </c>
      <c r="F36" s="508"/>
      <c r="G36" s="508"/>
      <c r="H36" s="508"/>
      <c r="I36" s="508"/>
      <c r="J36" s="71" t="str">
        <f>IF(AND('Mapa de Riesgos'!$Y$12="Baja",'Mapa de Riesgos'!$AA$12="Leve"),CONCATENATE("R1C",'Mapa de Riesgos'!$O$12),"")</f>
        <v/>
      </c>
      <c r="K36" s="72" t="str">
        <f>IF(AND('Mapa de Riesgos'!$Y$13="Baja",'Mapa de Riesgos'!$AA$13="Leve"),CONCATENATE("R1C",'Mapa de Riesgos'!$O$13),"")</f>
        <v/>
      </c>
      <c r="L36" s="72" t="str">
        <f>IF(AND('Mapa de Riesgos'!$Y$14="Baja",'Mapa de Riesgos'!$AA$14="Leve"),CONCATENATE("R1C",'Mapa de Riesgos'!$O$14),"")</f>
        <v/>
      </c>
      <c r="M36" s="72" t="str">
        <f>IF(AND('Mapa de Riesgos'!$Y$15="Baja",'Mapa de Riesgos'!$AA$15="Leve"),CONCATENATE("R1C",'Mapa de Riesgos'!$O$15),"")</f>
        <v/>
      </c>
      <c r="N36" s="72" t="str">
        <f>IF(AND('Mapa de Riesgos'!$Y$16="Baja",'Mapa de Riesgos'!$AA$16="Leve"),CONCATENATE("R1C",'Mapa de Riesgos'!$O$16),"")</f>
        <v/>
      </c>
      <c r="O36" s="73" t="str">
        <f>IF(AND('Mapa de Riesgos'!$Y$17="Baja",'Mapa de Riesgos'!$AA$17="Leve"),CONCATENATE("R1C",'Mapa de Riesgos'!$O$17),"")</f>
        <v/>
      </c>
      <c r="P36" s="62" t="str">
        <f>IF(AND('Mapa de Riesgos'!$Y$12="Baja",'Mapa de Riesgos'!$AA$12="Menor"),CONCATENATE("R1C",'Mapa de Riesgos'!$O$12),"")</f>
        <v/>
      </c>
      <c r="Q36" s="63" t="str">
        <f>IF(AND('Mapa de Riesgos'!$Y$13="Baja",'Mapa de Riesgos'!$AA$13="Menor"),CONCATENATE("R1C",'Mapa de Riesgos'!$O$13),"")</f>
        <v/>
      </c>
      <c r="R36" s="63" t="str">
        <f>IF(AND('Mapa de Riesgos'!$Y$14="Baja",'Mapa de Riesgos'!$AA$14="Menor"),CONCATENATE("R1C",'Mapa de Riesgos'!$O$14),"")</f>
        <v/>
      </c>
      <c r="S36" s="63" t="str">
        <f>IF(AND('Mapa de Riesgos'!$Y$15="Baja",'Mapa de Riesgos'!$AA$15="Menor"),CONCATENATE("R1C",'Mapa de Riesgos'!$O$15),"")</f>
        <v/>
      </c>
      <c r="T36" s="63" t="str">
        <f>IF(AND('Mapa de Riesgos'!$Y$16="Baja",'Mapa de Riesgos'!$AA$16="Menor"),CONCATENATE("R1C",'Mapa de Riesgos'!$O$16),"")</f>
        <v/>
      </c>
      <c r="U36" s="64" t="str">
        <f>IF(AND('Mapa de Riesgos'!$Y$17="Baja",'Mapa de Riesgos'!$AA$17="Menor"),CONCATENATE("R1C",'Mapa de Riesgos'!$O$17),"")</f>
        <v/>
      </c>
      <c r="V36" s="62" t="str">
        <f>IF(AND('Mapa de Riesgos'!$Y$12="Baja",'Mapa de Riesgos'!$AA$12="Moderado"),CONCATENATE("R1C",'Mapa de Riesgos'!$O$12),"")</f>
        <v/>
      </c>
      <c r="W36" s="63" t="str">
        <f>IF(AND('Mapa de Riesgos'!$Y$13="Baja",'Mapa de Riesgos'!$AA$13="Moderado"),CONCATENATE("R1C",'Mapa de Riesgos'!$O$13),"")</f>
        <v/>
      </c>
      <c r="X36" s="63" t="str">
        <f>IF(AND('Mapa de Riesgos'!$Y$14="Baja",'Mapa de Riesgos'!$AA$14="Moderado"),CONCATENATE("R1C",'Mapa de Riesgos'!$O$14),"")</f>
        <v/>
      </c>
      <c r="Y36" s="63" t="str">
        <f>IF(AND('Mapa de Riesgos'!$Y$15="Baja",'Mapa de Riesgos'!$AA$15="Moderado"),CONCATENATE("R1C",'Mapa de Riesgos'!$O$15),"")</f>
        <v/>
      </c>
      <c r="Z36" s="63" t="str">
        <f>IF(AND('Mapa de Riesgos'!$Y$16="Baja",'Mapa de Riesgos'!$AA$16="Moderado"),CONCATENATE("R1C",'Mapa de Riesgos'!$O$16),"")</f>
        <v/>
      </c>
      <c r="AA36" s="64" t="str">
        <f>IF(AND('Mapa de Riesgos'!$Y$17="Baja",'Mapa de Riesgos'!$AA$17="Moderado"),CONCATENATE("R1C",'Mapa de Riesgos'!$O$17),"")</f>
        <v/>
      </c>
      <c r="AB36" s="44" t="str">
        <f>IF(AND('Mapa de Riesgos'!$Y$12="Baja",'Mapa de Riesgos'!$AA$12="Mayor"),CONCATENATE("R1C",'Mapa de Riesgos'!$O$12),"")</f>
        <v/>
      </c>
      <c r="AC36" s="45" t="str">
        <f>IF(AND('Mapa de Riesgos'!$Y$13="Baja",'Mapa de Riesgos'!$AA$13="Mayor"),CONCATENATE("R1C",'Mapa de Riesgos'!$O$13),"")</f>
        <v/>
      </c>
      <c r="AD36" s="45" t="str">
        <f>IF(AND('Mapa de Riesgos'!$Y$14="Baja",'Mapa de Riesgos'!$AA$14="Mayor"),CONCATENATE("R1C",'Mapa de Riesgos'!$O$14),"")</f>
        <v/>
      </c>
      <c r="AE36" s="45" t="str">
        <f>IF(AND('Mapa de Riesgos'!$Y$15="Baja",'Mapa de Riesgos'!$AA$15="Mayor"),CONCATENATE("R1C",'Mapa de Riesgos'!$O$15),"")</f>
        <v/>
      </c>
      <c r="AF36" s="45" t="str">
        <f>IF(AND('Mapa de Riesgos'!$Y$16="Baja",'Mapa de Riesgos'!$AA$16="Mayor"),CONCATENATE("R1C",'Mapa de Riesgos'!$O$16),"")</f>
        <v/>
      </c>
      <c r="AG36" s="46" t="str">
        <f>IF(AND('Mapa de Riesgos'!$Y$17="Baja",'Mapa de Riesgos'!$AA$17="Mayor"),CONCATENATE("R1C",'Mapa de Riesgos'!$O$17),"")</f>
        <v/>
      </c>
      <c r="AH36" s="47" t="str">
        <f>IF(AND('Mapa de Riesgos'!$Y$12="Baja",'Mapa de Riesgos'!$AA$12="Catastrófico"),CONCATENATE("R1C",'Mapa de Riesgos'!$O$12),"")</f>
        <v/>
      </c>
      <c r="AI36" s="48" t="str">
        <f>IF(AND('Mapa de Riesgos'!$Y$13="Baja",'Mapa de Riesgos'!$AA$13="Catastrófico"),CONCATENATE("R1C",'Mapa de Riesgos'!$O$13),"")</f>
        <v/>
      </c>
      <c r="AJ36" s="48" t="str">
        <f>IF(AND('Mapa de Riesgos'!$Y$14="Baja",'Mapa de Riesgos'!$AA$14="Catastrófico"),CONCATENATE("R1C",'Mapa de Riesgos'!$O$14),"")</f>
        <v/>
      </c>
      <c r="AK36" s="48" t="str">
        <f>IF(AND('Mapa de Riesgos'!$Y$15="Baja",'Mapa de Riesgos'!$AA$15="Catastrófico"),CONCATENATE("R1C",'Mapa de Riesgos'!$O$15),"")</f>
        <v/>
      </c>
      <c r="AL36" s="48" t="str">
        <f>IF(AND('Mapa de Riesgos'!$Y$16="Baja",'Mapa de Riesgos'!$AA$16="Catastrófico"),CONCATENATE("R1C",'Mapa de Riesgos'!$O$16),"")</f>
        <v/>
      </c>
      <c r="AM36" s="49" t="str">
        <f>IF(AND('Mapa de Riesgos'!$Y$17="Baja",'Mapa de Riesgos'!$AA$17="Catastrófico"),CONCATENATE("R1C",'Mapa de Riesgos'!$O$17),"")</f>
        <v/>
      </c>
      <c r="AN36" s="81"/>
      <c r="AO36" s="538" t="s">
        <v>190</v>
      </c>
      <c r="AP36" s="539"/>
      <c r="AQ36" s="539"/>
      <c r="AR36" s="539"/>
      <c r="AS36" s="539"/>
      <c r="AT36" s="540"/>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row>
    <row r="37" spans="1:80" ht="15" customHeight="1" x14ac:dyDescent="0.25">
      <c r="A37" s="81"/>
      <c r="B37" s="469"/>
      <c r="C37" s="469"/>
      <c r="D37" s="470"/>
      <c r="E37" s="526"/>
      <c r="F37" s="511"/>
      <c r="G37" s="511"/>
      <c r="H37" s="511"/>
      <c r="I37" s="511"/>
      <c r="J37" s="74" t="str">
        <f>IF(AND('Mapa de Riesgos'!$Y$18="Baja",'Mapa de Riesgos'!$AA$18="Leve"),CONCATENATE("R2C",'Mapa de Riesgos'!$O$18),"")</f>
        <v/>
      </c>
      <c r="K37" s="75" t="str">
        <f>IF(AND('Mapa de Riesgos'!$Y$19="Baja",'Mapa de Riesgos'!$AA$19="Leve"),CONCATENATE("R2C",'Mapa de Riesgos'!$O$19),"")</f>
        <v/>
      </c>
      <c r="L37" s="75" t="str">
        <f>IF(AND('Mapa de Riesgos'!$Y$20="Baja",'Mapa de Riesgos'!$AA$20="Leve"),CONCATENATE("R2C",'Mapa de Riesgos'!$O$20),"")</f>
        <v/>
      </c>
      <c r="M37" s="75" t="str">
        <f>IF(AND('Mapa de Riesgos'!$Y$21="Baja",'Mapa de Riesgos'!$AA$21="Leve"),CONCATENATE("R2C",'Mapa de Riesgos'!$O$21),"")</f>
        <v/>
      </c>
      <c r="N37" s="75" t="str">
        <f>IF(AND('Mapa de Riesgos'!$Y$22="Baja",'Mapa de Riesgos'!$AA$22="Leve"),CONCATENATE("R2C",'Mapa de Riesgos'!$O$22),"")</f>
        <v/>
      </c>
      <c r="O37" s="76" t="str">
        <f>IF(AND('Mapa de Riesgos'!$Y$23="Baja",'Mapa de Riesgos'!$AA$23="Leve"),CONCATENATE("R2C",'Mapa de Riesgos'!$O$23),"")</f>
        <v/>
      </c>
      <c r="P37" s="65" t="str">
        <f>IF(AND('Mapa de Riesgos'!$Y$18="Baja",'Mapa de Riesgos'!$AA$18="Menor"),CONCATENATE("R2C",'Mapa de Riesgos'!$O$18),"")</f>
        <v/>
      </c>
      <c r="Q37" s="66" t="str">
        <f>IF(AND('Mapa de Riesgos'!$Y$19="Baja",'Mapa de Riesgos'!$AA$19="Menor"),CONCATENATE("R2C",'Mapa de Riesgos'!$O$19),"")</f>
        <v/>
      </c>
      <c r="R37" s="66" t="str">
        <f>IF(AND('Mapa de Riesgos'!$Y$20="Baja",'Mapa de Riesgos'!$AA$20="Menor"),CONCATENATE("R2C",'Mapa de Riesgos'!$O$20),"")</f>
        <v/>
      </c>
      <c r="S37" s="66" t="str">
        <f>IF(AND('Mapa de Riesgos'!$Y$21="Baja",'Mapa de Riesgos'!$AA$21="Menor"),CONCATENATE("R2C",'Mapa de Riesgos'!$O$21),"")</f>
        <v/>
      </c>
      <c r="T37" s="66" t="str">
        <f>IF(AND('Mapa de Riesgos'!$Y$22="Baja",'Mapa de Riesgos'!$AA$22="Menor"),CONCATENATE("R2C",'Mapa de Riesgos'!$O$22),"")</f>
        <v/>
      </c>
      <c r="U37" s="67" t="str">
        <f>IF(AND('Mapa de Riesgos'!$Y$23="Baja",'Mapa de Riesgos'!$AA$23="Menor"),CONCATENATE("R2C",'Mapa de Riesgos'!$O$23),"")</f>
        <v/>
      </c>
      <c r="V37" s="65" t="str">
        <f>IF(AND('Mapa de Riesgos'!$Y$18="Baja",'Mapa de Riesgos'!$AA$18="Moderado"),CONCATENATE("R2C",'Mapa de Riesgos'!$O$18),"")</f>
        <v>R2C1</v>
      </c>
      <c r="W37" s="66" t="str">
        <f>IF(AND('Mapa de Riesgos'!$Y$19="Baja",'Mapa de Riesgos'!$AA$19="Moderado"),CONCATENATE("R2C",'Mapa de Riesgos'!$O$19),"")</f>
        <v/>
      </c>
      <c r="X37" s="66" t="str">
        <f>IF(AND('Mapa de Riesgos'!$Y$20="Baja",'Mapa de Riesgos'!$AA$20="Moderado"),CONCATENATE("R2C",'Mapa de Riesgos'!$O$20),"")</f>
        <v/>
      </c>
      <c r="Y37" s="66" t="str">
        <f>IF(AND('Mapa de Riesgos'!$Y$21="Baja",'Mapa de Riesgos'!$AA$21="Moderado"),CONCATENATE("R2C",'Mapa de Riesgos'!$O$21),"")</f>
        <v/>
      </c>
      <c r="Z37" s="66" t="str">
        <f>IF(AND('Mapa de Riesgos'!$Y$22="Baja",'Mapa de Riesgos'!$AA$22="Moderado"),CONCATENATE("R2C",'Mapa de Riesgos'!$O$22),"")</f>
        <v/>
      </c>
      <c r="AA37" s="67" t="str">
        <f>IF(AND('Mapa de Riesgos'!$Y$23="Baja",'Mapa de Riesgos'!$AA$23="Moderado"),CONCATENATE("R2C",'Mapa de Riesgos'!$O$23),"")</f>
        <v/>
      </c>
      <c r="AB37" s="50" t="str">
        <f>IF(AND('Mapa de Riesgos'!$Y$18="Baja",'Mapa de Riesgos'!$AA$18="Mayor"),CONCATENATE("R2C",'Mapa de Riesgos'!$O$18),"")</f>
        <v/>
      </c>
      <c r="AC37" s="51" t="str">
        <f>IF(AND('Mapa de Riesgos'!$Y$19="Baja",'Mapa de Riesgos'!$AA$19="Mayor"),CONCATENATE("R2C",'Mapa de Riesgos'!$O$19),"")</f>
        <v/>
      </c>
      <c r="AD37" s="51" t="str">
        <f>IF(AND('Mapa de Riesgos'!$Y$20="Baja",'Mapa de Riesgos'!$AA$20="Mayor"),CONCATENATE("R2C",'Mapa de Riesgos'!$O$20),"")</f>
        <v/>
      </c>
      <c r="AE37" s="51" t="str">
        <f>IF(AND('Mapa de Riesgos'!$Y$21="Baja",'Mapa de Riesgos'!$AA$21="Mayor"),CONCATENATE("R2C",'Mapa de Riesgos'!$O$21),"")</f>
        <v/>
      </c>
      <c r="AF37" s="51" t="str">
        <f>IF(AND('Mapa de Riesgos'!$Y$22="Baja",'Mapa de Riesgos'!$AA$22="Mayor"),CONCATENATE("R2C",'Mapa de Riesgos'!$O$22),"")</f>
        <v/>
      </c>
      <c r="AG37" s="52" t="str">
        <f>IF(AND('Mapa de Riesgos'!$Y$23="Baja",'Mapa de Riesgos'!$AA$23="Mayor"),CONCATENATE("R2C",'Mapa de Riesgos'!$O$23),"")</f>
        <v/>
      </c>
      <c r="AH37" s="53" t="str">
        <f>IF(AND('Mapa de Riesgos'!$Y$18="Baja",'Mapa de Riesgos'!$AA$18="Catastrófico"),CONCATENATE("R2C",'Mapa de Riesgos'!$O$18),"")</f>
        <v/>
      </c>
      <c r="AI37" s="54" t="str">
        <f>IF(AND('Mapa de Riesgos'!$Y$19="Baja",'Mapa de Riesgos'!$AA$19="Catastrófico"),CONCATENATE("R2C",'Mapa de Riesgos'!$O$19),"")</f>
        <v/>
      </c>
      <c r="AJ37" s="54" t="str">
        <f>IF(AND('Mapa de Riesgos'!$Y$20="Baja",'Mapa de Riesgos'!$AA$20="Catastrófico"),CONCATENATE("R2C",'Mapa de Riesgos'!$O$20),"")</f>
        <v/>
      </c>
      <c r="AK37" s="54" t="str">
        <f>IF(AND('Mapa de Riesgos'!$Y$21="Baja",'Mapa de Riesgos'!$AA$21="Catastrófico"),CONCATENATE("R2C",'Mapa de Riesgos'!$O$21),"")</f>
        <v/>
      </c>
      <c r="AL37" s="54" t="str">
        <f>IF(AND('Mapa de Riesgos'!$Y$22="Baja",'Mapa de Riesgos'!$AA$22="Catastrófico"),CONCATENATE("R2C",'Mapa de Riesgos'!$O$22),"")</f>
        <v/>
      </c>
      <c r="AM37" s="55" t="str">
        <f>IF(AND('Mapa de Riesgos'!$Y$23="Baja",'Mapa de Riesgos'!$AA$23="Catastrófico"),CONCATENATE("R2C",'Mapa de Riesgos'!$O$23),"")</f>
        <v/>
      </c>
      <c r="AN37" s="81"/>
      <c r="AO37" s="541"/>
      <c r="AP37" s="542"/>
      <c r="AQ37" s="542"/>
      <c r="AR37" s="542"/>
      <c r="AS37" s="542"/>
      <c r="AT37" s="543"/>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row>
    <row r="38" spans="1:80" ht="15" customHeight="1" x14ac:dyDescent="0.25">
      <c r="A38" s="81"/>
      <c r="B38" s="469"/>
      <c r="C38" s="469"/>
      <c r="D38" s="470"/>
      <c r="E38" s="510"/>
      <c r="F38" s="511"/>
      <c r="G38" s="511"/>
      <c r="H38" s="511"/>
      <c r="I38" s="511"/>
      <c r="J38" s="74" t="str">
        <f>IF(AND('Mapa de Riesgos'!$Y$24="Baja",'Mapa de Riesgos'!$AA$24="Leve"),CONCATENATE("R3C",'Mapa de Riesgos'!$O$24),"")</f>
        <v/>
      </c>
      <c r="K38" s="75" t="str">
        <f>IF(AND('Mapa de Riesgos'!$Y$25="Baja",'Mapa de Riesgos'!$AA$25="Leve"),CONCATENATE("R3C",'Mapa de Riesgos'!$O$25),"")</f>
        <v/>
      </c>
      <c r="L38" s="75" t="str">
        <f>IF(AND('Mapa de Riesgos'!$Y$26="Baja",'Mapa de Riesgos'!$AA$26="Leve"),CONCATENATE("R3C",'Mapa de Riesgos'!$O$26),"")</f>
        <v/>
      </c>
      <c r="M38" s="75" t="str">
        <f>IF(AND('Mapa de Riesgos'!$Y$27="Baja",'Mapa de Riesgos'!$AA$27="Leve"),CONCATENATE("R3C",'Mapa de Riesgos'!$O$27),"")</f>
        <v/>
      </c>
      <c r="N38" s="75" t="str">
        <f>IF(AND('Mapa de Riesgos'!$Y$28="Baja",'Mapa de Riesgos'!$AA$28="Leve"),CONCATENATE("R3C",'Mapa de Riesgos'!$O$28),"")</f>
        <v/>
      </c>
      <c r="O38" s="76" t="str">
        <f>IF(AND('Mapa de Riesgos'!$Y$29="Baja",'Mapa de Riesgos'!$AA$29="Leve"),CONCATENATE("R3C",'Mapa de Riesgos'!$O$29),"")</f>
        <v/>
      </c>
      <c r="P38" s="65" t="str">
        <f>IF(AND('Mapa de Riesgos'!$Y$24="Baja",'Mapa de Riesgos'!$AA$24="Menor"),CONCATENATE("R3C",'Mapa de Riesgos'!$O$24),"")</f>
        <v/>
      </c>
      <c r="Q38" s="66" t="str">
        <f>IF(AND('Mapa de Riesgos'!$Y$25="Baja",'Mapa de Riesgos'!$AA$25="Menor"),CONCATENATE("R3C",'Mapa de Riesgos'!$O$25),"")</f>
        <v/>
      </c>
      <c r="R38" s="66" t="str">
        <f>IF(AND('Mapa de Riesgos'!$Y$26="Baja",'Mapa de Riesgos'!$AA$26="Menor"),CONCATENATE("R3C",'Mapa de Riesgos'!$O$26),"")</f>
        <v/>
      </c>
      <c r="S38" s="66" t="str">
        <f>IF(AND('Mapa de Riesgos'!$Y$27="Baja",'Mapa de Riesgos'!$AA$27="Menor"),CONCATENATE("R3C",'Mapa de Riesgos'!$O$27),"")</f>
        <v/>
      </c>
      <c r="T38" s="66" t="str">
        <f>IF(AND('Mapa de Riesgos'!$Y$28="Baja",'Mapa de Riesgos'!$AA$28="Menor"),CONCATENATE("R3C",'Mapa de Riesgos'!$O$28),"")</f>
        <v/>
      </c>
      <c r="U38" s="67" t="str">
        <f>IF(AND('Mapa de Riesgos'!$Y$29="Baja",'Mapa de Riesgos'!$AA$29="Menor"),CONCATENATE("R3C",'Mapa de Riesgos'!$O$29),"")</f>
        <v/>
      </c>
      <c r="V38" s="65" t="str">
        <f>IF(AND('Mapa de Riesgos'!$Y$24="Baja",'Mapa de Riesgos'!$AA$24="Moderado"),CONCATENATE("R3C",'Mapa de Riesgos'!$O$24),"")</f>
        <v/>
      </c>
      <c r="W38" s="66" t="str">
        <f>IF(AND('Mapa de Riesgos'!$Y$25="Baja",'Mapa de Riesgos'!$AA$25="Moderado"),CONCATENATE("R3C",'Mapa de Riesgos'!$O$25),"")</f>
        <v/>
      </c>
      <c r="X38" s="66" t="str">
        <f>IF(AND('Mapa de Riesgos'!$Y$26="Baja",'Mapa de Riesgos'!$AA$26="Moderado"),CONCATENATE("R3C",'Mapa de Riesgos'!$O$26),"")</f>
        <v/>
      </c>
      <c r="Y38" s="66" t="str">
        <f>IF(AND('Mapa de Riesgos'!$Y$27="Baja",'Mapa de Riesgos'!$AA$27="Moderado"),CONCATENATE("R3C",'Mapa de Riesgos'!$O$27),"")</f>
        <v/>
      </c>
      <c r="Z38" s="66" t="str">
        <f>IF(AND('Mapa de Riesgos'!$Y$28="Baja",'Mapa de Riesgos'!$AA$28="Moderado"),CONCATENATE("R3C",'Mapa de Riesgos'!$O$28),"")</f>
        <v/>
      </c>
      <c r="AA38" s="67" t="str">
        <f>IF(AND('Mapa de Riesgos'!$Y$29="Baja",'Mapa de Riesgos'!$AA$29="Moderado"),CONCATENATE("R3C",'Mapa de Riesgos'!$O$29),"")</f>
        <v/>
      </c>
      <c r="AB38" s="50" t="str">
        <f>IF(AND('Mapa de Riesgos'!$Y$24="Baja",'Mapa de Riesgos'!$AA$24="Mayor"),CONCATENATE("R3C",'Mapa de Riesgos'!$O$24),"")</f>
        <v/>
      </c>
      <c r="AC38" s="51" t="str">
        <f>IF(AND('Mapa de Riesgos'!$Y$25="Baja",'Mapa de Riesgos'!$AA$25="Mayor"),CONCATENATE("R3C",'Mapa de Riesgos'!$O$25),"")</f>
        <v/>
      </c>
      <c r="AD38" s="51" t="str">
        <f>IF(AND('Mapa de Riesgos'!$Y$26="Baja",'Mapa de Riesgos'!$AA$26="Mayor"),CONCATENATE("R3C",'Mapa de Riesgos'!$O$26),"")</f>
        <v/>
      </c>
      <c r="AE38" s="51" t="str">
        <f>IF(AND('Mapa de Riesgos'!$Y$27="Baja",'Mapa de Riesgos'!$AA$27="Mayor"),CONCATENATE("R3C",'Mapa de Riesgos'!$O$27),"")</f>
        <v/>
      </c>
      <c r="AF38" s="51" t="str">
        <f>IF(AND('Mapa de Riesgos'!$Y$28="Baja",'Mapa de Riesgos'!$AA$28="Mayor"),CONCATENATE("R3C",'Mapa de Riesgos'!$O$28),"")</f>
        <v/>
      </c>
      <c r="AG38" s="52" t="str">
        <f>IF(AND('Mapa de Riesgos'!$Y$29="Baja",'Mapa de Riesgos'!$AA$29="Mayor"),CONCATENATE("R3C",'Mapa de Riesgos'!$O$29),"")</f>
        <v/>
      </c>
      <c r="AH38" s="53" t="str">
        <f>IF(AND('Mapa de Riesgos'!$Y$24="Baja",'Mapa de Riesgos'!$AA$24="Catastrófico"),CONCATENATE("R3C",'Mapa de Riesgos'!$O$24),"")</f>
        <v/>
      </c>
      <c r="AI38" s="54" t="str">
        <f>IF(AND('Mapa de Riesgos'!$Y$25="Baja",'Mapa de Riesgos'!$AA$25="Catastrófico"),CONCATENATE("R3C",'Mapa de Riesgos'!$O$25),"")</f>
        <v/>
      </c>
      <c r="AJ38" s="54" t="str">
        <f>IF(AND('Mapa de Riesgos'!$Y$26="Baja",'Mapa de Riesgos'!$AA$26="Catastrófico"),CONCATENATE("R3C",'Mapa de Riesgos'!$O$26),"")</f>
        <v/>
      </c>
      <c r="AK38" s="54" t="str">
        <f>IF(AND('Mapa de Riesgos'!$Y$27="Baja",'Mapa de Riesgos'!$AA$27="Catastrófico"),CONCATENATE("R3C",'Mapa de Riesgos'!$O$27),"")</f>
        <v/>
      </c>
      <c r="AL38" s="54" t="str">
        <f>IF(AND('Mapa de Riesgos'!$Y$28="Baja",'Mapa de Riesgos'!$AA$28="Catastrófico"),CONCATENATE("R3C",'Mapa de Riesgos'!$O$28),"")</f>
        <v/>
      </c>
      <c r="AM38" s="55" t="str">
        <f>IF(AND('Mapa de Riesgos'!$Y$29="Baja",'Mapa de Riesgos'!$AA$29="Catastrófico"),CONCATENATE("R3C",'Mapa de Riesgos'!$O$29),"")</f>
        <v/>
      </c>
      <c r="AN38" s="81"/>
      <c r="AO38" s="541"/>
      <c r="AP38" s="542"/>
      <c r="AQ38" s="542"/>
      <c r="AR38" s="542"/>
      <c r="AS38" s="542"/>
      <c r="AT38" s="543"/>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row>
    <row r="39" spans="1:80" ht="15" customHeight="1" x14ac:dyDescent="0.25">
      <c r="A39" s="81"/>
      <c r="B39" s="469"/>
      <c r="C39" s="469"/>
      <c r="D39" s="470"/>
      <c r="E39" s="510"/>
      <c r="F39" s="511"/>
      <c r="G39" s="511"/>
      <c r="H39" s="511"/>
      <c r="I39" s="511"/>
      <c r="J39" s="74" t="str">
        <f>IF(AND('Mapa de Riesgos'!$Y$30="Baja",'Mapa de Riesgos'!$AA$30="Leve"),CONCATENATE("R4C",'Mapa de Riesgos'!$O$30),"")</f>
        <v/>
      </c>
      <c r="K39" s="75" t="str">
        <f>IF(AND('Mapa de Riesgos'!$Y$31="Baja",'Mapa de Riesgos'!$AA$31="Leve"),CONCATENATE("R4C",'Mapa de Riesgos'!$O$31),"")</f>
        <v/>
      </c>
      <c r="L39" s="75" t="str">
        <f>IF(AND('Mapa de Riesgos'!$Y$32="Baja",'Mapa de Riesgos'!$AA$32="Leve"),CONCATENATE("R4C",'Mapa de Riesgos'!$O$32),"")</f>
        <v/>
      </c>
      <c r="M39" s="75" t="str">
        <f>IF(AND('Mapa de Riesgos'!$Y$33="Baja",'Mapa de Riesgos'!$AA$33="Leve"),CONCATENATE("R4C",'Mapa de Riesgos'!$O$33),"")</f>
        <v/>
      </c>
      <c r="N39" s="75" t="str">
        <f>IF(AND('Mapa de Riesgos'!$Y$34="Baja",'Mapa de Riesgos'!$AA$34="Leve"),CONCATENATE("R4C",'Mapa de Riesgos'!$O$34),"")</f>
        <v/>
      </c>
      <c r="O39" s="76" t="str">
        <f>IF(AND('Mapa de Riesgos'!$Y$35="Baja",'Mapa de Riesgos'!$AA$35="Leve"),CONCATENATE("R4C",'Mapa de Riesgos'!$O$35),"")</f>
        <v/>
      </c>
      <c r="P39" s="65" t="str">
        <f>IF(AND('Mapa de Riesgos'!$Y$30="Baja",'Mapa de Riesgos'!$AA$30="Menor"),CONCATENATE("R4C",'Mapa de Riesgos'!$O$30),"")</f>
        <v/>
      </c>
      <c r="Q39" s="66" t="str">
        <f>IF(AND('Mapa de Riesgos'!$Y$31="Baja",'Mapa de Riesgos'!$AA$31="Menor"),CONCATENATE("R4C",'Mapa de Riesgos'!$O$31),"")</f>
        <v/>
      </c>
      <c r="R39" s="66" t="str">
        <f>IF(AND('Mapa de Riesgos'!$Y$32="Baja",'Mapa de Riesgos'!$AA$32="Menor"),CONCATENATE("R4C",'Mapa de Riesgos'!$O$32),"")</f>
        <v/>
      </c>
      <c r="S39" s="66" t="str">
        <f>IF(AND('Mapa de Riesgos'!$Y$33="Baja",'Mapa de Riesgos'!$AA$33="Menor"),CONCATENATE("R4C",'Mapa de Riesgos'!$O$33),"")</f>
        <v/>
      </c>
      <c r="T39" s="66" t="str">
        <f>IF(AND('Mapa de Riesgos'!$Y$34="Baja",'Mapa de Riesgos'!$AA$34="Menor"),CONCATENATE("R4C",'Mapa de Riesgos'!$O$34),"")</f>
        <v/>
      </c>
      <c r="U39" s="67" t="str">
        <f>IF(AND('Mapa de Riesgos'!$Y$35="Baja",'Mapa de Riesgos'!$AA$35="Menor"),CONCATENATE("R4C",'Mapa de Riesgos'!$O$35),"")</f>
        <v/>
      </c>
      <c r="V39" s="65" t="str">
        <f>IF(AND('Mapa de Riesgos'!$Y$30="Baja",'Mapa de Riesgos'!$AA$30="Moderado"),CONCATENATE("R4C",'Mapa de Riesgos'!$O$30),"")</f>
        <v/>
      </c>
      <c r="W39" s="66" t="str">
        <f>IF(AND('Mapa de Riesgos'!$Y$31="Baja",'Mapa de Riesgos'!$AA$31="Moderado"),CONCATENATE("R4C",'Mapa de Riesgos'!$O$31),"")</f>
        <v/>
      </c>
      <c r="X39" s="66" t="str">
        <f>IF(AND('Mapa de Riesgos'!$Y$32="Baja",'Mapa de Riesgos'!$AA$32="Moderado"),CONCATENATE("R4C",'Mapa de Riesgos'!$O$32),"")</f>
        <v/>
      </c>
      <c r="Y39" s="66" t="str">
        <f>IF(AND('Mapa de Riesgos'!$Y$33="Baja",'Mapa de Riesgos'!$AA$33="Moderado"),CONCATENATE("R4C",'Mapa de Riesgos'!$O$33),"")</f>
        <v/>
      </c>
      <c r="Z39" s="66" t="str">
        <f>IF(AND('Mapa de Riesgos'!$Y$34="Baja",'Mapa de Riesgos'!$AA$34="Moderado"),CONCATENATE("R4C",'Mapa de Riesgos'!$O$34),"")</f>
        <v/>
      </c>
      <c r="AA39" s="67" t="str">
        <f>IF(AND('Mapa de Riesgos'!$Y$35="Baja",'Mapa de Riesgos'!$AA$35="Moderado"),CONCATENATE("R4C",'Mapa de Riesgos'!$O$35),"")</f>
        <v/>
      </c>
      <c r="AB39" s="50" t="str">
        <f>IF(AND('Mapa de Riesgos'!$Y$30="Baja",'Mapa de Riesgos'!$AA$30="Mayor"),CONCATENATE("R4C",'Mapa de Riesgos'!$O$30),"")</f>
        <v/>
      </c>
      <c r="AC39" s="51" t="str">
        <f>IF(AND('Mapa de Riesgos'!$Y$31="Baja",'Mapa de Riesgos'!$AA$31="Mayor"),CONCATENATE("R4C",'Mapa de Riesgos'!$O$31),"")</f>
        <v/>
      </c>
      <c r="AD39" s="51" t="str">
        <f>IF(AND('Mapa de Riesgos'!$Y$32="Baja",'Mapa de Riesgos'!$AA$32="Mayor"),CONCATENATE("R4C",'Mapa de Riesgos'!$O$32),"")</f>
        <v/>
      </c>
      <c r="AE39" s="51" t="str">
        <f>IF(AND('Mapa de Riesgos'!$Y$33="Baja",'Mapa de Riesgos'!$AA$33="Mayor"),CONCATENATE("R4C",'Mapa de Riesgos'!$O$33),"")</f>
        <v/>
      </c>
      <c r="AF39" s="51" t="str">
        <f>IF(AND('Mapa de Riesgos'!$Y$34="Baja",'Mapa de Riesgos'!$AA$34="Mayor"),CONCATENATE("R4C",'Mapa de Riesgos'!$O$34),"")</f>
        <v/>
      </c>
      <c r="AG39" s="52" t="str">
        <f>IF(AND('Mapa de Riesgos'!$Y$35="Baja",'Mapa de Riesgos'!$AA$35="Mayor"),CONCATENATE("R4C",'Mapa de Riesgos'!$O$35),"")</f>
        <v/>
      </c>
      <c r="AH39" s="53" t="str">
        <f>IF(AND('Mapa de Riesgos'!$Y$30="Baja",'Mapa de Riesgos'!$AA$30="Catastrófico"),CONCATENATE("R4C",'Mapa de Riesgos'!$O$30),"")</f>
        <v/>
      </c>
      <c r="AI39" s="54" t="str">
        <f>IF(AND('Mapa de Riesgos'!$Y$31="Baja",'Mapa de Riesgos'!$AA$31="Catastrófico"),CONCATENATE("R4C",'Mapa de Riesgos'!$O$31),"")</f>
        <v/>
      </c>
      <c r="AJ39" s="54" t="str">
        <f>IF(AND('Mapa de Riesgos'!$Y$32="Baja",'Mapa de Riesgos'!$AA$32="Catastrófico"),CONCATENATE("R4C",'Mapa de Riesgos'!$O$32),"")</f>
        <v/>
      </c>
      <c r="AK39" s="54" t="str">
        <f>IF(AND('Mapa de Riesgos'!$Y$33="Baja",'Mapa de Riesgos'!$AA$33="Catastrófico"),CONCATENATE("R4C",'Mapa de Riesgos'!$O$33),"")</f>
        <v/>
      </c>
      <c r="AL39" s="54" t="str">
        <f>IF(AND('Mapa de Riesgos'!$Y$34="Baja",'Mapa de Riesgos'!$AA$34="Catastrófico"),CONCATENATE("R4C",'Mapa de Riesgos'!$O$34),"")</f>
        <v/>
      </c>
      <c r="AM39" s="55" t="str">
        <f>IF(AND('Mapa de Riesgos'!$Y$35="Baja",'Mapa de Riesgos'!$AA$35="Catastrófico"),CONCATENATE("R4C",'Mapa de Riesgos'!$O$35),"")</f>
        <v/>
      </c>
      <c r="AN39" s="81"/>
      <c r="AO39" s="541"/>
      <c r="AP39" s="542"/>
      <c r="AQ39" s="542"/>
      <c r="AR39" s="542"/>
      <c r="AS39" s="542"/>
      <c r="AT39" s="543"/>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row>
    <row r="40" spans="1:80" ht="15" customHeight="1" x14ac:dyDescent="0.25">
      <c r="A40" s="81"/>
      <c r="B40" s="469"/>
      <c r="C40" s="469"/>
      <c r="D40" s="470"/>
      <c r="E40" s="510"/>
      <c r="F40" s="511"/>
      <c r="G40" s="511"/>
      <c r="H40" s="511"/>
      <c r="I40" s="511"/>
      <c r="J40" s="74" t="str">
        <f>IF(AND('Mapa de Riesgos'!$Y$36="Baja",'Mapa de Riesgos'!$AA$36="Leve"),CONCATENATE("R5C",'Mapa de Riesgos'!$O$36),"")</f>
        <v/>
      </c>
      <c r="K40" s="75" t="str">
        <f>IF(AND('Mapa de Riesgos'!$Y$37="Baja",'Mapa de Riesgos'!$AA$37="Leve"),CONCATENATE("R5C",'Mapa de Riesgos'!$O$37),"")</f>
        <v/>
      </c>
      <c r="L40" s="75" t="str">
        <f>IF(AND('Mapa de Riesgos'!$Y$38="Baja",'Mapa de Riesgos'!$AA$38="Leve"),CONCATENATE("R5C",'Mapa de Riesgos'!$O$38),"")</f>
        <v/>
      </c>
      <c r="M40" s="75" t="str">
        <f>IF(AND('Mapa de Riesgos'!$Y$39="Baja",'Mapa de Riesgos'!$AA$39="Leve"),CONCATENATE("R5C",'Mapa de Riesgos'!$O$39),"")</f>
        <v/>
      </c>
      <c r="N40" s="75" t="str">
        <f>IF(AND('Mapa de Riesgos'!$Y$40="Baja",'Mapa de Riesgos'!$AA$40="Leve"),CONCATENATE("R5C",'Mapa de Riesgos'!$O$40),"")</f>
        <v/>
      </c>
      <c r="O40" s="76" t="str">
        <f>IF(AND('Mapa de Riesgos'!$Y$41="Baja",'Mapa de Riesgos'!$AA$41="Leve"),CONCATENATE("R5C",'Mapa de Riesgos'!$O$41),"")</f>
        <v/>
      </c>
      <c r="P40" s="65" t="str">
        <f>IF(AND('Mapa de Riesgos'!$Y$36="Baja",'Mapa de Riesgos'!$AA$36="Menor"),CONCATENATE("R5C",'Mapa de Riesgos'!$O$36),"")</f>
        <v/>
      </c>
      <c r="Q40" s="66" t="str">
        <f>IF(AND('Mapa de Riesgos'!$Y$37="Baja",'Mapa de Riesgos'!$AA$37="Menor"),CONCATENATE("R5C",'Mapa de Riesgos'!$O$37),"")</f>
        <v/>
      </c>
      <c r="R40" s="66" t="str">
        <f>IF(AND('Mapa de Riesgos'!$Y$38="Baja",'Mapa de Riesgos'!$AA$38="Menor"),CONCATENATE("R5C",'Mapa de Riesgos'!$O$38),"")</f>
        <v/>
      </c>
      <c r="S40" s="66" t="str">
        <f>IF(AND('Mapa de Riesgos'!$Y$39="Baja",'Mapa de Riesgos'!$AA$39="Menor"),CONCATENATE("R5C",'Mapa de Riesgos'!$O$39),"")</f>
        <v/>
      </c>
      <c r="T40" s="66" t="str">
        <f>IF(AND('Mapa de Riesgos'!$Y$40="Baja",'Mapa de Riesgos'!$AA$40="Menor"),CONCATENATE("R5C",'Mapa de Riesgos'!$O$40),"")</f>
        <v/>
      </c>
      <c r="U40" s="67" t="str">
        <f>IF(AND('Mapa de Riesgos'!$Y$41="Baja",'Mapa de Riesgos'!$AA$41="Menor"),CONCATENATE("R5C",'Mapa de Riesgos'!$O$41),"")</f>
        <v/>
      </c>
      <c r="V40" s="65" t="str">
        <f>IF(AND('Mapa de Riesgos'!$Y$36="Baja",'Mapa de Riesgos'!$AA$36="Moderado"),CONCATENATE("R5C",'Mapa de Riesgos'!$O$36),"")</f>
        <v/>
      </c>
      <c r="W40" s="66" t="str">
        <f>IF(AND('Mapa de Riesgos'!$Y$37="Baja",'Mapa de Riesgos'!$AA$37="Moderado"),CONCATENATE("R5C",'Mapa de Riesgos'!$O$37),"")</f>
        <v/>
      </c>
      <c r="X40" s="66" t="str">
        <f>IF(AND('Mapa de Riesgos'!$Y$38="Baja",'Mapa de Riesgos'!$AA$38="Moderado"),CONCATENATE("R5C",'Mapa de Riesgos'!$O$38),"")</f>
        <v/>
      </c>
      <c r="Y40" s="66" t="str">
        <f>IF(AND('Mapa de Riesgos'!$Y$39="Baja",'Mapa de Riesgos'!$AA$39="Moderado"),CONCATENATE("R5C",'Mapa de Riesgos'!$O$39),"")</f>
        <v/>
      </c>
      <c r="Z40" s="66" t="str">
        <f>IF(AND('Mapa de Riesgos'!$Y$40="Baja",'Mapa de Riesgos'!$AA$40="Moderado"),CONCATENATE("R5C",'Mapa de Riesgos'!$O$40),"")</f>
        <v/>
      </c>
      <c r="AA40" s="67" t="str">
        <f>IF(AND('Mapa de Riesgos'!$Y$41="Baja",'Mapa de Riesgos'!$AA$41="Moderado"),CONCATENATE("R5C",'Mapa de Riesgos'!$O$41),"")</f>
        <v/>
      </c>
      <c r="AB40" s="50" t="str">
        <f>IF(AND('Mapa de Riesgos'!$Y$36="Baja",'Mapa de Riesgos'!$AA$36="Mayor"),CONCATENATE("R5C",'Mapa de Riesgos'!$O$36),"")</f>
        <v/>
      </c>
      <c r="AC40" s="51" t="str">
        <f>IF(AND('Mapa de Riesgos'!$Y$37="Baja",'Mapa de Riesgos'!$AA$37="Mayor"),CONCATENATE("R5C",'Mapa de Riesgos'!$O$37),"")</f>
        <v/>
      </c>
      <c r="AD40" s="51" t="str">
        <f>IF(AND('Mapa de Riesgos'!$Y$38="Baja",'Mapa de Riesgos'!$AA$38="Mayor"),CONCATENATE("R5C",'Mapa de Riesgos'!$O$38),"")</f>
        <v/>
      </c>
      <c r="AE40" s="51" t="str">
        <f>IF(AND('Mapa de Riesgos'!$Y$39="Baja",'Mapa de Riesgos'!$AA$39="Mayor"),CONCATENATE("R5C",'Mapa de Riesgos'!$O$39),"")</f>
        <v/>
      </c>
      <c r="AF40" s="51" t="str">
        <f>IF(AND('Mapa de Riesgos'!$Y$40="Baja",'Mapa de Riesgos'!$AA$40="Mayor"),CONCATENATE("R5C",'Mapa de Riesgos'!$O$40),"")</f>
        <v/>
      </c>
      <c r="AG40" s="52" t="str">
        <f>IF(AND('Mapa de Riesgos'!$Y$41="Baja",'Mapa de Riesgos'!$AA$41="Mayor"),CONCATENATE("R5C",'Mapa de Riesgos'!$O$41),"")</f>
        <v/>
      </c>
      <c r="AH40" s="53" t="str">
        <f>IF(AND('Mapa de Riesgos'!$Y$36="Baja",'Mapa de Riesgos'!$AA$36="Catastrófico"),CONCATENATE("R5C",'Mapa de Riesgos'!$O$36),"")</f>
        <v/>
      </c>
      <c r="AI40" s="54" t="str">
        <f>IF(AND('Mapa de Riesgos'!$Y$37="Baja",'Mapa de Riesgos'!$AA$37="Catastrófico"),CONCATENATE("R5C",'Mapa de Riesgos'!$O$37),"")</f>
        <v/>
      </c>
      <c r="AJ40" s="54" t="str">
        <f>IF(AND('Mapa de Riesgos'!$Y$38="Baja",'Mapa de Riesgos'!$AA$38="Catastrófico"),CONCATENATE("R5C",'Mapa de Riesgos'!$O$38),"")</f>
        <v/>
      </c>
      <c r="AK40" s="54" t="str">
        <f>IF(AND('Mapa de Riesgos'!$Y$39="Baja",'Mapa de Riesgos'!$AA$39="Catastrófico"),CONCATENATE("R5C",'Mapa de Riesgos'!$O$39),"")</f>
        <v/>
      </c>
      <c r="AL40" s="54" t="str">
        <f>IF(AND('Mapa de Riesgos'!$Y$40="Baja",'Mapa de Riesgos'!$AA$40="Catastrófico"),CONCATENATE("R5C",'Mapa de Riesgos'!$O$40),"")</f>
        <v/>
      </c>
      <c r="AM40" s="55" t="str">
        <f>IF(AND('Mapa de Riesgos'!$Y$41="Baja",'Mapa de Riesgos'!$AA$41="Catastrófico"),CONCATENATE("R5C",'Mapa de Riesgos'!$O$41),"")</f>
        <v/>
      </c>
      <c r="AN40" s="81"/>
      <c r="AO40" s="541"/>
      <c r="AP40" s="542"/>
      <c r="AQ40" s="542"/>
      <c r="AR40" s="542"/>
      <c r="AS40" s="542"/>
      <c r="AT40" s="543"/>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row>
    <row r="41" spans="1:80" ht="15" customHeight="1" x14ac:dyDescent="0.25">
      <c r="A41" s="81"/>
      <c r="B41" s="469"/>
      <c r="C41" s="469"/>
      <c r="D41" s="470"/>
      <c r="E41" s="510"/>
      <c r="F41" s="511"/>
      <c r="G41" s="511"/>
      <c r="H41" s="511"/>
      <c r="I41" s="511"/>
      <c r="J41" s="74" t="str">
        <f>IF(AND('Mapa de Riesgos'!$Y$42="Baja",'Mapa de Riesgos'!$AA$42="Leve"),CONCATENATE("R6C",'Mapa de Riesgos'!$O$42),"")</f>
        <v/>
      </c>
      <c r="K41" s="75" t="str">
        <f>IF(AND('Mapa de Riesgos'!$Y$43="Baja",'Mapa de Riesgos'!$AA$43="Leve"),CONCATENATE("R6C",'Mapa de Riesgos'!$O$43),"")</f>
        <v/>
      </c>
      <c r="L41" s="75" t="str">
        <f>IF(AND('Mapa de Riesgos'!$Y$44="Baja",'Mapa de Riesgos'!$AA$44="Leve"),CONCATENATE("R6C",'Mapa de Riesgos'!$O$44),"")</f>
        <v/>
      </c>
      <c r="M41" s="75" t="str">
        <f>IF(AND('Mapa de Riesgos'!$Y$45="Baja",'Mapa de Riesgos'!$AA$45="Leve"),CONCATENATE("R6C",'Mapa de Riesgos'!$O$45),"")</f>
        <v/>
      </c>
      <c r="N41" s="75" t="str">
        <f>IF(AND('Mapa de Riesgos'!$Y$46="Baja",'Mapa de Riesgos'!$AA$46="Leve"),CONCATENATE("R6C",'Mapa de Riesgos'!$O$46),"")</f>
        <v/>
      </c>
      <c r="O41" s="76" t="str">
        <f>IF(AND('Mapa de Riesgos'!$Y$47="Baja",'Mapa de Riesgos'!$AA$47="Leve"),CONCATENATE("R6C",'Mapa de Riesgos'!$O$47),"")</f>
        <v/>
      </c>
      <c r="P41" s="65" t="str">
        <f>IF(AND('Mapa de Riesgos'!$Y$42="Baja",'Mapa de Riesgos'!$AA$42="Menor"),CONCATENATE("R6C",'Mapa de Riesgos'!$O$42),"")</f>
        <v/>
      </c>
      <c r="Q41" s="66" t="str">
        <f>IF(AND('Mapa de Riesgos'!$Y$43="Baja",'Mapa de Riesgos'!$AA$43="Menor"),CONCATENATE("R6C",'Mapa de Riesgos'!$O$43),"")</f>
        <v/>
      </c>
      <c r="R41" s="66" t="str">
        <f>IF(AND('Mapa de Riesgos'!$Y$44="Baja",'Mapa de Riesgos'!$AA$44="Menor"),CONCATENATE("R6C",'Mapa de Riesgos'!$O$44),"")</f>
        <v/>
      </c>
      <c r="S41" s="66" t="str">
        <f>IF(AND('Mapa de Riesgos'!$Y$45="Baja",'Mapa de Riesgos'!$AA$45="Menor"),CONCATENATE("R6C",'Mapa de Riesgos'!$O$45),"")</f>
        <v/>
      </c>
      <c r="T41" s="66" t="str">
        <f>IF(AND('Mapa de Riesgos'!$Y$46="Baja",'Mapa de Riesgos'!$AA$46="Menor"),CONCATENATE("R6C",'Mapa de Riesgos'!$O$46),"")</f>
        <v/>
      </c>
      <c r="U41" s="67" t="str">
        <f>IF(AND('Mapa de Riesgos'!$Y$47="Baja",'Mapa de Riesgos'!$AA$47="Menor"),CONCATENATE("R6C",'Mapa de Riesgos'!$O$47),"")</f>
        <v/>
      </c>
      <c r="V41" s="65" t="str">
        <f>IF(AND('Mapa de Riesgos'!$Y$42="Baja",'Mapa de Riesgos'!$AA$42="Moderado"),CONCATENATE("R6C",'Mapa de Riesgos'!$O$42),"")</f>
        <v/>
      </c>
      <c r="W41" s="66" t="str">
        <f>IF(AND('Mapa de Riesgos'!$Y$43="Baja",'Mapa de Riesgos'!$AA$43="Moderado"),CONCATENATE("R6C",'Mapa de Riesgos'!$O$43),"")</f>
        <v/>
      </c>
      <c r="X41" s="66" t="str">
        <f>IF(AND('Mapa de Riesgos'!$Y$44="Baja",'Mapa de Riesgos'!$AA$44="Moderado"),CONCATENATE("R6C",'Mapa de Riesgos'!$O$44),"")</f>
        <v/>
      </c>
      <c r="Y41" s="66" t="str">
        <f>IF(AND('Mapa de Riesgos'!$Y$45="Baja",'Mapa de Riesgos'!$AA$45="Moderado"),CONCATENATE("R6C",'Mapa de Riesgos'!$O$45),"")</f>
        <v/>
      </c>
      <c r="Z41" s="66" t="str">
        <f>IF(AND('Mapa de Riesgos'!$Y$46="Baja",'Mapa de Riesgos'!$AA$46="Moderado"),CONCATENATE("R6C",'Mapa de Riesgos'!$O$46),"")</f>
        <v/>
      </c>
      <c r="AA41" s="67" t="str">
        <f>IF(AND('Mapa de Riesgos'!$Y$47="Baja",'Mapa de Riesgos'!$AA$47="Moderado"),CONCATENATE("R6C",'Mapa de Riesgos'!$O$47),"")</f>
        <v/>
      </c>
      <c r="AB41" s="50" t="str">
        <f>IF(AND('Mapa de Riesgos'!$Y$42="Baja",'Mapa de Riesgos'!$AA$42="Mayor"),CONCATENATE("R6C",'Mapa de Riesgos'!$O$42),"")</f>
        <v/>
      </c>
      <c r="AC41" s="51" t="str">
        <f>IF(AND('Mapa de Riesgos'!$Y$43="Baja",'Mapa de Riesgos'!$AA$43="Mayor"),CONCATENATE("R6C",'Mapa de Riesgos'!$O$43),"")</f>
        <v/>
      </c>
      <c r="AD41" s="51" t="str">
        <f>IF(AND('Mapa de Riesgos'!$Y$44="Baja",'Mapa de Riesgos'!$AA$44="Mayor"),CONCATENATE("R6C",'Mapa de Riesgos'!$O$44),"")</f>
        <v/>
      </c>
      <c r="AE41" s="51" t="str">
        <f>IF(AND('Mapa de Riesgos'!$Y$45="Baja",'Mapa de Riesgos'!$AA$45="Mayor"),CONCATENATE("R6C",'Mapa de Riesgos'!$O$45),"")</f>
        <v/>
      </c>
      <c r="AF41" s="51" t="str">
        <f>IF(AND('Mapa de Riesgos'!$Y$46="Baja",'Mapa de Riesgos'!$AA$46="Mayor"),CONCATENATE("R6C",'Mapa de Riesgos'!$O$46),"")</f>
        <v/>
      </c>
      <c r="AG41" s="52" t="str">
        <f>IF(AND('Mapa de Riesgos'!$Y$47="Baja",'Mapa de Riesgos'!$AA$47="Mayor"),CONCATENATE("R6C",'Mapa de Riesgos'!$O$47),"")</f>
        <v/>
      </c>
      <c r="AH41" s="53" t="str">
        <f>IF(AND('Mapa de Riesgos'!$Y$42="Baja",'Mapa de Riesgos'!$AA$42="Catastrófico"),CONCATENATE("R6C",'Mapa de Riesgos'!$O$42),"")</f>
        <v/>
      </c>
      <c r="AI41" s="54" t="str">
        <f>IF(AND('Mapa de Riesgos'!$Y$43="Baja",'Mapa de Riesgos'!$AA$43="Catastrófico"),CONCATENATE("R6C",'Mapa de Riesgos'!$O$43),"")</f>
        <v/>
      </c>
      <c r="AJ41" s="54" t="str">
        <f>IF(AND('Mapa de Riesgos'!$Y$44="Baja",'Mapa de Riesgos'!$AA$44="Catastrófico"),CONCATENATE("R6C",'Mapa de Riesgos'!$O$44),"")</f>
        <v/>
      </c>
      <c r="AK41" s="54" t="str">
        <f>IF(AND('Mapa de Riesgos'!$Y$45="Baja",'Mapa de Riesgos'!$AA$45="Catastrófico"),CONCATENATE("R6C",'Mapa de Riesgos'!$O$45),"")</f>
        <v/>
      </c>
      <c r="AL41" s="54" t="str">
        <f>IF(AND('Mapa de Riesgos'!$Y$46="Baja",'Mapa de Riesgos'!$AA$46="Catastrófico"),CONCATENATE("R6C",'Mapa de Riesgos'!$O$46),"")</f>
        <v/>
      </c>
      <c r="AM41" s="55" t="str">
        <f>IF(AND('Mapa de Riesgos'!$Y$47="Baja",'Mapa de Riesgos'!$AA$47="Catastrófico"),CONCATENATE("R6C",'Mapa de Riesgos'!$O$47),"")</f>
        <v/>
      </c>
      <c r="AN41" s="81"/>
      <c r="AO41" s="541"/>
      <c r="AP41" s="542"/>
      <c r="AQ41" s="542"/>
      <c r="AR41" s="542"/>
      <c r="AS41" s="542"/>
      <c r="AT41" s="543"/>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row>
    <row r="42" spans="1:80" ht="15" customHeight="1" x14ac:dyDescent="0.25">
      <c r="A42" s="81"/>
      <c r="B42" s="469"/>
      <c r="C42" s="469"/>
      <c r="D42" s="470"/>
      <c r="E42" s="510"/>
      <c r="F42" s="511"/>
      <c r="G42" s="511"/>
      <c r="H42" s="511"/>
      <c r="I42" s="511"/>
      <c r="J42" s="74" t="str">
        <f>IF(AND('Mapa de Riesgos'!$Y$48="Baja",'Mapa de Riesgos'!$AA$48="Leve"),CONCATENATE("R7C",'Mapa de Riesgos'!$O$48),"")</f>
        <v/>
      </c>
      <c r="K42" s="75" t="str">
        <f>IF(AND('Mapa de Riesgos'!$Y$49="Baja",'Mapa de Riesgos'!$AA$49="Leve"),CONCATENATE("R7C",'Mapa de Riesgos'!$O$49),"")</f>
        <v/>
      </c>
      <c r="L42" s="75" t="str">
        <f>IF(AND('Mapa de Riesgos'!$Y$50="Baja",'Mapa de Riesgos'!$AA$50="Leve"),CONCATENATE("R7C",'Mapa de Riesgos'!$O$50),"")</f>
        <v/>
      </c>
      <c r="M42" s="75" t="str">
        <f>IF(AND('Mapa de Riesgos'!$Y$51="Baja",'Mapa de Riesgos'!$AA$51="Leve"),CONCATENATE("R7C",'Mapa de Riesgos'!$O$51),"")</f>
        <v/>
      </c>
      <c r="N42" s="75" t="str">
        <f>IF(AND('Mapa de Riesgos'!$Y$52="Baja",'Mapa de Riesgos'!$AA$52="Leve"),CONCATENATE("R7C",'Mapa de Riesgos'!$O$52),"")</f>
        <v/>
      </c>
      <c r="O42" s="76" t="str">
        <f>IF(AND('Mapa de Riesgos'!$Y$53="Baja",'Mapa de Riesgos'!$AA$53="Leve"),CONCATENATE("R7C",'Mapa de Riesgos'!$O$53),"")</f>
        <v/>
      </c>
      <c r="P42" s="65" t="str">
        <f>IF(AND('Mapa de Riesgos'!$Y$48="Baja",'Mapa de Riesgos'!$AA$48="Menor"),CONCATENATE("R7C",'Mapa de Riesgos'!$O$48),"")</f>
        <v/>
      </c>
      <c r="Q42" s="66" t="str">
        <f>IF(AND('Mapa de Riesgos'!$Y$49="Baja",'Mapa de Riesgos'!$AA$49="Menor"),CONCATENATE("R7C",'Mapa de Riesgos'!$O$49),"")</f>
        <v/>
      </c>
      <c r="R42" s="66" t="str">
        <f>IF(AND('Mapa de Riesgos'!$Y$50="Baja",'Mapa de Riesgos'!$AA$50="Menor"),CONCATENATE("R7C",'Mapa de Riesgos'!$O$50),"")</f>
        <v/>
      </c>
      <c r="S42" s="66" t="str">
        <f>IF(AND('Mapa de Riesgos'!$Y$51="Baja",'Mapa de Riesgos'!$AA$51="Menor"),CONCATENATE("R7C",'Mapa de Riesgos'!$O$51),"")</f>
        <v/>
      </c>
      <c r="T42" s="66" t="str">
        <f>IF(AND('Mapa de Riesgos'!$Y$52="Baja",'Mapa de Riesgos'!$AA$52="Menor"),CONCATENATE("R7C",'Mapa de Riesgos'!$O$52),"")</f>
        <v/>
      </c>
      <c r="U42" s="67" t="str">
        <f>IF(AND('Mapa de Riesgos'!$Y$53="Baja",'Mapa de Riesgos'!$AA$53="Menor"),CONCATENATE("R7C",'Mapa de Riesgos'!$O$53),"")</f>
        <v/>
      </c>
      <c r="V42" s="65" t="str">
        <f>IF(AND('Mapa de Riesgos'!$Y$48="Baja",'Mapa de Riesgos'!$AA$48="Moderado"),CONCATENATE("R7C",'Mapa de Riesgos'!$O$48),"")</f>
        <v/>
      </c>
      <c r="W42" s="66" t="str">
        <f>IF(AND('Mapa de Riesgos'!$Y$49="Baja",'Mapa de Riesgos'!$AA$49="Moderado"),CONCATENATE("R7C",'Mapa de Riesgos'!$O$49),"")</f>
        <v/>
      </c>
      <c r="X42" s="66" t="str">
        <f>IF(AND('Mapa de Riesgos'!$Y$50="Baja",'Mapa de Riesgos'!$AA$50="Moderado"),CONCATENATE("R7C",'Mapa de Riesgos'!$O$50),"")</f>
        <v/>
      </c>
      <c r="Y42" s="66" t="str">
        <f>IF(AND('Mapa de Riesgos'!$Y$51="Baja",'Mapa de Riesgos'!$AA$51="Moderado"),CONCATENATE("R7C",'Mapa de Riesgos'!$O$51),"")</f>
        <v/>
      </c>
      <c r="Z42" s="66" t="str">
        <f>IF(AND('Mapa de Riesgos'!$Y$52="Baja",'Mapa de Riesgos'!$AA$52="Moderado"),CONCATENATE("R7C",'Mapa de Riesgos'!$O$52),"")</f>
        <v/>
      </c>
      <c r="AA42" s="67" t="str">
        <f>IF(AND('Mapa de Riesgos'!$Y$53="Baja",'Mapa de Riesgos'!$AA$53="Moderado"),CONCATENATE("R7C",'Mapa de Riesgos'!$O$53),"")</f>
        <v/>
      </c>
      <c r="AB42" s="50" t="str">
        <f>IF(AND('Mapa de Riesgos'!$Y$48="Baja",'Mapa de Riesgos'!$AA$48="Mayor"),CONCATENATE("R7C",'Mapa de Riesgos'!$O$48),"")</f>
        <v/>
      </c>
      <c r="AC42" s="51" t="str">
        <f>IF(AND('Mapa de Riesgos'!$Y$49="Baja",'Mapa de Riesgos'!$AA$49="Mayor"),CONCATENATE("R7C",'Mapa de Riesgos'!$O$49),"")</f>
        <v/>
      </c>
      <c r="AD42" s="51" t="str">
        <f>IF(AND('Mapa de Riesgos'!$Y$50="Baja",'Mapa de Riesgos'!$AA$50="Mayor"),CONCATENATE("R7C",'Mapa de Riesgos'!$O$50),"")</f>
        <v/>
      </c>
      <c r="AE42" s="51" t="str">
        <f>IF(AND('Mapa de Riesgos'!$Y$51="Baja",'Mapa de Riesgos'!$AA$51="Mayor"),CONCATENATE("R7C",'Mapa de Riesgos'!$O$51),"")</f>
        <v/>
      </c>
      <c r="AF42" s="51" t="str">
        <f>IF(AND('Mapa de Riesgos'!$Y$52="Baja",'Mapa de Riesgos'!$AA$52="Mayor"),CONCATENATE("R7C",'Mapa de Riesgos'!$O$52),"")</f>
        <v/>
      </c>
      <c r="AG42" s="52" t="str">
        <f>IF(AND('Mapa de Riesgos'!$Y$53="Baja",'Mapa de Riesgos'!$AA$53="Mayor"),CONCATENATE("R7C",'Mapa de Riesgos'!$O$53),"")</f>
        <v/>
      </c>
      <c r="AH42" s="53" t="str">
        <f>IF(AND('Mapa de Riesgos'!$Y$48="Baja",'Mapa de Riesgos'!$AA$48="Catastrófico"),CONCATENATE("R7C",'Mapa de Riesgos'!$O$48),"")</f>
        <v/>
      </c>
      <c r="AI42" s="54" t="str">
        <f>IF(AND('Mapa de Riesgos'!$Y$49="Baja",'Mapa de Riesgos'!$AA$49="Catastrófico"),CONCATENATE("R7C",'Mapa de Riesgos'!$O$49),"")</f>
        <v/>
      </c>
      <c r="AJ42" s="54" t="str">
        <f>IF(AND('Mapa de Riesgos'!$Y$50="Baja",'Mapa de Riesgos'!$AA$50="Catastrófico"),CONCATENATE("R7C",'Mapa de Riesgos'!$O$50),"")</f>
        <v/>
      </c>
      <c r="AK42" s="54" t="str">
        <f>IF(AND('Mapa de Riesgos'!$Y$51="Baja",'Mapa de Riesgos'!$AA$51="Catastrófico"),CONCATENATE("R7C",'Mapa de Riesgos'!$O$51),"")</f>
        <v/>
      </c>
      <c r="AL42" s="54" t="str">
        <f>IF(AND('Mapa de Riesgos'!$Y$52="Baja",'Mapa de Riesgos'!$AA$52="Catastrófico"),CONCATENATE("R7C",'Mapa de Riesgos'!$O$52),"")</f>
        <v/>
      </c>
      <c r="AM42" s="55" t="str">
        <f>IF(AND('Mapa de Riesgos'!$Y$53="Baja",'Mapa de Riesgos'!$AA$53="Catastrófico"),CONCATENATE("R7C",'Mapa de Riesgos'!$O$53),"")</f>
        <v/>
      </c>
      <c r="AN42" s="81"/>
      <c r="AO42" s="541"/>
      <c r="AP42" s="542"/>
      <c r="AQ42" s="542"/>
      <c r="AR42" s="542"/>
      <c r="AS42" s="542"/>
      <c r="AT42" s="543"/>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row>
    <row r="43" spans="1:80" ht="15" customHeight="1" x14ac:dyDescent="0.25">
      <c r="A43" s="81"/>
      <c r="B43" s="469"/>
      <c r="C43" s="469"/>
      <c r="D43" s="470"/>
      <c r="E43" s="510"/>
      <c r="F43" s="511"/>
      <c r="G43" s="511"/>
      <c r="H43" s="511"/>
      <c r="I43" s="511"/>
      <c r="J43" s="74" t="str">
        <f>IF(AND('Mapa de Riesgos'!$Y$54="Baja",'Mapa de Riesgos'!$AA$54="Leve"),CONCATENATE("R8C",'Mapa de Riesgos'!$O$54),"")</f>
        <v/>
      </c>
      <c r="K43" s="75" t="str">
        <f>IF(AND('Mapa de Riesgos'!$Y$55="Baja",'Mapa de Riesgos'!$AA$55="Leve"),CONCATENATE("R8C",'Mapa de Riesgos'!$O$55),"")</f>
        <v/>
      </c>
      <c r="L43" s="75" t="str">
        <f>IF(AND('Mapa de Riesgos'!$Y$56="Baja",'Mapa de Riesgos'!$AA$56="Leve"),CONCATENATE("R8C",'Mapa de Riesgos'!$O$56),"")</f>
        <v/>
      </c>
      <c r="M43" s="75" t="str">
        <f>IF(AND('Mapa de Riesgos'!$Y$57="Baja",'Mapa de Riesgos'!$AA$57="Leve"),CONCATENATE("R8C",'Mapa de Riesgos'!$O$57),"")</f>
        <v/>
      </c>
      <c r="N43" s="75" t="str">
        <f>IF(AND('Mapa de Riesgos'!$Y$58="Baja",'Mapa de Riesgos'!$AA$58="Leve"),CONCATENATE("R8C",'Mapa de Riesgos'!$O$58),"")</f>
        <v/>
      </c>
      <c r="O43" s="76" t="str">
        <f>IF(AND('Mapa de Riesgos'!$Y$59="Baja",'Mapa de Riesgos'!$AA$59="Leve"),CONCATENATE("R8C",'Mapa de Riesgos'!$O$59),"")</f>
        <v/>
      </c>
      <c r="P43" s="65" t="str">
        <f>IF(AND('Mapa de Riesgos'!$Y$54="Baja",'Mapa de Riesgos'!$AA$54="Menor"),CONCATENATE("R8C",'Mapa de Riesgos'!$O$54),"")</f>
        <v/>
      </c>
      <c r="Q43" s="66" t="str">
        <f>IF(AND('Mapa de Riesgos'!$Y$55="Baja",'Mapa de Riesgos'!$AA$55="Menor"),CONCATENATE("R8C",'Mapa de Riesgos'!$O$55),"")</f>
        <v/>
      </c>
      <c r="R43" s="66" t="str">
        <f>IF(AND('Mapa de Riesgos'!$Y$56="Baja",'Mapa de Riesgos'!$AA$56="Menor"),CONCATENATE("R8C",'Mapa de Riesgos'!$O$56),"")</f>
        <v/>
      </c>
      <c r="S43" s="66" t="str">
        <f>IF(AND('Mapa de Riesgos'!$Y$57="Baja",'Mapa de Riesgos'!$AA$57="Menor"),CONCATENATE("R8C",'Mapa de Riesgos'!$O$57),"")</f>
        <v/>
      </c>
      <c r="T43" s="66" t="str">
        <f>IF(AND('Mapa de Riesgos'!$Y$58="Baja",'Mapa de Riesgos'!$AA$58="Menor"),CONCATENATE("R8C",'Mapa de Riesgos'!$O$58),"")</f>
        <v/>
      </c>
      <c r="U43" s="67" t="str">
        <f>IF(AND('Mapa de Riesgos'!$Y$59="Baja",'Mapa de Riesgos'!$AA$59="Menor"),CONCATENATE("R8C",'Mapa de Riesgos'!$O$59),"")</f>
        <v/>
      </c>
      <c r="V43" s="65" t="str">
        <f>IF(AND('Mapa de Riesgos'!$Y$54="Baja",'Mapa de Riesgos'!$AA$54="Moderado"),CONCATENATE("R8C",'Mapa de Riesgos'!$O$54),"")</f>
        <v/>
      </c>
      <c r="W43" s="66" t="str">
        <f>IF(AND('Mapa de Riesgos'!$Y$55="Baja",'Mapa de Riesgos'!$AA$55="Moderado"),CONCATENATE("R8C",'Mapa de Riesgos'!$O$55),"")</f>
        <v/>
      </c>
      <c r="X43" s="66" t="str">
        <f>IF(AND('Mapa de Riesgos'!$Y$56="Baja",'Mapa de Riesgos'!$AA$56="Moderado"),CONCATENATE("R8C",'Mapa de Riesgos'!$O$56),"")</f>
        <v/>
      </c>
      <c r="Y43" s="66" t="str">
        <f>IF(AND('Mapa de Riesgos'!$Y$57="Baja",'Mapa de Riesgos'!$AA$57="Moderado"),CONCATENATE("R8C",'Mapa de Riesgos'!$O$57),"")</f>
        <v/>
      </c>
      <c r="Z43" s="66" t="str">
        <f>IF(AND('Mapa de Riesgos'!$Y$58="Baja",'Mapa de Riesgos'!$AA$58="Moderado"),CONCATENATE("R8C",'Mapa de Riesgos'!$O$58),"")</f>
        <v/>
      </c>
      <c r="AA43" s="67" t="str">
        <f>IF(AND('Mapa de Riesgos'!$Y$59="Baja",'Mapa de Riesgos'!$AA$59="Moderado"),CONCATENATE("R8C",'Mapa de Riesgos'!$O$59),"")</f>
        <v/>
      </c>
      <c r="AB43" s="50" t="str">
        <f>IF(AND('Mapa de Riesgos'!$Y$54="Baja",'Mapa de Riesgos'!$AA$54="Mayor"),CONCATENATE("R8C",'Mapa de Riesgos'!$O$54),"")</f>
        <v/>
      </c>
      <c r="AC43" s="51" t="str">
        <f>IF(AND('Mapa de Riesgos'!$Y$55="Baja",'Mapa de Riesgos'!$AA$55="Mayor"),CONCATENATE("R8C",'Mapa de Riesgos'!$O$55),"")</f>
        <v/>
      </c>
      <c r="AD43" s="51" t="str">
        <f>IF(AND('Mapa de Riesgos'!$Y$56="Baja",'Mapa de Riesgos'!$AA$56="Mayor"),CONCATENATE("R8C",'Mapa de Riesgos'!$O$56),"")</f>
        <v/>
      </c>
      <c r="AE43" s="51" t="str">
        <f>IF(AND('Mapa de Riesgos'!$Y$57="Baja",'Mapa de Riesgos'!$AA$57="Mayor"),CONCATENATE("R8C",'Mapa de Riesgos'!$O$57),"")</f>
        <v/>
      </c>
      <c r="AF43" s="51" t="str">
        <f>IF(AND('Mapa de Riesgos'!$Y$58="Baja",'Mapa de Riesgos'!$AA$58="Mayor"),CONCATENATE("R8C",'Mapa de Riesgos'!$O$58),"")</f>
        <v/>
      </c>
      <c r="AG43" s="52" t="str">
        <f>IF(AND('Mapa de Riesgos'!$Y$59="Baja",'Mapa de Riesgos'!$AA$59="Mayor"),CONCATENATE("R8C",'Mapa de Riesgos'!$O$59),"")</f>
        <v/>
      </c>
      <c r="AH43" s="53" t="str">
        <f>IF(AND('Mapa de Riesgos'!$Y$54="Baja",'Mapa de Riesgos'!$AA$54="Catastrófico"),CONCATENATE("R8C",'Mapa de Riesgos'!$O$54),"")</f>
        <v/>
      </c>
      <c r="AI43" s="54" t="str">
        <f>IF(AND('Mapa de Riesgos'!$Y$55="Baja",'Mapa de Riesgos'!$AA$55="Catastrófico"),CONCATENATE("R8C",'Mapa de Riesgos'!$O$55),"")</f>
        <v/>
      </c>
      <c r="AJ43" s="54" t="str">
        <f>IF(AND('Mapa de Riesgos'!$Y$56="Baja",'Mapa de Riesgos'!$AA$56="Catastrófico"),CONCATENATE("R8C",'Mapa de Riesgos'!$O$56),"")</f>
        <v/>
      </c>
      <c r="AK43" s="54" t="str">
        <f>IF(AND('Mapa de Riesgos'!$Y$57="Baja",'Mapa de Riesgos'!$AA$57="Catastrófico"),CONCATENATE("R8C",'Mapa de Riesgos'!$O$57),"")</f>
        <v/>
      </c>
      <c r="AL43" s="54" t="str">
        <f>IF(AND('Mapa de Riesgos'!$Y$58="Baja",'Mapa de Riesgos'!$AA$58="Catastrófico"),CONCATENATE("R8C",'Mapa de Riesgos'!$O$58),"")</f>
        <v/>
      </c>
      <c r="AM43" s="55" t="str">
        <f>IF(AND('Mapa de Riesgos'!$Y$59="Baja",'Mapa de Riesgos'!$AA$59="Catastrófico"),CONCATENATE("R8C",'Mapa de Riesgos'!$O$59),"")</f>
        <v/>
      </c>
      <c r="AN43" s="81"/>
      <c r="AO43" s="541"/>
      <c r="AP43" s="542"/>
      <c r="AQ43" s="542"/>
      <c r="AR43" s="542"/>
      <c r="AS43" s="542"/>
      <c r="AT43" s="543"/>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row>
    <row r="44" spans="1:80" ht="15" customHeight="1" x14ac:dyDescent="0.25">
      <c r="A44" s="81"/>
      <c r="B44" s="469"/>
      <c r="C44" s="469"/>
      <c r="D44" s="470"/>
      <c r="E44" s="510"/>
      <c r="F44" s="511"/>
      <c r="G44" s="511"/>
      <c r="H44" s="511"/>
      <c r="I44" s="511"/>
      <c r="J44" s="74" t="str">
        <f>IF(AND('Mapa de Riesgos'!$Y$60="Baja",'Mapa de Riesgos'!$AA$60="Leve"),CONCATENATE("R9C",'Mapa de Riesgos'!$O$60),"")</f>
        <v/>
      </c>
      <c r="K44" s="75" t="str">
        <f>IF(AND('Mapa de Riesgos'!$Y$61="Baja",'Mapa de Riesgos'!$AA$61="Leve"),CONCATENATE("R9C",'Mapa de Riesgos'!$O$61),"")</f>
        <v/>
      </c>
      <c r="L44" s="75" t="str">
        <f>IF(AND('Mapa de Riesgos'!$Y$62="Baja",'Mapa de Riesgos'!$AA$62="Leve"),CONCATENATE("R9C",'Mapa de Riesgos'!$O$62),"")</f>
        <v/>
      </c>
      <c r="M44" s="75" t="str">
        <f>IF(AND('Mapa de Riesgos'!$Y$63="Baja",'Mapa de Riesgos'!$AA$63="Leve"),CONCATENATE("R9C",'Mapa de Riesgos'!$O$63),"")</f>
        <v/>
      </c>
      <c r="N44" s="75" t="str">
        <f>IF(AND('Mapa de Riesgos'!$Y$64="Baja",'Mapa de Riesgos'!$AA$64="Leve"),CONCATENATE("R9C",'Mapa de Riesgos'!$O$64),"")</f>
        <v/>
      </c>
      <c r="O44" s="76" t="str">
        <f>IF(AND('Mapa de Riesgos'!$Y$65="Baja",'Mapa de Riesgos'!$AA$65="Leve"),CONCATENATE("R9C",'Mapa de Riesgos'!$O$65),"")</f>
        <v/>
      </c>
      <c r="P44" s="65" t="str">
        <f>IF(AND('Mapa de Riesgos'!$Y$60="Baja",'Mapa de Riesgos'!$AA$60="Menor"),CONCATENATE("R9C",'Mapa de Riesgos'!$O$60),"")</f>
        <v/>
      </c>
      <c r="Q44" s="66" t="str">
        <f>IF(AND('Mapa de Riesgos'!$Y$61="Baja",'Mapa de Riesgos'!$AA$61="Menor"),CONCATENATE("R9C",'Mapa de Riesgos'!$O$61),"")</f>
        <v/>
      </c>
      <c r="R44" s="66" t="str">
        <f>IF(AND('Mapa de Riesgos'!$Y$62="Baja",'Mapa de Riesgos'!$AA$62="Menor"),CONCATENATE("R9C",'Mapa de Riesgos'!$O$62),"")</f>
        <v/>
      </c>
      <c r="S44" s="66" t="str">
        <f>IF(AND('Mapa de Riesgos'!$Y$63="Baja",'Mapa de Riesgos'!$AA$63="Menor"),CONCATENATE("R9C",'Mapa de Riesgos'!$O$63),"")</f>
        <v/>
      </c>
      <c r="T44" s="66" t="str">
        <f>IF(AND('Mapa de Riesgos'!$Y$64="Baja",'Mapa de Riesgos'!$AA$64="Menor"),CONCATENATE("R9C",'Mapa de Riesgos'!$O$64),"")</f>
        <v/>
      </c>
      <c r="U44" s="67" t="str">
        <f>IF(AND('Mapa de Riesgos'!$Y$65="Baja",'Mapa de Riesgos'!$AA$65="Menor"),CONCATENATE("R9C",'Mapa de Riesgos'!$O$65),"")</f>
        <v/>
      </c>
      <c r="V44" s="65" t="str">
        <f>IF(AND('Mapa de Riesgos'!$Y$60="Baja",'Mapa de Riesgos'!$AA$60="Moderado"),CONCATENATE("R9C",'Mapa de Riesgos'!$O$60),"")</f>
        <v/>
      </c>
      <c r="W44" s="66" t="str">
        <f>IF(AND('Mapa de Riesgos'!$Y$61="Baja",'Mapa de Riesgos'!$AA$61="Moderado"),CONCATENATE("R9C",'Mapa de Riesgos'!$O$61),"")</f>
        <v/>
      </c>
      <c r="X44" s="66" t="str">
        <f>IF(AND('Mapa de Riesgos'!$Y$62="Baja",'Mapa de Riesgos'!$AA$62="Moderado"),CONCATENATE("R9C",'Mapa de Riesgos'!$O$62),"")</f>
        <v/>
      </c>
      <c r="Y44" s="66" t="str">
        <f>IF(AND('Mapa de Riesgos'!$Y$63="Baja",'Mapa de Riesgos'!$AA$63="Moderado"),CONCATENATE("R9C",'Mapa de Riesgos'!$O$63),"")</f>
        <v/>
      </c>
      <c r="Z44" s="66" t="str">
        <f>IF(AND('Mapa de Riesgos'!$Y$64="Baja",'Mapa de Riesgos'!$AA$64="Moderado"),CONCATENATE("R9C",'Mapa de Riesgos'!$O$64),"")</f>
        <v/>
      </c>
      <c r="AA44" s="67" t="str">
        <f>IF(AND('Mapa de Riesgos'!$Y$65="Baja",'Mapa de Riesgos'!$AA$65="Moderado"),CONCATENATE("R9C",'Mapa de Riesgos'!$O$65),"")</f>
        <v/>
      </c>
      <c r="AB44" s="50" t="str">
        <f>IF(AND('Mapa de Riesgos'!$Y$60="Baja",'Mapa de Riesgos'!$AA$60="Mayor"),CONCATENATE("R9C",'Mapa de Riesgos'!$O$60),"")</f>
        <v/>
      </c>
      <c r="AC44" s="51" t="str">
        <f>IF(AND('Mapa de Riesgos'!$Y$61="Baja",'Mapa de Riesgos'!$AA$61="Mayor"),CONCATENATE("R9C",'Mapa de Riesgos'!$O$61),"")</f>
        <v/>
      </c>
      <c r="AD44" s="51" t="str">
        <f>IF(AND('Mapa de Riesgos'!$Y$62="Baja",'Mapa de Riesgos'!$AA$62="Mayor"),CONCATENATE("R9C",'Mapa de Riesgos'!$O$62),"")</f>
        <v/>
      </c>
      <c r="AE44" s="51" t="str">
        <f>IF(AND('Mapa de Riesgos'!$Y$63="Baja",'Mapa de Riesgos'!$AA$63="Mayor"),CONCATENATE("R9C",'Mapa de Riesgos'!$O$63),"")</f>
        <v/>
      </c>
      <c r="AF44" s="51" t="str">
        <f>IF(AND('Mapa de Riesgos'!$Y$64="Baja",'Mapa de Riesgos'!$AA$64="Mayor"),CONCATENATE("R9C",'Mapa de Riesgos'!$O$64),"")</f>
        <v/>
      </c>
      <c r="AG44" s="52" t="str">
        <f>IF(AND('Mapa de Riesgos'!$Y$65="Baja",'Mapa de Riesgos'!$AA$65="Mayor"),CONCATENATE("R9C",'Mapa de Riesgos'!$O$65),"")</f>
        <v/>
      </c>
      <c r="AH44" s="53" t="str">
        <f>IF(AND('Mapa de Riesgos'!$Y$60="Baja",'Mapa de Riesgos'!$AA$60="Catastrófico"),CONCATENATE("R9C",'Mapa de Riesgos'!$O$60),"")</f>
        <v/>
      </c>
      <c r="AI44" s="54" t="str">
        <f>IF(AND('Mapa de Riesgos'!$Y$61="Baja",'Mapa de Riesgos'!$AA$61="Catastrófico"),CONCATENATE("R9C",'Mapa de Riesgos'!$O$61),"")</f>
        <v/>
      </c>
      <c r="AJ44" s="54" t="str">
        <f>IF(AND('Mapa de Riesgos'!$Y$62="Baja",'Mapa de Riesgos'!$AA$62="Catastrófico"),CONCATENATE("R9C",'Mapa de Riesgos'!$O$62),"")</f>
        <v/>
      </c>
      <c r="AK44" s="54" t="str">
        <f>IF(AND('Mapa de Riesgos'!$Y$63="Baja",'Mapa de Riesgos'!$AA$63="Catastrófico"),CONCATENATE("R9C",'Mapa de Riesgos'!$O$63),"")</f>
        <v/>
      </c>
      <c r="AL44" s="54" t="str">
        <f>IF(AND('Mapa de Riesgos'!$Y$64="Baja",'Mapa de Riesgos'!$AA$64="Catastrófico"),CONCATENATE("R9C",'Mapa de Riesgos'!$O$64),"")</f>
        <v/>
      </c>
      <c r="AM44" s="55" t="str">
        <f>IF(AND('Mapa de Riesgos'!$Y$65="Baja",'Mapa de Riesgos'!$AA$65="Catastrófico"),CONCATENATE("R9C",'Mapa de Riesgos'!$O$65),"")</f>
        <v/>
      </c>
      <c r="AN44" s="81"/>
      <c r="AO44" s="541"/>
      <c r="AP44" s="542"/>
      <c r="AQ44" s="542"/>
      <c r="AR44" s="542"/>
      <c r="AS44" s="542"/>
      <c r="AT44" s="543"/>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row>
    <row r="45" spans="1:80" ht="15.75" customHeight="1" thickBot="1" x14ac:dyDescent="0.3">
      <c r="A45" s="81"/>
      <c r="B45" s="469"/>
      <c r="C45" s="469"/>
      <c r="D45" s="470"/>
      <c r="E45" s="513"/>
      <c r="F45" s="514"/>
      <c r="G45" s="514"/>
      <c r="H45" s="514"/>
      <c r="I45" s="514"/>
      <c r="J45" s="77" t="str">
        <f>IF(AND('Mapa de Riesgos'!$Y$66="Baja",'Mapa de Riesgos'!$AA$66="Leve"),CONCATENATE("R10C",'Mapa de Riesgos'!$O$66),"")</f>
        <v/>
      </c>
      <c r="K45" s="78" t="str">
        <f>IF(AND('Mapa de Riesgos'!$Y$67="Baja",'Mapa de Riesgos'!$AA$67="Leve"),CONCATENATE("R10C",'Mapa de Riesgos'!$O$67),"")</f>
        <v/>
      </c>
      <c r="L45" s="78" t="str">
        <f>IF(AND('Mapa de Riesgos'!$Y$68="Baja",'Mapa de Riesgos'!$AA$68="Leve"),CONCATENATE("R10C",'Mapa de Riesgos'!$O$68),"")</f>
        <v/>
      </c>
      <c r="M45" s="78" t="str">
        <f>IF(AND('Mapa de Riesgos'!$Y$69="Baja",'Mapa de Riesgos'!$AA$69="Leve"),CONCATENATE("R10C",'Mapa de Riesgos'!$O$69),"")</f>
        <v/>
      </c>
      <c r="N45" s="78" t="str">
        <f>IF(AND('Mapa de Riesgos'!$Y$70="Baja",'Mapa de Riesgos'!$AA$70="Leve"),CONCATENATE("R10C",'Mapa de Riesgos'!$O$70),"")</f>
        <v/>
      </c>
      <c r="O45" s="79" t="str">
        <f>IF(AND('Mapa de Riesgos'!$Y$71="Baja",'Mapa de Riesgos'!$AA$71="Leve"),CONCATENATE("R10C",'Mapa de Riesgos'!$O$71),"")</f>
        <v/>
      </c>
      <c r="P45" s="65" t="str">
        <f>IF(AND('Mapa de Riesgos'!$Y$66="Baja",'Mapa de Riesgos'!$AA$66="Menor"),CONCATENATE("R10C",'Mapa de Riesgos'!$O$66),"")</f>
        <v/>
      </c>
      <c r="Q45" s="66" t="str">
        <f>IF(AND('Mapa de Riesgos'!$Y$67="Baja",'Mapa de Riesgos'!$AA$67="Menor"),CONCATENATE("R10C",'Mapa de Riesgos'!$O$67),"")</f>
        <v/>
      </c>
      <c r="R45" s="66" t="str">
        <f>IF(AND('Mapa de Riesgos'!$Y$68="Baja",'Mapa de Riesgos'!$AA$68="Menor"),CONCATENATE("R10C",'Mapa de Riesgos'!$O$68),"")</f>
        <v/>
      </c>
      <c r="S45" s="66" t="str">
        <f>IF(AND('Mapa de Riesgos'!$Y$69="Baja",'Mapa de Riesgos'!$AA$69="Menor"),CONCATENATE("R10C",'Mapa de Riesgos'!$O$69),"")</f>
        <v/>
      </c>
      <c r="T45" s="66" t="str">
        <f>IF(AND('Mapa de Riesgos'!$Y$70="Baja",'Mapa de Riesgos'!$AA$70="Menor"),CONCATENATE("R10C",'Mapa de Riesgos'!$O$70),"")</f>
        <v/>
      </c>
      <c r="U45" s="67" t="str">
        <f>IF(AND('Mapa de Riesgos'!$Y$71="Baja",'Mapa de Riesgos'!$AA$71="Menor"),CONCATENATE("R10C",'Mapa de Riesgos'!$O$71),"")</f>
        <v/>
      </c>
      <c r="V45" s="68" t="str">
        <f>IF(AND('Mapa de Riesgos'!$Y$66="Baja",'Mapa de Riesgos'!$AA$66="Moderado"),CONCATENATE("R10C",'Mapa de Riesgos'!$O$66),"")</f>
        <v/>
      </c>
      <c r="W45" s="69" t="str">
        <f>IF(AND('Mapa de Riesgos'!$Y$67="Baja",'Mapa de Riesgos'!$AA$67="Moderado"),CONCATENATE("R10C",'Mapa de Riesgos'!$O$67),"")</f>
        <v/>
      </c>
      <c r="X45" s="69" t="str">
        <f>IF(AND('Mapa de Riesgos'!$Y$68="Baja",'Mapa de Riesgos'!$AA$68="Moderado"),CONCATENATE("R10C",'Mapa de Riesgos'!$O$68),"")</f>
        <v/>
      </c>
      <c r="Y45" s="69" t="str">
        <f>IF(AND('Mapa de Riesgos'!$Y$69="Baja",'Mapa de Riesgos'!$AA$69="Moderado"),CONCATENATE("R10C",'Mapa de Riesgos'!$O$69),"")</f>
        <v/>
      </c>
      <c r="Z45" s="69" t="str">
        <f>IF(AND('Mapa de Riesgos'!$Y$70="Baja",'Mapa de Riesgos'!$AA$70="Moderado"),CONCATENATE("R10C",'Mapa de Riesgos'!$O$70),"")</f>
        <v/>
      </c>
      <c r="AA45" s="70" t="str">
        <f>IF(AND('Mapa de Riesgos'!$Y$71="Baja",'Mapa de Riesgos'!$AA$71="Moderado"),CONCATENATE("R10C",'Mapa de Riesgos'!$O$71),"")</f>
        <v/>
      </c>
      <c r="AB45" s="56" t="str">
        <f>IF(AND('Mapa de Riesgos'!$Y$66="Baja",'Mapa de Riesgos'!$AA$66="Mayor"),CONCATENATE("R10C",'Mapa de Riesgos'!$O$66),"")</f>
        <v/>
      </c>
      <c r="AC45" s="57" t="str">
        <f>IF(AND('Mapa de Riesgos'!$Y$67="Baja",'Mapa de Riesgos'!$AA$67="Mayor"),CONCATENATE("R10C",'Mapa de Riesgos'!$O$67),"")</f>
        <v/>
      </c>
      <c r="AD45" s="57" t="str">
        <f>IF(AND('Mapa de Riesgos'!$Y$68="Baja",'Mapa de Riesgos'!$AA$68="Mayor"),CONCATENATE("R10C",'Mapa de Riesgos'!$O$68),"")</f>
        <v/>
      </c>
      <c r="AE45" s="57" t="str">
        <f>IF(AND('Mapa de Riesgos'!$Y$69="Baja",'Mapa de Riesgos'!$AA$69="Mayor"),CONCATENATE("R10C",'Mapa de Riesgos'!$O$69),"")</f>
        <v/>
      </c>
      <c r="AF45" s="57" t="str">
        <f>IF(AND('Mapa de Riesgos'!$Y$70="Baja",'Mapa de Riesgos'!$AA$70="Mayor"),CONCATENATE("R10C",'Mapa de Riesgos'!$O$70),"")</f>
        <v/>
      </c>
      <c r="AG45" s="58" t="str">
        <f>IF(AND('Mapa de Riesgos'!$Y$71="Baja",'Mapa de Riesgos'!$AA$71="Mayor"),CONCATENATE("R10C",'Mapa de Riesgos'!$O$71),"")</f>
        <v/>
      </c>
      <c r="AH45" s="59" t="str">
        <f>IF(AND('Mapa de Riesgos'!$Y$66="Baja",'Mapa de Riesgos'!$AA$66="Catastrófico"),CONCATENATE("R10C",'Mapa de Riesgos'!$O$66),"")</f>
        <v/>
      </c>
      <c r="AI45" s="60" t="str">
        <f>IF(AND('Mapa de Riesgos'!$Y$67="Baja",'Mapa de Riesgos'!$AA$67="Catastrófico"),CONCATENATE("R10C",'Mapa de Riesgos'!$O$67),"")</f>
        <v/>
      </c>
      <c r="AJ45" s="60" t="str">
        <f>IF(AND('Mapa de Riesgos'!$Y$68="Baja",'Mapa de Riesgos'!$AA$68="Catastrófico"),CONCATENATE("R10C",'Mapa de Riesgos'!$O$68),"")</f>
        <v/>
      </c>
      <c r="AK45" s="60" t="str">
        <f>IF(AND('Mapa de Riesgos'!$Y$69="Baja",'Mapa de Riesgos'!$AA$69="Catastrófico"),CONCATENATE("R10C",'Mapa de Riesgos'!$O$69),"")</f>
        <v/>
      </c>
      <c r="AL45" s="60" t="str">
        <f>IF(AND('Mapa de Riesgos'!$Y$70="Baja",'Mapa de Riesgos'!$AA$70="Catastrófico"),CONCATENATE("R10C",'Mapa de Riesgos'!$O$70),"")</f>
        <v/>
      </c>
      <c r="AM45" s="61" t="str">
        <f>IF(AND('Mapa de Riesgos'!$Y$71="Baja",'Mapa de Riesgos'!$AA$71="Catastrófico"),CONCATENATE("R10C",'Mapa de Riesgos'!$O$71),"")</f>
        <v/>
      </c>
      <c r="AN45" s="81"/>
      <c r="AO45" s="544"/>
      <c r="AP45" s="545"/>
      <c r="AQ45" s="545"/>
      <c r="AR45" s="545"/>
      <c r="AS45" s="545"/>
      <c r="AT45" s="546"/>
    </row>
    <row r="46" spans="1:80" ht="46.5" customHeight="1" x14ac:dyDescent="0.35">
      <c r="A46" s="81"/>
      <c r="B46" s="469"/>
      <c r="C46" s="469"/>
      <c r="D46" s="470"/>
      <c r="E46" s="507" t="s">
        <v>191</v>
      </c>
      <c r="F46" s="508"/>
      <c r="G46" s="508"/>
      <c r="H46" s="508"/>
      <c r="I46" s="509"/>
      <c r="J46" s="71" t="str">
        <f>IF(AND('Mapa de Riesgos'!$Y$12="Muy Baja",'Mapa de Riesgos'!$AA$12="Leve"),CONCATENATE("R1C",'Mapa de Riesgos'!$O$12),"")</f>
        <v/>
      </c>
      <c r="K46" s="72" t="str">
        <f>IF(AND('Mapa de Riesgos'!$Y$13="Muy Baja",'Mapa de Riesgos'!$AA$13="Leve"),CONCATENATE("R1C",'Mapa de Riesgos'!$O$13),"")</f>
        <v/>
      </c>
      <c r="L46" s="72" t="str">
        <f>IF(AND('Mapa de Riesgos'!$Y$14="Muy Baja",'Mapa de Riesgos'!$AA$14="Leve"),CONCATENATE("R1C",'Mapa de Riesgos'!$O$14),"")</f>
        <v/>
      </c>
      <c r="M46" s="72" t="str">
        <f>IF(AND('Mapa de Riesgos'!$Y$15="Muy Baja",'Mapa de Riesgos'!$AA$15="Leve"),CONCATENATE("R1C",'Mapa de Riesgos'!$O$15),"")</f>
        <v/>
      </c>
      <c r="N46" s="72" t="str">
        <f>IF(AND('Mapa de Riesgos'!$Y$16="Muy Baja",'Mapa de Riesgos'!$AA$16="Leve"),CONCATENATE("R1C",'Mapa de Riesgos'!$O$16),"")</f>
        <v/>
      </c>
      <c r="O46" s="73" t="str">
        <f>IF(AND('Mapa de Riesgos'!$Y$17="Muy Baja",'Mapa de Riesgos'!$AA$17="Leve"),CONCATENATE("R1C",'Mapa de Riesgos'!$O$17),"")</f>
        <v/>
      </c>
      <c r="P46" s="71" t="str">
        <f>IF(AND('Mapa de Riesgos'!$Y$12="Muy Baja",'Mapa de Riesgos'!$AA$12="Menor"),CONCATENATE("R1C",'Mapa de Riesgos'!$O$12),"")</f>
        <v/>
      </c>
      <c r="Q46" s="72" t="str">
        <f>IF(AND('Mapa de Riesgos'!$Y$13="Muy Baja",'Mapa de Riesgos'!$AA$13="Menor"),CONCATENATE("R1C",'Mapa de Riesgos'!$O$13),"")</f>
        <v/>
      </c>
      <c r="R46" s="72" t="str">
        <f>IF(AND('Mapa de Riesgos'!$Y$14="Muy Baja",'Mapa de Riesgos'!$AA$14="Menor"),CONCATENATE("R1C",'Mapa de Riesgos'!$O$14),"")</f>
        <v/>
      </c>
      <c r="S46" s="72" t="str">
        <f>IF(AND('Mapa de Riesgos'!$Y$15="Muy Baja",'Mapa de Riesgos'!$AA$15="Menor"),CONCATENATE("R1C",'Mapa de Riesgos'!$O$15),"")</f>
        <v/>
      </c>
      <c r="T46" s="72" t="str">
        <f>IF(AND('Mapa de Riesgos'!$Y$16="Muy Baja",'Mapa de Riesgos'!$AA$16="Menor"),CONCATENATE("R1C",'Mapa de Riesgos'!$O$16),"")</f>
        <v/>
      </c>
      <c r="U46" s="73" t="str">
        <f>IF(AND('Mapa de Riesgos'!$Y$17="Muy Baja",'Mapa de Riesgos'!$AA$17="Menor"),CONCATENATE("R1C",'Mapa de Riesgos'!$O$17),"")</f>
        <v/>
      </c>
      <c r="V46" s="62" t="str">
        <f>IF(AND('Mapa de Riesgos'!$Y$12="Muy Baja",'Mapa de Riesgos'!$AA$12="Moderado"),CONCATENATE("R1C",'Mapa de Riesgos'!$O$12),"")</f>
        <v/>
      </c>
      <c r="W46" s="80" t="str">
        <f>IF(AND('Mapa de Riesgos'!$Y$13="Muy Baja",'Mapa de Riesgos'!$AA$13="Moderado"),CONCATENATE("R1C",'Mapa de Riesgos'!$O$13),"")</f>
        <v/>
      </c>
      <c r="X46" s="63" t="str">
        <f>IF(AND('Mapa de Riesgos'!$Y$14="Muy Baja",'Mapa de Riesgos'!$AA$14="Moderado"),CONCATENATE("R1C",'Mapa de Riesgos'!$O$14),"")</f>
        <v/>
      </c>
      <c r="Y46" s="63" t="str">
        <f>IF(AND('Mapa de Riesgos'!$Y$15="Muy Baja",'Mapa de Riesgos'!$AA$15="Moderado"),CONCATENATE("R1C",'Mapa de Riesgos'!$O$15),"")</f>
        <v/>
      </c>
      <c r="Z46" s="63" t="str">
        <f>IF(AND('Mapa de Riesgos'!$Y$16="Muy Baja",'Mapa de Riesgos'!$AA$16="Moderado"),CONCATENATE("R1C",'Mapa de Riesgos'!$O$16),"")</f>
        <v/>
      </c>
      <c r="AA46" s="64" t="str">
        <f>IF(AND('Mapa de Riesgos'!$Y$17="Muy Baja",'Mapa de Riesgos'!$AA$17="Moderado"),CONCATENATE("R1C",'Mapa de Riesgos'!$O$17),"")</f>
        <v/>
      </c>
      <c r="AB46" s="44" t="str">
        <f>IF(AND('Mapa de Riesgos'!$Y$12="Muy Baja",'Mapa de Riesgos'!$AA$12="Mayor"),CONCATENATE("R1C",'Mapa de Riesgos'!$O$12),"")</f>
        <v/>
      </c>
      <c r="AC46" s="45" t="str">
        <f>IF(AND('Mapa de Riesgos'!$Y$13="Muy Baja",'Mapa de Riesgos'!$AA$13="Mayor"),CONCATENATE("R1C",'Mapa de Riesgos'!$O$13),"")</f>
        <v/>
      </c>
      <c r="AD46" s="45" t="str">
        <f>IF(AND('Mapa de Riesgos'!$Y$14="Muy Baja",'Mapa de Riesgos'!$AA$14="Mayor"),CONCATENATE("R1C",'Mapa de Riesgos'!$O$14),"")</f>
        <v/>
      </c>
      <c r="AE46" s="45" t="str">
        <f>IF(AND('Mapa de Riesgos'!$Y$15="Muy Baja",'Mapa de Riesgos'!$AA$15="Mayor"),CONCATENATE("R1C",'Mapa de Riesgos'!$O$15),"")</f>
        <v/>
      </c>
      <c r="AF46" s="45" t="str">
        <f>IF(AND('Mapa de Riesgos'!$Y$16="Muy Baja",'Mapa de Riesgos'!$AA$16="Mayor"),CONCATENATE("R1C",'Mapa de Riesgos'!$O$16),"")</f>
        <v/>
      </c>
      <c r="AG46" s="46" t="str">
        <f>IF(AND('Mapa de Riesgos'!$Y$17="Muy Baja",'Mapa de Riesgos'!$AA$17="Mayor"),CONCATENATE("R1C",'Mapa de Riesgos'!$O$17),"")</f>
        <v/>
      </c>
      <c r="AH46" s="47" t="str">
        <f>IF(AND('Mapa de Riesgos'!$Y$12="Muy Baja",'Mapa de Riesgos'!$AA$12="Catastrófico"),CONCATENATE("R1C",'Mapa de Riesgos'!$O$12),"")</f>
        <v/>
      </c>
      <c r="AI46" s="48" t="str">
        <f>IF(AND('Mapa de Riesgos'!$Y$13="Muy Baja",'Mapa de Riesgos'!$AA$13="Catastrófico"),CONCATENATE("R1C",'Mapa de Riesgos'!$O$13),"")</f>
        <v/>
      </c>
      <c r="AJ46" s="48" t="str">
        <f>IF(AND('Mapa de Riesgos'!$Y$14="Muy Baja",'Mapa de Riesgos'!$AA$14="Catastrófico"),CONCATENATE("R1C",'Mapa de Riesgos'!$O$14),"")</f>
        <v/>
      </c>
      <c r="AK46" s="48" t="str">
        <f>IF(AND('Mapa de Riesgos'!$Y$15="Muy Baja",'Mapa de Riesgos'!$AA$15="Catastrófico"),CONCATENATE("R1C",'Mapa de Riesgos'!$O$15),"")</f>
        <v/>
      </c>
      <c r="AL46" s="48" t="str">
        <f>IF(AND('Mapa de Riesgos'!$Y$16="Muy Baja",'Mapa de Riesgos'!$AA$16="Catastrófico"),CONCATENATE("R1C",'Mapa de Riesgos'!$O$16),"")</f>
        <v/>
      </c>
      <c r="AM46" s="49" t="str">
        <f>IF(AND('Mapa de Riesgos'!$Y$17="Muy Baja",'Mapa de Riesgos'!$AA$17="Catastrófico"),CONCATENATE("R1C",'Mapa de Riesgos'!$O$17),"")</f>
        <v/>
      </c>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ht="46.5" customHeight="1" x14ac:dyDescent="0.25">
      <c r="A47" s="81"/>
      <c r="B47" s="469"/>
      <c r="C47" s="469"/>
      <c r="D47" s="470"/>
      <c r="E47" s="526"/>
      <c r="F47" s="511"/>
      <c r="G47" s="511"/>
      <c r="H47" s="511"/>
      <c r="I47" s="512"/>
      <c r="J47" s="74" t="str">
        <f>IF(AND('Mapa de Riesgos'!$Y$18="Muy Baja",'Mapa de Riesgos'!$AA$18="Leve"),CONCATENATE("R2C",'Mapa de Riesgos'!$O$18),"")</f>
        <v/>
      </c>
      <c r="K47" s="75" t="str">
        <f>IF(AND('Mapa de Riesgos'!$Y$19="Muy Baja",'Mapa de Riesgos'!$AA$19="Leve"),CONCATENATE("R2C",'Mapa de Riesgos'!$O$19),"")</f>
        <v/>
      </c>
      <c r="L47" s="75" t="str">
        <f>IF(AND('Mapa de Riesgos'!$Y$20="Muy Baja",'Mapa de Riesgos'!$AA$20="Leve"),CONCATENATE("R2C",'Mapa de Riesgos'!$O$20),"")</f>
        <v/>
      </c>
      <c r="M47" s="75" t="str">
        <f>IF(AND('Mapa de Riesgos'!$Y$21="Muy Baja",'Mapa de Riesgos'!$AA$21="Leve"),CONCATENATE("R2C",'Mapa de Riesgos'!$O$21),"")</f>
        <v/>
      </c>
      <c r="N47" s="75" t="str">
        <f>IF(AND('Mapa de Riesgos'!$Y$22="Muy Baja",'Mapa de Riesgos'!$AA$22="Leve"),CONCATENATE("R2C",'Mapa de Riesgos'!$O$22),"")</f>
        <v/>
      </c>
      <c r="O47" s="76" t="str">
        <f>IF(AND('Mapa de Riesgos'!$Y$23="Muy Baja",'Mapa de Riesgos'!$AA$23="Leve"),CONCATENATE("R2C",'Mapa de Riesgos'!$O$23),"")</f>
        <v/>
      </c>
      <c r="P47" s="74" t="str">
        <f>IF(AND('Mapa de Riesgos'!$Y$18="Muy Baja",'Mapa de Riesgos'!$AA$18="Menor"),CONCATENATE("R2C",'Mapa de Riesgos'!$O$18),"")</f>
        <v/>
      </c>
      <c r="Q47" s="75" t="str">
        <f>IF(AND('Mapa de Riesgos'!$Y$19="Muy Baja",'Mapa de Riesgos'!$AA$19="Menor"),CONCATENATE("R2C",'Mapa de Riesgos'!$O$19),"")</f>
        <v/>
      </c>
      <c r="R47" s="75" t="str">
        <f>IF(AND('Mapa de Riesgos'!$Y$20="Muy Baja",'Mapa de Riesgos'!$AA$20="Menor"),CONCATENATE("R2C",'Mapa de Riesgos'!$O$20),"")</f>
        <v/>
      </c>
      <c r="S47" s="75" t="str">
        <f>IF(AND('Mapa de Riesgos'!$Y$21="Muy Baja",'Mapa de Riesgos'!$AA$21="Menor"),CONCATENATE("R2C",'Mapa de Riesgos'!$O$21),"")</f>
        <v/>
      </c>
      <c r="T47" s="75" t="str">
        <f>IF(AND('Mapa de Riesgos'!$Y$22="Muy Baja",'Mapa de Riesgos'!$AA$22="Menor"),CONCATENATE("R2C",'Mapa de Riesgos'!$O$22),"")</f>
        <v/>
      </c>
      <c r="U47" s="76" t="str">
        <f>IF(AND('Mapa de Riesgos'!$Y$23="Muy Baja",'Mapa de Riesgos'!$AA$23="Menor"),CONCATENATE("R2C",'Mapa de Riesgos'!$O$23),"")</f>
        <v/>
      </c>
      <c r="V47" s="65" t="str">
        <f>IF(AND('Mapa de Riesgos'!$Y$18="Muy Baja",'Mapa de Riesgos'!$AA$18="Moderado"),CONCATENATE("R2C",'Mapa de Riesgos'!$O$18),"")</f>
        <v/>
      </c>
      <c r="W47" s="66" t="str">
        <f>IF(AND('Mapa de Riesgos'!$Y$19="Muy Baja",'Mapa de Riesgos'!$AA$19="Moderado"),CONCATENATE("R2C",'Mapa de Riesgos'!$O$19),"")</f>
        <v/>
      </c>
      <c r="X47" s="66" t="str">
        <f>IF(AND('Mapa de Riesgos'!$Y$20="Muy Baja",'Mapa de Riesgos'!$AA$20="Moderado"),CONCATENATE("R2C",'Mapa de Riesgos'!$O$20),"")</f>
        <v/>
      </c>
      <c r="Y47" s="66" t="str">
        <f>IF(AND('Mapa de Riesgos'!$Y$21="Muy Baja",'Mapa de Riesgos'!$AA$21="Moderado"),CONCATENATE("R2C",'Mapa de Riesgos'!$O$21),"")</f>
        <v/>
      </c>
      <c r="Z47" s="66" t="str">
        <f>IF(AND('Mapa de Riesgos'!$Y$22="Muy Baja",'Mapa de Riesgos'!$AA$22="Moderado"),CONCATENATE("R2C",'Mapa de Riesgos'!$O$22),"")</f>
        <v/>
      </c>
      <c r="AA47" s="67" t="str">
        <f>IF(AND('Mapa de Riesgos'!$Y$23="Muy Baja",'Mapa de Riesgos'!$AA$23="Moderado"),CONCATENATE("R2C",'Mapa de Riesgos'!$O$23),"")</f>
        <v/>
      </c>
      <c r="AB47" s="50" t="str">
        <f>IF(AND('Mapa de Riesgos'!$Y$18="Muy Baja",'Mapa de Riesgos'!$AA$18="Mayor"),CONCATENATE("R2C",'Mapa de Riesgos'!$O$18),"")</f>
        <v/>
      </c>
      <c r="AC47" s="51" t="str">
        <f>IF(AND('Mapa de Riesgos'!$Y$19="Muy Baja",'Mapa de Riesgos'!$AA$19="Mayor"),CONCATENATE("R2C",'Mapa de Riesgos'!$O$19),"")</f>
        <v/>
      </c>
      <c r="AD47" s="51" t="str">
        <f>IF(AND('Mapa de Riesgos'!$Y$20="Muy Baja",'Mapa de Riesgos'!$AA$20="Mayor"),CONCATENATE("R2C",'Mapa de Riesgos'!$O$20),"")</f>
        <v/>
      </c>
      <c r="AE47" s="51" t="str">
        <f>IF(AND('Mapa de Riesgos'!$Y$21="Muy Baja",'Mapa de Riesgos'!$AA$21="Mayor"),CONCATENATE("R2C",'Mapa de Riesgos'!$O$21),"")</f>
        <v/>
      </c>
      <c r="AF47" s="51" t="str">
        <f>IF(AND('Mapa de Riesgos'!$Y$22="Muy Baja",'Mapa de Riesgos'!$AA$22="Mayor"),CONCATENATE("R2C",'Mapa de Riesgos'!$O$22),"")</f>
        <v/>
      </c>
      <c r="AG47" s="52" t="str">
        <f>IF(AND('Mapa de Riesgos'!$Y$23="Muy Baja",'Mapa de Riesgos'!$AA$23="Mayor"),CONCATENATE("R2C",'Mapa de Riesgos'!$O$23),"")</f>
        <v/>
      </c>
      <c r="AH47" s="53" t="str">
        <f>IF(AND('Mapa de Riesgos'!$Y$18="Muy Baja",'Mapa de Riesgos'!$AA$18="Catastrófico"),CONCATENATE("R2C",'Mapa de Riesgos'!$O$18),"")</f>
        <v/>
      </c>
      <c r="AI47" s="54" t="str">
        <f>IF(AND('Mapa de Riesgos'!$Y$19="Muy Baja",'Mapa de Riesgos'!$AA$19="Catastrófico"),CONCATENATE("R2C",'Mapa de Riesgos'!$O$19),"")</f>
        <v/>
      </c>
      <c r="AJ47" s="54" t="str">
        <f>IF(AND('Mapa de Riesgos'!$Y$20="Muy Baja",'Mapa de Riesgos'!$AA$20="Catastrófico"),CONCATENATE("R2C",'Mapa de Riesgos'!$O$20),"")</f>
        <v/>
      </c>
      <c r="AK47" s="54" t="str">
        <f>IF(AND('Mapa de Riesgos'!$Y$21="Muy Baja",'Mapa de Riesgos'!$AA$21="Catastrófico"),CONCATENATE("R2C",'Mapa de Riesgos'!$O$21),"")</f>
        <v/>
      </c>
      <c r="AL47" s="54" t="str">
        <f>IF(AND('Mapa de Riesgos'!$Y$22="Muy Baja",'Mapa de Riesgos'!$AA$22="Catastrófico"),CONCATENATE("R2C",'Mapa de Riesgos'!$O$22),"")</f>
        <v/>
      </c>
      <c r="AM47" s="55" t="str">
        <f>IF(AND('Mapa de Riesgos'!$Y$23="Muy Baja",'Mapa de Riesgos'!$AA$23="Catastrófico"),CONCATENATE("R2C",'Mapa de Riesgos'!$O$23),"")</f>
        <v/>
      </c>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ht="15" customHeight="1" x14ac:dyDescent="0.25">
      <c r="A48" s="81"/>
      <c r="B48" s="469"/>
      <c r="C48" s="469"/>
      <c r="D48" s="470"/>
      <c r="E48" s="526"/>
      <c r="F48" s="511"/>
      <c r="G48" s="511"/>
      <c r="H48" s="511"/>
      <c r="I48" s="512"/>
      <c r="J48" s="74" t="str">
        <f>IF(AND('Mapa de Riesgos'!$Y$24="Muy Baja",'Mapa de Riesgos'!$AA$24="Leve"),CONCATENATE("R3C",'Mapa de Riesgos'!$O$24),"")</f>
        <v/>
      </c>
      <c r="K48" s="75" t="str">
        <f>IF(AND('Mapa de Riesgos'!$Y$25="Muy Baja",'Mapa de Riesgos'!$AA$25="Leve"),CONCATENATE("R3C",'Mapa de Riesgos'!$O$25),"")</f>
        <v/>
      </c>
      <c r="L48" s="75" t="str">
        <f>IF(AND('Mapa de Riesgos'!$Y$26="Muy Baja",'Mapa de Riesgos'!$AA$26="Leve"),CONCATENATE("R3C",'Mapa de Riesgos'!$O$26),"")</f>
        <v/>
      </c>
      <c r="M48" s="75" t="str">
        <f>IF(AND('Mapa de Riesgos'!$Y$27="Muy Baja",'Mapa de Riesgos'!$AA$27="Leve"),CONCATENATE("R3C",'Mapa de Riesgos'!$O$27),"")</f>
        <v/>
      </c>
      <c r="N48" s="75" t="str">
        <f>IF(AND('Mapa de Riesgos'!$Y$28="Muy Baja",'Mapa de Riesgos'!$AA$28="Leve"),CONCATENATE("R3C",'Mapa de Riesgos'!$O$28),"")</f>
        <v/>
      </c>
      <c r="O48" s="76" t="str">
        <f>IF(AND('Mapa de Riesgos'!$Y$29="Muy Baja",'Mapa de Riesgos'!$AA$29="Leve"),CONCATENATE("R3C",'Mapa de Riesgos'!$O$29),"")</f>
        <v/>
      </c>
      <c r="P48" s="74" t="str">
        <f>IF(AND('Mapa de Riesgos'!$Y$24="Muy Baja",'Mapa de Riesgos'!$AA$24="Menor"),CONCATENATE("R3C",'Mapa de Riesgos'!$O$24),"")</f>
        <v/>
      </c>
      <c r="Q48" s="75" t="str">
        <f>IF(AND('Mapa de Riesgos'!$Y$25="Muy Baja",'Mapa de Riesgos'!$AA$25="Menor"),CONCATENATE("R3C",'Mapa de Riesgos'!$O$25),"")</f>
        <v/>
      </c>
      <c r="R48" s="75" t="str">
        <f>IF(AND('Mapa de Riesgos'!$Y$26="Muy Baja",'Mapa de Riesgos'!$AA$26="Menor"),CONCATENATE("R3C",'Mapa de Riesgos'!$O$26),"")</f>
        <v/>
      </c>
      <c r="S48" s="75" t="str">
        <f>IF(AND('Mapa de Riesgos'!$Y$27="Muy Baja",'Mapa de Riesgos'!$AA$27="Menor"),CONCATENATE("R3C",'Mapa de Riesgos'!$O$27),"")</f>
        <v/>
      </c>
      <c r="T48" s="75" t="str">
        <f>IF(AND('Mapa de Riesgos'!$Y$28="Muy Baja",'Mapa de Riesgos'!$AA$28="Menor"),CONCATENATE("R3C",'Mapa de Riesgos'!$O$28),"")</f>
        <v/>
      </c>
      <c r="U48" s="76" t="str">
        <f>IF(AND('Mapa de Riesgos'!$Y$29="Muy Baja",'Mapa de Riesgos'!$AA$29="Menor"),CONCATENATE("R3C",'Mapa de Riesgos'!$O$29),"")</f>
        <v/>
      </c>
      <c r="V48" s="65" t="str">
        <f>IF(AND('Mapa de Riesgos'!$Y$24="Muy Baja",'Mapa de Riesgos'!$AA$24="Moderado"),CONCATENATE("R3C",'Mapa de Riesgos'!$O$24),"")</f>
        <v/>
      </c>
      <c r="W48" s="66" t="str">
        <f>IF(AND('Mapa de Riesgos'!$Y$25="Muy Baja",'Mapa de Riesgos'!$AA$25="Moderado"),CONCATENATE("R3C",'Mapa de Riesgos'!$O$25),"")</f>
        <v/>
      </c>
      <c r="X48" s="66" t="str">
        <f>IF(AND('Mapa de Riesgos'!$Y$26="Muy Baja",'Mapa de Riesgos'!$AA$26="Moderado"),CONCATENATE("R3C",'Mapa de Riesgos'!$O$26),"")</f>
        <v/>
      </c>
      <c r="Y48" s="66" t="str">
        <f>IF(AND('Mapa de Riesgos'!$Y$27="Muy Baja",'Mapa de Riesgos'!$AA$27="Moderado"),CONCATENATE("R3C",'Mapa de Riesgos'!$O$27),"")</f>
        <v/>
      </c>
      <c r="Z48" s="66" t="str">
        <f>IF(AND('Mapa de Riesgos'!$Y$28="Muy Baja",'Mapa de Riesgos'!$AA$28="Moderado"),CONCATENATE("R3C",'Mapa de Riesgos'!$O$28),"")</f>
        <v/>
      </c>
      <c r="AA48" s="67" t="str">
        <f>IF(AND('Mapa de Riesgos'!$Y$29="Muy Baja",'Mapa de Riesgos'!$AA$29="Moderado"),CONCATENATE("R3C",'Mapa de Riesgos'!$O$29),"")</f>
        <v/>
      </c>
      <c r="AB48" s="50" t="str">
        <f>IF(AND('Mapa de Riesgos'!$Y$24="Muy Baja",'Mapa de Riesgos'!$AA$24="Mayor"),CONCATENATE("R3C",'Mapa de Riesgos'!$O$24),"")</f>
        <v/>
      </c>
      <c r="AC48" s="51" t="str">
        <f>IF(AND('Mapa de Riesgos'!$Y$25="Muy Baja",'Mapa de Riesgos'!$AA$25="Mayor"),CONCATENATE("R3C",'Mapa de Riesgos'!$O$25),"")</f>
        <v/>
      </c>
      <c r="AD48" s="51" t="str">
        <f>IF(AND('Mapa de Riesgos'!$Y$26="Muy Baja",'Mapa de Riesgos'!$AA$26="Mayor"),CONCATENATE("R3C",'Mapa de Riesgos'!$O$26),"")</f>
        <v/>
      </c>
      <c r="AE48" s="51" t="str">
        <f>IF(AND('Mapa de Riesgos'!$Y$27="Muy Baja",'Mapa de Riesgos'!$AA$27="Mayor"),CONCATENATE("R3C",'Mapa de Riesgos'!$O$27),"")</f>
        <v/>
      </c>
      <c r="AF48" s="51" t="str">
        <f>IF(AND('Mapa de Riesgos'!$Y$28="Muy Baja",'Mapa de Riesgos'!$AA$28="Mayor"),CONCATENATE("R3C",'Mapa de Riesgos'!$O$28),"")</f>
        <v/>
      </c>
      <c r="AG48" s="52" t="str">
        <f>IF(AND('Mapa de Riesgos'!$Y$29="Muy Baja",'Mapa de Riesgos'!$AA$29="Mayor"),CONCATENATE("R3C",'Mapa de Riesgos'!$O$29),"")</f>
        <v/>
      </c>
      <c r="AH48" s="53" t="str">
        <f>IF(AND('Mapa de Riesgos'!$Y$24="Muy Baja",'Mapa de Riesgos'!$AA$24="Catastrófico"),CONCATENATE("R3C",'Mapa de Riesgos'!$O$24),"")</f>
        <v/>
      </c>
      <c r="AI48" s="54" t="str">
        <f>IF(AND('Mapa de Riesgos'!$Y$25="Muy Baja",'Mapa de Riesgos'!$AA$25="Catastrófico"),CONCATENATE("R3C",'Mapa de Riesgos'!$O$25),"")</f>
        <v/>
      </c>
      <c r="AJ48" s="54" t="str">
        <f>IF(AND('Mapa de Riesgos'!$Y$26="Muy Baja",'Mapa de Riesgos'!$AA$26="Catastrófico"),CONCATENATE("R3C",'Mapa de Riesgos'!$O$26),"")</f>
        <v/>
      </c>
      <c r="AK48" s="54" t="str">
        <f>IF(AND('Mapa de Riesgos'!$Y$27="Muy Baja",'Mapa de Riesgos'!$AA$27="Catastrófico"),CONCATENATE("R3C",'Mapa de Riesgos'!$O$27),"")</f>
        <v/>
      </c>
      <c r="AL48" s="54" t="str">
        <f>IF(AND('Mapa de Riesgos'!$Y$28="Muy Baja",'Mapa de Riesgos'!$AA$28="Catastrófico"),CONCATENATE("R3C",'Mapa de Riesgos'!$O$28),"")</f>
        <v/>
      </c>
      <c r="AM48" s="55" t="str">
        <f>IF(AND('Mapa de Riesgos'!$Y$29="Muy Baja",'Mapa de Riesgos'!$AA$29="Catastrófico"),CONCATENATE("R3C",'Mapa de Riesgos'!$O$29),"")</f>
        <v/>
      </c>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ht="15" customHeight="1" x14ac:dyDescent="0.25">
      <c r="A49" s="81"/>
      <c r="B49" s="469"/>
      <c r="C49" s="469"/>
      <c r="D49" s="470"/>
      <c r="E49" s="510"/>
      <c r="F49" s="511"/>
      <c r="G49" s="511"/>
      <c r="H49" s="511"/>
      <c r="I49" s="512"/>
      <c r="J49" s="74" t="str">
        <f>IF(AND('Mapa de Riesgos'!$Y$30="Muy Baja",'Mapa de Riesgos'!$AA$30="Leve"),CONCATENATE("R4C",'Mapa de Riesgos'!$O$30),"")</f>
        <v/>
      </c>
      <c r="K49" s="75" t="str">
        <f>IF(AND('Mapa de Riesgos'!$Y$31="Muy Baja",'Mapa de Riesgos'!$AA$31="Leve"),CONCATENATE("R4C",'Mapa de Riesgos'!$O$31),"")</f>
        <v/>
      </c>
      <c r="L49" s="75" t="str">
        <f>IF(AND('Mapa de Riesgos'!$Y$32="Muy Baja",'Mapa de Riesgos'!$AA$32="Leve"),CONCATENATE("R4C",'Mapa de Riesgos'!$O$32),"")</f>
        <v/>
      </c>
      <c r="M49" s="75" t="str">
        <f>IF(AND('Mapa de Riesgos'!$Y$33="Muy Baja",'Mapa de Riesgos'!$AA$33="Leve"),CONCATENATE("R4C",'Mapa de Riesgos'!$O$33),"")</f>
        <v/>
      </c>
      <c r="N49" s="75" t="str">
        <f>IF(AND('Mapa de Riesgos'!$Y$34="Muy Baja",'Mapa de Riesgos'!$AA$34="Leve"),CONCATENATE("R4C",'Mapa de Riesgos'!$O$34),"")</f>
        <v/>
      </c>
      <c r="O49" s="76" t="str">
        <f>IF(AND('Mapa de Riesgos'!$Y$35="Muy Baja",'Mapa de Riesgos'!$AA$35="Leve"),CONCATENATE("R4C",'Mapa de Riesgos'!$O$35),"")</f>
        <v/>
      </c>
      <c r="P49" s="74" t="str">
        <f>IF(AND('Mapa de Riesgos'!$Y$30="Muy Baja",'Mapa de Riesgos'!$AA$30="Menor"),CONCATENATE("R4C",'Mapa de Riesgos'!$O$30),"")</f>
        <v/>
      </c>
      <c r="Q49" s="75" t="str">
        <f>IF(AND('Mapa de Riesgos'!$Y$31="Muy Baja",'Mapa de Riesgos'!$AA$31="Menor"),CONCATENATE("R4C",'Mapa de Riesgos'!$O$31),"")</f>
        <v/>
      </c>
      <c r="R49" s="75" t="str">
        <f>IF(AND('Mapa de Riesgos'!$Y$32="Muy Baja",'Mapa de Riesgos'!$AA$32="Menor"),CONCATENATE("R4C",'Mapa de Riesgos'!$O$32),"")</f>
        <v/>
      </c>
      <c r="S49" s="75" t="str">
        <f>IF(AND('Mapa de Riesgos'!$Y$33="Muy Baja",'Mapa de Riesgos'!$AA$33="Menor"),CONCATENATE("R4C",'Mapa de Riesgos'!$O$33),"")</f>
        <v/>
      </c>
      <c r="T49" s="75" t="str">
        <f>IF(AND('Mapa de Riesgos'!$Y$34="Muy Baja",'Mapa de Riesgos'!$AA$34="Menor"),CONCATENATE("R4C",'Mapa de Riesgos'!$O$34),"")</f>
        <v/>
      </c>
      <c r="U49" s="76" t="str">
        <f>IF(AND('Mapa de Riesgos'!$Y$35="Muy Baja",'Mapa de Riesgos'!$AA$35="Menor"),CONCATENATE("R4C",'Mapa de Riesgos'!$O$35),"")</f>
        <v/>
      </c>
      <c r="V49" s="65" t="str">
        <f>IF(AND('Mapa de Riesgos'!$Y$30="Muy Baja",'Mapa de Riesgos'!$AA$30="Moderado"),CONCATENATE("R4C",'Mapa de Riesgos'!$O$30),"")</f>
        <v/>
      </c>
      <c r="W49" s="66" t="str">
        <f>IF(AND('Mapa de Riesgos'!$Y$31="Muy Baja",'Mapa de Riesgos'!$AA$31="Moderado"),CONCATENATE("R4C",'Mapa de Riesgos'!$O$31),"")</f>
        <v/>
      </c>
      <c r="X49" s="66" t="str">
        <f>IF(AND('Mapa de Riesgos'!$Y$32="Muy Baja",'Mapa de Riesgos'!$AA$32="Moderado"),CONCATENATE("R4C",'Mapa de Riesgos'!$O$32),"")</f>
        <v/>
      </c>
      <c r="Y49" s="66" t="str">
        <f>IF(AND('Mapa de Riesgos'!$Y$33="Muy Baja",'Mapa de Riesgos'!$AA$33="Moderado"),CONCATENATE("R4C",'Mapa de Riesgos'!$O$33),"")</f>
        <v/>
      </c>
      <c r="Z49" s="66" t="str">
        <f>IF(AND('Mapa de Riesgos'!$Y$34="Muy Baja",'Mapa de Riesgos'!$AA$34="Moderado"),CONCATENATE("R4C",'Mapa de Riesgos'!$O$34),"")</f>
        <v/>
      </c>
      <c r="AA49" s="67" t="str">
        <f>IF(AND('Mapa de Riesgos'!$Y$35="Muy Baja",'Mapa de Riesgos'!$AA$35="Moderado"),CONCATENATE("R4C",'Mapa de Riesgos'!$O$35),"")</f>
        <v/>
      </c>
      <c r="AB49" s="50" t="str">
        <f>IF(AND('Mapa de Riesgos'!$Y$30="Muy Baja",'Mapa de Riesgos'!$AA$30="Mayor"),CONCATENATE("R4C",'Mapa de Riesgos'!$O$30),"")</f>
        <v/>
      </c>
      <c r="AC49" s="51" t="str">
        <f>IF(AND('Mapa de Riesgos'!$Y$31="Muy Baja",'Mapa de Riesgos'!$AA$31="Mayor"),CONCATENATE("R4C",'Mapa de Riesgos'!$O$31),"")</f>
        <v/>
      </c>
      <c r="AD49" s="51" t="str">
        <f>IF(AND('Mapa de Riesgos'!$Y$32="Muy Baja",'Mapa de Riesgos'!$AA$32="Mayor"),CONCATENATE("R4C",'Mapa de Riesgos'!$O$32),"")</f>
        <v/>
      </c>
      <c r="AE49" s="51" t="str">
        <f>IF(AND('Mapa de Riesgos'!$Y$33="Muy Baja",'Mapa de Riesgos'!$AA$33="Mayor"),CONCATENATE("R4C",'Mapa de Riesgos'!$O$33),"")</f>
        <v/>
      </c>
      <c r="AF49" s="51" t="str">
        <f>IF(AND('Mapa de Riesgos'!$Y$34="Muy Baja",'Mapa de Riesgos'!$AA$34="Mayor"),CONCATENATE("R4C",'Mapa de Riesgos'!$O$34),"")</f>
        <v/>
      </c>
      <c r="AG49" s="52" t="str">
        <f>IF(AND('Mapa de Riesgos'!$Y$35="Muy Baja",'Mapa de Riesgos'!$AA$35="Mayor"),CONCATENATE("R4C",'Mapa de Riesgos'!$O$35),"")</f>
        <v/>
      </c>
      <c r="AH49" s="53" t="str">
        <f>IF(AND('Mapa de Riesgos'!$Y$30="Muy Baja",'Mapa de Riesgos'!$AA$30="Catastrófico"),CONCATENATE("R4C",'Mapa de Riesgos'!$O$30),"")</f>
        <v/>
      </c>
      <c r="AI49" s="54" t="str">
        <f>IF(AND('Mapa de Riesgos'!$Y$31="Muy Baja",'Mapa de Riesgos'!$AA$31="Catastrófico"),CONCATENATE("R4C",'Mapa de Riesgos'!$O$31),"")</f>
        <v/>
      </c>
      <c r="AJ49" s="54" t="str">
        <f>IF(AND('Mapa de Riesgos'!$Y$32="Muy Baja",'Mapa de Riesgos'!$AA$32="Catastrófico"),CONCATENATE("R4C",'Mapa de Riesgos'!$O$32),"")</f>
        <v/>
      </c>
      <c r="AK49" s="54" t="str">
        <f>IF(AND('Mapa de Riesgos'!$Y$33="Muy Baja",'Mapa de Riesgos'!$AA$33="Catastrófico"),CONCATENATE("R4C",'Mapa de Riesgos'!$O$33),"")</f>
        <v/>
      </c>
      <c r="AL49" s="54" t="str">
        <f>IF(AND('Mapa de Riesgos'!$Y$34="Muy Baja",'Mapa de Riesgos'!$AA$34="Catastrófico"),CONCATENATE("R4C",'Mapa de Riesgos'!$O$34),"")</f>
        <v/>
      </c>
      <c r="AM49" s="55" t="str">
        <f>IF(AND('Mapa de Riesgos'!$Y$35="Muy Baja",'Mapa de Riesgos'!$AA$35="Catastrófico"),CONCATENATE("R4C",'Mapa de Riesgos'!$O$35),"")</f>
        <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ht="15" customHeight="1" x14ac:dyDescent="0.25">
      <c r="A50" s="81"/>
      <c r="B50" s="469"/>
      <c r="C50" s="469"/>
      <c r="D50" s="470"/>
      <c r="E50" s="510"/>
      <c r="F50" s="511"/>
      <c r="G50" s="511"/>
      <c r="H50" s="511"/>
      <c r="I50" s="512"/>
      <c r="J50" s="74" t="str">
        <f>IF(AND('Mapa de Riesgos'!$Y$36="Muy Baja",'Mapa de Riesgos'!$AA$36="Leve"),CONCATENATE("R5C",'Mapa de Riesgos'!$O$36),"")</f>
        <v/>
      </c>
      <c r="K50" s="75" t="str">
        <f>IF(AND('Mapa de Riesgos'!$Y$37="Muy Baja",'Mapa de Riesgos'!$AA$37="Leve"),CONCATENATE("R5C",'Mapa de Riesgos'!$O$37),"")</f>
        <v/>
      </c>
      <c r="L50" s="75" t="str">
        <f>IF(AND('Mapa de Riesgos'!$Y$38="Muy Baja",'Mapa de Riesgos'!$AA$38="Leve"),CONCATENATE("R5C",'Mapa de Riesgos'!$O$38),"")</f>
        <v/>
      </c>
      <c r="M50" s="75" t="str">
        <f>IF(AND('Mapa de Riesgos'!$Y$39="Muy Baja",'Mapa de Riesgos'!$AA$39="Leve"),CONCATENATE("R5C",'Mapa de Riesgos'!$O$39),"")</f>
        <v/>
      </c>
      <c r="N50" s="75" t="str">
        <f>IF(AND('Mapa de Riesgos'!$Y$40="Muy Baja",'Mapa de Riesgos'!$AA$40="Leve"),CONCATENATE("R5C",'Mapa de Riesgos'!$O$40),"")</f>
        <v/>
      </c>
      <c r="O50" s="76" t="str">
        <f>IF(AND('Mapa de Riesgos'!$Y$41="Muy Baja",'Mapa de Riesgos'!$AA$41="Leve"),CONCATENATE("R5C",'Mapa de Riesgos'!$O$41),"")</f>
        <v/>
      </c>
      <c r="P50" s="74" t="str">
        <f>IF(AND('Mapa de Riesgos'!$Y$36="Muy Baja",'Mapa de Riesgos'!$AA$36="Menor"),CONCATENATE("R5C",'Mapa de Riesgos'!$O$36),"")</f>
        <v/>
      </c>
      <c r="Q50" s="75" t="str">
        <f>IF(AND('Mapa de Riesgos'!$Y$37="Muy Baja",'Mapa de Riesgos'!$AA$37="Menor"),CONCATENATE("R5C",'Mapa de Riesgos'!$O$37),"")</f>
        <v/>
      </c>
      <c r="R50" s="75" t="str">
        <f>IF(AND('Mapa de Riesgos'!$Y$38="Muy Baja",'Mapa de Riesgos'!$AA$38="Menor"),CONCATENATE("R5C",'Mapa de Riesgos'!$O$38),"")</f>
        <v/>
      </c>
      <c r="S50" s="75" t="str">
        <f>IF(AND('Mapa de Riesgos'!$Y$39="Muy Baja",'Mapa de Riesgos'!$AA$39="Menor"),CONCATENATE("R5C",'Mapa de Riesgos'!$O$39),"")</f>
        <v/>
      </c>
      <c r="T50" s="75" t="str">
        <f>IF(AND('Mapa de Riesgos'!$Y$40="Muy Baja",'Mapa de Riesgos'!$AA$40="Menor"),CONCATENATE("R5C",'Mapa de Riesgos'!$O$40),"")</f>
        <v/>
      </c>
      <c r="U50" s="76" t="str">
        <f>IF(AND('Mapa de Riesgos'!$Y$41="Muy Baja",'Mapa de Riesgos'!$AA$41="Menor"),CONCATENATE("R5C",'Mapa de Riesgos'!$O$41),"")</f>
        <v/>
      </c>
      <c r="V50" s="65" t="str">
        <f>IF(AND('Mapa de Riesgos'!$Y$36="Muy Baja",'Mapa de Riesgos'!$AA$36="Moderado"),CONCATENATE("R5C",'Mapa de Riesgos'!$O$36),"")</f>
        <v/>
      </c>
      <c r="W50" s="66" t="str">
        <f>IF(AND('Mapa de Riesgos'!$Y$37="Muy Baja",'Mapa de Riesgos'!$AA$37="Moderado"),CONCATENATE("R5C",'Mapa de Riesgos'!$O$37),"")</f>
        <v/>
      </c>
      <c r="X50" s="66" t="str">
        <f>IF(AND('Mapa de Riesgos'!$Y$38="Muy Baja",'Mapa de Riesgos'!$AA$38="Moderado"),CONCATENATE("R5C",'Mapa de Riesgos'!$O$38),"")</f>
        <v/>
      </c>
      <c r="Y50" s="66" t="str">
        <f>IF(AND('Mapa de Riesgos'!$Y$39="Muy Baja",'Mapa de Riesgos'!$AA$39="Moderado"),CONCATENATE("R5C",'Mapa de Riesgos'!$O$39),"")</f>
        <v/>
      </c>
      <c r="Z50" s="66" t="str">
        <f>IF(AND('Mapa de Riesgos'!$Y$40="Muy Baja",'Mapa de Riesgos'!$AA$40="Moderado"),CONCATENATE("R5C",'Mapa de Riesgos'!$O$40),"")</f>
        <v/>
      </c>
      <c r="AA50" s="67" t="str">
        <f>IF(AND('Mapa de Riesgos'!$Y$41="Muy Baja",'Mapa de Riesgos'!$AA$41="Moderado"),CONCATENATE("R5C",'Mapa de Riesgos'!$O$41),"")</f>
        <v/>
      </c>
      <c r="AB50" s="50" t="str">
        <f>IF(AND('Mapa de Riesgos'!$Y$36="Muy Baja",'Mapa de Riesgos'!$AA$36="Mayor"),CONCATENATE("R5C",'Mapa de Riesgos'!$O$36),"")</f>
        <v/>
      </c>
      <c r="AC50" s="51" t="str">
        <f>IF(AND('Mapa de Riesgos'!$Y$37="Muy Baja",'Mapa de Riesgos'!$AA$37="Mayor"),CONCATENATE("R5C",'Mapa de Riesgos'!$O$37),"")</f>
        <v/>
      </c>
      <c r="AD50" s="51" t="str">
        <f>IF(AND('Mapa de Riesgos'!$Y$38="Muy Baja",'Mapa de Riesgos'!$AA$38="Mayor"),CONCATENATE("R5C",'Mapa de Riesgos'!$O$38),"")</f>
        <v/>
      </c>
      <c r="AE50" s="51" t="str">
        <f>IF(AND('Mapa de Riesgos'!$Y$39="Muy Baja",'Mapa de Riesgos'!$AA$39="Mayor"),CONCATENATE("R5C",'Mapa de Riesgos'!$O$39),"")</f>
        <v/>
      </c>
      <c r="AF50" s="51" t="str">
        <f>IF(AND('Mapa de Riesgos'!$Y$40="Muy Baja",'Mapa de Riesgos'!$AA$40="Mayor"),CONCATENATE("R5C",'Mapa de Riesgos'!$O$40),"")</f>
        <v/>
      </c>
      <c r="AG50" s="52" t="str">
        <f>IF(AND('Mapa de Riesgos'!$Y$41="Muy Baja",'Mapa de Riesgos'!$AA$41="Mayor"),CONCATENATE("R5C",'Mapa de Riesgos'!$O$41),"")</f>
        <v/>
      </c>
      <c r="AH50" s="53" t="str">
        <f>IF(AND('Mapa de Riesgos'!$Y$36="Muy Baja",'Mapa de Riesgos'!$AA$36="Catastrófico"),CONCATENATE("R5C",'Mapa de Riesgos'!$O$36),"")</f>
        <v/>
      </c>
      <c r="AI50" s="54" t="str">
        <f>IF(AND('Mapa de Riesgos'!$Y$37="Muy Baja",'Mapa de Riesgos'!$AA$37="Catastrófico"),CONCATENATE("R5C",'Mapa de Riesgos'!$O$37),"")</f>
        <v/>
      </c>
      <c r="AJ50" s="54" t="str">
        <f>IF(AND('Mapa de Riesgos'!$Y$38="Muy Baja",'Mapa de Riesgos'!$AA$38="Catastrófico"),CONCATENATE("R5C",'Mapa de Riesgos'!$O$38),"")</f>
        <v/>
      </c>
      <c r="AK50" s="54" t="str">
        <f>IF(AND('Mapa de Riesgos'!$Y$39="Muy Baja",'Mapa de Riesgos'!$AA$39="Catastrófico"),CONCATENATE("R5C",'Mapa de Riesgos'!$O$39),"")</f>
        <v/>
      </c>
      <c r="AL50" s="54" t="str">
        <f>IF(AND('Mapa de Riesgos'!$Y$40="Muy Baja",'Mapa de Riesgos'!$AA$40="Catastrófico"),CONCATENATE("R5C",'Mapa de Riesgos'!$O$40),"")</f>
        <v/>
      </c>
      <c r="AM50" s="55" t="str">
        <f>IF(AND('Mapa de Riesgos'!$Y$41="Muy Baja",'Mapa de Riesgos'!$AA$41="Catastrófico"),CONCATENATE("R5C",'Mapa de Riesgos'!$O$41),"")</f>
        <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5" customHeight="1" x14ac:dyDescent="0.25">
      <c r="A51" s="81"/>
      <c r="B51" s="469"/>
      <c r="C51" s="469"/>
      <c r="D51" s="470"/>
      <c r="E51" s="510"/>
      <c r="F51" s="511"/>
      <c r="G51" s="511"/>
      <c r="H51" s="511"/>
      <c r="I51" s="512"/>
      <c r="J51" s="74" t="str">
        <f>IF(AND('Mapa de Riesgos'!$Y$42="Muy Baja",'Mapa de Riesgos'!$AA$42="Leve"),CONCATENATE("R6C",'Mapa de Riesgos'!$O$42),"")</f>
        <v/>
      </c>
      <c r="K51" s="75" t="str">
        <f>IF(AND('Mapa de Riesgos'!$Y$43="Muy Baja",'Mapa de Riesgos'!$AA$43="Leve"),CONCATENATE("R6C",'Mapa de Riesgos'!$O$43),"")</f>
        <v/>
      </c>
      <c r="L51" s="75" t="str">
        <f>IF(AND('Mapa de Riesgos'!$Y$44="Muy Baja",'Mapa de Riesgos'!$AA$44="Leve"),CONCATENATE("R6C",'Mapa de Riesgos'!$O$44),"")</f>
        <v/>
      </c>
      <c r="M51" s="75" t="str">
        <f>IF(AND('Mapa de Riesgos'!$Y$45="Muy Baja",'Mapa de Riesgos'!$AA$45="Leve"),CONCATENATE("R6C",'Mapa de Riesgos'!$O$45),"")</f>
        <v/>
      </c>
      <c r="N51" s="75" t="str">
        <f>IF(AND('Mapa de Riesgos'!$Y$46="Muy Baja",'Mapa de Riesgos'!$AA$46="Leve"),CONCATENATE("R6C",'Mapa de Riesgos'!$O$46),"")</f>
        <v/>
      </c>
      <c r="O51" s="76" t="str">
        <f>IF(AND('Mapa de Riesgos'!$Y$47="Muy Baja",'Mapa de Riesgos'!$AA$47="Leve"),CONCATENATE("R6C",'Mapa de Riesgos'!$O$47),"")</f>
        <v/>
      </c>
      <c r="P51" s="74" t="str">
        <f>IF(AND('Mapa de Riesgos'!$Y$42="Muy Baja",'Mapa de Riesgos'!$AA$42="Menor"),CONCATENATE("R6C",'Mapa de Riesgos'!$O$42),"")</f>
        <v/>
      </c>
      <c r="Q51" s="75" t="str">
        <f>IF(AND('Mapa de Riesgos'!$Y$43="Muy Baja",'Mapa de Riesgos'!$AA$43="Menor"),CONCATENATE("R6C",'Mapa de Riesgos'!$O$43),"")</f>
        <v/>
      </c>
      <c r="R51" s="75" t="str">
        <f>IF(AND('Mapa de Riesgos'!$Y$44="Muy Baja",'Mapa de Riesgos'!$AA$44="Menor"),CONCATENATE("R6C",'Mapa de Riesgos'!$O$44),"")</f>
        <v/>
      </c>
      <c r="S51" s="75" t="str">
        <f>IF(AND('Mapa de Riesgos'!$Y$45="Muy Baja",'Mapa de Riesgos'!$AA$45="Menor"),CONCATENATE("R6C",'Mapa de Riesgos'!$O$45),"")</f>
        <v/>
      </c>
      <c r="T51" s="75" t="str">
        <f>IF(AND('Mapa de Riesgos'!$Y$46="Muy Baja",'Mapa de Riesgos'!$AA$46="Menor"),CONCATENATE("R6C",'Mapa de Riesgos'!$O$46),"")</f>
        <v/>
      </c>
      <c r="U51" s="76" t="str">
        <f>IF(AND('Mapa de Riesgos'!$Y$47="Muy Baja",'Mapa de Riesgos'!$AA$47="Menor"),CONCATENATE("R6C",'Mapa de Riesgos'!$O$47),"")</f>
        <v/>
      </c>
      <c r="V51" s="65" t="str">
        <f>IF(AND('Mapa de Riesgos'!$Y$42="Muy Baja",'Mapa de Riesgos'!$AA$42="Moderado"),CONCATENATE("R6C",'Mapa de Riesgos'!$O$42),"")</f>
        <v/>
      </c>
      <c r="W51" s="66" t="str">
        <f>IF(AND('Mapa de Riesgos'!$Y$43="Muy Baja",'Mapa de Riesgos'!$AA$43="Moderado"),CONCATENATE("R6C",'Mapa de Riesgos'!$O$43),"")</f>
        <v/>
      </c>
      <c r="X51" s="66" t="str">
        <f>IF(AND('Mapa de Riesgos'!$Y$44="Muy Baja",'Mapa de Riesgos'!$AA$44="Moderado"),CONCATENATE("R6C",'Mapa de Riesgos'!$O$44),"")</f>
        <v/>
      </c>
      <c r="Y51" s="66" t="str">
        <f>IF(AND('Mapa de Riesgos'!$Y$45="Muy Baja",'Mapa de Riesgos'!$AA$45="Moderado"),CONCATENATE("R6C",'Mapa de Riesgos'!$O$45),"")</f>
        <v/>
      </c>
      <c r="Z51" s="66" t="str">
        <f>IF(AND('Mapa de Riesgos'!$Y$46="Muy Baja",'Mapa de Riesgos'!$AA$46="Moderado"),CONCATENATE("R6C",'Mapa de Riesgos'!$O$46),"")</f>
        <v/>
      </c>
      <c r="AA51" s="67" t="str">
        <f>IF(AND('Mapa de Riesgos'!$Y$47="Muy Baja",'Mapa de Riesgos'!$AA$47="Moderado"),CONCATENATE("R6C",'Mapa de Riesgos'!$O$47),"")</f>
        <v/>
      </c>
      <c r="AB51" s="50" t="str">
        <f>IF(AND('Mapa de Riesgos'!$Y$42="Muy Baja",'Mapa de Riesgos'!$AA$42="Mayor"),CONCATENATE("R6C",'Mapa de Riesgos'!$O$42),"")</f>
        <v/>
      </c>
      <c r="AC51" s="51" t="str">
        <f>IF(AND('Mapa de Riesgos'!$Y$43="Muy Baja",'Mapa de Riesgos'!$AA$43="Mayor"),CONCATENATE("R6C",'Mapa de Riesgos'!$O$43),"")</f>
        <v/>
      </c>
      <c r="AD51" s="51" t="str">
        <f>IF(AND('Mapa de Riesgos'!$Y$44="Muy Baja",'Mapa de Riesgos'!$AA$44="Mayor"),CONCATENATE("R6C",'Mapa de Riesgos'!$O$44),"")</f>
        <v/>
      </c>
      <c r="AE51" s="51" t="str">
        <f>IF(AND('Mapa de Riesgos'!$Y$45="Muy Baja",'Mapa de Riesgos'!$AA$45="Mayor"),CONCATENATE("R6C",'Mapa de Riesgos'!$O$45),"")</f>
        <v/>
      </c>
      <c r="AF51" s="51" t="str">
        <f>IF(AND('Mapa de Riesgos'!$Y$46="Muy Baja",'Mapa de Riesgos'!$AA$46="Mayor"),CONCATENATE("R6C",'Mapa de Riesgos'!$O$46),"")</f>
        <v/>
      </c>
      <c r="AG51" s="52" t="str">
        <f>IF(AND('Mapa de Riesgos'!$Y$47="Muy Baja",'Mapa de Riesgos'!$AA$47="Mayor"),CONCATENATE("R6C",'Mapa de Riesgos'!$O$47),"")</f>
        <v/>
      </c>
      <c r="AH51" s="53" t="str">
        <f>IF(AND('Mapa de Riesgos'!$Y$42="Muy Baja",'Mapa de Riesgos'!$AA$42="Catastrófico"),CONCATENATE("R6C",'Mapa de Riesgos'!$O$42),"")</f>
        <v/>
      </c>
      <c r="AI51" s="54" t="str">
        <f>IF(AND('Mapa de Riesgos'!$Y$43="Muy Baja",'Mapa de Riesgos'!$AA$43="Catastrófico"),CONCATENATE("R6C",'Mapa de Riesgos'!$O$43),"")</f>
        <v/>
      </c>
      <c r="AJ51" s="54" t="str">
        <f>IF(AND('Mapa de Riesgos'!$Y$44="Muy Baja",'Mapa de Riesgos'!$AA$44="Catastrófico"),CONCATENATE("R6C",'Mapa de Riesgos'!$O$44),"")</f>
        <v/>
      </c>
      <c r="AK51" s="54" t="str">
        <f>IF(AND('Mapa de Riesgos'!$Y$45="Muy Baja",'Mapa de Riesgos'!$AA$45="Catastrófico"),CONCATENATE("R6C",'Mapa de Riesgos'!$O$45),"")</f>
        <v/>
      </c>
      <c r="AL51" s="54" t="str">
        <f>IF(AND('Mapa de Riesgos'!$Y$46="Muy Baja",'Mapa de Riesgos'!$AA$46="Catastrófico"),CONCATENATE("R6C",'Mapa de Riesgos'!$O$46),"")</f>
        <v/>
      </c>
      <c r="AM51" s="55" t="str">
        <f>IF(AND('Mapa de Riesgos'!$Y$47="Muy Baja",'Mapa de Riesgos'!$AA$47="Catastrófico"),CONCATENATE("R6C",'Mapa de Riesgos'!$O$47),"")</f>
        <v/>
      </c>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ht="15" customHeight="1" x14ac:dyDescent="0.25">
      <c r="A52" s="81"/>
      <c r="B52" s="469"/>
      <c r="C52" s="469"/>
      <c r="D52" s="470"/>
      <c r="E52" s="510"/>
      <c r="F52" s="511"/>
      <c r="G52" s="511"/>
      <c r="H52" s="511"/>
      <c r="I52" s="512"/>
      <c r="J52" s="74" t="str">
        <f>IF(AND('Mapa de Riesgos'!$Y$48="Muy Baja",'Mapa de Riesgos'!$AA$48="Leve"),CONCATENATE("R7C",'Mapa de Riesgos'!$O$48),"")</f>
        <v/>
      </c>
      <c r="K52" s="75" t="str">
        <f>IF(AND('Mapa de Riesgos'!$Y$49="Muy Baja",'Mapa de Riesgos'!$AA$49="Leve"),CONCATENATE("R7C",'Mapa de Riesgos'!$O$49),"")</f>
        <v/>
      </c>
      <c r="L52" s="75" t="str">
        <f>IF(AND('Mapa de Riesgos'!$Y$50="Muy Baja",'Mapa de Riesgos'!$AA$50="Leve"),CONCATENATE("R7C",'Mapa de Riesgos'!$O$50),"")</f>
        <v/>
      </c>
      <c r="M52" s="75" t="str">
        <f>IF(AND('Mapa de Riesgos'!$Y$51="Muy Baja",'Mapa de Riesgos'!$AA$51="Leve"),CONCATENATE("R7C",'Mapa de Riesgos'!$O$51),"")</f>
        <v/>
      </c>
      <c r="N52" s="75" t="str">
        <f>IF(AND('Mapa de Riesgos'!$Y$52="Muy Baja",'Mapa de Riesgos'!$AA$52="Leve"),CONCATENATE("R7C",'Mapa de Riesgos'!$O$52),"")</f>
        <v/>
      </c>
      <c r="O52" s="76" t="str">
        <f>IF(AND('Mapa de Riesgos'!$Y$53="Muy Baja",'Mapa de Riesgos'!$AA$53="Leve"),CONCATENATE("R7C",'Mapa de Riesgos'!$O$53),"")</f>
        <v/>
      </c>
      <c r="P52" s="74" t="str">
        <f>IF(AND('Mapa de Riesgos'!$Y$48="Muy Baja",'Mapa de Riesgos'!$AA$48="Menor"),CONCATENATE("R7C",'Mapa de Riesgos'!$O$48),"")</f>
        <v/>
      </c>
      <c r="Q52" s="75" t="str">
        <f>IF(AND('Mapa de Riesgos'!$Y$49="Muy Baja",'Mapa de Riesgos'!$AA$49="Menor"),CONCATENATE("R7C",'Mapa de Riesgos'!$O$49),"")</f>
        <v/>
      </c>
      <c r="R52" s="75" t="str">
        <f>IF(AND('Mapa de Riesgos'!$Y$50="Muy Baja",'Mapa de Riesgos'!$AA$50="Menor"),CONCATENATE("R7C",'Mapa de Riesgos'!$O$50),"")</f>
        <v/>
      </c>
      <c r="S52" s="75" t="str">
        <f>IF(AND('Mapa de Riesgos'!$Y$51="Muy Baja",'Mapa de Riesgos'!$AA$51="Menor"),CONCATENATE("R7C",'Mapa de Riesgos'!$O$51),"")</f>
        <v/>
      </c>
      <c r="T52" s="75" t="str">
        <f>IF(AND('Mapa de Riesgos'!$Y$52="Muy Baja",'Mapa de Riesgos'!$AA$52="Menor"),CONCATENATE("R7C",'Mapa de Riesgos'!$O$52),"")</f>
        <v/>
      </c>
      <c r="U52" s="76" t="str">
        <f>IF(AND('Mapa de Riesgos'!$Y$53="Muy Baja",'Mapa de Riesgos'!$AA$53="Menor"),CONCATENATE("R7C",'Mapa de Riesgos'!$O$53),"")</f>
        <v/>
      </c>
      <c r="V52" s="65" t="str">
        <f>IF(AND('Mapa de Riesgos'!$Y$48="Muy Baja",'Mapa de Riesgos'!$AA$48="Moderado"),CONCATENATE("R7C",'Mapa de Riesgos'!$O$48),"")</f>
        <v/>
      </c>
      <c r="W52" s="66" t="str">
        <f>IF(AND('Mapa de Riesgos'!$Y$49="Muy Baja",'Mapa de Riesgos'!$AA$49="Moderado"),CONCATENATE("R7C",'Mapa de Riesgos'!$O$49),"")</f>
        <v/>
      </c>
      <c r="X52" s="66" t="str">
        <f>IF(AND('Mapa de Riesgos'!$Y$50="Muy Baja",'Mapa de Riesgos'!$AA$50="Moderado"),CONCATENATE("R7C",'Mapa de Riesgos'!$O$50),"")</f>
        <v/>
      </c>
      <c r="Y52" s="66" t="str">
        <f>IF(AND('Mapa de Riesgos'!$Y$51="Muy Baja",'Mapa de Riesgos'!$AA$51="Moderado"),CONCATENATE("R7C",'Mapa de Riesgos'!$O$51),"")</f>
        <v/>
      </c>
      <c r="Z52" s="66" t="str">
        <f>IF(AND('Mapa de Riesgos'!$Y$52="Muy Baja",'Mapa de Riesgos'!$AA$52="Moderado"),CONCATENATE("R7C",'Mapa de Riesgos'!$O$52),"")</f>
        <v/>
      </c>
      <c r="AA52" s="67" t="str">
        <f>IF(AND('Mapa de Riesgos'!$Y$53="Muy Baja",'Mapa de Riesgos'!$AA$53="Moderado"),CONCATENATE("R7C",'Mapa de Riesgos'!$O$53),"")</f>
        <v/>
      </c>
      <c r="AB52" s="50" t="str">
        <f>IF(AND('Mapa de Riesgos'!$Y$48="Muy Baja",'Mapa de Riesgos'!$AA$48="Mayor"),CONCATENATE("R7C",'Mapa de Riesgos'!$O$48),"")</f>
        <v/>
      </c>
      <c r="AC52" s="51" t="str">
        <f>IF(AND('Mapa de Riesgos'!$Y$49="Muy Baja",'Mapa de Riesgos'!$AA$49="Mayor"),CONCATENATE("R7C",'Mapa de Riesgos'!$O$49),"")</f>
        <v/>
      </c>
      <c r="AD52" s="51" t="str">
        <f>IF(AND('Mapa de Riesgos'!$Y$50="Muy Baja",'Mapa de Riesgos'!$AA$50="Mayor"),CONCATENATE("R7C",'Mapa de Riesgos'!$O$50),"")</f>
        <v/>
      </c>
      <c r="AE52" s="51" t="str">
        <f>IF(AND('Mapa de Riesgos'!$Y$51="Muy Baja",'Mapa de Riesgos'!$AA$51="Mayor"),CONCATENATE("R7C",'Mapa de Riesgos'!$O$51),"")</f>
        <v/>
      </c>
      <c r="AF52" s="51" t="str">
        <f>IF(AND('Mapa de Riesgos'!$Y$52="Muy Baja",'Mapa de Riesgos'!$AA$52="Mayor"),CONCATENATE("R7C",'Mapa de Riesgos'!$O$52),"")</f>
        <v/>
      </c>
      <c r="AG52" s="52" t="str">
        <f>IF(AND('Mapa de Riesgos'!$Y$53="Muy Baja",'Mapa de Riesgos'!$AA$53="Mayor"),CONCATENATE("R7C",'Mapa de Riesgos'!$O$53),"")</f>
        <v/>
      </c>
      <c r="AH52" s="53" t="str">
        <f>IF(AND('Mapa de Riesgos'!$Y$48="Muy Baja",'Mapa de Riesgos'!$AA$48="Catastrófico"),CONCATENATE("R7C",'Mapa de Riesgos'!$O$48),"")</f>
        <v/>
      </c>
      <c r="AI52" s="54" t="str">
        <f>IF(AND('Mapa de Riesgos'!$Y$49="Muy Baja",'Mapa de Riesgos'!$AA$49="Catastrófico"),CONCATENATE("R7C",'Mapa de Riesgos'!$O$49),"")</f>
        <v/>
      </c>
      <c r="AJ52" s="54" t="str">
        <f>IF(AND('Mapa de Riesgos'!$Y$50="Muy Baja",'Mapa de Riesgos'!$AA$50="Catastrófico"),CONCATENATE("R7C",'Mapa de Riesgos'!$O$50),"")</f>
        <v/>
      </c>
      <c r="AK52" s="54" t="str">
        <f>IF(AND('Mapa de Riesgos'!$Y$51="Muy Baja",'Mapa de Riesgos'!$AA$51="Catastrófico"),CONCATENATE("R7C",'Mapa de Riesgos'!$O$51),"")</f>
        <v/>
      </c>
      <c r="AL52" s="54" t="str">
        <f>IF(AND('Mapa de Riesgos'!$Y$52="Muy Baja",'Mapa de Riesgos'!$AA$52="Catastrófico"),CONCATENATE("R7C",'Mapa de Riesgos'!$O$52),"")</f>
        <v/>
      </c>
      <c r="AM52" s="55" t="str">
        <f>IF(AND('Mapa de Riesgos'!$Y$53="Muy Baja",'Mapa de Riesgos'!$AA$53="Catastrófico"),CONCATENATE("R7C",'Mapa de Riesgos'!$O$53),"")</f>
        <v/>
      </c>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5" customHeight="1" x14ac:dyDescent="0.25">
      <c r="A53" s="81"/>
      <c r="B53" s="469"/>
      <c r="C53" s="469"/>
      <c r="D53" s="470"/>
      <c r="E53" s="510"/>
      <c r="F53" s="511"/>
      <c r="G53" s="511"/>
      <c r="H53" s="511"/>
      <c r="I53" s="512"/>
      <c r="J53" s="74" t="str">
        <f>IF(AND('Mapa de Riesgos'!$Y$54="Muy Baja",'Mapa de Riesgos'!$AA$54="Leve"),CONCATENATE("R8C",'Mapa de Riesgos'!$O$54),"")</f>
        <v/>
      </c>
      <c r="K53" s="75" t="str">
        <f>IF(AND('Mapa de Riesgos'!$Y$55="Muy Baja",'Mapa de Riesgos'!$AA$55="Leve"),CONCATENATE("R8C",'Mapa de Riesgos'!$O$55),"")</f>
        <v/>
      </c>
      <c r="L53" s="75" t="str">
        <f>IF(AND('Mapa de Riesgos'!$Y$56="Muy Baja",'Mapa de Riesgos'!$AA$56="Leve"),CONCATENATE("R8C",'Mapa de Riesgos'!$O$56),"")</f>
        <v/>
      </c>
      <c r="M53" s="75" t="str">
        <f>IF(AND('Mapa de Riesgos'!$Y$57="Muy Baja",'Mapa de Riesgos'!$AA$57="Leve"),CONCATENATE("R8C",'Mapa de Riesgos'!$O$57),"")</f>
        <v/>
      </c>
      <c r="N53" s="75" t="str">
        <f>IF(AND('Mapa de Riesgos'!$Y$58="Muy Baja",'Mapa de Riesgos'!$AA$58="Leve"),CONCATENATE("R8C",'Mapa de Riesgos'!$O$58),"")</f>
        <v/>
      </c>
      <c r="O53" s="76" t="str">
        <f>IF(AND('Mapa de Riesgos'!$Y$59="Muy Baja",'Mapa de Riesgos'!$AA$59="Leve"),CONCATENATE("R8C",'Mapa de Riesgos'!$O$59),"")</f>
        <v/>
      </c>
      <c r="P53" s="74" t="str">
        <f>IF(AND('Mapa de Riesgos'!$Y$54="Muy Baja",'Mapa de Riesgos'!$AA$54="Menor"),CONCATENATE("R8C",'Mapa de Riesgos'!$O$54),"")</f>
        <v/>
      </c>
      <c r="Q53" s="75" t="str">
        <f>IF(AND('Mapa de Riesgos'!$Y$55="Muy Baja",'Mapa de Riesgos'!$AA$55="Menor"),CONCATENATE("R8C",'Mapa de Riesgos'!$O$55),"")</f>
        <v/>
      </c>
      <c r="R53" s="75" t="str">
        <f>IF(AND('Mapa de Riesgos'!$Y$56="Muy Baja",'Mapa de Riesgos'!$AA$56="Menor"),CONCATENATE("R8C",'Mapa de Riesgos'!$O$56),"")</f>
        <v/>
      </c>
      <c r="S53" s="75" t="str">
        <f>IF(AND('Mapa de Riesgos'!$Y$57="Muy Baja",'Mapa de Riesgos'!$AA$57="Menor"),CONCATENATE("R8C",'Mapa de Riesgos'!$O$57),"")</f>
        <v/>
      </c>
      <c r="T53" s="75" t="str">
        <f>IF(AND('Mapa de Riesgos'!$Y$58="Muy Baja",'Mapa de Riesgos'!$AA$58="Menor"),CONCATENATE("R8C",'Mapa de Riesgos'!$O$58),"")</f>
        <v/>
      </c>
      <c r="U53" s="76" t="str">
        <f>IF(AND('Mapa de Riesgos'!$Y$59="Muy Baja",'Mapa de Riesgos'!$AA$59="Menor"),CONCATENATE("R8C",'Mapa de Riesgos'!$O$59),"")</f>
        <v/>
      </c>
      <c r="V53" s="65" t="str">
        <f>IF(AND('Mapa de Riesgos'!$Y$54="Muy Baja",'Mapa de Riesgos'!$AA$54="Moderado"),CONCATENATE("R8C",'Mapa de Riesgos'!$O$54),"")</f>
        <v/>
      </c>
      <c r="W53" s="66" t="str">
        <f>IF(AND('Mapa de Riesgos'!$Y$55="Muy Baja",'Mapa de Riesgos'!$AA$55="Moderado"),CONCATENATE("R8C",'Mapa de Riesgos'!$O$55),"")</f>
        <v/>
      </c>
      <c r="X53" s="66" t="str">
        <f>IF(AND('Mapa de Riesgos'!$Y$56="Muy Baja",'Mapa de Riesgos'!$AA$56="Moderado"),CONCATENATE("R8C",'Mapa de Riesgos'!$O$56),"")</f>
        <v/>
      </c>
      <c r="Y53" s="66" t="str">
        <f>IF(AND('Mapa de Riesgos'!$Y$57="Muy Baja",'Mapa de Riesgos'!$AA$57="Moderado"),CONCATENATE("R8C",'Mapa de Riesgos'!$O$57),"")</f>
        <v/>
      </c>
      <c r="Z53" s="66" t="str">
        <f>IF(AND('Mapa de Riesgos'!$Y$58="Muy Baja",'Mapa de Riesgos'!$AA$58="Moderado"),CONCATENATE("R8C",'Mapa de Riesgos'!$O$58),"")</f>
        <v/>
      </c>
      <c r="AA53" s="67" t="str">
        <f>IF(AND('Mapa de Riesgos'!$Y$59="Muy Baja",'Mapa de Riesgos'!$AA$59="Moderado"),CONCATENATE("R8C",'Mapa de Riesgos'!$O$59),"")</f>
        <v/>
      </c>
      <c r="AB53" s="50" t="str">
        <f>IF(AND('Mapa de Riesgos'!$Y$54="Muy Baja",'Mapa de Riesgos'!$AA$54="Mayor"),CONCATENATE("R8C",'Mapa de Riesgos'!$O$54),"")</f>
        <v/>
      </c>
      <c r="AC53" s="51" t="str">
        <f>IF(AND('Mapa de Riesgos'!$Y$55="Muy Baja",'Mapa de Riesgos'!$AA$55="Mayor"),CONCATENATE("R8C",'Mapa de Riesgos'!$O$55),"")</f>
        <v/>
      </c>
      <c r="AD53" s="51" t="str">
        <f>IF(AND('Mapa de Riesgos'!$Y$56="Muy Baja",'Mapa de Riesgos'!$AA$56="Mayor"),CONCATENATE("R8C",'Mapa de Riesgos'!$O$56),"")</f>
        <v/>
      </c>
      <c r="AE53" s="51" t="str">
        <f>IF(AND('Mapa de Riesgos'!$Y$57="Muy Baja",'Mapa de Riesgos'!$AA$57="Mayor"),CONCATENATE("R8C",'Mapa de Riesgos'!$O$57),"")</f>
        <v/>
      </c>
      <c r="AF53" s="51" t="str">
        <f>IF(AND('Mapa de Riesgos'!$Y$58="Muy Baja",'Mapa de Riesgos'!$AA$58="Mayor"),CONCATENATE("R8C",'Mapa de Riesgos'!$O$58),"")</f>
        <v/>
      </c>
      <c r="AG53" s="52" t="str">
        <f>IF(AND('Mapa de Riesgos'!$Y$59="Muy Baja",'Mapa de Riesgos'!$AA$59="Mayor"),CONCATENATE("R8C",'Mapa de Riesgos'!$O$59),"")</f>
        <v/>
      </c>
      <c r="AH53" s="53" t="str">
        <f>IF(AND('Mapa de Riesgos'!$Y$54="Muy Baja",'Mapa de Riesgos'!$AA$54="Catastrófico"),CONCATENATE("R8C",'Mapa de Riesgos'!$O$54),"")</f>
        <v/>
      </c>
      <c r="AI53" s="54" t="str">
        <f>IF(AND('Mapa de Riesgos'!$Y$55="Muy Baja",'Mapa de Riesgos'!$AA$55="Catastrófico"),CONCATENATE("R8C",'Mapa de Riesgos'!$O$55),"")</f>
        <v/>
      </c>
      <c r="AJ53" s="54" t="str">
        <f>IF(AND('Mapa de Riesgos'!$Y$56="Muy Baja",'Mapa de Riesgos'!$AA$56="Catastrófico"),CONCATENATE("R8C",'Mapa de Riesgos'!$O$56),"")</f>
        <v/>
      </c>
      <c r="AK53" s="54" t="str">
        <f>IF(AND('Mapa de Riesgos'!$Y$57="Muy Baja",'Mapa de Riesgos'!$AA$57="Catastrófico"),CONCATENATE("R8C",'Mapa de Riesgos'!$O$57),"")</f>
        <v/>
      </c>
      <c r="AL53" s="54" t="str">
        <f>IF(AND('Mapa de Riesgos'!$Y$58="Muy Baja",'Mapa de Riesgos'!$AA$58="Catastrófico"),CONCATENATE("R8C",'Mapa de Riesgos'!$O$58),"")</f>
        <v/>
      </c>
      <c r="AM53" s="55" t="str">
        <f>IF(AND('Mapa de Riesgos'!$Y$59="Muy Baja",'Mapa de Riesgos'!$AA$59="Catastrófico"),CONCATENATE("R8C",'Mapa de Riesgos'!$O$59),"")</f>
        <v/>
      </c>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5" customHeight="1" x14ac:dyDescent="0.25">
      <c r="A54" s="81"/>
      <c r="B54" s="469"/>
      <c r="C54" s="469"/>
      <c r="D54" s="470"/>
      <c r="E54" s="510"/>
      <c r="F54" s="511"/>
      <c r="G54" s="511"/>
      <c r="H54" s="511"/>
      <c r="I54" s="512"/>
      <c r="J54" s="74" t="str">
        <f>IF(AND('Mapa de Riesgos'!$Y$60="Muy Baja",'Mapa de Riesgos'!$AA$60="Leve"),CONCATENATE("R9C",'Mapa de Riesgos'!$O$60),"")</f>
        <v/>
      </c>
      <c r="K54" s="75" t="str">
        <f>IF(AND('Mapa de Riesgos'!$Y$61="Muy Baja",'Mapa de Riesgos'!$AA$61="Leve"),CONCATENATE("R9C",'Mapa de Riesgos'!$O$61),"")</f>
        <v/>
      </c>
      <c r="L54" s="75" t="str">
        <f>IF(AND('Mapa de Riesgos'!$Y$62="Muy Baja",'Mapa de Riesgos'!$AA$62="Leve"),CONCATENATE("R9C",'Mapa de Riesgos'!$O$62),"")</f>
        <v/>
      </c>
      <c r="M54" s="75" t="str">
        <f>IF(AND('Mapa de Riesgos'!$Y$63="Muy Baja",'Mapa de Riesgos'!$AA$63="Leve"),CONCATENATE("R9C",'Mapa de Riesgos'!$O$63),"")</f>
        <v/>
      </c>
      <c r="N54" s="75" t="str">
        <f>IF(AND('Mapa de Riesgos'!$Y$64="Muy Baja",'Mapa de Riesgos'!$AA$64="Leve"),CONCATENATE("R9C",'Mapa de Riesgos'!$O$64),"")</f>
        <v/>
      </c>
      <c r="O54" s="76" t="str">
        <f>IF(AND('Mapa de Riesgos'!$Y$65="Muy Baja",'Mapa de Riesgos'!$AA$65="Leve"),CONCATENATE("R9C",'Mapa de Riesgos'!$O$65),"")</f>
        <v/>
      </c>
      <c r="P54" s="74" t="str">
        <f>IF(AND('Mapa de Riesgos'!$Y$60="Muy Baja",'Mapa de Riesgos'!$AA$60="Menor"),CONCATENATE("R9C",'Mapa de Riesgos'!$O$60),"")</f>
        <v/>
      </c>
      <c r="Q54" s="75" t="str">
        <f>IF(AND('Mapa de Riesgos'!$Y$61="Muy Baja",'Mapa de Riesgos'!$AA$61="Menor"),CONCATENATE("R9C",'Mapa de Riesgos'!$O$61),"")</f>
        <v/>
      </c>
      <c r="R54" s="75" t="str">
        <f>IF(AND('Mapa de Riesgos'!$Y$62="Muy Baja",'Mapa de Riesgos'!$AA$62="Menor"),CONCATENATE("R9C",'Mapa de Riesgos'!$O$62),"")</f>
        <v/>
      </c>
      <c r="S54" s="75" t="str">
        <f>IF(AND('Mapa de Riesgos'!$Y$63="Muy Baja",'Mapa de Riesgos'!$AA$63="Menor"),CONCATENATE("R9C",'Mapa de Riesgos'!$O$63),"")</f>
        <v/>
      </c>
      <c r="T54" s="75" t="str">
        <f>IF(AND('Mapa de Riesgos'!$Y$64="Muy Baja",'Mapa de Riesgos'!$AA$64="Menor"),CONCATENATE("R9C",'Mapa de Riesgos'!$O$64),"")</f>
        <v/>
      </c>
      <c r="U54" s="76" t="str">
        <f>IF(AND('Mapa de Riesgos'!$Y$65="Muy Baja",'Mapa de Riesgos'!$AA$65="Menor"),CONCATENATE("R9C",'Mapa de Riesgos'!$O$65),"")</f>
        <v/>
      </c>
      <c r="V54" s="65" t="str">
        <f>IF(AND('Mapa de Riesgos'!$Y$60="Muy Baja",'Mapa de Riesgos'!$AA$60="Moderado"),CONCATENATE("R9C",'Mapa de Riesgos'!$O$60),"")</f>
        <v/>
      </c>
      <c r="W54" s="66" t="str">
        <f>IF(AND('Mapa de Riesgos'!$Y$61="Muy Baja",'Mapa de Riesgos'!$AA$61="Moderado"),CONCATENATE("R9C",'Mapa de Riesgos'!$O$61),"")</f>
        <v/>
      </c>
      <c r="X54" s="66" t="str">
        <f>IF(AND('Mapa de Riesgos'!$Y$62="Muy Baja",'Mapa de Riesgos'!$AA$62="Moderado"),CONCATENATE("R9C",'Mapa de Riesgos'!$O$62),"")</f>
        <v/>
      </c>
      <c r="Y54" s="66" t="str">
        <f>IF(AND('Mapa de Riesgos'!$Y$63="Muy Baja",'Mapa de Riesgos'!$AA$63="Moderado"),CONCATENATE("R9C",'Mapa de Riesgos'!$O$63),"")</f>
        <v/>
      </c>
      <c r="Z54" s="66" t="str">
        <f>IF(AND('Mapa de Riesgos'!$Y$64="Muy Baja",'Mapa de Riesgos'!$AA$64="Moderado"),CONCATENATE("R9C",'Mapa de Riesgos'!$O$64),"")</f>
        <v/>
      </c>
      <c r="AA54" s="67" t="str">
        <f>IF(AND('Mapa de Riesgos'!$Y$65="Muy Baja",'Mapa de Riesgos'!$AA$65="Moderado"),CONCATENATE("R9C",'Mapa de Riesgos'!$O$65),"")</f>
        <v/>
      </c>
      <c r="AB54" s="50" t="str">
        <f>IF(AND('Mapa de Riesgos'!$Y$60="Muy Baja",'Mapa de Riesgos'!$AA$60="Mayor"),CONCATENATE("R9C",'Mapa de Riesgos'!$O$60),"")</f>
        <v/>
      </c>
      <c r="AC54" s="51" t="str">
        <f>IF(AND('Mapa de Riesgos'!$Y$61="Muy Baja",'Mapa de Riesgos'!$AA$61="Mayor"),CONCATENATE("R9C",'Mapa de Riesgos'!$O$61),"")</f>
        <v/>
      </c>
      <c r="AD54" s="51" t="str">
        <f>IF(AND('Mapa de Riesgos'!$Y$62="Muy Baja",'Mapa de Riesgos'!$AA$62="Mayor"),CONCATENATE("R9C",'Mapa de Riesgos'!$O$62),"")</f>
        <v/>
      </c>
      <c r="AE54" s="51" t="str">
        <f>IF(AND('Mapa de Riesgos'!$Y$63="Muy Baja",'Mapa de Riesgos'!$AA$63="Mayor"),CONCATENATE("R9C",'Mapa de Riesgos'!$O$63),"")</f>
        <v/>
      </c>
      <c r="AF54" s="51" t="str">
        <f>IF(AND('Mapa de Riesgos'!$Y$64="Muy Baja",'Mapa de Riesgos'!$AA$64="Mayor"),CONCATENATE("R9C",'Mapa de Riesgos'!$O$64),"")</f>
        <v/>
      </c>
      <c r="AG54" s="52" t="str">
        <f>IF(AND('Mapa de Riesgos'!$Y$65="Muy Baja",'Mapa de Riesgos'!$AA$65="Mayor"),CONCATENATE("R9C",'Mapa de Riesgos'!$O$65),"")</f>
        <v/>
      </c>
      <c r="AH54" s="53" t="str">
        <f>IF(AND('Mapa de Riesgos'!$Y$60="Muy Baja",'Mapa de Riesgos'!$AA$60="Catastrófico"),CONCATENATE("R9C",'Mapa de Riesgos'!$O$60),"")</f>
        <v/>
      </c>
      <c r="AI54" s="54" t="str">
        <f>IF(AND('Mapa de Riesgos'!$Y$61="Muy Baja",'Mapa de Riesgos'!$AA$61="Catastrófico"),CONCATENATE("R9C",'Mapa de Riesgos'!$O$61),"")</f>
        <v/>
      </c>
      <c r="AJ54" s="54" t="str">
        <f>IF(AND('Mapa de Riesgos'!$Y$62="Muy Baja",'Mapa de Riesgos'!$AA$62="Catastrófico"),CONCATENATE("R9C",'Mapa de Riesgos'!$O$62),"")</f>
        <v/>
      </c>
      <c r="AK54" s="54" t="str">
        <f>IF(AND('Mapa de Riesgos'!$Y$63="Muy Baja",'Mapa de Riesgos'!$AA$63="Catastrófico"),CONCATENATE("R9C",'Mapa de Riesgos'!$O$63),"")</f>
        <v/>
      </c>
      <c r="AL54" s="54" t="str">
        <f>IF(AND('Mapa de Riesgos'!$Y$64="Muy Baja",'Mapa de Riesgos'!$AA$64="Catastrófico"),CONCATENATE("R9C",'Mapa de Riesgos'!$O$64),"")</f>
        <v/>
      </c>
      <c r="AM54" s="55" t="str">
        <f>IF(AND('Mapa de Riesgos'!$Y$65="Muy Baja",'Mapa de Riesgos'!$AA$65="Catastrófico"),CONCATENATE("R9C",'Mapa de Riesgos'!$O$65),"")</f>
        <v/>
      </c>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ht="15.75" customHeight="1" thickBot="1" x14ac:dyDescent="0.3">
      <c r="A55" s="81"/>
      <c r="B55" s="469"/>
      <c r="C55" s="469"/>
      <c r="D55" s="470"/>
      <c r="E55" s="513"/>
      <c r="F55" s="514"/>
      <c r="G55" s="514"/>
      <c r="H55" s="514"/>
      <c r="I55" s="515"/>
      <c r="J55" s="77" t="str">
        <f>IF(AND('Mapa de Riesgos'!$Y$66="Muy Baja",'Mapa de Riesgos'!$AA$66="Leve"),CONCATENATE("R10C",'Mapa de Riesgos'!$O$66),"")</f>
        <v/>
      </c>
      <c r="K55" s="78" t="str">
        <f>IF(AND('Mapa de Riesgos'!$Y$67="Muy Baja",'Mapa de Riesgos'!$AA$67="Leve"),CONCATENATE("R10C",'Mapa de Riesgos'!$O$67),"")</f>
        <v/>
      </c>
      <c r="L55" s="78" t="str">
        <f>IF(AND('Mapa de Riesgos'!$Y$68="Muy Baja",'Mapa de Riesgos'!$AA$68="Leve"),CONCATENATE("R10C",'Mapa de Riesgos'!$O$68),"")</f>
        <v/>
      </c>
      <c r="M55" s="78" t="str">
        <f>IF(AND('Mapa de Riesgos'!$Y$69="Muy Baja",'Mapa de Riesgos'!$AA$69="Leve"),CONCATENATE("R10C",'Mapa de Riesgos'!$O$69),"")</f>
        <v/>
      </c>
      <c r="N55" s="78" t="str">
        <f>IF(AND('Mapa de Riesgos'!$Y$70="Muy Baja",'Mapa de Riesgos'!$AA$70="Leve"),CONCATENATE("R10C",'Mapa de Riesgos'!$O$70),"")</f>
        <v/>
      </c>
      <c r="O55" s="79" t="str">
        <f>IF(AND('Mapa de Riesgos'!$Y$71="Muy Baja",'Mapa de Riesgos'!$AA$71="Leve"),CONCATENATE("R10C",'Mapa de Riesgos'!$O$71),"")</f>
        <v/>
      </c>
      <c r="P55" s="77" t="str">
        <f>IF(AND('Mapa de Riesgos'!$Y$66="Muy Baja",'Mapa de Riesgos'!$AA$66="Menor"),CONCATENATE("R10C",'Mapa de Riesgos'!$O$66),"")</f>
        <v/>
      </c>
      <c r="Q55" s="78" t="str">
        <f>IF(AND('Mapa de Riesgos'!$Y$67="Muy Baja",'Mapa de Riesgos'!$AA$67="Menor"),CONCATENATE("R10C",'Mapa de Riesgos'!$O$67),"")</f>
        <v/>
      </c>
      <c r="R55" s="78" t="str">
        <f>IF(AND('Mapa de Riesgos'!$Y$68="Muy Baja",'Mapa de Riesgos'!$AA$68="Menor"),CONCATENATE("R10C",'Mapa de Riesgos'!$O$68),"")</f>
        <v/>
      </c>
      <c r="S55" s="78" t="str">
        <f>IF(AND('Mapa de Riesgos'!$Y$69="Muy Baja",'Mapa de Riesgos'!$AA$69="Menor"),CONCATENATE("R10C",'Mapa de Riesgos'!$O$69),"")</f>
        <v/>
      </c>
      <c r="T55" s="78" t="str">
        <f>IF(AND('Mapa de Riesgos'!$Y$70="Muy Baja",'Mapa de Riesgos'!$AA$70="Menor"),CONCATENATE("R10C",'Mapa de Riesgos'!$O$70),"")</f>
        <v/>
      </c>
      <c r="U55" s="79" t="str">
        <f>IF(AND('Mapa de Riesgos'!$Y$71="Muy Baja",'Mapa de Riesgos'!$AA$71="Menor"),CONCATENATE("R10C",'Mapa de Riesgos'!$O$71),"")</f>
        <v/>
      </c>
      <c r="V55" s="68" t="str">
        <f>IF(AND('Mapa de Riesgos'!$Y$66="Muy Baja",'Mapa de Riesgos'!$AA$66="Moderado"),CONCATENATE("R10C",'Mapa de Riesgos'!$O$66),"")</f>
        <v/>
      </c>
      <c r="W55" s="69" t="str">
        <f>IF(AND('Mapa de Riesgos'!$Y$67="Muy Baja",'Mapa de Riesgos'!$AA$67="Moderado"),CONCATENATE("R10C",'Mapa de Riesgos'!$O$67),"")</f>
        <v/>
      </c>
      <c r="X55" s="69" t="str">
        <f>IF(AND('Mapa de Riesgos'!$Y$68="Muy Baja",'Mapa de Riesgos'!$AA$68="Moderado"),CONCATENATE("R10C",'Mapa de Riesgos'!$O$68),"")</f>
        <v/>
      </c>
      <c r="Y55" s="69" t="str">
        <f>IF(AND('Mapa de Riesgos'!$Y$69="Muy Baja",'Mapa de Riesgos'!$AA$69="Moderado"),CONCATENATE("R10C",'Mapa de Riesgos'!$O$69),"")</f>
        <v/>
      </c>
      <c r="Z55" s="69" t="str">
        <f>IF(AND('Mapa de Riesgos'!$Y$70="Muy Baja",'Mapa de Riesgos'!$AA$70="Moderado"),CONCATENATE("R10C",'Mapa de Riesgos'!$O$70),"")</f>
        <v/>
      </c>
      <c r="AA55" s="70" t="str">
        <f>IF(AND('Mapa de Riesgos'!$Y$71="Muy Baja",'Mapa de Riesgos'!$AA$71="Moderado"),CONCATENATE("R10C",'Mapa de Riesgos'!$O$71),"")</f>
        <v/>
      </c>
      <c r="AB55" s="56" t="str">
        <f>IF(AND('Mapa de Riesgos'!$Y$66="Muy Baja",'Mapa de Riesgos'!$AA$66="Mayor"),CONCATENATE("R10C",'Mapa de Riesgos'!$O$66),"")</f>
        <v/>
      </c>
      <c r="AC55" s="57" t="str">
        <f>IF(AND('Mapa de Riesgos'!$Y$67="Muy Baja",'Mapa de Riesgos'!$AA$67="Mayor"),CONCATENATE("R10C",'Mapa de Riesgos'!$O$67),"")</f>
        <v/>
      </c>
      <c r="AD55" s="57" t="str">
        <f>IF(AND('Mapa de Riesgos'!$Y$68="Muy Baja",'Mapa de Riesgos'!$AA$68="Mayor"),CONCATENATE("R10C",'Mapa de Riesgos'!$O$68),"")</f>
        <v/>
      </c>
      <c r="AE55" s="57" t="str">
        <f>IF(AND('Mapa de Riesgos'!$Y$69="Muy Baja",'Mapa de Riesgos'!$AA$69="Mayor"),CONCATENATE("R10C",'Mapa de Riesgos'!$O$69),"")</f>
        <v/>
      </c>
      <c r="AF55" s="57" t="str">
        <f>IF(AND('Mapa de Riesgos'!$Y$70="Muy Baja",'Mapa de Riesgos'!$AA$70="Mayor"),CONCATENATE("R10C",'Mapa de Riesgos'!$O$70),"")</f>
        <v/>
      </c>
      <c r="AG55" s="58" t="str">
        <f>IF(AND('Mapa de Riesgos'!$Y$71="Muy Baja",'Mapa de Riesgos'!$AA$71="Mayor"),CONCATENATE("R10C",'Mapa de Riesgos'!$O$71),"")</f>
        <v/>
      </c>
      <c r="AH55" s="59" t="str">
        <f>IF(AND('Mapa de Riesgos'!$Y$66="Muy Baja",'Mapa de Riesgos'!$AA$66="Catastrófico"),CONCATENATE("R10C",'Mapa de Riesgos'!$O$66),"")</f>
        <v/>
      </c>
      <c r="AI55" s="60" t="str">
        <f>IF(AND('Mapa de Riesgos'!$Y$67="Muy Baja",'Mapa de Riesgos'!$AA$67="Catastrófico"),CONCATENATE("R10C",'Mapa de Riesgos'!$O$67),"")</f>
        <v/>
      </c>
      <c r="AJ55" s="60" t="str">
        <f>IF(AND('Mapa de Riesgos'!$Y$68="Muy Baja",'Mapa de Riesgos'!$AA$68="Catastrófico"),CONCATENATE("R10C",'Mapa de Riesgos'!$O$68),"")</f>
        <v/>
      </c>
      <c r="AK55" s="60" t="str">
        <f>IF(AND('Mapa de Riesgos'!$Y$69="Muy Baja",'Mapa de Riesgos'!$AA$69="Catastrófico"),CONCATENATE("R10C",'Mapa de Riesgos'!$O$69),"")</f>
        <v/>
      </c>
      <c r="AL55" s="60" t="str">
        <f>IF(AND('Mapa de Riesgos'!$Y$70="Muy Baja",'Mapa de Riesgos'!$AA$70="Catastrófico"),CONCATENATE("R10C",'Mapa de Riesgos'!$O$70),"")</f>
        <v/>
      </c>
      <c r="AM55" s="61" t="str">
        <f>IF(AND('Mapa de Riesgos'!$Y$71="Muy Baja",'Mapa de Riesgos'!$AA$71="Catastrófico"),CONCATENATE("R10C",'Mapa de Riesgos'!$O$71),"")</f>
        <v/>
      </c>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x14ac:dyDescent="0.25">
      <c r="A56" s="81"/>
      <c r="B56" s="81"/>
      <c r="C56" s="81"/>
      <c r="D56" s="81"/>
      <c r="E56" s="81"/>
      <c r="F56" s="81"/>
      <c r="G56" s="81"/>
      <c r="H56" s="81"/>
      <c r="I56" s="81"/>
      <c r="J56" s="507" t="s">
        <v>192</v>
      </c>
      <c r="K56" s="508"/>
      <c r="L56" s="508"/>
      <c r="M56" s="508"/>
      <c r="N56" s="508"/>
      <c r="O56" s="509"/>
      <c r="P56" s="507" t="s">
        <v>193</v>
      </c>
      <c r="Q56" s="508"/>
      <c r="R56" s="508"/>
      <c r="S56" s="508"/>
      <c r="T56" s="508"/>
      <c r="U56" s="509"/>
      <c r="V56" s="507" t="s">
        <v>194</v>
      </c>
      <c r="W56" s="508"/>
      <c r="X56" s="508"/>
      <c r="Y56" s="508"/>
      <c r="Z56" s="508"/>
      <c r="AA56" s="509"/>
      <c r="AB56" s="507" t="s">
        <v>195</v>
      </c>
      <c r="AC56" s="516"/>
      <c r="AD56" s="508"/>
      <c r="AE56" s="508"/>
      <c r="AF56" s="508"/>
      <c r="AG56" s="509"/>
      <c r="AH56" s="507" t="s">
        <v>196</v>
      </c>
      <c r="AI56" s="508"/>
      <c r="AJ56" s="508"/>
      <c r="AK56" s="508"/>
      <c r="AL56" s="508"/>
      <c r="AM56" s="509"/>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x14ac:dyDescent="0.25">
      <c r="A57" s="81"/>
      <c r="B57" s="81"/>
      <c r="C57" s="81"/>
      <c r="D57" s="81"/>
      <c r="E57" s="81"/>
      <c r="F57" s="81"/>
      <c r="G57" s="81"/>
      <c r="H57" s="81"/>
      <c r="I57" s="81"/>
      <c r="J57" s="510"/>
      <c r="K57" s="511"/>
      <c r="L57" s="511"/>
      <c r="M57" s="511"/>
      <c r="N57" s="511"/>
      <c r="O57" s="512"/>
      <c r="P57" s="510"/>
      <c r="Q57" s="511"/>
      <c r="R57" s="511"/>
      <c r="S57" s="511"/>
      <c r="T57" s="511"/>
      <c r="U57" s="512"/>
      <c r="V57" s="510"/>
      <c r="W57" s="511"/>
      <c r="X57" s="511"/>
      <c r="Y57" s="511"/>
      <c r="Z57" s="511"/>
      <c r="AA57" s="512"/>
      <c r="AB57" s="510"/>
      <c r="AC57" s="511"/>
      <c r="AD57" s="511"/>
      <c r="AE57" s="511"/>
      <c r="AF57" s="511"/>
      <c r="AG57" s="512"/>
      <c r="AH57" s="510"/>
      <c r="AI57" s="511"/>
      <c r="AJ57" s="511"/>
      <c r="AK57" s="511"/>
      <c r="AL57" s="511"/>
      <c r="AM57" s="512"/>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x14ac:dyDescent="0.25">
      <c r="A58" s="81"/>
      <c r="B58" s="81"/>
      <c r="C58" s="81"/>
      <c r="D58" s="81"/>
      <c r="E58" s="81"/>
      <c r="F58" s="81"/>
      <c r="G58" s="81"/>
      <c r="H58" s="81"/>
      <c r="I58" s="81"/>
      <c r="J58" s="510"/>
      <c r="K58" s="511"/>
      <c r="L58" s="511"/>
      <c r="M58" s="511"/>
      <c r="N58" s="511"/>
      <c r="O58" s="512"/>
      <c r="P58" s="510"/>
      <c r="Q58" s="511"/>
      <c r="R58" s="511"/>
      <c r="S58" s="511"/>
      <c r="T58" s="511"/>
      <c r="U58" s="512"/>
      <c r="V58" s="510"/>
      <c r="W58" s="511"/>
      <c r="X58" s="511"/>
      <c r="Y58" s="511"/>
      <c r="Z58" s="511"/>
      <c r="AA58" s="512"/>
      <c r="AB58" s="510"/>
      <c r="AC58" s="511"/>
      <c r="AD58" s="511"/>
      <c r="AE58" s="511"/>
      <c r="AF58" s="511"/>
      <c r="AG58" s="512"/>
      <c r="AH58" s="510"/>
      <c r="AI58" s="511"/>
      <c r="AJ58" s="511"/>
      <c r="AK58" s="511"/>
      <c r="AL58" s="511"/>
      <c r="AM58" s="512"/>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x14ac:dyDescent="0.25">
      <c r="A59" s="81"/>
      <c r="B59" s="81"/>
      <c r="C59" s="81"/>
      <c r="D59" s="81"/>
      <c r="E59" s="81"/>
      <c r="F59" s="81"/>
      <c r="G59" s="81"/>
      <c r="H59" s="81"/>
      <c r="I59" s="81"/>
      <c r="J59" s="510"/>
      <c r="K59" s="511"/>
      <c r="L59" s="511"/>
      <c r="M59" s="511"/>
      <c r="N59" s="511"/>
      <c r="O59" s="512"/>
      <c r="P59" s="510"/>
      <c r="Q59" s="511"/>
      <c r="R59" s="511"/>
      <c r="S59" s="511"/>
      <c r="T59" s="511"/>
      <c r="U59" s="512"/>
      <c r="V59" s="510"/>
      <c r="W59" s="511"/>
      <c r="X59" s="511"/>
      <c r="Y59" s="511"/>
      <c r="Z59" s="511"/>
      <c r="AA59" s="512"/>
      <c r="AB59" s="510"/>
      <c r="AC59" s="511"/>
      <c r="AD59" s="511"/>
      <c r="AE59" s="511"/>
      <c r="AF59" s="511"/>
      <c r="AG59" s="512"/>
      <c r="AH59" s="510"/>
      <c r="AI59" s="511"/>
      <c r="AJ59" s="511"/>
      <c r="AK59" s="511"/>
      <c r="AL59" s="511"/>
      <c r="AM59" s="512"/>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x14ac:dyDescent="0.25">
      <c r="A60" s="81"/>
      <c r="B60" s="81"/>
      <c r="C60" s="81"/>
      <c r="D60" s="81"/>
      <c r="E60" s="81"/>
      <c r="F60" s="81"/>
      <c r="G60" s="81"/>
      <c r="H60" s="81"/>
      <c r="I60" s="81"/>
      <c r="J60" s="510"/>
      <c r="K60" s="511"/>
      <c r="L60" s="511"/>
      <c r="M60" s="511"/>
      <c r="N60" s="511"/>
      <c r="O60" s="512"/>
      <c r="P60" s="510"/>
      <c r="Q60" s="511"/>
      <c r="R60" s="511"/>
      <c r="S60" s="511"/>
      <c r="T60" s="511"/>
      <c r="U60" s="512"/>
      <c r="V60" s="510"/>
      <c r="W60" s="511"/>
      <c r="X60" s="511"/>
      <c r="Y60" s="511"/>
      <c r="Z60" s="511"/>
      <c r="AA60" s="512"/>
      <c r="AB60" s="510"/>
      <c r="AC60" s="511"/>
      <c r="AD60" s="511"/>
      <c r="AE60" s="511"/>
      <c r="AF60" s="511"/>
      <c r="AG60" s="512"/>
      <c r="AH60" s="510"/>
      <c r="AI60" s="511"/>
      <c r="AJ60" s="511"/>
      <c r="AK60" s="511"/>
      <c r="AL60" s="511"/>
      <c r="AM60" s="512"/>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ht="15.75" thickBot="1" x14ac:dyDescent="0.3">
      <c r="A61" s="81"/>
      <c r="B61" s="81"/>
      <c r="C61" s="81"/>
      <c r="D61" s="81"/>
      <c r="E61" s="81"/>
      <c r="F61" s="81"/>
      <c r="G61" s="81"/>
      <c r="H61" s="81"/>
      <c r="I61" s="81"/>
      <c r="J61" s="513"/>
      <c r="K61" s="514"/>
      <c r="L61" s="514"/>
      <c r="M61" s="514"/>
      <c r="N61" s="514"/>
      <c r="O61" s="515"/>
      <c r="P61" s="513"/>
      <c r="Q61" s="514"/>
      <c r="R61" s="514"/>
      <c r="S61" s="514"/>
      <c r="T61" s="514"/>
      <c r="U61" s="515"/>
      <c r="V61" s="513"/>
      <c r="W61" s="514"/>
      <c r="X61" s="514"/>
      <c r="Y61" s="514"/>
      <c r="Z61" s="514"/>
      <c r="AA61" s="515"/>
      <c r="AB61" s="513"/>
      <c r="AC61" s="514"/>
      <c r="AD61" s="514"/>
      <c r="AE61" s="514"/>
      <c r="AF61" s="514"/>
      <c r="AG61" s="515"/>
      <c r="AH61" s="513"/>
      <c r="AI61" s="514"/>
      <c r="AJ61" s="514"/>
      <c r="AK61" s="514"/>
      <c r="AL61" s="514"/>
      <c r="AM61" s="515"/>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row>
    <row r="63" spans="1:80" ht="15" customHeight="1" x14ac:dyDescent="0.25">
      <c r="A63" s="81"/>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1"/>
      <c r="AV63" s="81"/>
      <c r="AW63" s="81"/>
      <c r="AX63" s="81"/>
      <c r="AY63" s="81"/>
      <c r="AZ63" s="81"/>
      <c r="BA63" s="81"/>
      <c r="BB63" s="81"/>
      <c r="BC63" s="81"/>
      <c r="BD63" s="81"/>
      <c r="BE63" s="81"/>
      <c r="BF63" s="81"/>
      <c r="BG63" s="81"/>
      <c r="BH63" s="81"/>
    </row>
    <row r="64" spans="1:80" ht="15" customHeight="1" x14ac:dyDescent="0.25">
      <c r="A64" s="81"/>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1"/>
      <c r="AV64" s="81"/>
      <c r="AW64" s="81"/>
      <c r="AX64" s="81"/>
      <c r="AY64" s="81"/>
      <c r="AZ64" s="81"/>
      <c r="BA64" s="81"/>
      <c r="BB64" s="81"/>
      <c r="BC64" s="81"/>
      <c r="BD64" s="81"/>
      <c r="BE64" s="81"/>
      <c r="BF64" s="81"/>
      <c r="BG64" s="81"/>
      <c r="BH64" s="81"/>
    </row>
    <row r="65" spans="1:60" x14ac:dyDescent="0.2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row>
    <row r="66" spans="1:60" x14ac:dyDescent="0.2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row>
    <row r="67" spans="1:60" x14ac:dyDescent="0.2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row>
    <row r="68" spans="1:60" x14ac:dyDescent="0.2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row>
    <row r="69" spans="1:60" x14ac:dyDescent="0.2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row>
    <row r="70" spans="1:60" x14ac:dyDescent="0.2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row>
    <row r="71" spans="1:60" x14ac:dyDescent="0.2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row>
    <row r="72" spans="1:60" x14ac:dyDescent="0.2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row>
    <row r="73" spans="1:60" x14ac:dyDescent="0.2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row>
    <row r="74" spans="1:60" x14ac:dyDescent="0.2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row>
    <row r="75" spans="1:60" x14ac:dyDescent="0.2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row>
    <row r="76" spans="1:60" x14ac:dyDescent="0.2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row>
    <row r="77" spans="1:60" x14ac:dyDescent="0.2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row>
    <row r="78" spans="1:60" x14ac:dyDescent="0.2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row>
    <row r="79" spans="1:60" x14ac:dyDescent="0.2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row>
    <row r="80" spans="1:60" x14ac:dyDescent="0.2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row>
    <row r="81" spans="1:60" x14ac:dyDescent="0.2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row>
    <row r="82" spans="1:60" x14ac:dyDescent="0.2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row>
    <row r="83" spans="1:60" x14ac:dyDescent="0.2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row>
    <row r="84" spans="1:60" x14ac:dyDescent="0.2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row>
    <row r="85" spans="1:60"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row>
    <row r="86" spans="1:60"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row>
    <row r="87" spans="1:60"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row>
    <row r="88" spans="1:60"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row>
    <row r="89" spans="1:60"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row>
    <row r="90" spans="1:60"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row>
    <row r="91" spans="1:60"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row>
    <row r="92" spans="1:60"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row>
    <row r="93" spans="1:60"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row>
    <row r="94" spans="1:60"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row>
    <row r="95" spans="1:60"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row>
    <row r="96" spans="1:60"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row>
    <row r="97" spans="1:60"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row>
    <row r="98" spans="1:60"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row>
    <row r="99" spans="1:60"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row>
    <row r="100" spans="1:60"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row>
    <row r="101" spans="1:60"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row>
    <row r="102" spans="1:60"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row>
    <row r="103" spans="1:60"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row>
    <row r="104" spans="1:60"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row>
    <row r="105" spans="1:60"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row>
    <row r="106" spans="1:60"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row>
    <row r="107" spans="1:60"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row>
    <row r="108" spans="1:60"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row>
    <row r="109" spans="1:60"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row>
    <row r="110" spans="1:60"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row>
    <row r="111" spans="1:60"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row>
    <row r="112" spans="1:60"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row>
    <row r="113" spans="1:60"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row>
    <row r="114" spans="1:60"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row>
    <row r="115" spans="1:60"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row>
    <row r="116" spans="1:60"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row>
    <row r="117" spans="1:60"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row>
    <row r="118" spans="1:60"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row>
    <row r="119" spans="1:60"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row>
    <row r="120" spans="1:60"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row>
    <row r="121" spans="1:60"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row>
    <row r="122" spans="1:60" x14ac:dyDescent="0.25">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row>
    <row r="123" spans="1:60" x14ac:dyDescent="0.25">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row>
    <row r="124" spans="1:60" x14ac:dyDescent="0.25">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row>
    <row r="125" spans="1:60" x14ac:dyDescent="0.25">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row>
    <row r="126" spans="1:60" x14ac:dyDescent="0.25">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row>
    <row r="127" spans="1:60" x14ac:dyDescent="0.25">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row>
    <row r="128" spans="1:60" x14ac:dyDescent="0.25">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row>
    <row r="129" spans="1:60" x14ac:dyDescent="0.25">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row>
    <row r="130" spans="1:60" x14ac:dyDescent="0.25">
      <c r="A130" s="81"/>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row>
    <row r="131" spans="1:60" x14ac:dyDescent="0.25">
      <c r="A131" s="81"/>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row>
    <row r="132" spans="1:60" x14ac:dyDescent="0.25">
      <c r="A132" s="81"/>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row>
    <row r="133" spans="1:60" x14ac:dyDescent="0.25">
      <c r="A133" s="81"/>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row>
    <row r="134" spans="1:60" x14ac:dyDescent="0.25">
      <c r="A134" s="81"/>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row>
    <row r="135" spans="1:60" x14ac:dyDescent="0.25">
      <c r="A135" s="81"/>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row>
    <row r="136" spans="1:60" x14ac:dyDescent="0.25">
      <c r="A136" s="81"/>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row>
    <row r="137" spans="1:60" x14ac:dyDescent="0.25">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c r="AC137" s="81"/>
      <c r="AD137" s="81"/>
      <c r="AE137" s="81"/>
      <c r="AF137" s="81"/>
      <c r="AG137" s="81"/>
      <c r="AH137" s="81"/>
      <c r="AI137" s="81"/>
      <c r="AJ137" s="81"/>
      <c r="AK137" s="81"/>
      <c r="AL137" s="81"/>
      <c r="AM137" s="81"/>
      <c r="AN137" s="81"/>
      <c r="AO137" s="81"/>
      <c r="AP137" s="81"/>
      <c r="AQ137" s="81"/>
      <c r="AR137" s="81"/>
      <c r="AS137" s="81"/>
      <c r="AT137" s="81"/>
      <c r="AU137" s="81"/>
      <c r="AV137" s="81"/>
      <c r="AW137" s="81"/>
      <c r="AX137" s="81"/>
      <c r="AY137" s="81"/>
      <c r="AZ137" s="81"/>
      <c r="BA137" s="81"/>
      <c r="BB137" s="81"/>
      <c r="BC137" s="81"/>
      <c r="BD137" s="81"/>
      <c r="BE137" s="81"/>
      <c r="BF137" s="81"/>
      <c r="BG137" s="81"/>
      <c r="BH137" s="81"/>
    </row>
    <row r="138" spans="1:60" x14ac:dyDescent="0.25">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c r="AD138" s="81"/>
      <c r="AE138" s="81"/>
      <c r="AF138" s="81"/>
      <c r="AG138" s="81"/>
      <c r="AH138" s="81"/>
      <c r="AI138" s="81"/>
      <c r="AJ138" s="81"/>
      <c r="AK138" s="81"/>
      <c r="AL138" s="81"/>
      <c r="AM138" s="81"/>
      <c r="AN138" s="81"/>
      <c r="AO138" s="81"/>
      <c r="AP138" s="81"/>
      <c r="AQ138" s="81"/>
      <c r="AR138" s="81"/>
      <c r="AS138" s="81"/>
      <c r="AT138" s="81"/>
      <c r="AU138" s="81"/>
      <c r="AV138" s="81"/>
      <c r="AW138" s="81"/>
      <c r="AX138" s="81"/>
      <c r="AY138" s="81"/>
      <c r="AZ138" s="81"/>
      <c r="BA138" s="81"/>
      <c r="BB138" s="81"/>
      <c r="BC138" s="81"/>
      <c r="BD138" s="81"/>
      <c r="BE138" s="81"/>
      <c r="BF138" s="81"/>
      <c r="BG138" s="81"/>
      <c r="BH138" s="81"/>
    </row>
    <row r="139" spans="1:60" x14ac:dyDescent="0.25">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c r="AA139" s="81"/>
      <c r="AB139" s="81"/>
      <c r="AC139" s="81"/>
      <c r="AD139" s="81"/>
      <c r="AE139" s="81"/>
      <c r="AF139" s="81"/>
      <c r="AG139" s="81"/>
      <c r="AH139" s="81"/>
      <c r="AI139" s="81"/>
      <c r="AJ139" s="81"/>
      <c r="AK139" s="81"/>
      <c r="AL139" s="81"/>
      <c r="AM139" s="81"/>
      <c r="AN139" s="81"/>
      <c r="AO139" s="81"/>
      <c r="AP139" s="81"/>
      <c r="AQ139" s="81"/>
      <c r="AR139" s="81"/>
      <c r="AS139" s="81"/>
      <c r="AT139" s="81"/>
      <c r="AU139" s="81"/>
      <c r="AV139" s="81"/>
      <c r="AW139" s="81"/>
      <c r="AX139" s="81"/>
      <c r="AY139" s="81"/>
      <c r="AZ139" s="81"/>
      <c r="BA139" s="81"/>
      <c r="BB139" s="81"/>
      <c r="BC139" s="81"/>
      <c r="BD139" s="81"/>
      <c r="BE139" s="81"/>
      <c r="BF139" s="81"/>
      <c r="BG139" s="81"/>
      <c r="BH139" s="81"/>
    </row>
    <row r="140" spans="1:60" x14ac:dyDescent="0.25">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c r="AA140" s="81"/>
      <c r="AB140" s="81"/>
      <c r="AC140" s="81"/>
      <c r="AD140" s="81"/>
      <c r="AE140" s="81"/>
      <c r="AF140" s="81"/>
      <c r="AG140" s="81"/>
      <c r="AH140" s="81"/>
      <c r="AI140" s="81"/>
      <c r="AJ140" s="81"/>
      <c r="AK140" s="81"/>
      <c r="AL140" s="81"/>
      <c r="AM140" s="81"/>
      <c r="AN140" s="81"/>
      <c r="AO140" s="81"/>
      <c r="AP140" s="81"/>
      <c r="AQ140" s="81"/>
      <c r="AR140" s="81"/>
      <c r="AS140" s="81"/>
      <c r="AT140" s="81"/>
      <c r="AU140" s="81"/>
      <c r="AV140" s="81"/>
      <c r="AW140" s="81"/>
      <c r="AX140" s="81"/>
      <c r="AY140" s="81"/>
      <c r="AZ140" s="81"/>
      <c r="BA140" s="81"/>
      <c r="BB140" s="81"/>
      <c r="BC140" s="81"/>
      <c r="BD140" s="81"/>
      <c r="BE140" s="81"/>
      <c r="BF140" s="81"/>
      <c r="BG140" s="81"/>
      <c r="BH140" s="81"/>
    </row>
    <row r="141" spans="1:60" x14ac:dyDescent="0.25">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c r="AC141" s="81"/>
      <c r="AD141" s="81"/>
      <c r="AE141" s="81"/>
      <c r="AF141" s="81"/>
      <c r="AG141" s="81"/>
      <c r="AH141" s="81"/>
      <c r="AI141" s="81"/>
      <c r="AJ141" s="81"/>
      <c r="AK141" s="81"/>
      <c r="AL141" s="81"/>
      <c r="AM141" s="81"/>
      <c r="AN141" s="81"/>
      <c r="AO141" s="81"/>
      <c r="AP141" s="81"/>
      <c r="AQ141" s="81"/>
      <c r="AR141" s="81"/>
      <c r="AS141" s="81"/>
      <c r="AT141" s="81"/>
      <c r="AU141" s="81"/>
      <c r="AV141" s="81"/>
      <c r="AW141" s="81"/>
      <c r="AX141" s="81"/>
      <c r="AY141" s="81"/>
      <c r="AZ141" s="81"/>
      <c r="BA141" s="81"/>
      <c r="BB141" s="81"/>
      <c r="BC141" s="81"/>
      <c r="BD141" s="81"/>
      <c r="BE141" s="81"/>
      <c r="BF141" s="81"/>
      <c r="BG141" s="81"/>
      <c r="BH141" s="81"/>
    </row>
    <row r="142" spans="1:60" x14ac:dyDescent="0.25">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c r="AA142" s="81"/>
      <c r="AB142" s="81"/>
      <c r="AC142" s="81"/>
      <c r="AD142" s="81"/>
      <c r="AE142" s="81"/>
      <c r="AF142" s="81"/>
      <c r="AG142" s="81"/>
      <c r="AH142" s="81"/>
      <c r="AI142" s="81"/>
      <c r="AJ142" s="81"/>
      <c r="AK142" s="81"/>
      <c r="AL142" s="81"/>
      <c r="AM142" s="81"/>
      <c r="AN142" s="81"/>
      <c r="AO142" s="81"/>
      <c r="AP142" s="81"/>
      <c r="AQ142" s="81"/>
      <c r="AR142" s="81"/>
      <c r="AS142" s="81"/>
      <c r="AT142" s="81"/>
      <c r="AU142" s="81"/>
      <c r="AV142" s="81"/>
      <c r="AW142" s="81"/>
      <c r="AX142" s="81"/>
      <c r="AY142" s="81"/>
      <c r="AZ142" s="81"/>
      <c r="BA142" s="81"/>
      <c r="BB142" s="81"/>
      <c r="BC142" s="81"/>
      <c r="BD142" s="81"/>
      <c r="BE142" s="81"/>
      <c r="BF142" s="81"/>
      <c r="BG142" s="81"/>
      <c r="BH142" s="81"/>
    </row>
    <row r="143" spans="1:60" x14ac:dyDescent="0.25">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c r="AD143" s="81"/>
      <c r="AE143" s="81"/>
      <c r="AF143" s="81"/>
      <c r="AG143" s="81"/>
      <c r="AH143" s="81"/>
      <c r="AI143" s="81"/>
      <c r="AJ143" s="81"/>
      <c r="AK143" s="81"/>
      <c r="AL143" s="81"/>
      <c r="AM143" s="81"/>
      <c r="AN143" s="81"/>
      <c r="AO143" s="81"/>
      <c r="AP143" s="81"/>
      <c r="AQ143" s="81"/>
      <c r="AR143" s="81"/>
      <c r="AS143" s="81"/>
      <c r="AT143" s="81"/>
      <c r="AU143" s="81"/>
      <c r="AV143" s="81"/>
      <c r="AW143" s="81"/>
      <c r="AX143" s="81"/>
      <c r="AY143" s="81"/>
      <c r="AZ143" s="81"/>
      <c r="BA143" s="81"/>
      <c r="BB143" s="81"/>
      <c r="BC143" s="81"/>
      <c r="BD143" s="81"/>
      <c r="BE143" s="81"/>
      <c r="BF143" s="81"/>
      <c r="BG143" s="81"/>
      <c r="BH143" s="81"/>
    </row>
    <row r="144" spans="1:60" x14ac:dyDescent="0.25">
      <c r="A144" s="81"/>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81"/>
      <c r="AE144" s="81"/>
      <c r="AF144" s="81"/>
      <c r="AG144" s="81"/>
      <c r="AH144" s="81"/>
      <c r="AI144" s="81"/>
      <c r="AJ144" s="81"/>
      <c r="AK144" s="81"/>
      <c r="AL144" s="81"/>
      <c r="AM144" s="81"/>
      <c r="AN144" s="81"/>
      <c r="AO144" s="81"/>
      <c r="AP144" s="81"/>
      <c r="AQ144" s="81"/>
      <c r="AR144" s="81"/>
      <c r="AS144" s="81"/>
      <c r="AT144" s="81"/>
      <c r="AU144" s="81"/>
      <c r="AV144" s="81"/>
      <c r="AW144" s="81"/>
      <c r="AX144" s="81"/>
      <c r="AY144" s="81"/>
      <c r="AZ144" s="81"/>
      <c r="BA144" s="81"/>
      <c r="BB144" s="81"/>
      <c r="BC144" s="81"/>
      <c r="BD144" s="81"/>
      <c r="BE144" s="81"/>
      <c r="BF144" s="81"/>
      <c r="BG144" s="81"/>
      <c r="BH144" s="81"/>
    </row>
    <row r="145" spans="1:60" x14ac:dyDescent="0.25">
      <c r="A145" s="81"/>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81"/>
      <c r="AI145" s="81"/>
      <c r="AJ145" s="81"/>
      <c r="AK145" s="81"/>
      <c r="AL145" s="81"/>
      <c r="AM145" s="81"/>
      <c r="AN145" s="81"/>
      <c r="AO145" s="81"/>
      <c r="AP145" s="81"/>
      <c r="AQ145" s="81"/>
      <c r="AR145" s="81"/>
      <c r="AS145" s="81"/>
      <c r="AT145" s="81"/>
      <c r="AU145" s="81"/>
      <c r="AV145" s="81"/>
      <c r="AW145" s="81"/>
      <c r="AX145" s="81"/>
      <c r="AY145" s="81"/>
      <c r="AZ145" s="81"/>
      <c r="BA145" s="81"/>
      <c r="BB145" s="81"/>
      <c r="BC145" s="81"/>
      <c r="BD145" s="81"/>
      <c r="BE145" s="81"/>
      <c r="BF145" s="81"/>
      <c r="BG145" s="81"/>
      <c r="BH145" s="81"/>
    </row>
    <row r="146" spans="1:60" x14ac:dyDescent="0.25">
      <c r="A146" s="81"/>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c r="AD146" s="81"/>
      <c r="AE146" s="81"/>
      <c r="AF146" s="81"/>
      <c r="AG146" s="81"/>
      <c r="AH146" s="81"/>
      <c r="AI146" s="81"/>
      <c r="AJ146" s="81"/>
      <c r="AK146" s="81"/>
      <c r="AL146" s="81"/>
      <c r="AM146" s="81"/>
      <c r="AN146" s="81"/>
      <c r="AO146" s="81"/>
      <c r="AP146" s="81"/>
      <c r="AQ146" s="81"/>
      <c r="AR146" s="81"/>
      <c r="AS146" s="81"/>
      <c r="AT146" s="81"/>
      <c r="AU146" s="81"/>
      <c r="AV146" s="81"/>
      <c r="AW146" s="81"/>
      <c r="AX146" s="81"/>
      <c r="AY146" s="81"/>
      <c r="AZ146" s="81"/>
      <c r="BA146" s="81"/>
      <c r="BB146" s="81"/>
      <c r="BC146" s="81"/>
      <c r="BD146" s="81"/>
      <c r="BE146" s="81"/>
      <c r="BF146" s="81"/>
      <c r="BG146" s="81"/>
      <c r="BH146" s="81"/>
    </row>
    <row r="147" spans="1:60" x14ac:dyDescent="0.25">
      <c r="A147" s="81"/>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1"/>
      <c r="AA147" s="81"/>
      <c r="AB147" s="81"/>
      <c r="AC147" s="81"/>
      <c r="AD147" s="81"/>
      <c r="AE147" s="81"/>
      <c r="AF147" s="81"/>
      <c r="AG147" s="81"/>
      <c r="AH147" s="81"/>
      <c r="AI147" s="81"/>
      <c r="AJ147" s="81"/>
      <c r="AK147" s="81"/>
      <c r="AL147" s="81"/>
      <c r="AM147" s="81"/>
      <c r="AN147" s="81"/>
      <c r="AO147" s="81"/>
      <c r="AP147" s="81"/>
      <c r="AQ147" s="81"/>
      <c r="AR147" s="81"/>
      <c r="AS147" s="81"/>
      <c r="AT147" s="81"/>
      <c r="AU147" s="81"/>
      <c r="AV147" s="81"/>
      <c r="AW147" s="81"/>
      <c r="AX147" s="81"/>
      <c r="AY147" s="81"/>
      <c r="AZ147" s="81"/>
      <c r="BA147" s="81"/>
      <c r="BB147" s="81"/>
      <c r="BC147" s="81"/>
      <c r="BD147" s="81"/>
      <c r="BE147" s="81"/>
      <c r="BF147" s="81"/>
      <c r="BG147" s="81"/>
      <c r="BH147" s="81"/>
    </row>
    <row r="148" spans="1:60" x14ac:dyDescent="0.25">
      <c r="A148" s="81"/>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c r="AD148" s="81"/>
      <c r="AE148" s="81"/>
      <c r="AF148" s="81"/>
      <c r="AG148" s="81"/>
      <c r="AH148" s="81"/>
      <c r="AI148" s="81"/>
      <c r="AJ148" s="81"/>
      <c r="AK148" s="81"/>
      <c r="AL148" s="81"/>
      <c r="AM148" s="81"/>
      <c r="AN148" s="81"/>
      <c r="AO148" s="81"/>
      <c r="AP148" s="81"/>
      <c r="AQ148" s="81"/>
      <c r="AR148" s="81"/>
      <c r="AS148" s="81"/>
      <c r="AT148" s="81"/>
      <c r="AU148" s="81"/>
      <c r="AV148" s="81"/>
      <c r="AW148" s="81"/>
      <c r="AX148" s="81"/>
      <c r="AY148" s="81"/>
      <c r="AZ148" s="81"/>
      <c r="BA148" s="81"/>
      <c r="BB148" s="81"/>
      <c r="BC148" s="81"/>
      <c r="BD148" s="81"/>
      <c r="BE148" s="81"/>
      <c r="BF148" s="81"/>
      <c r="BG148" s="81"/>
      <c r="BH148" s="81"/>
    </row>
    <row r="149" spans="1:60" x14ac:dyDescent="0.25">
      <c r="A149" s="81"/>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c r="AA149" s="81"/>
      <c r="AB149" s="81"/>
      <c r="AC149" s="81"/>
      <c r="AD149" s="81"/>
      <c r="AE149" s="81"/>
      <c r="AF149" s="81"/>
      <c r="AG149" s="81"/>
      <c r="AH149" s="81"/>
      <c r="AI149" s="81"/>
      <c r="AJ149" s="81"/>
      <c r="AK149" s="81"/>
      <c r="AL149" s="81"/>
      <c r="AM149" s="81"/>
      <c r="AN149" s="81"/>
      <c r="AO149" s="81"/>
      <c r="AP149" s="81"/>
      <c r="AQ149" s="81"/>
      <c r="AR149" s="81"/>
      <c r="AS149" s="81"/>
      <c r="AT149" s="81"/>
      <c r="AU149" s="81"/>
      <c r="AV149" s="81"/>
      <c r="AW149" s="81"/>
      <c r="AX149" s="81"/>
      <c r="AY149" s="81"/>
      <c r="AZ149" s="81"/>
      <c r="BA149" s="81"/>
      <c r="BB149" s="81"/>
      <c r="BC149" s="81"/>
      <c r="BD149" s="81"/>
      <c r="BE149" s="81"/>
      <c r="BF149" s="81"/>
      <c r="BG149" s="81"/>
      <c r="BH149" s="81"/>
    </row>
    <row r="150" spans="1:60" x14ac:dyDescent="0.25">
      <c r="A150" s="81"/>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c r="AD150" s="81"/>
      <c r="AE150" s="81"/>
      <c r="AF150" s="81"/>
      <c r="AG150" s="81"/>
      <c r="AH150" s="81"/>
      <c r="AI150" s="81"/>
      <c r="AJ150" s="81"/>
      <c r="AK150" s="81"/>
      <c r="AL150" s="81"/>
      <c r="AM150" s="81"/>
      <c r="AN150" s="81"/>
      <c r="AO150" s="81"/>
      <c r="AP150" s="81"/>
      <c r="AQ150" s="81"/>
      <c r="AR150" s="81"/>
      <c r="AS150" s="81"/>
      <c r="AT150" s="81"/>
      <c r="AU150" s="81"/>
      <c r="AV150" s="81"/>
      <c r="AW150" s="81"/>
      <c r="AX150" s="81"/>
      <c r="AY150" s="81"/>
      <c r="AZ150" s="81"/>
      <c r="BA150" s="81"/>
      <c r="BB150" s="81"/>
      <c r="BC150" s="81"/>
      <c r="BD150" s="81"/>
      <c r="BE150" s="81"/>
      <c r="BF150" s="81"/>
      <c r="BG150" s="81"/>
      <c r="BH150" s="81"/>
    </row>
    <row r="151" spans="1:60" x14ac:dyDescent="0.25">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81"/>
      <c r="AI151" s="81"/>
      <c r="AJ151" s="81"/>
      <c r="AK151" s="81"/>
      <c r="AL151" s="81"/>
      <c r="AM151" s="81"/>
      <c r="AN151" s="81"/>
      <c r="AO151" s="81"/>
      <c r="AP151" s="81"/>
      <c r="AQ151" s="81"/>
      <c r="AR151" s="81"/>
      <c r="AS151" s="81"/>
      <c r="AT151" s="81"/>
      <c r="AU151" s="81"/>
      <c r="AV151" s="81"/>
      <c r="AW151" s="81"/>
      <c r="AX151" s="81"/>
      <c r="AY151" s="81"/>
      <c r="AZ151" s="81"/>
      <c r="BA151" s="81"/>
      <c r="BB151" s="81"/>
      <c r="BC151" s="81"/>
      <c r="BD151" s="81"/>
      <c r="BE151" s="81"/>
      <c r="BF151" s="81"/>
      <c r="BG151" s="81"/>
      <c r="BH151" s="81"/>
    </row>
    <row r="152" spans="1:60" x14ac:dyDescent="0.25">
      <c r="A152" s="81"/>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c r="AA152" s="81"/>
      <c r="AB152" s="81"/>
      <c r="AC152" s="81"/>
      <c r="AD152" s="81"/>
      <c r="AE152" s="81"/>
      <c r="AF152" s="81"/>
      <c r="AG152" s="81"/>
      <c r="AH152" s="81"/>
      <c r="AI152" s="81"/>
      <c r="AJ152" s="81"/>
      <c r="AK152" s="81"/>
      <c r="AL152" s="81"/>
      <c r="AM152" s="81"/>
      <c r="AN152" s="81"/>
      <c r="AO152" s="81"/>
      <c r="AP152" s="81"/>
      <c r="AQ152" s="81"/>
      <c r="AR152" s="81"/>
      <c r="AS152" s="81"/>
      <c r="AT152" s="81"/>
      <c r="AU152" s="81"/>
      <c r="AV152" s="81"/>
      <c r="AW152" s="81"/>
      <c r="AX152" s="81"/>
      <c r="AY152" s="81"/>
      <c r="AZ152" s="81"/>
      <c r="BA152" s="81"/>
      <c r="BB152" s="81"/>
      <c r="BC152" s="81"/>
      <c r="BD152" s="81"/>
      <c r="BE152" s="81"/>
      <c r="BF152" s="81"/>
      <c r="BG152" s="81"/>
      <c r="BH152" s="81"/>
    </row>
    <row r="153" spans="1:60" x14ac:dyDescent="0.25">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81"/>
      <c r="AI153" s="81"/>
      <c r="AJ153" s="81"/>
      <c r="AK153" s="81"/>
      <c r="AL153" s="81"/>
      <c r="AM153" s="81"/>
      <c r="AN153" s="81"/>
      <c r="AO153" s="81"/>
      <c r="AP153" s="81"/>
      <c r="AQ153" s="81"/>
      <c r="AR153" s="81"/>
      <c r="AS153" s="81"/>
      <c r="AT153" s="81"/>
      <c r="AU153" s="81"/>
      <c r="AV153" s="81"/>
      <c r="AW153" s="81"/>
      <c r="AX153" s="81"/>
      <c r="AY153" s="81"/>
      <c r="AZ153" s="81"/>
      <c r="BA153" s="81"/>
      <c r="BB153" s="81"/>
      <c r="BC153" s="81"/>
      <c r="BD153" s="81"/>
      <c r="BE153" s="81"/>
      <c r="BF153" s="81"/>
      <c r="BG153" s="81"/>
      <c r="BH153" s="81"/>
    </row>
    <row r="154" spans="1:60" x14ac:dyDescent="0.25">
      <c r="A154" s="81"/>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c r="AE154" s="81"/>
      <c r="AF154" s="81"/>
      <c r="AG154" s="81"/>
      <c r="AH154" s="81"/>
      <c r="AI154" s="81"/>
      <c r="AJ154" s="81"/>
      <c r="AK154" s="81"/>
      <c r="AL154" s="81"/>
      <c r="AM154" s="81"/>
      <c r="AN154" s="81"/>
      <c r="AO154" s="81"/>
      <c r="AP154" s="81"/>
      <c r="AQ154" s="81"/>
      <c r="AR154" s="81"/>
      <c r="AS154" s="81"/>
      <c r="AT154" s="81"/>
      <c r="AU154" s="81"/>
      <c r="AV154" s="81"/>
      <c r="AW154" s="81"/>
      <c r="AX154" s="81"/>
      <c r="AY154" s="81"/>
      <c r="AZ154" s="81"/>
      <c r="BA154" s="81"/>
      <c r="BB154" s="81"/>
      <c r="BC154" s="81"/>
      <c r="BD154" s="81"/>
      <c r="BE154" s="81"/>
      <c r="BF154" s="81"/>
      <c r="BG154" s="81"/>
      <c r="BH154" s="81"/>
    </row>
    <row r="155" spans="1:60" x14ac:dyDescent="0.25">
      <c r="A155" s="81"/>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c r="AE155" s="81"/>
      <c r="AF155" s="81"/>
      <c r="AG155" s="81"/>
      <c r="AH155" s="81"/>
      <c r="AI155" s="81"/>
      <c r="AJ155" s="81"/>
      <c r="AK155" s="81"/>
      <c r="AL155" s="81"/>
      <c r="AM155" s="81"/>
      <c r="AN155" s="81"/>
      <c r="AO155" s="81"/>
      <c r="AP155" s="81"/>
      <c r="AQ155" s="81"/>
      <c r="AR155" s="81"/>
      <c r="AS155" s="81"/>
      <c r="AT155" s="81"/>
      <c r="AU155" s="81"/>
      <c r="AV155" s="81"/>
      <c r="AW155" s="81"/>
      <c r="AX155" s="81"/>
      <c r="AY155" s="81"/>
      <c r="AZ155" s="81"/>
      <c r="BA155" s="81"/>
      <c r="BB155" s="81"/>
      <c r="BC155" s="81"/>
      <c r="BD155" s="81"/>
      <c r="BE155" s="81"/>
      <c r="BF155" s="81"/>
      <c r="BG155" s="81"/>
      <c r="BH155" s="81"/>
    </row>
    <row r="156" spans="1:60" x14ac:dyDescent="0.25">
      <c r="A156" s="81"/>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c r="AA156" s="81"/>
      <c r="AB156" s="81"/>
      <c r="AC156" s="81"/>
      <c r="AD156" s="81"/>
      <c r="AE156" s="81"/>
      <c r="AF156" s="81"/>
      <c r="AG156" s="81"/>
      <c r="AH156" s="81"/>
      <c r="AI156" s="81"/>
      <c r="AJ156" s="81"/>
      <c r="AK156" s="81"/>
      <c r="AL156" s="81"/>
      <c r="AM156" s="81"/>
      <c r="AN156" s="81"/>
      <c r="AO156" s="81"/>
      <c r="AP156" s="81"/>
      <c r="AQ156" s="81"/>
      <c r="AR156" s="81"/>
      <c r="AS156" s="81"/>
      <c r="AT156" s="81"/>
      <c r="AU156" s="81"/>
      <c r="AV156" s="81"/>
      <c r="AW156" s="81"/>
      <c r="AX156" s="81"/>
      <c r="AY156" s="81"/>
      <c r="AZ156" s="81"/>
      <c r="BA156" s="81"/>
      <c r="BB156" s="81"/>
      <c r="BC156" s="81"/>
      <c r="BD156" s="81"/>
      <c r="BE156" s="81"/>
      <c r="BF156" s="81"/>
      <c r="BG156" s="81"/>
      <c r="BH156" s="81"/>
    </row>
    <row r="157" spans="1:60" x14ac:dyDescent="0.25">
      <c r="A157" s="81"/>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c r="AA157" s="81"/>
      <c r="AB157" s="81"/>
      <c r="AC157" s="81"/>
      <c r="AD157" s="81"/>
      <c r="AE157" s="81"/>
      <c r="AF157" s="81"/>
      <c r="AG157" s="81"/>
      <c r="AH157" s="81"/>
      <c r="AI157" s="81"/>
      <c r="AJ157" s="81"/>
      <c r="AK157" s="81"/>
      <c r="AL157" s="81"/>
      <c r="AM157" s="81"/>
      <c r="AN157" s="81"/>
      <c r="AO157" s="81"/>
      <c r="AP157" s="81"/>
      <c r="AQ157" s="81"/>
      <c r="AR157" s="81"/>
      <c r="AS157" s="81"/>
      <c r="AT157" s="81"/>
      <c r="AU157" s="81"/>
      <c r="AV157" s="81"/>
      <c r="AW157" s="81"/>
      <c r="AX157" s="81"/>
      <c r="AY157" s="81"/>
      <c r="AZ157" s="81"/>
      <c r="BA157" s="81"/>
      <c r="BB157" s="81"/>
      <c r="BC157" s="81"/>
      <c r="BD157" s="81"/>
      <c r="BE157" s="81"/>
      <c r="BF157" s="81"/>
      <c r="BG157" s="81"/>
      <c r="BH157" s="81"/>
    </row>
    <row r="158" spans="1:60" x14ac:dyDescent="0.25">
      <c r="A158" s="81"/>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1"/>
      <c r="AA158" s="81"/>
      <c r="AB158" s="81"/>
      <c r="AC158" s="81"/>
      <c r="AD158" s="81"/>
      <c r="AE158" s="81"/>
      <c r="AF158" s="81"/>
      <c r="AG158" s="81"/>
      <c r="AH158" s="81"/>
      <c r="AI158" s="81"/>
      <c r="AJ158" s="81"/>
      <c r="AK158" s="81"/>
      <c r="AL158" s="81"/>
      <c r="AM158" s="81"/>
      <c r="AN158" s="81"/>
      <c r="AO158" s="81"/>
      <c r="AP158" s="81"/>
      <c r="AQ158" s="81"/>
      <c r="AR158" s="81"/>
      <c r="AS158" s="81"/>
      <c r="AT158" s="81"/>
      <c r="AU158" s="81"/>
      <c r="AV158" s="81"/>
      <c r="AW158" s="81"/>
      <c r="AX158" s="81"/>
      <c r="AY158" s="81"/>
      <c r="AZ158" s="81"/>
      <c r="BA158" s="81"/>
      <c r="BB158" s="81"/>
      <c r="BC158" s="81"/>
      <c r="BD158" s="81"/>
      <c r="BE158" s="81"/>
      <c r="BF158" s="81"/>
      <c r="BG158" s="81"/>
      <c r="BH158" s="81"/>
    </row>
    <row r="159" spans="1:60" x14ac:dyDescent="0.25">
      <c r="A159" s="81"/>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81"/>
      <c r="AD159" s="81"/>
      <c r="AE159" s="81"/>
      <c r="AF159" s="81"/>
      <c r="AG159" s="81"/>
      <c r="AH159" s="81"/>
      <c r="AI159" s="81"/>
      <c r="AJ159" s="81"/>
      <c r="AK159" s="81"/>
      <c r="AL159" s="81"/>
      <c r="AM159" s="81"/>
      <c r="AN159" s="81"/>
      <c r="AO159" s="81"/>
      <c r="AP159" s="81"/>
      <c r="AQ159" s="81"/>
      <c r="AR159" s="81"/>
      <c r="AS159" s="81"/>
      <c r="AT159" s="81"/>
      <c r="AU159" s="81"/>
      <c r="AV159" s="81"/>
      <c r="AW159" s="81"/>
      <c r="AX159" s="81"/>
      <c r="AY159" s="81"/>
      <c r="AZ159" s="81"/>
      <c r="BA159" s="81"/>
      <c r="BB159" s="81"/>
      <c r="BC159" s="81"/>
      <c r="BD159" s="81"/>
      <c r="BE159" s="81"/>
      <c r="BF159" s="81"/>
      <c r="BG159" s="81"/>
      <c r="BH159" s="81"/>
    </row>
    <row r="160" spans="1:60" x14ac:dyDescent="0.25">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c r="AA160" s="81"/>
      <c r="AB160" s="81"/>
      <c r="AC160" s="81"/>
      <c r="AD160" s="81"/>
      <c r="AE160" s="81"/>
      <c r="AF160" s="81"/>
      <c r="AG160" s="81"/>
      <c r="AH160" s="81"/>
      <c r="AI160" s="81"/>
      <c r="AJ160" s="81"/>
      <c r="AK160" s="81"/>
      <c r="AL160" s="81"/>
      <c r="AM160" s="81"/>
      <c r="AN160" s="81"/>
      <c r="AO160" s="81"/>
      <c r="AP160" s="81"/>
      <c r="AQ160" s="81"/>
      <c r="AR160" s="81"/>
      <c r="AS160" s="81"/>
      <c r="AT160" s="81"/>
      <c r="AU160" s="81"/>
      <c r="AV160" s="81"/>
      <c r="AW160" s="81"/>
      <c r="AX160" s="81"/>
      <c r="AY160" s="81"/>
      <c r="AZ160" s="81"/>
      <c r="BA160" s="81"/>
      <c r="BB160" s="81"/>
      <c r="BC160" s="81"/>
      <c r="BD160" s="81"/>
      <c r="BE160" s="81"/>
      <c r="BF160" s="81"/>
      <c r="BG160" s="81"/>
      <c r="BH160" s="81"/>
    </row>
    <row r="161" spans="1:60" x14ac:dyDescent="0.25">
      <c r="A161" s="81"/>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c r="AA161" s="81"/>
      <c r="AB161" s="81"/>
      <c r="AC161" s="81"/>
      <c r="AD161" s="81"/>
      <c r="AE161" s="81"/>
      <c r="AF161" s="81"/>
      <c r="AG161" s="81"/>
      <c r="AH161" s="81"/>
      <c r="AI161" s="81"/>
      <c r="AJ161" s="81"/>
      <c r="AK161" s="81"/>
      <c r="AL161" s="81"/>
      <c r="AM161" s="81"/>
      <c r="AN161" s="81"/>
      <c r="AO161" s="81"/>
      <c r="AP161" s="81"/>
      <c r="AQ161" s="81"/>
      <c r="AR161" s="81"/>
      <c r="AS161" s="81"/>
      <c r="AT161" s="81"/>
      <c r="AU161" s="81"/>
      <c r="AV161" s="81"/>
      <c r="AW161" s="81"/>
      <c r="AX161" s="81"/>
      <c r="AY161" s="81"/>
      <c r="AZ161" s="81"/>
      <c r="BA161" s="81"/>
      <c r="BB161" s="81"/>
      <c r="BC161" s="81"/>
      <c r="BD161" s="81"/>
      <c r="BE161" s="81"/>
      <c r="BF161" s="81"/>
      <c r="BG161" s="81"/>
      <c r="BH161" s="81"/>
    </row>
    <row r="162" spans="1:60" x14ac:dyDescent="0.25">
      <c r="A162" s="81"/>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c r="AD162" s="81"/>
      <c r="AE162" s="81"/>
      <c r="AF162" s="81"/>
      <c r="AG162" s="81"/>
      <c r="AH162" s="81"/>
      <c r="AI162" s="81"/>
      <c r="AJ162" s="81"/>
      <c r="AK162" s="81"/>
      <c r="AL162" s="81"/>
      <c r="AM162" s="81"/>
      <c r="AN162" s="81"/>
      <c r="AO162" s="81"/>
      <c r="AP162" s="81"/>
      <c r="AQ162" s="81"/>
      <c r="AR162" s="81"/>
      <c r="AS162" s="81"/>
      <c r="AT162" s="81"/>
      <c r="AU162" s="81"/>
      <c r="AV162" s="81"/>
      <c r="AW162" s="81"/>
      <c r="AX162" s="81"/>
      <c r="AY162" s="81"/>
      <c r="AZ162" s="81"/>
      <c r="BA162" s="81"/>
      <c r="BB162" s="81"/>
      <c r="BC162" s="81"/>
      <c r="BD162" s="81"/>
      <c r="BE162" s="81"/>
      <c r="BF162" s="81"/>
      <c r="BG162" s="81"/>
      <c r="BH162" s="81"/>
    </row>
    <row r="163" spans="1:60" x14ac:dyDescent="0.25">
      <c r="A163" s="81"/>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c r="AE163" s="81"/>
      <c r="AF163" s="81"/>
      <c r="AG163" s="81"/>
      <c r="AH163" s="81"/>
      <c r="AI163" s="81"/>
      <c r="AJ163" s="81"/>
      <c r="AK163" s="81"/>
      <c r="AL163" s="81"/>
      <c r="AM163" s="81"/>
      <c r="AN163" s="81"/>
      <c r="AO163" s="81"/>
      <c r="AP163" s="81"/>
      <c r="AQ163" s="81"/>
      <c r="AR163" s="81"/>
      <c r="AS163" s="81"/>
      <c r="AT163" s="81"/>
      <c r="AU163" s="81"/>
      <c r="AV163" s="81"/>
      <c r="AW163" s="81"/>
      <c r="AX163" s="81"/>
      <c r="AY163" s="81"/>
      <c r="AZ163" s="81"/>
      <c r="BA163" s="81"/>
      <c r="BB163" s="81"/>
      <c r="BC163" s="81"/>
      <c r="BD163" s="81"/>
      <c r="BE163" s="81"/>
      <c r="BF163" s="81"/>
      <c r="BG163" s="81"/>
      <c r="BH163" s="81"/>
    </row>
    <row r="164" spans="1:60" x14ac:dyDescent="0.25">
      <c r="A164" s="81"/>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1"/>
      <c r="AM164" s="81"/>
      <c r="AN164" s="81"/>
      <c r="AO164" s="81"/>
      <c r="AP164" s="81"/>
      <c r="AQ164" s="81"/>
      <c r="AR164" s="81"/>
      <c r="AS164" s="81"/>
      <c r="AT164" s="81"/>
      <c r="AU164" s="81"/>
      <c r="AV164" s="81"/>
      <c r="AW164" s="81"/>
      <c r="AX164" s="81"/>
      <c r="AY164" s="81"/>
      <c r="AZ164" s="81"/>
      <c r="BA164" s="81"/>
      <c r="BB164" s="81"/>
      <c r="BC164" s="81"/>
      <c r="BD164" s="81"/>
      <c r="BE164" s="81"/>
      <c r="BF164" s="81"/>
      <c r="BG164" s="81"/>
      <c r="BH164" s="81"/>
    </row>
    <row r="165" spans="1:60" x14ac:dyDescent="0.25">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c r="AQ165" s="81"/>
      <c r="AR165" s="81"/>
      <c r="AS165" s="81"/>
      <c r="AT165" s="81"/>
      <c r="AU165" s="81"/>
      <c r="AV165" s="81"/>
      <c r="AW165" s="81"/>
      <c r="AX165" s="81"/>
      <c r="AY165" s="81"/>
      <c r="AZ165" s="81"/>
      <c r="BA165" s="81"/>
      <c r="BB165" s="81"/>
      <c r="BC165" s="81"/>
      <c r="BD165" s="81"/>
      <c r="BE165" s="81"/>
      <c r="BF165" s="81"/>
      <c r="BG165" s="81"/>
      <c r="BH165" s="81"/>
    </row>
    <row r="166" spans="1:60" x14ac:dyDescent="0.25">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c r="AP166" s="81"/>
      <c r="AQ166" s="81"/>
      <c r="AR166" s="81"/>
      <c r="AS166" s="81"/>
      <c r="AT166" s="81"/>
      <c r="AU166" s="81"/>
      <c r="AV166" s="81"/>
      <c r="AW166" s="81"/>
      <c r="AX166" s="81"/>
      <c r="AY166" s="81"/>
      <c r="AZ166" s="81"/>
      <c r="BA166" s="81"/>
      <c r="BB166" s="81"/>
      <c r="BC166" s="81"/>
      <c r="BD166" s="81"/>
      <c r="BE166" s="81"/>
      <c r="BF166" s="81"/>
      <c r="BG166" s="81"/>
      <c r="BH166" s="81"/>
    </row>
    <row r="167" spans="1:60" x14ac:dyDescent="0.25">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c r="AP167" s="81"/>
      <c r="AQ167" s="81"/>
      <c r="AR167" s="81"/>
      <c r="AS167" s="81"/>
      <c r="AT167" s="81"/>
      <c r="AU167" s="81"/>
      <c r="AV167" s="81"/>
      <c r="AW167" s="81"/>
      <c r="AX167" s="81"/>
      <c r="AY167" s="81"/>
      <c r="AZ167" s="81"/>
      <c r="BA167" s="81"/>
      <c r="BB167" s="81"/>
      <c r="BC167" s="81"/>
      <c r="BD167" s="81"/>
      <c r="BE167" s="81"/>
      <c r="BF167" s="81"/>
      <c r="BG167" s="81"/>
      <c r="BH167" s="81"/>
    </row>
    <row r="168" spans="1:60" x14ac:dyDescent="0.25">
      <c r="A168" s="81"/>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c r="AQ168" s="81"/>
      <c r="AR168" s="81"/>
      <c r="AS168" s="81"/>
      <c r="AT168" s="81"/>
      <c r="AU168" s="81"/>
      <c r="AV168" s="81"/>
      <c r="AW168" s="81"/>
      <c r="AX168" s="81"/>
      <c r="AY168" s="81"/>
      <c r="AZ168" s="81"/>
      <c r="BA168" s="81"/>
      <c r="BB168" s="81"/>
      <c r="BC168" s="81"/>
      <c r="BD168" s="81"/>
      <c r="BE168" s="81"/>
      <c r="BF168" s="81"/>
      <c r="BG168" s="81"/>
      <c r="BH168" s="81"/>
    </row>
    <row r="169" spans="1:60" x14ac:dyDescent="0.25">
      <c r="A169" s="8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1"/>
      <c r="AI169" s="81"/>
      <c r="AJ169" s="81"/>
      <c r="AK169" s="81"/>
      <c r="AL169" s="81"/>
      <c r="AM169" s="81"/>
      <c r="AN169" s="81"/>
      <c r="AO169" s="81"/>
      <c r="AP169" s="81"/>
      <c r="AQ169" s="81"/>
      <c r="AR169" s="81"/>
      <c r="AS169" s="81"/>
      <c r="AT169" s="81"/>
      <c r="AU169" s="81"/>
      <c r="AV169" s="81"/>
      <c r="AW169" s="81"/>
      <c r="AX169" s="81"/>
      <c r="AY169" s="81"/>
      <c r="AZ169" s="81"/>
      <c r="BA169" s="81"/>
      <c r="BB169" s="81"/>
      <c r="BC169" s="81"/>
      <c r="BD169" s="81"/>
      <c r="BE169" s="81"/>
      <c r="BF169" s="81"/>
      <c r="BG169" s="81"/>
      <c r="BH169" s="81"/>
    </row>
    <row r="170" spans="1:60" x14ac:dyDescent="0.25">
      <c r="A170" s="81"/>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1"/>
      <c r="AP170" s="81"/>
      <c r="AQ170" s="81"/>
      <c r="AR170" s="81"/>
      <c r="AS170" s="81"/>
      <c r="AT170" s="81"/>
      <c r="AU170" s="81"/>
      <c r="AV170" s="81"/>
      <c r="AW170" s="81"/>
      <c r="AX170" s="81"/>
      <c r="AY170" s="81"/>
      <c r="AZ170" s="81"/>
      <c r="BA170" s="81"/>
      <c r="BB170" s="81"/>
      <c r="BC170" s="81"/>
      <c r="BD170" s="81"/>
      <c r="BE170" s="81"/>
      <c r="BF170" s="81"/>
      <c r="BG170" s="81"/>
      <c r="BH170" s="81"/>
    </row>
    <row r="171" spans="1:60" x14ac:dyDescent="0.25">
      <c r="A171" s="81"/>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c r="AE171" s="81"/>
      <c r="AF171" s="81"/>
      <c r="AG171" s="81"/>
      <c r="AH171" s="81"/>
      <c r="AI171" s="81"/>
      <c r="AJ171" s="81"/>
      <c r="AK171" s="81"/>
      <c r="AL171" s="81"/>
      <c r="AM171" s="81"/>
      <c r="AN171" s="81"/>
      <c r="AO171" s="81"/>
      <c r="AP171" s="81"/>
      <c r="AQ171" s="81"/>
      <c r="AR171" s="81"/>
      <c r="AS171" s="81"/>
      <c r="AT171" s="81"/>
      <c r="AU171" s="81"/>
      <c r="AV171" s="81"/>
      <c r="AW171" s="81"/>
      <c r="AX171" s="81"/>
      <c r="AY171" s="81"/>
      <c r="AZ171" s="81"/>
      <c r="BA171" s="81"/>
      <c r="BB171" s="81"/>
      <c r="BC171" s="81"/>
      <c r="BD171" s="81"/>
      <c r="BE171" s="81"/>
      <c r="BF171" s="81"/>
      <c r="BG171" s="81"/>
      <c r="BH171" s="81"/>
    </row>
    <row r="172" spans="1:60" x14ac:dyDescent="0.25">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1"/>
      <c r="AI172" s="81"/>
      <c r="AJ172" s="81"/>
      <c r="AK172" s="81"/>
      <c r="AL172" s="81"/>
      <c r="AM172" s="81"/>
      <c r="AN172" s="81"/>
      <c r="AO172" s="81"/>
      <c r="AP172" s="81"/>
      <c r="AQ172" s="81"/>
      <c r="AR172" s="81"/>
      <c r="AS172" s="81"/>
      <c r="AT172" s="81"/>
      <c r="AU172" s="81"/>
      <c r="AV172" s="81"/>
      <c r="AW172" s="81"/>
      <c r="AX172" s="81"/>
      <c r="AY172" s="81"/>
      <c r="AZ172" s="81"/>
      <c r="BA172" s="81"/>
      <c r="BB172" s="81"/>
      <c r="BC172" s="81"/>
      <c r="BD172" s="81"/>
      <c r="BE172" s="81"/>
      <c r="BF172" s="81"/>
      <c r="BG172" s="81"/>
      <c r="BH172" s="81"/>
    </row>
    <row r="173" spans="1:60" x14ac:dyDescent="0.25">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1"/>
      <c r="AF173" s="81"/>
      <c r="AG173" s="81"/>
      <c r="AH173" s="81"/>
      <c r="AI173" s="81"/>
      <c r="AJ173" s="81"/>
      <c r="AK173" s="81"/>
      <c r="AL173" s="81"/>
      <c r="AM173" s="81"/>
      <c r="AN173" s="81"/>
      <c r="AO173" s="81"/>
      <c r="AP173" s="81"/>
      <c r="AQ173" s="81"/>
      <c r="AR173" s="81"/>
      <c r="AS173" s="81"/>
      <c r="AT173" s="81"/>
      <c r="AU173" s="81"/>
      <c r="AV173" s="81"/>
      <c r="AW173" s="81"/>
      <c r="AX173" s="81"/>
      <c r="AY173" s="81"/>
      <c r="AZ173" s="81"/>
      <c r="BA173" s="81"/>
      <c r="BB173" s="81"/>
      <c r="BC173" s="81"/>
      <c r="BD173" s="81"/>
      <c r="BE173" s="81"/>
      <c r="BF173" s="81"/>
      <c r="BG173" s="81"/>
      <c r="BH173" s="81"/>
    </row>
    <row r="174" spans="1:60" x14ac:dyDescent="0.25">
      <c r="A174" s="81"/>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c r="AJ174" s="81"/>
      <c r="AK174" s="81"/>
      <c r="AL174" s="81"/>
      <c r="AM174" s="81"/>
      <c r="AN174" s="81"/>
      <c r="AO174" s="81"/>
      <c r="AP174" s="81"/>
      <c r="AQ174" s="81"/>
      <c r="AR174" s="81"/>
      <c r="AS174" s="81"/>
      <c r="AT174" s="81"/>
      <c r="AU174" s="81"/>
      <c r="AV174" s="81"/>
      <c r="AW174" s="81"/>
      <c r="AX174" s="81"/>
      <c r="AY174" s="81"/>
      <c r="AZ174" s="81"/>
      <c r="BA174" s="81"/>
      <c r="BB174" s="81"/>
      <c r="BC174" s="81"/>
      <c r="BD174" s="81"/>
      <c r="BE174" s="81"/>
      <c r="BF174" s="81"/>
      <c r="BG174" s="81"/>
      <c r="BH174" s="81"/>
    </row>
    <row r="175" spans="1:60" x14ac:dyDescent="0.25">
      <c r="A175" s="81"/>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81"/>
      <c r="AF175" s="81"/>
      <c r="AG175" s="81"/>
      <c r="AH175" s="81"/>
      <c r="AI175" s="81"/>
      <c r="AJ175" s="81"/>
      <c r="AK175" s="81"/>
      <c r="AL175" s="81"/>
      <c r="AM175" s="81"/>
      <c r="AN175" s="81"/>
      <c r="AO175" s="81"/>
      <c r="AP175" s="81"/>
      <c r="AQ175" s="81"/>
      <c r="AR175" s="81"/>
      <c r="AS175" s="81"/>
      <c r="AT175" s="81"/>
      <c r="AU175" s="81"/>
      <c r="AV175" s="81"/>
      <c r="AW175" s="81"/>
      <c r="AX175" s="81"/>
      <c r="AY175" s="81"/>
      <c r="AZ175" s="81"/>
      <c r="BA175" s="81"/>
      <c r="BB175" s="81"/>
      <c r="BC175" s="81"/>
      <c r="BD175" s="81"/>
      <c r="BE175" s="81"/>
      <c r="BF175" s="81"/>
      <c r="BG175" s="81"/>
      <c r="BH175" s="81"/>
    </row>
    <row r="176" spans="1:60" x14ac:dyDescent="0.25">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81"/>
      <c r="AI176" s="81"/>
      <c r="AJ176" s="81"/>
      <c r="AK176" s="81"/>
      <c r="AL176" s="81"/>
      <c r="AM176" s="81"/>
      <c r="AN176" s="81"/>
      <c r="AO176" s="81"/>
      <c r="AP176" s="81"/>
      <c r="AQ176" s="81"/>
      <c r="AR176" s="81"/>
      <c r="AS176" s="81"/>
      <c r="AT176" s="81"/>
      <c r="AU176" s="81"/>
      <c r="AV176" s="81"/>
      <c r="AW176" s="81"/>
      <c r="AX176" s="81"/>
      <c r="AY176" s="81"/>
      <c r="AZ176" s="81"/>
      <c r="BA176" s="81"/>
      <c r="BB176" s="81"/>
      <c r="BC176" s="81"/>
      <c r="BD176" s="81"/>
      <c r="BE176" s="81"/>
      <c r="BF176" s="81"/>
      <c r="BG176" s="81"/>
      <c r="BH176" s="81"/>
    </row>
    <row r="177" spans="1:60" x14ac:dyDescent="0.25">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81"/>
      <c r="AF177" s="81"/>
      <c r="AG177" s="81"/>
      <c r="AH177" s="81"/>
      <c r="AI177" s="81"/>
      <c r="AJ177" s="81"/>
      <c r="AK177" s="81"/>
      <c r="AL177" s="81"/>
      <c r="AM177" s="81"/>
      <c r="AN177" s="81"/>
      <c r="AO177" s="81"/>
      <c r="AP177" s="81"/>
      <c r="AQ177" s="81"/>
      <c r="AR177" s="81"/>
      <c r="AS177" s="81"/>
      <c r="AT177" s="81"/>
      <c r="AU177" s="81"/>
      <c r="AV177" s="81"/>
      <c r="AW177" s="81"/>
      <c r="AX177" s="81"/>
      <c r="AY177" s="81"/>
      <c r="AZ177" s="81"/>
      <c r="BA177" s="81"/>
      <c r="BB177" s="81"/>
      <c r="BC177" s="81"/>
      <c r="BD177" s="81"/>
      <c r="BE177" s="81"/>
      <c r="BF177" s="81"/>
      <c r="BG177" s="81"/>
      <c r="BH177" s="81"/>
    </row>
    <row r="178" spans="1:60" x14ac:dyDescent="0.25">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81"/>
      <c r="AI178" s="81"/>
      <c r="AJ178" s="81"/>
      <c r="AK178" s="81"/>
      <c r="AL178" s="81"/>
      <c r="AM178" s="81"/>
      <c r="AN178" s="81"/>
      <c r="AO178" s="81"/>
      <c r="AP178" s="81"/>
      <c r="AQ178" s="81"/>
      <c r="AR178" s="81"/>
      <c r="AS178" s="81"/>
      <c r="AT178" s="81"/>
      <c r="AU178" s="81"/>
      <c r="AV178" s="81"/>
      <c r="AW178" s="81"/>
      <c r="AX178" s="81"/>
      <c r="AY178" s="81"/>
      <c r="AZ178" s="81"/>
      <c r="BA178" s="81"/>
      <c r="BB178" s="81"/>
      <c r="BC178" s="81"/>
      <c r="BD178" s="81"/>
      <c r="BE178" s="81"/>
      <c r="BF178" s="81"/>
      <c r="BG178" s="81"/>
      <c r="BH178" s="81"/>
    </row>
    <row r="179" spans="1:60" x14ac:dyDescent="0.25">
      <c r="A179" s="81"/>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c r="AQ179" s="81"/>
      <c r="AR179" s="81"/>
      <c r="AS179" s="81"/>
      <c r="AT179" s="81"/>
      <c r="AU179" s="81"/>
      <c r="AV179" s="81"/>
      <c r="AW179" s="81"/>
      <c r="AX179" s="81"/>
      <c r="AY179" s="81"/>
      <c r="AZ179" s="81"/>
      <c r="BA179" s="81"/>
      <c r="BB179" s="81"/>
      <c r="BC179" s="81"/>
      <c r="BD179" s="81"/>
      <c r="BE179" s="81"/>
      <c r="BF179" s="81"/>
      <c r="BG179" s="81"/>
      <c r="BH179" s="81"/>
    </row>
    <row r="180" spans="1:60" x14ac:dyDescent="0.25">
      <c r="A180" s="81"/>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c r="AE180" s="81"/>
      <c r="AF180" s="81"/>
      <c r="AG180" s="81"/>
      <c r="AH180" s="81"/>
      <c r="AI180" s="81"/>
      <c r="AJ180" s="81"/>
      <c r="AK180" s="81"/>
      <c r="AL180" s="81"/>
      <c r="AM180" s="81"/>
      <c r="AN180" s="81"/>
      <c r="AO180" s="81"/>
      <c r="AP180" s="81"/>
      <c r="AQ180" s="81"/>
      <c r="AR180" s="81"/>
      <c r="AS180" s="81"/>
      <c r="AT180" s="81"/>
      <c r="AU180" s="81"/>
      <c r="AV180" s="81"/>
      <c r="AW180" s="81"/>
      <c r="AX180" s="81"/>
      <c r="AY180" s="81"/>
      <c r="AZ180" s="81"/>
      <c r="BA180" s="81"/>
      <c r="BB180" s="81"/>
      <c r="BC180" s="81"/>
      <c r="BD180" s="81"/>
      <c r="BE180" s="81"/>
      <c r="BF180" s="81"/>
      <c r="BG180" s="81"/>
      <c r="BH180" s="81"/>
    </row>
    <row r="181" spans="1:60" x14ac:dyDescent="0.25">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c r="AH181" s="81"/>
      <c r="AI181" s="81"/>
      <c r="AJ181" s="81"/>
      <c r="AK181" s="81"/>
      <c r="AL181" s="81"/>
      <c r="AM181" s="81"/>
      <c r="AN181" s="81"/>
      <c r="AO181" s="81"/>
      <c r="AP181" s="81"/>
      <c r="AQ181" s="81"/>
      <c r="AR181" s="81"/>
      <c r="AS181" s="81"/>
      <c r="AT181" s="81"/>
      <c r="AU181" s="81"/>
      <c r="AV181" s="81"/>
      <c r="AW181" s="81"/>
      <c r="AX181" s="81"/>
      <c r="AY181" s="81"/>
      <c r="AZ181" s="81"/>
      <c r="BA181" s="81"/>
      <c r="BB181" s="81"/>
      <c r="BC181" s="81"/>
      <c r="BD181" s="81"/>
      <c r="BE181" s="81"/>
      <c r="BF181" s="81"/>
      <c r="BG181" s="81"/>
      <c r="BH181" s="81"/>
    </row>
    <row r="182" spans="1:60" x14ac:dyDescent="0.25">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c r="AH182" s="81"/>
      <c r="AI182" s="81"/>
      <c r="AJ182" s="81"/>
      <c r="AK182" s="81"/>
      <c r="AL182" s="81"/>
      <c r="AM182" s="81"/>
      <c r="AN182" s="81"/>
      <c r="AO182" s="81"/>
      <c r="AP182" s="81"/>
      <c r="AQ182" s="81"/>
      <c r="AR182" s="81"/>
      <c r="AS182" s="81"/>
      <c r="AT182" s="81"/>
      <c r="AU182" s="81"/>
      <c r="AV182" s="81"/>
      <c r="AW182" s="81"/>
      <c r="AX182" s="81"/>
      <c r="AY182" s="81"/>
      <c r="AZ182" s="81"/>
      <c r="BA182" s="81"/>
      <c r="BB182" s="81"/>
      <c r="BC182" s="81"/>
      <c r="BD182" s="81"/>
      <c r="BE182" s="81"/>
      <c r="BF182" s="81"/>
      <c r="BG182" s="81"/>
      <c r="BH182" s="81"/>
    </row>
    <row r="183" spans="1:60" x14ac:dyDescent="0.25">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c r="AA183" s="81"/>
      <c r="AB183" s="81"/>
      <c r="AC183" s="81"/>
      <c r="AD183" s="81"/>
      <c r="AE183" s="81"/>
      <c r="AF183" s="81"/>
      <c r="AG183" s="81"/>
      <c r="AH183" s="81"/>
      <c r="AI183" s="81"/>
      <c r="AJ183" s="81"/>
      <c r="AK183" s="81"/>
      <c r="AL183" s="81"/>
      <c r="AM183" s="81"/>
      <c r="AN183" s="81"/>
      <c r="AO183" s="81"/>
      <c r="AP183" s="81"/>
      <c r="AQ183" s="81"/>
      <c r="AR183" s="81"/>
      <c r="AS183" s="81"/>
      <c r="AT183" s="81"/>
      <c r="AU183" s="81"/>
      <c r="AV183" s="81"/>
      <c r="AW183" s="81"/>
      <c r="AX183" s="81"/>
      <c r="AY183" s="81"/>
      <c r="AZ183" s="81"/>
      <c r="BA183" s="81"/>
      <c r="BB183" s="81"/>
      <c r="BC183" s="81"/>
      <c r="BD183" s="81"/>
      <c r="BE183" s="81"/>
      <c r="BF183" s="81"/>
      <c r="BG183" s="81"/>
      <c r="BH183" s="81"/>
    </row>
    <row r="184" spans="1:60" x14ac:dyDescent="0.25">
      <c r="A184" s="81"/>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c r="AE184" s="81"/>
      <c r="AF184" s="81"/>
      <c r="AG184" s="81"/>
      <c r="AH184" s="81"/>
      <c r="AI184" s="81"/>
      <c r="AJ184" s="81"/>
      <c r="AK184" s="81"/>
      <c r="AL184" s="81"/>
      <c r="AM184" s="81"/>
      <c r="AN184" s="81"/>
      <c r="AO184" s="81"/>
      <c r="AP184" s="81"/>
      <c r="AQ184" s="81"/>
      <c r="AR184" s="81"/>
      <c r="AS184" s="81"/>
      <c r="AT184" s="81"/>
      <c r="AU184" s="81"/>
      <c r="AV184" s="81"/>
      <c r="AW184" s="81"/>
      <c r="AX184" s="81"/>
      <c r="AY184" s="81"/>
      <c r="AZ184" s="81"/>
      <c r="BA184" s="81"/>
      <c r="BB184" s="81"/>
      <c r="BC184" s="81"/>
      <c r="BD184" s="81"/>
      <c r="BE184" s="81"/>
      <c r="BF184" s="81"/>
      <c r="BG184" s="81"/>
      <c r="BH184" s="81"/>
    </row>
    <row r="185" spans="1:60" x14ac:dyDescent="0.25">
      <c r="A185" s="81"/>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c r="AE185" s="81"/>
      <c r="AF185" s="81"/>
      <c r="AG185" s="81"/>
      <c r="AH185" s="81"/>
      <c r="AI185" s="81"/>
      <c r="AJ185" s="81"/>
      <c r="AK185" s="81"/>
      <c r="AL185" s="81"/>
      <c r="AM185" s="81"/>
      <c r="AN185" s="81"/>
      <c r="AO185" s="81"/>
      <c r="AP185" s="81"/>
      <c r="AQ185" s="81"/>
      <c r="AR185" s="81"/>
      <c r="AS185" s="81"/>
      <c r="AT185" s="81"/>
      <c r="AU185" s="81"/>
      <c r="AV185" s="81"/>
      <c r="AW185" s="81"/>
      <c r="AX185" s="81"/>
      <c r="AY185" s="81"/>
      <c r="AZ185" s="81"/>
      <c r="BA185" s="81"/>
      <c r="BB185" s="81"/>
      <c r="BC185" s="81"/>
      <c r="BD185" s="81"/>
      <c r="BE185" s="81"/>
      <c r="BF185" s="81"/>
      <c r="BG185" s="81"/>
      <c r="BH185" s="81"/>
    </row>
    <row r="186" spans="1:60" x14ac:dyDescent="0.25">
      <c r="A186" s="81"/>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c r="AH186" s="81"/>
      <c r="AI186" s="81"/>
      <c r="AJ186" s="81"/>
      <c r="AK186" s="81"/>
      <c r="AL186" s="81"/>
      <c r="AM186" s="81"/>
      <c r="AN186" s="81"/>
      <c r="AO186" s="81"/>
      <c r="AP186" s="81"/>
      <c r="AQ186" s="81"/>
      <c r="AR186" s="81"/>
      <c r="AS186" s="81"/>
      <c r="AT186" s="81"/>
      <c r="AU186" s="81"/>
      <c r="AV186" s="81"/>
      <c r="AW186" s="81"/>
      <c r="AX186" s="81"/>
      <c r="AY186" s="81"/>
      <c r="AZ186" s="81"/>
      <c r="BA186" s="81"/>
      <c r="BB186" s="81"/>
      <c r="BC186" s="81"/>
      <c r="BD186" s="81"/>
      <c r="BE186" s="81"/>
      <c r="BF186" s="81"/>
      <c r="BG186" s="81"/>
      <c r="BH186" s="81"/>
    </row>
    <row r="187" spans="1:60" x14ac:dyDescent="0.25">
      <c r="A187" s="81"/>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c r="AE187" s="81"/>
      <c r="AF187" s="81"/>
      <c r="AG187" s="81"/>
      <c r="AH187" s="81"/>
      <c r="AI187" s="81"/>
      <c r="AJ187" s="81"/>
      <c r="AK187" s="81"/>
      <c r="AL187" s="81"/>
      <c r="AM187" s="81"/>
      <c r="AN187" s="81"/>
      <c r="AO187" s="81"/>
      <c r="AP187" s="81"/>
      <c r="AQ187" s="81"/>
      <c r="AR187" s="81"/>
      <c r="AS187" s="81"/>
      <c r="AT187" s="81"/>
      <c r="AU187" s="81"/>
      <c r="AV187" s="81"/>
      <c r="AW187" s="81"/>
      <c r="AX187" s="81"/>
      <c r="AY187" s="81"/>
      <c r="AZ187" s="81"/>
      <c r="BA187" s="81"/>
      <c r="BB187" s="81"/>
      <c r="BC187" s="81"/>
      <c r="BD187" s="81"/>
      <c r="BE187" s="81"/>
      <c r="BF187" s="81"/>
      <c r="BG187" s="81"/>
      <c r="BH187" s="81"/>
    </row>
    <row r="188" spans="1:60" x14ac:dyDescent="0.25">
      <c r="A188" s="81"/>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c r="AA188" s="81"/>
      <c r="AB188" s="81"/>
      <c r="AC188" s="81"/>
      <c r="AD188" s="81"/>
      <c r="AE188" s="81"/>
      <c r="AF188" s="81"/>
      <c r="AG188" s="81"/>
      <c r="AH188" s="81"/>
      <c r="AI188" s="81"/>
      <c r="AJ188" s="81"/>
      <c r="AK188" s="81"/>
      <c r="AL188" s="81"/>
      <c r="AM188" s="81"/>
      <c r="AN188" s="81"/>
      <c r="AO188" s="81"/>
      <c r="AP188" s="81"/>
      <c r="AQ188" s="81"/>
      <c r="AR188" s="81"/>
      <c r="AS188" s="81"/>
      <c r="AT188" s="81"/>
      <c r="AU188" s="81"/>
      <c r="AV188" s="81"/>
      <c r="AW188" s="81"/>
      <c r="AX188" s="81"/>
      <c r="AY188" s="81"/>
      <c r="AZ188" s="81"/>
      <c r="BA188" s="81"/>
      <c r="BB188" s="81"/>
      <c r="BC188" s="81"/>
      <c r="BD188" s="81"/>
      <c r="BE188" s="81"/>
      <c r="BF188" s="81"/>
      <c r="BG188" s="81"/>
      <c r="BH188" s="81"/>
    </row>
    <row r="189" spans="1:60" x14ac:dyDescent="0.25">
      <c r="A189" s="81"/>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c r="AA189" s="81"/>
      <c r="AB189" s="81"/>
      <c r="AC189" s="81"/>
      <c r="AD189" s="81"/>
      <c r="AE189" s="81"/>
      <c r="AF189" s="81"/>
      <c r="AG189" s="81"/>
      <c r="AH189" s="81"/>
      <c r="AI189" s="81"/>
      <c r="AJ189" s="81"/>
      <c r="AK189" s="81"/>
      <c r="AL189" s="81"/>
      <c r="AM189" s="81"/>
      <c r="AN189" s="81"/>
      <c r="AO189" s="81"/>
      <c r="AP189" s="81"/>
      <c r="AQ189" s="81"/>
      <c r="AR189" s="81"/>
      <c r="AS189" s="81"/>
      <c r="AT189" s="81"/>
      <c r="AU189" s="81"/>
      <c r="AV189" s="81"/>
      <c r="AW189" s="81"/>
      <c r="AX189" s="81"/>
      <c r="AY189" s="81"/>
      <c r="AZ189" s="81"/>
      <c r="BA189" s="81"/>
      <c r="BB189" s="81"/>
      <c r="BC189" s="81"/>
      <c r="BD189" s="81"/>
      <c r="BE189" s="81"/>
      <c r="BF189" s="81"/>
      <c r="BG189" s="81"/>
      <c r="BH189" s="81"/>
    </row>
    <row r="190" spans="1:60" x14ac:dyDescent="0.25">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c r="AA190" s="81"/>
      <c r="AB190" s="81"/>
      <c r="AC190" s="81"/>
      <c r="AD190" s="81"/>
      <c r="AE190" s="81"/>
      <c r="AF190" s="81"/>
      <c r="AG190" s="81"/>
      <c r="AH190" s="81"/>
      <c r="AI190" s="81"/>
      <c r="AJ190" s="81"/>
      <c r="AK190" s="81"/>
      <c r="AL190" s="81"/>
      <c r="AM190" s="81"/>
      <c r="AN190" s="81"/>
      <c r="AO190" s="81"/>
      <c r="AP190" s="81"/>
      <c r="AQ190" s="81"/>
      <c r="AR190" s="81"/>
      <c r="AS190" s="81"/>
      <c r="AT190" s="81"/>
      <c r="AU190" s="81"/>
      <c r="AV190" s="81"/>
      <c r="AW190" s="81"/>
      <c r="AX190" s="81"/>
      <c r="AY190" s="81"/>
      <c r="AZ190" s="81"/>
      <c r="BA190" s="81"/>
      <c r="BB190" s="81"/>
      <c r="BC190" s="81"/>
      <c r="BD190" s="81"/>
      <c r="BE190" s="81"/>
      <c r="BF190" s="81"/>
      <c r="BG190" s="81"/>
      <c r="BH190" s="81"/>
    </row>
    <row r="191" spans="1:60" x14ac:dyDescent="0.25">
      <c r="A191" s="81"/>
      <c r="J191" s="81"/>
      <c r="K191" s="81"/>
      <c r="L191" s="81"/>
      <c r="M191" s="81"/>
      <c r="N191" s="81"/>
      <c r="O191" s="81"/>
      <c r="P191" s="81"/>
      <c r="Q191" s="81"/>
      <c r="R191" s="81"/>
      <c r="S191" s="81"/>
      <c r="T191" s="81"/>
      <c r="U191" s="81"/>
      <c r="V191" s="81"/>
      <c r="W191" s="81"/>
      <c r="X191" s="81"/>
      <c r="Y191" s="81"/>
      <c r="Z191" s="81"/>
      <c r="AA191" s="81"/>
      <c r="AB191" s="81"/>
      <c r="AC191" s="81"/>
      <c r="AD191" s="81"/>
      <c r="AE191" s="81"/>
      <c r="AF191" s="81"/>
      <c r="AG191" s="81"/>
      <c r="AH191" s="81"/>
      <c r="AI191" s="81"/>
      <c r="AJ191" s="81"/>
      <c r="AK191" s="81"/>
      <c r="AL191" s="81"/>
      <c r="AM191" s="81"/>
      <c r="AN191" s="81"/>
      <c r="AO191" s="81"/>
      <c r="AP191" s="81"/>
      <c r="AQ191" s="81"/>
      <c r="AR191" s="81"/>
      <c r="AS191" s="81"/>
      <c r="AT191" s="81"/>
      <c r="AU191" s="81"/>
      <c r="AV191" s="81"/>
      <c r="AW191" s="81"/>
      <c r="AX191" s="81"/>
      <c r="AY191" s="81"/>
      <c r="AZ191" s="81"/>
      <c r="BA191" s="81"/>
      <c r="BB191" s="81"/>
      <c r="BC191" s="81"/>
      <c r="BD191" s="81"/>
      <c r="BE191" s="81"/>
      <c r="BF191" s="81"/>
      <c r="BG191" s="81"/>
      <c r="BH191" s="81"/>
    </row>
    <row r="192" spans="1:60" x14ac:dyDescent="0.25">
      <c r="A192" s="81"/>
      <c r="J192" s="81"/>
      <c r="K192" s="81"/>
      <c r="L192" s="81"/>
      <c r="M192" s="81"/>
      <c r="N192" s="81"/>
      <c r="O192" s="81"/>
      <c r="P192" s="81"/>
      <c r="Q192" s="81"/>
      <c r="R192" s="81"/>
      <c r="S192" s="81"/>
      <c r="T192" s="81"/>
      <c r="U192" s="81"/>
      <c r="V192" s="81"/>
      <c r="W192" s="81"/>
      <c r="X192" s="81"/>
      <c r="Y192" s="81"/>
      <c r="Z192" s="81"/>
      <c r="AA192" s="81"/>
      <c r="AB192" s="81"/>
      <c r="AC192" s="81"/>
      <c r="AD192" s="81"/>
      <c r="AE192" s="81"/>
      <c r="AF192" s="81"/>
      <c r="AG192" s="81"/>
      <c r="AH192" s="81"/>
      <c r="AI192" s="81"/>
      <c r="AJ192" s="81"/>
      <c r="AK192" s="81"/>
      <c r="AL192" s="81"/>
      <c r="AM192" s="81"/>
      <c r="AN192" s="81"/>
      <c r="AO192" s="81"/>
      <c r="AP192" s="81"/>
      <c r="AQ192" s="81"/>
      <c r="AR192" s="81"/>
      <c r="AS192" s="81"/>
      <c r="AT192" s="81"/>
      <c r="AU192" s="81"/>
      <c r="AV192" s="81"/>
      <c r="AW192" s="81"/>
      <c r="AX192" s="81"/>
      <c r="AY192" s="81"/>
      <c r="AZ192" s="81"/>
      <c r="BA192" s="81"/>
      <c r="BB192" s="81"/>
      <c r="BC192" s="81"/>
      <c r="BD192" s="81"/>
      <c r="BE192" s="81"/>
      <c r="BF192" s="81"/>
      <c r="BG192" s="81"/>
      <c r="BH192" s="81"/>
    </row>
    <row r="193" spans="1:60" x14ac:dyDescent="0.25">
      <c r="A193" s="81"/>
      <c r="J193" s="81"/>
      <c r="K193" s="81"/>
      <c r="L193" s="81"/>
      <c r="M193" s="81"/>
      <c r="N193" s="81"/>
      <c r="O193" s="81"/>
      <c r="P193" s="81"/>
      <c r="Q193" s="81"/>
      <c r="R193" s="81"/>
      <c r="S193" s="81"/>
      <c r="T193" s="81"/>
      <c r="U193" s="81"/>
      <c r="V193" s="81"/>
      <c r="W193" s="81"/>
      <c r="X193" s="81"/>
      <c r="Y193" s="81"/>
      <c r="Z193" s="81"/>
      <c r="AA193" s="81"/>
      <c r="AB193" s="81"/>
      <c r="AC193" s="81"/>
      <c r="AD193" s="81"/>
      <c r="AE193" s="81"/>
      <c r="AF193" s="81"/>
      <c r="AG193" s="81"/>
      <c r="AH193" s="81"/>
      <c r="AI193" s="81"/>
      <c r="AJ193" s="81"/>
      <c r="AK193" s="81"/>
      <c r="AL193" s="81"/>
      <c r="AM193" s="81"/>
      <c r="AN193" s="81"/>
      <c r="AO193" s="81"/>
      <c r="AP193" s="81"/>
      <c r="AQ193" s="81"/>
      <c r="AR193" s="81"/>
      <c r="AS193" s="81"/>
      <c r="AT193" s="81"/>
      <c r="AU193" s="81"/>
      <c r="AV193" s="81"/>
      <c r="AW193" s="81"/>
      <c r="AX193" s="81"/>
      <c r="AY193" s="81"/>
      <c r="AZ193" s="81"/>
      <c r="BA193" s="81"/>
      <c r="BB193" s="81"/>
      <c r="BC193" s="81"/>
      <c r="BD193" s="81"/>
      <c r="BE193" s="81"/>
      <c r="BF193" s="81"/>
      <c r="BG193" s="81"/>
      <c r="BH193" s="81"/>
    </row>
    <row r="194" spans="1:60" x14ac:dyDescent="0.25">
      <c r="A194" s="81"/>
      <c r="J194" s="81"/>
      <c r="K194" s="81"/>
      <c r="L194" s="81"/>
      <c r="M194" s="81"/>
      <c r="N194" s="81"/>
      <c r="O194" s="81"/>
      <c r="P194" s="81"/>
      <c r="Q194" s="81"/>
      <c r="R194" s="81"/>
      <c r="S194" s="81"/>
      <c r="T194" s="81"/>
      <c r="U194" s="81"/>
      <c r="V194" s="81"/>
      <c r="W194" s="81"/>
      <c r="X194" s="81"/>
      <c r="Y194" s="81"/>
      <c r="Z194" s="81"/>
      <c r="AA194" s="81"/>
      <c r="AB194" s="81"/>
      <c r="AC194" s="81"/>
      <c r="AD194" s="81"/>
      <c r="AE194" s="81"/>
      <c r="AF194" s="81"/>
      <c r="AG194" s="81"/>
      <c r="AH194" s="81"/>
      <c r="AI194" s="81"/>
      <c r="AJ194" s="81"/>
      <c r="AK194" s="81"/>
      <c r="AL194" s="81"/>
      <c r="AM194" s="81"/>
      <c r="AN194" s="81"/>
      <c r="AO194" s="81"/>
      <c r="AP194" s="81"/>
      <c r="AQ194" s="81"/>
      <c r="AR194" s="81"/>
      <c r="AS194" s="81"/>
      <c r="AT194" s="81"/>
      <c r="AU194" s="81"/>
      <c r="AV194" s="81"/>
      <c r="AW194" s="81"/>
      <c r="AX194" s="81"/>
      <c r="AY194" s="81"/>
      <c r="AZ194" s="81"/>
      <c r="BA194" s="81"/>
      <c r="BB194" s="81"/>
      <c r="BC194" s="81"/>
      <c r="BD194" s="81"/>
      <c r="BE194" s="81"/>
      <c r="BF194" s="81"/>
      <c r="BG194" s="81"/>
      <c r="BH194" s="81"/>
    </row>
    <row r="195" spans="1:60" x14ac:dyDescent="0.25">
      <c r="A195" s="81"/>
      <c r="J195" s="81"/>
      <c r="K195" s="81"/>
      <c r="L195" s="81"/>
      <c r="M195" s="81"/>
      <c r="N195" s="81"/>
      <c r="O195" s="81"/>
      <c r="P195" s="81"/>
      <c r="Q195" s="81"/>
      <c r="R195" s="81"/>
      <c r="S195" s="81"/>
      <c r="T195" s="81"/>
      <c r="U195" s="81"/>
      <c r="V195" s="81"/>
      <c r="W195" s="81"/>
      <c r="X195" s="81"/>
      <c r="Y195" s="81"/>
      <c r="Z195" s="81"/>
      <c r="AA195" s="81"/>
      <c r="AB195" s="81"/>
      <c r="AC195" s="81"/>
      <c r="AD195" s="81"/>
      <c r="AE195" s="81"/>
      <c r="AF195" s="81"/>
      <c r="AG195" s="81"/>
      <c r="AH195" s="81"/>
      <c r="AI195" s="81"/>
      <c r="AJ195" s="81"/>
      <c r="AK195" s="81"/>
      <c r="AL195" s="81"/>
      <c r="AM195" s="81"/>
      <c r="AN195" s="81"/>
      <c r="AO195" s="81"/>
      <c r="AP195" s="81"/>
      <c r="AQ195" s="81"/>
      <c r="AR195" s="81"/>
      <c r="AS195" s="81"/>
      <c r="AT195" s="81"/>
      <c r="AU195" s="81"/>
      <c r="AV195" s="81"/>
      <c r="AW195" s="81"/>
      <c r="AX195" s="81"/>
      <c r="AY195" s="81"/>
      <c r="AZ195" s="81"/>
      <c r="BA195" s="81"/>
      <c r="BB195" s="81"/>
      <c r="BC195" s="81"/>
      <c r="BD195" s="81"/>
      <c r="BE195" s="81"/>
      <c r="BF195" s="81"/>
      <c r="BG195" s="81"/>
      <c r="BH195" s="81"/>
    </row>
    <row r="196" spans="1:60" x14ac:dyDescent="0.25">
      <c r="A196" s="81"/>
      <c r="J196" s="81"/>
      <c r="K196" s="81"/>
      <c r="L196" s="81"/>
      <c r="M196" s="81"/>
      <c r="N196" s="81"/>
      <c r="O196" s="81"/>
      <c r="P196" s="81"/>
      <c r="Q196" s="81"/>
      <c r="R196" s="81"/>
      <c r="S196" s="81"/>
      <c r="T196" s="81"/>
      <c r="U196" s="81"/>
      <c r="V196" s="81"/>
      <c r="W196" s="81"/>
      <c r="X196" s="81"/>
      <c r="Y196" s="81"/>
      <c r="Z196" s="81"/>
      <c r="AA196" s="81"/>
      <c r="AB196" s="81"/>
      <c r="AC196" s="81"/>
      <c r="AD196" s="81"/>
      <c r="AE196" s="81"/>
      <c r="AF196" s="81"/>
      <c r="AG196" s="81"/>
      <c r="AH196" s="81"/>
      <c r="AI196" s="81"/>
      <c r="AJ196" s="81"/>
      <c r="AK196" s="81"/>
      <c r="AL196" s="81"/>
      <c r="AM196" s="81"/>
      <c r="AN196" s="81"/>
      <c r="AO196" s="81"/>
      <c r="AP196" s="81"/>
      <c r="AQ196" s="81"/>
      <c r="AR196" s="81"/>
      <c r="AS196" s="81"/>
      <c r="AT196" s="81"/>
      <c r="AU196" s="81"/>
      <c r="AV196" s="81"/>
      <c r="AW196" s="81"/>
      <c r="AX196" s="81"/>
      <c r="AY196" s="81"/>
      <c r="AZ196" s="81"/>
      <c r="BA196" s="81"/>
      <c r="BB196" s="81"/>
      <c r="BC196" s="81"/>
      <c r="BD196" s="81"/>
      <c r="BE196" s="81"/>
      <c r="BF196" s="81"/>
      <c r="BG196" s="81"/>
      <c r="BH196" s="81"/>
    </row>
    <row r="197" spans="1:60" x14ac:dyDescent="0.25">
      <c r="A197" s="81"/>
      <c r="J197" s="81"/>
      <c r="K197" s="81"/>
      <c r="L197" s="81"/>
      <c r="M197" s="81"/>
      <c r="N197" s="81"/>
      <c r="O197" s="81"/>
      <c r="P197" s="81"/>
      <c r="Q197" s="81"/>
      <c r="R197" s="81"/>
      <c r="S197" s="81"/>
      <c r="T197" s="81"/>
      <c r="U197" s="81"/>
      <c r="V197" s="81"/>
      <c r="W197" s="81"/>
      <c r="X197" s="81"/>
      <c r="Y197" s="81"/>
      <c r="Z197" s="81"/>
      <c r="AA197" s="81"/>
      <c r="AB197" s="81"/>
      <c r="AC197" s="81"/>
      <c r="AD197" s="81"/>
      <c r="AE197" s="81"/>
      <c r="AF197" s="81"/>
      <c r="AG197" s="81"/>
      <c r="AH197" s="81"/>
      <c r="AI197" s="81"/>
      <c r="AJ197" s="81"/>
      <c r="AK197" s="81"/>
      <c r="AL197" s="81"/>
      <c r="AM197" s="81"/>
      <c r="AN197" s="81"/>
      <c r="AO197" s="81"/>
      <c r="AP197" s="81"/>
      <c r="AQ197" s="81"/>
      <c r="AR197" s="81"/>
      <c r="AS197" s="81"/>
      <c r="AT197" s="81"/>
      <c r="AU197" s="81"/>
      <c r="AV197" s="81"/>
      <c r="AW197" s="81"/>
      <c r="AX197" s="81"/>
      <c r="AY197" s="81"/>
      <c r="AZ197" s="81"/>
      <c r="BA197" s="81"/>
      <c r="BB197" s="81"/>
      <c r="BC197" s="81"/>
      <c r="BD197" s="81"/>
      <c r="BE197" s="81"/>
      <c r="BF197" s="81"/>
      <c r="BG197" s="81"/>
      <c r="BH197" s="81"/>
    </row>
    <row r="198" spans="1:60" x14ac:dyDescent="0.25">
      <c r="A198" s="81"/>
      <c r="J198" s="81"/>
      <c r="K198" s="81"/>
      <c r="L198" s="81"/>
      <c r="M198" s="81"/>
      <c r="N198" s="81"/>
      <c r="O198" s="81"/>
      <c r="P198" s="81"/>
      <c r="Q198" s="81"/>
      <c r="R198" s="81"/>
      <c r="S198" s="81"/>
      <c r="T198" s="81"/>
      <c r="U198" s="81"/>
      <c r="V198" s="81"/>
      <c r="W198" s="81"/>
      <c r="X198" s="81"/>
      <c r="Y198" s="81"/>
      <c r="Z198" s="81"/>
      <c r="AA198" s="81"/>
      <c r="AB198" s="81"/>
      <c r="AC198" s="81"/>
      <c r="AD198" s="81"/>
      <c r="AE198" s="81"/>
      <c r="AF198" s="81"/>
      <c r="AG198" s="81"/>
      <c r="AH198" s="81"/>
      <c r="AI198" s="81"/>
      <c r="AJ198" s="81"/>
      <c r="AK198" s="81"/>
      <c r="AL198" s="81"/>
      <c r="AM198" s="81"/>
      <c r="AN198" s="81"/>
      <c r="AO198" s="81"/>
      <c r="AP198" s="81"/>
      <c r="AQ198" s="81"/>
      <c r="AR198" s="81"/>
      <c r="AS198" s="81"/>
      <c r="AT198" s="81"/>
      <c r="AU198" s="81"/>
      <c r="AV198" s="81"/>
      <c r="AW198" s="81"/>
      <c r="AX198" s="81"/>
      <c r="AY198" s="81"/>
      <c r="AZ198" s="81"/>
      <c r="BA198" s="81"/>
      <c r="BB198" s="81"/>
      <c r="BC198" s="81"/>
      <c r="BD198" s="81"/>
      <c r="BE198" s="81"/>
      <c r="BF198" s="81"/>
      <c r="BG198" s="81"/>
      <c r="BH198" s="81"/>
    </row>
    <row r="199" spans="1:60" x14ac:dyDescent="0.25">
      <c r="A199" s="81"/>
      <c r="J199" s="81"/>
      <c r="K199" s="81"/>
      <c r="L199" s="81"/>
      <c r="M199" s="81"/>
      <c r="N199" s="81"/>
      <c r="O199" s="81"/>
      <c r="P199" s="81"/>
      <c r="Q199" s="81"/>
      <c r="R199" s="81"/>
      <c r="S199" s="81"/>
      <c r="T199" s="81"/>
      <c r="U199" s="81"/>
      <c r="V199" s="81"/>
      <c r="W199" s="81"/>
      <c r="X199" s="81"/>
      <c r="Y199" s="81"/>
      <c r="Z199" s="81"/>
      <c r="AA199" s="81"/>
      <c r="AB199" s="81"/>
      <c r="AC199" s="81"/>
      <c r="AD199" s="81"/>
      <c r="AE199" s="81"/>
      <c r="AF199" s="81"/>
      <c r="AG199" s="81"/>
      <c r="AH199" s="81"/>
      <c r="AI199" s="81"/>
      <c r="AJ199" s="81"/>
      <c r="AK199" s="81"/>
      <c r="AL199" s="81"/>
      <c r="AM199" s="81"/>
      <c r="AN199" s="81"/>
      <c r="AO199" s="81"/>
      <c r="AP199" s="81"/>
      <c r="AQ199" s="81"/>
      <c r="AR199" s="81"/>
      <c r="AS199" s="81"/>
      <c r="AT199" s="81"/>
      <c r="AU199" s="81"/>
      <c r="AV199" s="81"/>
      <c r="AW199" s="81"/>
      <c r="AX199" s="81"/>
      <c r="AY199" s="81"/>
      <c r="AZ199" s="81"/>
      <c r="BA199" s="81"/>
      <c r="BB199" s="81"/>
      <c r="BC199" s="81"/>
      <c r="BD199" s="81"/>
      <c r="BE199" s="81"/>
      <c r="BF199" s="81"/>
      <c r="BG199" s="81"/>
      <c r="BH199" s="81"/>
    </row>
    <row r="200" spans="1:60" x14ac:dyDescent="0.25">
      <c r="A200" s="81"/>
      <c r="J200" s="81"/>
      <c r="K200" s="81"/>
      <c r="L200" s="81"/>
      <c r="M200" s="81"/>
      <c r="N200" s="81"/>
      <c r="O200" s="81"/>
      <c r="P200" s="81"/>
      <c r="Q200" s="81"/>
      <c r="R200" s="81"/>
      <c r="S200" s="81"/>
      <c r="T200" s="81"/>
      <c r="U200" s="81"/>
      <c r="V200" s="81"/>
      <c r="W200" s="81"/>
      <c r="X200" s="81"/>
      <c r="Y200" s="81"/>
      <c r="Z200" s="81"/>
      <c r="AA200" s="81"/>
      <c r="AB200" s="81"/>
      <c r="AC200" s="81"/>
      <c r="AD200" s="81"/>
      <c r="AE200" s="81"/>
      <c r="AF200" s="81"/>
      <c r="AG200" s="81"/>
      <c r="AH200" s="81"/>
      <c r="AI200" s="81"/>
      <c r="AJ200" s="81"/>
      <c r="AK200" s="81"/>
      <c r="AL200" s="81"/>
      <c r="AM200" s="81"/>
      <c r="AN200" s="81"/>
      <c r="AO200" s="81"/>
      <c r="AP200" s="81"/>
      <c r="AQ200" s="81"/>
      <c r="AR200" s="81"/>
      <c r="AS200" s="81"/>
      <c r="AT200" s="81"/>
      <c r="AU200" s="81"/>
      <c r="AV200" s="81"/>
      <c r="AW200" s="81"/>
      <c r="AX200" s="81"/>
      <c r="AY200" s="81"/>
      <c r="AZ200" s="81"/>
      <c r="BA200" s="81"/>
      <c r="BB200" s="81"/>
      <c r="BC200" s="81"/>
      <c r="BD200" s="81"/>
      <c r="BE200" s="81"/>
      <c r="BF200" s="81"/>
      <c r="BG200" s="81"/>
      <c r="BH200" s="81"/>
    </row>
    <row r="201" spans="1:60" x14ac:dyDescent="0.25">
      <c r="A201" s="81"/>
      <c r="J201" s="81"/>
      <c r="K201" s="81"/>
      <c r="L201" s="81"/>
      <c r="M201" s="81"/>
      <c r="N201" s="81"/>
      <c r="O201" s="81"/>
      <c r="P201" s="81"/>
      <c r="Q201" s="81"/>
      <c r="R201" s="81"/>
      <c r="S201" s="81"/>
      <c r="T201" s="81"/>
      <c r="U201" s="81"/>
      <c r="V201" s="81"/>
      <c r="W201" s="81"/>
      <c r="X201" s="81"/>
      <c r="Y201" s="81"/>
      <c r="Z201" s="81"/>
      <c r="AA201" s="81"/>
      <c r="AB201" s="81"/>
      <c r="AC201" s="81"/>
      <c r="AD201" s="81"/>
      <c r="AE201" s="81"/>
      <c r="AF201" s="81"/>
      <c r="AG201" s="81"/>
      <c r="AH201" s="81"/>
      <c r="AI201" s="81"/>
      <c r="AJ201" s="81"/>
      <c r="AK201" s="81"/>
      <c r="AL201" s="81"/>
      <c r="AM201" s="81"/>
      <c r="AN201" s="81"/>
      <c r="AO201" s="81"/>
      <c r="AP201" s="81"/>
      <c r="AQ201" s="81"/>
      <c r="AR201" s="81"/>
      <c r="AS201" s="81"/>
      <c r="AT201" s="81"/>
      <c r="AU201" s="81"/>
      <c r="AV201" s="81"/>
      <c r="AW201" s="81"/>
      <c r="AX201" s="81"/>
      <c r="AY201" s="81"/>
      <c r="AZ201" s="81"/>
      <c r="BA201" s="81"/>
      <c r="BB201" s="81"/>
      <c r="BC201" s="81"/>
      <c r="BD201" s="81"/>
      <c r="BE201" s="81"/>
      <c r="BF201" s="81"/>
      <c r="BG201" s="81"/>
      <c r="BH201" s="81"/>
    </row>
    <row r="202" spans="1:60" x14ac:dyDescent="0.25">
      <c r="A202" s="81"/>
      <c r="J202" s="81"/>
      <c r="K202" s="81"/>
      <c r="L202" s="81"/>
      <c r="M202" s="81"/>
      <c r="N202" s="81"/>
      <c r="O202" s="81"/>
      <c r="P202" s="81"/>
      <c r="Q202" s="81"/>
      <c r="R202" s="81"/>
      <c r="S202" s="81"/>
      <c r="T202" s="81"/>
      <c r="U202" s="81"/>
      <c r="V202" s="81"/>
      <c r="W202" s="81"/>
      <c r="X202" s="81"/>
      <c r="Y202" s="81"/>
      <c r="Z202" s="81"/>
      <c r="AA202" s="81"/>
      <c r="AB202" s="81"/>
      <c r="AC202" s="81"/>
      <c r="AD202" s="81"/>
      <c r="AE202" s="81"/>
      <c r="AF202" s="81"/>
      <c r="AG202" s="81"/>
      <c r="AH202" s="81"/>
      <c r="AI202" s="81"/>
      <c r="AJ202" s="81"/>
      <c r="AK202" s="81"/>
      <c r="AL202" s="81"/>
      <c r="AM202" s="81"/>
      <c r="AN202" s="81"/>
      <c r="AO202" s="81"/>
      <c r="AP202" s="81"/>
      <c r="AQ202" s="81"/>
      <c r="AR202" s="81"/>
      <c r="AS202" s="81"/>
      <c r="AT202" s="81"/>
      <c r="AU202" s="81"/>
      <c r="AV202" s="81"/>
      <c r="AW202" s="81"/>
      <c r="AX202" s="81"/>
      <c r="AY202" s="81"/>
      <c r="AZ202" s="81"/>
      <c r="BA202" s="81"/>
      <c r="BB202" s="81"/>
      <c r="BC202" s="81"/>
      <c r="BD202" s="81"/>
      <c r="BE202" s="81"/>
      <c r="BF202" s="81"/>
      <c r="BG202" s="81"/>
      <c r="BH202" s="81"/>
    </row>
    <row r="203" spans="1:60" x14ac:dyDescent="0.25">
      <c r="A203" s="81"/>
      <c r="J203" s="81"/>
      <c r="K203" s="81"/>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81"/>
      <c r="AI203" s="81"/>
      <c r="AJ203" s="81"/>
      <c r="AK203" s="81"/>
      <c r="AL203" s="81"/>
      <c r="AM203" s="81"/>
      <c r="AN203" s="81"/>
      <c r="AO203" s="81"/>
      <c r="AP203" s="81"/>
      <c r="AQ203" s="81"/>
      <c r="AR203" s="81"/>
      <c r="AS203" s="81"/>
      <c r="AT203" s="81"/>
      <c r="AU203" s="81"/>
      <c r="AV203" s="81"/>
      <c r="AW203" s="81"/>
      <c r="AX203" s="81"/>
      <c r="AY203" s="81"/>
      <c r="AZ203" s="81"/>
      <c r="BA203" s="81"/>
      <c r="BB203" s="81"/>
      <c r="BC203" s="81"/>
      <c r="BD203" s="81"/>
      <c r="BE203" s="81"/>
      <c r="BF203" s="81"/>
      <c r="BG203" s="81"/>
      <c r="BH203" s="81"/>
    </row>
    <row r="204" spans="1:60" x14ac:dyDescent="0.25">
      <c r="A204" s="81"/>
      <c r="J204" s="81"/>
      <c r="K204" s="81"/>
      <c r="L204" s="81"/>
      <c r="M204" s="81"/>
      <c r="N204" s="81"/>
      <c r="O204" s="81"/>
      <c r="P204" s="81"/>
      <c r="Q204" s="81"/>
      <c r="R204" s="81"/>
      <c r="S204" s="81"/>
      <c r="T204" s="81"/>
      <c r="U204" s="81"/>
      <c r="V204" s="81"/>
      <c r="W204" s="81"/>
      <c r="X204" s="81"/>
      <c r="Y204" s="81"/>
      <c r="Z204" s="81"/>
      <c r="AA204" s="81"/>
      <c r="AB204" s="81"/>
      <c r="AC204" s="81"/>
      <c r="AD204" s="81"/>
      <c r="AE204" s="81"/>
      <c r="AF204" s="81"/>
      <c r="AG204" s="81"/>
      <c r="AH204" s="81"/>
      <c r="AI204" s="81"/>
      <c r="AJ204" s="81"/>
      <c r="AK204" s="81"/>
      <c r="AL204" s="81"/>
      <c r="AM204" s="81"/>
      <c r="AN204" s="81"/>
      <c r="AO204" s="81"/>
      <c r="AP204" s="81"/>
      <c r="AQ204" s="81"/>
      <c r="AR204" s="81"/>
      <c r="AS204" s="81"/>
      <c r="AT204" s="81"/>
      <c r="AU204" s="81"/>
      <c r="AV204" s="81"/>
      <c r="AW204" s="81"/>
      <c r="AX204" s="81"/>
      <c r="AY204" s="81"/>
      <c r="AZ204" s="81"/>
      <c r="BA204" s="81"/>
      <c r="BB204" s="81"/>
      <c r="BC204" s="81"/>
      <c r="BD204" s="81"/>
      <c r="BE204" s="81"/>
      <c r="BF204" s="81"/>
      <c r="BG204" s="81"/>
      <c r="BH204" s="81"/>
    </row>
    <row r="205" spans="1:60" x14ac:dyDescent="0.25">
      <c r="A205" s="81"/>
      <c r="J205" s="81"/>
      <c r="K205" s="81"/>
      <c r="L205" s="81"/>
      <c r="M205" s="81"/>
      <c r="N205" s="81"/>
      <c r="O205" s="81"/>
      <c r="P205" s="81"/>
      <c r="Q205" s="81"/>
      <c r="R205" s="81"/>
      <c r="S205" s="81"/>
      <c r="T205" s="81"/>
      <c r="U205" s="81"/>
      <c r="V205" s="81"/>
      <c r="W205" s="81"/>
      <c r="X205" s="81"/>
      <c r="Y205" s="81"/>
      <c r="Z205" s="81"/>
      <c r="AA205" s="81"/>
      <c r="AB205" s="81"/>
      <c r="AC205" s="81"/>
      <c r="AD205" s="81"/>
      <c r="AE205" s="81"/>
      <c r="AF205" s="81"/>
      <c r="AG205" s="81"/>
      <c r="AH205" s="81"/>
      <c r="AI205" s="81"/>
      <c r="AJ205" s="81"/>
      <c r="AK205" s="81"/>
      <c r="AL205" s="81"/>
      <c r="AM205" s="81"/>
      <c r="AN205" s="81"/>
      <c r="AO205" s="81"/>
      <c r="AP205" s="81"/>
      <c r="AQ205" s="81"/>
      <c r="AR205" s="81"/>
      <c r="AS205" s="81"/>
      <c r="AT205" s="81"/>
      <c r="AU205" s="81"/>
      <c r="AV205" s="81"/>
      <c r="AW205" s="81"/>
      <c r="AX205" s="81"/>
      <c r="AY205" s="81"/>
      <c r="AZ205" s="81"/>
      <c r="BA205" s="81"/>
      <c r="BB205" s="81"/>
      <c r="BC205" s="81"/>
      <c r="BD205" s="81"/>
      <c r="BE205" s="81"/>
      <c r="BF205" s="81"/>
      <c r="BG205" s="81"/>
      <c r="BH205" s="81"/>
    </row>
    <row r="206" spans="1:60" x14ac:dyDescent="0.25">
      <c r="A206" s="81"/>
      <c r="J206" s="81"/>
      <c r="K206" s="81"/>
      <c r="L206" s="81"/>
      <c r="M206" s="81"/>
      <c r="N206" s="81"/>
      <c r="O206" s="81"/>
      <c r="P206" s="81"/>
      <c r="Q206" s="81"/>
      <c r="R206" s="81"/>
      <c r="S206" s="81"/>
      <c r="T206" s="81"/>
      <c r="U206" s="81"/>
      <c r="V206" s="81"/>
      <c r="W206" s="81"/>
      <c r="X206" s="81"/>
      <c r="Y206" s="81"/>
      <c r="Z206" s="81"/>
      <c r="AA206" s="81"/>
      <c r="AB206" s="81"/>
      <c r="AC206" s="81"/>
      <c r="AD206" s="81"/>
      <c r="AE206" s="81"/>
      <c r="AF206" s="81"/>
      <c r="AG206" s="81"/>
      <c r="AH206" s="81"/>
      <c r="AI206" s="81"/>
      <c r="AJ206" s="81"/>
      <c r="AK206" s="81"/>
      <c r="AL206" s="81"/>
      <c r="AM206" s="81"/>
      <c r="AN206" s="81"/>
      <c r="AO206" s="81"/>
      <c r="AP206" s="81"/>
      <c r="AQ206" s="81"/>
      <c r="AR206" s="81"/>
      <c r="AS206" s="81"/>
      <c r="AT206" s="81"/>
      <c r="AU206" s="81"/>
      <c r="AV206" s="81"/>
      <c r="AW206" s="81"/>
      <c r="AX206" s="81"/>
      <c r="AY206" s="81"/>
      <c r="AZ206" s="81"/>
      <c r="BA206" s="81"/>
      <c r="BB206" s="81"/>
      <c r="BC206" s="81"/>
      <c r="BD206" s="81"/>
      <c r="BE206" s="81"/>
      <c r="BF206" s="81"/>
      <c r="BG206" s="81"/>
      <c r="BH206" s="81"/>
    </row>
    <row r="207" spans="1:60" x14ac:dyDescent="0.25">
      <c r="A207" s="81"/>
      <c r="J207" s="81"/>
      <c r="K207" s="81"/>
      <c r="L207" s="81"/>
      <c r="M207" s="81"/>
      <c r="N207" s="81"/>
      <c r="O207" s="81"/>
      <c r="P207" s="81"/>
      <c r="Q207" s="81"/>
      <c r="R207" s="81"/>
      <c r="S207" s="81"/>
      <c r="T207" s="81"/>
      <c r="U207" s="81"/>
      <c r="V207" s="81"/>
      <c r="W207" s="81"/>
      <c r="X207" s="81"/>
      <c r="Y207" s="81"/>
      <c r="Z207" s="81"/>
      <c r="AA207" s="81"/>
      <c r="AB207" s="81"/>
      <c r="AC207" s="81"/>
      <c r="AD207" s="81"/>
      <c r="AE207" s="81"/>
      <c r="AF207" s="81"/>
      <c r="AG207" s="81"/>
      <c r="AH207" s="81"/>
      <c r="AI207" s="81"/>
      <c r="AJ207" s="81"/>
      <c r="AK207" s="81"/>
      <c r="AL207" s="81"/>
      <c r="AM207" s="81"/>
      <c r="AN207" s="81"/>
      <c r="AO207" s="81"/>
      <c r="AP207" s="81"/>
      <c r="AQ207" s="81"/>
      <c r="AR207" s="81"/>
      <c r="AS207" s="81"/>
      <c r="AT207" s="81"/>
      <c r="AU207" s="81"/>
      <c r="AV207" s="81"/>
      <c r="AW207" s="81"/>
      <c r="AX207" s="81"/>
      <c r="AY207" s="81"/>
      <c r="AZ207" s="81"/>
      <c r="BA207" s="81"/>
      <c r="BB207" s="81"/>
      <c r="BC207" s="81"/>
      <c r="BD207" s="81"/>
      <c r="BE207" s="81"/>
      <c r="BF207" s="81"/>
      <c r="BG207" s="81"/>
      <c r="BH207" s="81"/>
    </row>
    <row r="208" spans="1:60" x14ac:dyDescent="0.25">
      <c r="A208" s="81"/>
      <c r="J208" s="81"/>
      <c r="K208" s="81"/>
      <c r="L208" s="81"/>
      <c r="M208" s="81"/>
      <c r="N208" s="81"/>
      <c r="O208" s="81"/>
      <c r="P208" s="81"/>
      <c r="Q208" s="81"/>
      <c r="R208" s="81"/>
      <c r="S208" s="81"/>
      <c r="T208" s="81"/>
      <c r="U208" s="81"/>
      <c r="V208" s="81"/>
      <c r="W208" s="81"/>
      <c r="X208" s="81"/>
      <c r="Y208" s="81"/>
      <c r="Z208" s="81"/>
      <c r="AA208" s="81"/>
      <c r="AB208" s="81"/>
      <c r="AC208" s="81"/>
      <c r="AD208" s="81"/>
      <c r="AE208" s="81"/>
      <c r="AF208" s="81"/>
      <c r="AG208" s="81"/>
      <c r="AH208" s="81"/>
      <c r="AI208" s="81"/>
      <c r="AJ208" s="81"/>
      <c r="AK208" s="81"/>
      <c r="AL208" s="81"/>
      <c r="AM208" s="81"/>
      <c r="AN208" s="81"/>
      <c r="AO208" s="81"/>
      <c r="AP208" s="81"/>
      <c r="AQ208" s="81"/>
      <c r="AR208" s="81"/>
      <c r="AS208" s="81"/>
      <c r="AT208" s="81"/>
      <c r="AU208" s="81"/>
      <c r="AV208" s="81"/>
      <c r="AW208" s="81"/>
      <c r="AX208" s="81"/>
      <c r="AY208" s="81"/>
      <c r="AZ208" s="81"/>
      <c r="BA208" s="81"/>
      <c r="BB208" s="81"/>
      <c r="BC208" s="81"/>
      <c r="BD208" s="81"/>
      <c r="BE208" s="81"/>
      <c r="BF208" s="81"/>
      <c r="BG208" s="81"/>
      <c r="BH208" s="81"/>
    </row>
    <row r="209" spans="1:60" x14ac:dyDescent="0.25">
      <c r="A209" s="81"/>
      <c r="J209" s="81"/>
      <c r="K209" s="81"/>
      <c r="L209" s="81"/>
      <c r="M209" s="81"/>
      <c r="N209" s="81"/>
      <c r="O209" s="81"/>
      <c r="P209" s="81"/>
      <c r="Q209" s="81"/>
      <c r="R209" s="81"/>
      <c r="S209" s="81"/>
      <c r="T209" s="81"/>
      <c r="U209" s="81"/>
      <c r="V209" s="81"/>
      <c r="W209" s="81"/>
      <c r="X209" s="81"/>
      <c r="Y209" s="81"/>
      <c r="Z209" s="81"/>
      <c r="AA209" s="81"/>
      <c r="AB209" s="81"/>
      <c r="AC209" s="81"/>
      <c r="AD209" s="81"/>
      <c r="AE209" s="81"/>
      <c r="AF209" s="81"/>
      <c r="AG209" s="81"/>
      <c r="AH209" s="81"/>
      <c r="AI209" s="81"/>
      <c r="AJ209" s="81"/>
      <c r="AK209" s="81"/>
      <c r="AL209" s="81"/>
      <c r="AM209" s="81"/>
      <c r="AN209" s="81"/>
      <c r="AO209" s="81"/>
      <c r="AP209" s="81"/>
      <c r="AQ209" s="81"/>
      <c r="AR209" s="81"/>
      <c r="AS209" s="81"/>
      <c r="AT209" s="81"/>
      <c r="AU209" s="81"/>
      <c r="AV209" s="81"/>
      <c r="AW209" s="81"/>
      <c r="AX209" s="81"/>
      <c r="AY209" s="81"/>
      <c r="AZ209" s="81"/>
      <c r="BA209" s="81"/>
      <c r="BB209" s="81"/>
      <c r="BC209" s="81"/>
      <c r="BD209" s="81"/>
      <c r="BE209" s="81"/>
      <c r="BF209" s="81"/>
      <c r="BG209" s="81"/>
      <c r="BH209" s="81"/>
    </row>
    <row r="210" spans="1:60" x14ac:dyDescent="0.25">
      <c r="A210" s="81"/>
      <c r="J210" s="81"/>
      <c r="K210" s="81"/>
      <c r="L210" s="81"/>
      <c r="M210" s="81"/>
      <c r="N210" s="81"/>
      <c r="O210" s="81"/>
      <c r="P210" s="81"/>
      <c r="Q210" s="81"/>
      <c r="R210" s="81"/>
      <c r="S210" s="81"/>
      <c r="T210" s="81"/>
      <c r="U210" s="81"/>
      <c r="V210" s="81"/>
      <c r="W210" s="81"/>
      <c r="X210" s="81"/>
      <c r="Y210" s="81"/>
      <c r="Z210" s="81"/>
      <c r="AA210" s="81"/>
      <c r="AB210" s="81"/>
      <c r="AC210" s="81"/>
      <c r="AD210" s="81"/>
      <c r="AE210" s="81"/>
      <c r="AF210" s="81"/>
      <c r="AG210" s="81"/>
      <c r="AH210" s="81"/>
      <c r="AI210" s="81"/>
      <c r="AJ210" s="81"/>
      <c r="AK210" s="81"/>
      <c r="AL210" s="81"/>
      <c r="AM210" s="81"/>
      <c r="AN210" s="81"/>
      <c r="AO210" s="81"/>
      <c r="AP210" s="81"/>
      <c r="AQ210" s="81"/>
      <c r="AR210" s="81"/>
      <c r="AS210" s="81"/>
      <c r="AT210" s="81"/>
      <c r="AU210" s="81"/>
      <c r="AV210" s="81"/>
      <c r="AW210" s="81"/>
      <c r="AX210" s="81"/>
      <c r="AY210" s="81"/>
      <c r="AZ210" s="81"/>
      <c r="BA210" s="81"/>
      <c r="BB210" s="81"/>
      <c r="BC210" s="81"/>
      <c r="BD210" s="81"/>
      <c r="BE210" s="81"/>
      <c r="BF210" s="81"/>
      <c r="BG210" s="81"/>
      <c r="BH210" s="81"/>
    </row>
    <row r="211" spans="1:60" x14ac:dyDescent="0.25">
      <c r="A211" s="81"/>
      <c r="J211" s="81"/>
      <c r="K211" s="81"/>
      <c r="L211" s="81"/>
      <c r="M211" s="81"/>
      <c r="N211" s="81"/>
      <c r="O211" s="81"/>
      <c r="P211" s="81"/>
      <c r="Q211" s="81"/>
      <c r="R211" s="81"/>
      <c r="S211" s="81"/>
      <c r="T211" s="81"/>
      <c r="U211" s="81"/>
      <c r="V211" s="81"/>
      <c r="W211" s="81"/>
      <c r="X211" s="81"/>
      <c r="Y211" s="81"/>
      <c r="Z211" s="81"/>
      <c r="AA211" s="81"/>
      <c r="AB211" s="81"/>
      <c r="AC211" s="81"/>
      <c r="AD211" s="81"/>
      <c r="AE211" s="81"/>
      <c r="AF211" s="81"/>
      <c r="AG211" s="81"/>
      <c r="AH211" s="81"/>
      <c r="AI211" s="81"/>
      <c r="AJ211" s="81"/>
      <c r="AK211" s="81"/>
      <c r="AL211" s="81"/>
      <c r="AM211" s="81"/>
      <c r="AN211" s="81"/>
      <c r="AO211" s="81"/>
      <c r="AP211" s="81"/>
      <c r="AQ211" s="81"/>
      <c r="AR211" s="81"/>
      <c r="AS211" s="81"/>
      <c r="AT211" s="81"/>
      <c r="AU211" s="81"/>
      <c r="AV211" s="81"/>
      <c r="AW211" s="81"/>
      <c r="AX211" s="81"/>
      <c r="AY211" s="81"/>
      <c r="AZ211" s="81"/>
      <c r="BA211" s="81"/>
      <c r="BB211" s="81"/>
      <c r="BC211" s="81"/>
      <c r="BD211" s="81"/>
      <c r="BE211" s="81"/>
      <c r="BF211" s="81"/>
      <c r="BG211" s="81"/>
      <c r="BH211" s="81"/>
    </row>
    <row r="212" spans="1:60" x14ac:dyDescent="0.25">
      <c r="A212" s="81"/>
      <c r="J212" s="81"/>
      <c r="K212" s="81"/>
      <c r="L212" s="81"/>
      <c r="M212" s="81"/>
      <c r="N212" s="81"/>
      <c r="O212" s="81"/>
      <c r="P212" s="81"/>
      <c r="Q212" s="81"/>
      <c r="R212" s="81"/>
      <c r="S212" s="81"/>
      <c r="T212" s="81"/>
      <c r="U212" s="81"/>
      <c r="V212" s="81"/>
      <c r="W212" s="81"/>
      <c r="X212" s="81"/>
      <c r="Y212" s="81"/>
      <c r="Z212" s="81"/>
      <c r="AA212" s="81"/>
      <c r="AB212" s="81"/>
      <c r="AC212" s="81"/>
      <c r="AD212" s="81"/>
      <c r="AE212" s="81"/>
      <c r="AF212" s="81"/>
      <c r="AG212" s="81"/>
      <c r="AH212" s="81"/>
      <c r="AI212" s="81"/>
      <c r="AJ212" s="81"/>
      <c r="AK212" s="81"/>
      <c r="AL212" s="81"/>
      <c r="AM212" s="81"/>
      <c r="AN212" s="81"/>
      <c r="AO212" s="81"/>
      <c r="AP212" s="81"/>
      <c r="AQ212" s="81"/>
      <c r="AR212" s="81"/>
      <c r="AS212" s="81"/>
      <c r="AT212" s="81"/>
      <c r="AU212" s="81"/>
      <c r="AV212" s="81"/>
      <c r="AW212" s="81"/>
      <c r="AX212" s="81"/>
      <c r="AY212" s="81"/>
      <c r="AZ212" s="81"/>
      <c r="BA212" s="81"/>
      <c r="BB212" s="81"/>
      <c r="BC212" s="81"/>
      <c r="BD212" s="81"/>
      <c r="BE212" s="81"/>
      <c r="BF212" s="81"/>
      <c r="BG212" s="81"/>
      <c r="BH212" s="81"/>
    </row>
    <row r="213" spans="1:60" x14ac:dyDescent="0.25">
      <c r="A213" s="81"/>
      <c r="J213" s="81"/>
      <c r="K213" s="81"/>
      <c r="L213" s="81"/>
      <c r="M213" s="81"/>
      <c r="N213" s="81"/>
      <c r="O213" s="81"/>
      <c r="P213" s="81"/>
      <c r="Q213" s="81"/>
      <c r="R213" s="81"/>
      <c r="S213" s="81"/>
      <c r="T213" s="81"/>
      <c r="U213" s="81"/>
      <c r="V213" s="81"/>
      <c r="W213" s="81"/>
      <c r="X213" s="81"/>
      <c r="Y213" s="81"/>
      <c r="Z213" s="81"/>
      <c r="AA213" s="81"/>
      <c r="AB213" s="81"/>
      <c r="AC213" s="81"/>
      <c r="AD213" s="81"/>
      <c r="AE213" s="81"/>
      <c r="AF213" s="81"/>
      <c r="AG213" s="81"/>
      <c r="AH213" s="81"/>
      <c r="AI213" s="81"/>
      <c r="AJ213" s="81"/>
      <c r="AK213" s="81"/>
      <c r="AL213" s="81"/>
      <c r="AM213" s="81"/>
      <c r="AN213" s="81"/>
      <c r="AO213" s="81"/>
      <c r="AP213" s="81"/>
      <c r="AQ213" s="81"/>
      <c r="AR213" s="81"/>
      <c r="AS213" s="81"/>
      <c r="AT213" s="81"/>
      <c r="AU213" s="81"/>
      <c r="AV213" s="81"/>
      <c r="AW213" s="81"/>
      <c r="AX213" s="81"/>
      <c r="AY213" s="81"/>
      <c r="AZ213" s="81"/>
      <c r="BA213" s="81"/>
      <c r="BB213" s="81"/>
      <c r="BC213" s="81"/>
      <c r="BD213" s="81"/>
      <c r="BE213" s="81"/>
      <c r="BF213" s="81"/>
      <c r="BG213" s="81"/>
      <c r="BH213" s="81"/>
    </row>
    <row r="214" spans="1:60" x14ac:dyDescent="0.25">
      <c r="A214" s="81"/>
      <c r="J214" s="81"/>
      <c r="K214" s="81"/>
      <c r="L214" s="81"/>
      <c r="M214" s="81"/>
      <c r="N214" s="81"/>
      <c r="O214" s="81"/>
      <c r="P214" s="81"/>
      <c r="Q214" s="81"/>
      <c r="R214" s="81"/>
      <c r="S214" s="81"/>
      <c r="T214" s="81"/>
      <c r="U214" s="81"/>
      <c r="V214" s="81"/>
      <c r="W214" s="81"/>
      <c r="X214" s="81"/>
      <c r="Y214" s="81"/>
      <c r="Z214" s="81"/>
      <c r="AA214" s="81"/>
      <c r="AB214" s="81"/>
      <c r="AC214" s="81"/>
      <c r="AD214" s="81"/>
      <c r="AE214" s="81"/>
      <c r="AF214" s="81"/>
      <c r="AG214" s="81"/>
      <c r="AH214" s="81"/>
      <c r="AI214" s="81"/>
      <c r="AJ214" s="81"/>
      <c r="AK214" s="81"/>
      <c r="AL214" s="81"/>
      <c r="AM214" s="81"/>
      <c r="AN214" s="81"/>
      <c r="AO214" s="81"/>
      <c r="AP214" s="81"/>
      <c r="AQ214" s="81"/>
      <c r="AR214" s="81"/>
      <c r="AS214" s="81"/>
      <c r="AT214" s="81"/>
      <c r="AU214" s="81"/>
      <c r="AV214" s="81"/>
      <c r="AW214" s="81"/>
      <c r="AX214" s="81"/>
      <c r="AY214" s="81"/>
      <c r="AZ214" s="81"/>
      <c r="BA214" s="81"/>
      <c r="BB214" s="81"/>
      <c r="BC214" s="81"/>
      <c r="BD214" s="81"/>
      <c r="BE214" s="81"/>
      <c r="BF214" s="81"/>
      <c r="BG214" s="81"/>
      <c r="BH214" s="81"/>
    </row>
    <row r="215" spans="1:60" x14ac:dyDescent="0.25">
      <c r="A215" s="81"/>
      <c r="J215" s="81"/>
      <c r="K215" s="81"/>
      <c r="L215" s="81"/>
      <c r="M215" s="81"/>
      <c r="N215" s="81"/>
      <c r="O215" s="81"/>
      <c r="P215" s="81"/>
      <c r="Q215" s="81"/>
      <c r="R215" s="81"/>
      <c r="S215" s="81"/>
      <c r="T215" s="81"/>
      <c r="U215" s="81"/>
      <c r="V215" s="81"/>
      <c r="W215" s="81"/>
      <c r="X215" s="81"/>
      <c r="Y215" s="81"/>
      <c r="Z215" s="81"/>
      <c r="AA215" s="81"/>
      <c r="AB215" s="81"/>
      <c r="AC215" s="81"/>
      <c r="AD215" s="81"/>
      <c r="AE215" s="81"/>
      <c r="AF215" s="81"/>
      <c r="AG215" s="81"/>
      <c r="AH215" s="81"/>
      <c r="AI215" s="81"/>
      <c r="AJ215" s="81"/>
      <c r="AK215" s="81"/>
      <c r="AL215" s="81"/>
      <c r="AM215" s="81"/>
      <c r="AN215" s="81"/>
      <c r="AO215" s="81"/>
      <c r="AP215" s="81"/>
      <c r="AQ215" s="81"/>
      <c r="AR215" s="81"/>
      <c r="AS215" s="81"/>
      <c r="AT215" s="81"/>
      <c r="AU215" s="81"/>
      <c r="AV215" s="81"/>
      <c r="AW215" s="81"/>
      <c r="AX215" s="81"/>
      <c r="AY215" s="81"/>
      <c r="AZ215" s="81"/>
      <c r="BA215" s="81"/>
      <c r="BB215" s="81"/>
      <c r="BC215" s="81"/>
      <c r="BD215" s="81"/>
      <c r="BE215" s="81"/>
      <c r="BF215" s="81"/>
      <c r="BG215" s="81"/>
      <c r="BH215" s="81"/>
    </row>
    <row r="216" spans="1:60" x14ac:dyDescent="0.25">
      <c r="A216" s="81"/>
      <c r="J216" s="81"/>
      <c r="K216" s="81"/>
      <c r="L216" s="81"/>
      <c r="M216" s="81"/>
      <c r="N216" s="81"/>
      <c r="O216" s="81"/>
      <c r="P216" s="81"/>
      <c r="Q216" s="81"/>
      <c r="R216" s="81"/>
      <c r="S216" s="81"/>
      <c r="T216" s="81"/>
      <c r="U216" s="81"/>
      <c r="V216" s="81"/>
      <c r="W216" s="81"/>
      <c r="X216" s="81"/>
      <c r="Y216" s="81"/>
      <c r="Z216" s="81"/>
      <c r="AA216" s="81"/>
      <c r="AB216" s="81"/>
      <c r="AC216" s="81"/>
      <c r="AD216" s="81"/>
      <c r="AE216" s="81"/>
      <c r="AF216" s="81"/>
      <c r="AG216" s="81"/>
      <c r="AH216" s="81"/>
      <c r="AI216" s="81"/>
      <c r="AJ216" s="81"/>
      <c r="AK216" s="81"/>
      <c r="AL216" s="81"/>
      <c r="AM216" s="81"/>
      <c r="AN216" s="81"/>
      <c r="AO216" s="81"/>
      <c r="AP216" s="81"/>
      <c r="AQ216" s="81"/>
      <c r="AR216" s="81"/>
      <c r="AS216" s="81"/>
      <c r="AT216" s="81"/>
      <c r="AU216" s="81"/>
      <c r="AV216" s="81"/>
      <c r="AW216" s="81"/>
      <c r="AX216" s="81"/>
      <c r="AY216" s="81"/>
      <c r="AZ216" s="81"/>
      <c r="BA216" s="81"/>
      <c r="BB216" s="81"/>
      <c r="BC216" s="81"/>
      <c r="BD216" s="81"/>
      <c r="BE216" s="81"/>
      <c r="BF216" s="81"/>
      <c r="BG216" s="81"/>
      <c r="BH216" s="81"/>
    </row>
    <row r="217" spans="1:60" x14ac:dyDescent="0.25">
      <c r="A217" s="81"/>
      <c r="J217" s="81"/>
      <c r="K217" s="81"/>
      <c r="L217" s="81"/>
      <c r="M217" s="81"/>
      <c r="N217" s="81"/>
      <c r="O217" s="81"/>
      <c r="P217" s="81"/>
      <c r="Q217" s="81"/>
      <c r="R217" s="81"/>
      <c r="S217" s="81"/>
      <c r="T217" s="81"/>
      <c r="U217" s="81"/>
      <c r="V217" s="81"/>
      <c r="W217" s="81"/>
      <c r="X217" s="81"/>
      <c r="Y217" s="81"/>
      <c r="Z217" s="81"/>
      <c r="AA217" s="81"/>
      <c r="AB217" s="81"/>
      <c r="AC217" s="81"/>
      <c r="AD217" s="81"/>
      <c r="AE217" s="81"/>
      <c r="AF217" s="81"/>
      <c r="AG217" s="81"/>
      <c r="AH217" s="81"/>
      <c r="AI217" s="81"/>
      <c r="AJ217" s="81"/>
      <c r="AK217" s="81"/>
      <c r="AL217" s="81"/>
      <c r="AM217" s="81"/>
      <c r="AN217" s="81"/>
      <c r="AO217" s="81"/>
      <c r="AP217" s="81"/>
      <c r="AQ217" s="81"/>
      <c r="AR217" s="81"/>
      <c r="AS217" s="81"/>
      <c r="AT217" s="81"/>
      <c r="AU217" s="81"/>
      <c r="AV217" s="81"/>
      <c r="AW217" s="81"/>
      <c r="AX217" s="81"/>
      <c r="AY217" s="81"/>
      <c r="AZ217" s="81"/>
      <c r="BA217" s="81"/>
      <c r="BB217" s="81"/>
      <c r="BC217" s="81"/>
      <c r="BD217" s="81"/>
      <c r="BE217" s="81"/>
      <c r="BF217" s="81"/>
      <c r="BG217" s="81"/>
      <c r="BH217" s="81"/>
    </row>
    <row r="218" spans="1:60" x14ac:dyDescent="0.25">
      <c r="A218" s="81"/>
      <c r="J218" s="81"/>
      <c r="K218" s="81"/>
      <c r="L218" s="81"/>
      <c r="M218" s="81"/>
      <c r="N218" s="81"/>
      <c r="O218" s="81"/>
      <c r="P218" s="81"/>
      <c r="Q218" s="81"/>
      <c r="R218" s="81"/>
      <c r="S218" s="81"/>
      <c r="T218" s="81"/>
      <c r="U218" s="81"/>
      <c r="V218" s="81"/>
      <c r="W218" s="81"/>
      <c r="X218" s="81"/>
      <c r="Y218" s="81"/>
      <c r="Z218" s="81"/>
      <c r="AA218" s="81"/>
      <c r="AB218" s="81"/>
      <c r="AC218" s="81"/>
      <c r="AD218" s="81"/>
      <c r="AE218" s="81"/>
      <c r="AF218" s="81"/>
      <c r="AG218" s="81"/>
      <c r="AH218" s="81"/>
      <c r="AI218" s="81"/>
      <c r="AJ218" s="81"/>
      <c r="AK218" s="81"/>
      <c r="AL218" s="81"/>
      <c r="AM218" s="81"/>
      <c r="AN218" s="81"/>
      <c r="AO218" s="81"/>
      <c r="AP218" s="81"/>
      <c r="AQ218" s="81"/>
      <c r="AR218" s="81"/>
      <c r="AS218" s="81"/>
      <c r="AT218" s="81"/>
      <c r="AU218" s="81"/>
      <c r="AV218" s="81"/>
      <c r="AW218" s="81"/>
      <c r="AX218" s="81"/>
      <c r="AY218" s="81"/>
      <c r="AZ218" s="81"/>
      <c r="BA218" s="81"/>
      <c r="BB218" s="81"/>
      <c r="BC218" s="81"/>
      <c r="BD218" s="81"/>
      <c r="BE218" s="81"/>
      <c r="BF218" s="81"/>
      <c r="BG218" s="81"/>
      <c r="BH218" s="81"/>
    </row>
    <row r="219" spans="1:60" x14ac:dyDescent="0.25">
      <c r="A219" s="81"/>
      <c r="J219" s="81"/>
      <c r="K219" s="81"/>
      <c r="L219" s="81"/>
      <c r="M219" s="81"/>
      <c r="N219" s="81"/>
      <c r="O219" s="81"/>
      <c r="P219" s="81"/>
      <c r="Q219" s="81"/>
      <c r="R219" s="81"/>
      <c r="S219" s="81"/>
      <c r="T219" s="81"/>
      <c r="U219" s="81"/>
      <c r="V219" s="81"/>
      <c r="W219" s="81"/>
      <c r="X219" s="81"/>
      <c r="Y219" s="81"/>
      <c r="Z219" s="81"/>
      <c r="AA219" s="81"/>
      <c r="AB219" s="81"/>
      <c r="AC219" s="81"/>
      <c r="AD219" s="81"/>
      <c r="AE219" s="81"/>
      <c r="AF219" s="81"/>
      <c r="AG219" s="81"/>
      <c r="AH219" s="81"/>
      <c r="AI219" s="81"/>
      <c r="AJ219" s="81"/>
      <c r="AK219" s="81"/>
      <c r="AL219" s="81"/>
      <c r="AM219" s="81"/>
      <c r="AN219" s="81"/>
      <c r="AO219" s="81"/>
      <c r="AP219" s="81"/>
      <c r="AQ219" s="81"/>
      <c r="AR219" s="81"/>
      <c r="AS219" s="81"/>
      <c r="AT219" s="81"/>
      <c r="AU219" s="81"/>
      <c r="AV219" s="81"/>
      <c r="AW219" s="81"/>
      <c r="AX219" s="81"/>
      <c r="AY219" s="81"/>
      <c r="AZ219" s="81"/>
      <c r="BA219" s="81"/>
      <c r="BB219" s="81"/>
      <c r="BC219" s="81"/>
      <c r="BD219" s="81"/>
      <c r="BE219" s="81"/>
      <c r="BF219" s="81"/>
      <c r="BG219" s="81"/>
      <c r="BH219" s="81"/>
    </row>
    <row r="220" spans="1:60" x14ac:dyDescent="0.25">
      <c r="A220" s="81"/>
      <c r="J220" s="81"/>
      <c r="K220" s="81"/>
      <c r="L220" s="81"/>
      <c r="M220" s="81"/>
      <c r="N220" s="81"/>
      <c r="O220" s="81"/>
      <c r="P220" s="81"/>
      <c r="Q220" s="81"/>
      <c r="R220" s="81"/>
      <c r="S220" s="81"/>
      <c r="T220" s="81"/>
      <c r="U220" s="81"/>
      <c r="V220" s="81"/>
      <c r="W220" s="81"/>
      <c r="X220" s="81"/>
      <c r="Y220" s="81"/>
      <c r="Z220" s="81"/>
      <c r="AA220" s="81"/>
      <c r="AB220" s="81"/>
      <c r="AC220" s="81"/>
      <c r="AD220" s="81"/>
      <c r="AE220" s="81"/>
      <c r="AF220" s="81"/>
      <c r="AG220" s="81"/>
      <c r="AH220" s="81"/>
      <c r="AI220" s="81"/>
      <c r="AJ220" s="81"/>
      <c r="AK220" s="81"/>
      <c r="AL220" s="81"/>
      <c r="AM220" s="81"/>
      <c r="AN220" s="81"/>
      <c r="AO220" s="81"/>
      <c r="AP220" s="81"/>
      <c r="AQ220" s="81"/>
      <c r="AR220" s="81"/>
      <c r="AS220" s="81"/>
      <c r="AT220" s="81"/>
      <c r="AU220" s="81"/>
      <c r="AV220" s="81"/>
      <c r="AW220" s="81"/>
      <c r="AX220" s="81"/>
      <c r="AY220" s="81"/>
      <c r="AZ220" s="81"/>
      <c r="BA220" s="81"/>
      <c r="BB220" s="81"/>
      <c r="BC220" s="81"/>
      <c r="BD220" s="81"/>
      <c r="BE220" s="81"/>
      <c r="BF220" s="81"/>
      <c r="BG220" s="81"/>
      <c r="BH220" s="81"/>
    </row>
    <row r="221" spans="1:60" x14ac:dyDescent="0.25">
      <c r="A221" s="81"/>
      <c r="J221" s="81"/>
      <c r="K221" s="81"/>
      <c r="L221" s="81"/>
      <c r="M221" s="81"/>
      <c r="N221" s="81"/>
      <c r="O221" s="81"/>
      <c r="P221" s="81"/>
      <c r="Q221" s="81"/>
      <c r="R221" s="81"/>
      <c r="S221" s="81"/>
      <c r="T221" s="81"/>
      <c r="U221" s="81"/>
      <c r="V221" s="81"/>
      <c r="W221" s="81"/>
      <c r="X221" s="81"/>
      <c r="Y221" s="81"/>
      <c r="Z221" s="81"/>
      <c r="AA221" s="81"/>
      <c r="AB221" s="81"/>
      <c r="AC221" s="81"/>
      <c r="AD221" s="81"/>
      <c r="AE221" s="81"/>
      <c r="AF221" s="81"/>
      <c r="AG221" s="81"/>
      <c r="AH221" s="81"/>
      <c r="AI221" s="81"/>
      <c r="AJ221" s="81"/>
      <c r="AK221" s="81"/>
      <c r="AL221" s="81"/>
      <c r="AM221" s="81"/>
      <c r="AN221" s="81"/>
      <c r="AO221" s="81"/>
      <c r="AP221" s="81"/>
      <c r="AQ221" s="81"/>
      <c r="AR221" s="81"/>
      <c r="AS221" s="81"/>
      <c r="AT221" s="81"/>
      <c r="AU221" s="81"/>
      <c r="AV221" s="81"/>
      <c r="AW221" s="81"/>
      <c r="AX221" s="81"/>
      <c r="AY221" s="81"/>
      <c r="AZ221" s="81"/>
      <c r="BA221" s="81"/>
      <c r="BB221" s="81"/>
      <c r="BC221" s="81"/>
      <c r="BD221" s="81"/>
      <c r="BE221" s="81"/>
      <c r="BF221" s="81"/>
      <c r="BG221" s="81"/>
      <c r="BH221" s="81"/>
    </row>
    <row r="222" spans="1:60" x14ac:dyDescent="0.25">
      <c r="A222" s="81"/>
      <c r="J222" s="81"/>
      <c r="K222" s="81"/>
      <c r="L222" s="81"/>
      <c r="M222" s="81"/>
      <c r="N222" s="81"/>
      <c r="O222" s="81"/>
      <c r="P222" s="81"/>
      <c r="Q222" s="81"/>
      <c r="R222" s="81"/>
      <c r="S222" s="81"/>
      <c r="T222" s="81"/>
      <c r="U222" s="81"/>
      <c r="V222" s="81"/>
      <c r="W222" s="81"/>
      <c r="X222" s="81"/>
      <c r="Y222" s="81"/>
      <c r="Z222" s="81"/>
      <c r="AA222" s="81"/>
      <c r="AB222" s="81"/>
      <c r="AC222" s="81"/>
      <c r="AD222" s="81"/>
      <c r="AE222" s="81"/>
      <c r="AF222" s="81"/>
      <c r="AG222" s="81"/>
      <c r="AH222" s="81"/>
      <c r="AI222" s="81"/>
      <c r="AJ222" s="81"/>
      <c r="AK222" s="81"/>
      <c r="AL222" s="81"/>
      <c r="AM222" s="81"/>
      <c r="AN222" s="81"/>
      <c r="AO222" s="81"/>
      <c r="AP222" s="81"/>
      <c r="AQ222" s="81"/>
      <c r="AR222" s="81"/>
      <c r="AS222" s="81"/>
      <c r="AT222" s="81"/>
      <c r="AU222" s="81"/>
      <c r="AV222" s="81"/>
      <c r="AW222" s="81"/>
      <c r="AX222" s="81"/>
      <c r="AY222" s="81"/>
      <c r="AZ222" s="81"/>
      <c r="BA222" s="81"/>
      <c r="BB222" s="81"/>
      <c r="BC222" s="81"/>
      <c r="BD222" s="81"/>
      <c r="BE222" s="81"/>
      <c r="BF222" s="81"/>
      <c r="BG222" s="81"/>
      <c r="BH222" s="81"/>
    </row>
    <row r="223" spans="1:60" x14ac:dyDescent="0.25">
      <c r="A223" s="81"/>
      <c r="J223" s="81"/>
      <c r="K223" s="81"/>
      <c r="L223" s="81"/>
      <c r="M223" s="81"/>
      <c r="N223" s="81"/>
      <c r="O223" s="81"/>
      <c r="P223" s="81"/>
      <c r="Q223" s="81"/>
      <c r="R223" s="81"/>
      <c r="S223" s="81"/>
      <c r="T223" s="81"/>
      <c r="U223" s="81"/>
      <c r="V223" s="81"/>
      <c r="W223" s="81"/>
      <c r="X223" s="81"/>
      <c r="Y223" s="81"/>
      <c r="Z223" s="81"/>
      <c r="AA223" s="81"/>
      <c r="AB223" s="81"/>
      <c r="AC223" s="81"/>
      <c r="AD223" s="81"/>
      <c r="AE223" s="81"/>
      <c r="AF223" s="81"/>
      <c r="AG223" s="81"/>
      <c r="AH223" s="81"/>
      <c r="AI223" s="81"/>
      <c r="AJ223" s="81"/>
      <c r="AK223" s="81"/>
      <c r="AL223" s="81"/>
      <c r="AM223" s="81"/>
      <c r="AN223" s="81"/>
      <c r="AO223" s="81"/>
      <c r="AP223" s="81"/>
      <c r="AQ223" s="81"/>
      <c r="AR223" s="81"/>
      <c r="AS223" s="81"/>
      <c r="AT223" s="81"/>
      <c r="AU223" s="81"/>
      <c r="AV223" s="81"/>
      <c r="AW223" s="81"/>
      <c r="AX223" s="81"/>
      <c r="AY223" s="81"/>
      <c r="AZ223" s="81"/>
      <c r="BA223" s="81"/>
      <c r="BB223" s="81"/>
      <c r="BC223" s="81"/>
      <c r="BD223" s="81"/>
      <c r="BE223" s="81"/>
      <c r="BF223" s="81"/>
      <c r="BG223" s="81"/>
      <c r="BH223" s="81"/>
    </row>
    <row r="224" spans="1:60" x14ac:dyDescent="0.25">
      <c r="A224" s="81"/>
      <c r="J224" s="81"/>
      <c r="K224" s="81"/>
      <c r="L224" s="81"/>
      <c r="M224" s="81"/>
      <c r="N224" s="81"/>
      <c r="O224" s="81"/>
      <c r="P224" s="81"/>
      <c r="Q224" s="81"/>
      <c r="R224" s="81"/>
      <c r="S224" s="81"/>
      <c r="T224" s="81"/>
      <c r="U224" s="81"/>
      <c r="V224" s="81"/>
      <c r="W224" s="81"/>
      <c r="X224" s="81"/>
      <c r="Y224" s="81"/>
      <c r="Z224" s="81"/>
      <c r="AA224" s="81"/>
      <c r="AB224" s="81"/>
      <c r="AC224" s="81"/>
      <c r="AD224" s="81"/>
      <c r="AE224" s="81"/>
      <c r="AF224" s="81"/>
      <c r="AG224" s="81"/>
      <c r="AH224" s="81"/>
      <c r="AI224" s="81"/>
      <c r="AJ224" s="81"/>
      <c r="AK224" s="81"/>
      <c r="AL224" s="81"/>
      <c r="AM224" s="81"/>
      <c r="AN224" s="81"/>
      <c r="AO224" s="81"/>
      <c r="AP224" s="81"/>
      <c r="AQ224" s="81"/>
      <c r="AR224" s="81"/>
      <c r="AS224" s="81"/>
      <c r="AT224" s="81"/>
      <c r="AU224" s="81"/>
      <c r="AV224" s="81"/>
      <c r="AW224" s="81"/>
      <c r="AX224" s="81"/>
      <c r="AY224" s="81"/>
      <c r="AZ224" s="81"/>
      <c r="BA224" s="81"/>
      <c r="BB224" s="81"/>
      <c r="BC224" s="81"/>
      <c r="BD224" s="81"/>
      <c r="BE224" s="81"/>
      <c r="BF224" s="81"/>
      <c r="BG224" s="81"/>
      <c r="BH224" s="81"/>
    </row>
    <row r="225" spans="1:60" x14ac:dyDescent="0.25">
      <c r="A225" s="81"/>
      <c r="J225" s="81"/>
      <c r="K225" s="81"/>
      <c r="L225" s="81"/>
      <c r="M225" s="81"/>
      <c r="N225" s="81"/>
      <c r="O225" s="81"/>
      <c r="P225" s="81"/>
      <c r="Q225" s="81"/>
      <c r="R225" s="81"/>
      <c r="S225" s="81"/>
      <c r="T225" s="81"/>
      <c r="U225" s="81"/>
      <c r="V225" s="81"/>
      <c r="W225" s="81"/>
      <c r="X225" s="81"/>
      <c r="Y225" s="81"/>
      <c r="Z225" s="81"/>
      <c r="AA225" s="81"/>
      <c r="AB225" s="81"/>
      <c r="AC225" s="81"/>
      <c r="AD225" s="81"/>
      <c r="AE225" s="81"/>
      <c r="AF225" s="81"/>
      <c r="AG225" s="81"/>
      <c r="AH225" s="81"/>
      <c r="AI225" s="81"/>
      <c r="AJ225" s="81"/>
      <c r="AK225" s="81"/>
      <c r="AL225" s="81"/>
      <c r="AM225" s="81"/>
      <c r="AN225" s="81"/>
      <c r="AO225" s="81"/>
      <c r="AP225" s="81"/>
      <c r="AQ225" s="81"/>
      <c r="AR225" s="81"/>
      <c r="AS225" s="81"/>
      <c r="AT225" s="81"/>
      <c r="AU225" s="81"/>
      <c r="AV225" s="81"/>
      <c r="AW225" s="81"/>
      <c r="AX225" s="81"/>
      <c r="AY225" s="81"/>
      <c r="AZ225" s="81"/>
      <c r="BA225" s="81"/>
      <c r="BB225" s="81"/>
      <c r="BC225" s="81"/>
      <c r="BD225" s="81"/>
      <c r="BE225" s="81"/>
      <c r="BF225" s="81"/>
      <c r="BG225" s="81"/>
      <c r="BH225" s="81"/>
    </row>
    <row r="226" spans="1:60" x14ac:dyDescent="0.25">
      <c r="A226" s="81"/>
      <c r="J226" s="81"/>
      <c r="K226" s="81"/>
      <c r="L226" s="81"/>
      <c r="M226" s="81"/>
      <c r="N226" s="81"/>
      <c r="O226" s="81"/>
      <c r="P226" s="81"/>
      <c r="Q226" s="81"/>
      <c r="R226" s="81"/>
      <c r="S226" s="81"/>
      <c r="T226" s="81"/>
      <c r="U226" s="81"/>
      <c r="V226" s="81"/>
      <c r="W226" s="81"/>
      <c r="X226" s="81"/>
      <c r="Y226" s="81"/>
      <c r="Z226" s="81"/>
      <c r="AA226" s="81"/>
      <c r="AB226" s="81"/>
      <c r="AC226" s="81"/>
      <c r="AD226" s="81"/>
      <c r="AE226" s="81"/>
      <c r="AF226" s="81"/>
      <c r="AG226" s="81"/>
      <c r="AH226" s="81"/>
      <c r="AI226" s="81"/>
      <c r="AJ226" s="81"/>
      <c r="AK226" s="81"/>
      <c r="AL226" s="81"/>
      <c r="AM226" s="81"/>
      <c r="AN226" s="81"/>
      <c r="AO226" s="81"/>
      <c r="AP226" s="81"/>
      <c r="AQ226" s="81"/>
      <c r="AR226" s="81"/>
      <c r="AS226" s="81"/>
      <c r="AT226" s="81"/>
      <c r="AU226" s="81"/>
      <c r="AV226" s="81"/>
      <c r="AW226" s="81"/>
      <c r="AX226" s="81"/>
      <c r="AY226" s="81"/>
      <c r="AZ226" s="81"/>
      <c r="BA226" s="81"/>
      <c r="BB226" s="81"/>
      <c r="BC226" s="81"/>
      <c r="BD226" s="81"/>
      <c r="BE226" s="81"/>
      <c r="BF226" s="81"/>
      <c r="BG226" s="81"/>
      <c r="BH226" s="81"/>
    </row>
    <row r="227" spans="1:60" x14ac:dyDescent="0.25">
      <c r="A227" s="81"/>
      <c r="J227" s="81"/>
      <c r="K227" s="81"/>
      <c r="L227" s="81"/>
      <c r="M227" s="81"/>
      <c r="N227" s="81"/>
      <c r="O227" s="81"/>
      <c r="P227" s="81"/>
      <c r="Q227" s="81"/>
      <c r="R227" s="81"/>
      <c r="S227" s="81"/>
      <c r="T227" s="81"/>
      <c r="U227" s="81"/>
      <c r="V227" s="81"/>
      <c r="W227" s="81"/>
      <c r="X227" s="81"/>
      <c r="Y227" s="81"/>
      <c r="Z227" s="81"/>
      <c r="AA227" s="81"/>
      <c r="AB227" s="81"/>
      <c r="AC227" s="81"/>
      <c r="AD227" s="81"/>
      <c r="AE227" s="81"/>
      <c r="AF227" s="81"/>
      <c r="AG227" s="81"/>
      <c r="AH227" s="81"/>
      <c r="AI227" s="81"/>
      <c r="AJ227" s="81"/>
      <c r="AK227" s="81"/>
      <c r="AL227" s="81"/>
      <c r="AM227" s="81"/>
      <c r="AN227" s="81"/>
      <c r="AO227" s="81"/>
      <c r="AP227" s="81"/>
      <c r="AQ227" s="81"/>
      <c r="AR227" s="81"/>
      <c r="AS227" s="81"/>
      <c r="AT227" s="81"/>
      <c r="AU227" s="81"/>
      <c r="AV227" s="81"/>
      <c r="AW227" s="81"/>
      <c r="AX227" s="81"/>
      <c r="AY227" s="81"/>
      <c r="AZ227" s="81"/>
      <c r="BA227" s="81"/>
      <c r="BB227" s="81"/>
      <c r="BC227" s="81"/>
      <c r="BD227" s="81"/>
      <c r="BE227" s="81"/>
      <c r="BF227" s="81"/>
      <c r="BG227" s="81"/>
      <c r="BH227" s="81"/>
    </row>
    <row r="228" spans="1:60" x14ac:dyDescent="0.25">
      <c r="A228" s="81"/>
      <c r="J228" s="81"/>
      <c r="K228" s="81"/>
      <c r="L228" s="81"/>
      <c r="M228" s="81"/>
      <c r="N228" s="81"/>
      <c r="O228" s="81"/>
      <c r="P228" s="81"/>
      <c r="Q228" s="81"/>
      <c r="R228" s="81"/>
      <c r="S228" s="81"/>
      <c r="T228" s="81"/>
      <c r="U228" s="81"/>
      <c r="V228" s="81"/>
      <c r="W228" s="81"/>
      <c r="X228" s="81"/>
      <c r="Y228" s="81"/>
      <c r="Z228" s="81"/>
      <c r="AA228" s="81"/>
      <c r="AB228" s="81"/>
      <c r="AC228" s="81"/>
      <c r="AD228" s="81"/>
      <c r="AE228" s="81"/>
      <c r="AF228" s="81"/>
      <c r="AG228" s="81"/>
      <c r="AH228" s="81"/>
      <c r="AI228" s="81"/>
      <c r="AJ228" s="81"/>
      <c r="AK228" s="81"/>
      <c r="AL228" s="81"/>
      <c r="AM228" s="81"/>
      <c r="AN228" s="81"/>
      <c r="AO228" s="81"/>
      <c r="AP228" s="81"/>
      <c r="AQ228" s="81"/>
      <c r="AR228" s="81"/>
      <c r="AS228" s="81"/>
      <c r="AT228" s="81"/>
      <c r="AU228" s="81"/>
      <c r="AV228" s="81"/>
      <c r="AW228" s="81"/>
      <c r="AX228" s="81"/>
      <c r="AY228" s="81"/>
      <c r="AZ228" s="81"/>
      <c r="BA228" s="81"/>
      <c r="BB228" s="81"/>
      <c r="BC228" s="81"/>
      <c r="BD228" s="81"/>
      <c r="BE228" s="81"/>
      <c r="BF228" s="81"/>
      <c r="BG228" s="81"/>
      <c r="BH228" s="81"/>
    </row>
    <row r="229" spans="1:60" x14ac:dyDescent="0.25">
      <c r="A229" s="81"/>
      <c r="J229" s="81"/>
      <c r="K229" s="81"/>
      <c r="L229" s="81"/>
      <c r="M229" s="81"/>
      <c r="N229" s="81"/>
      <c r="O229" s="81"/>
      <c r="P229" s="81"/>
      <c r="Q229" s="81"/>
      <c r="R229" s="81"/>
      <c r="S229" s="81"/>
      <c r="T229" s="81"/>
      <c r="U229" s="81"/>
      <c r="V229" s="81"/>
      <c r="W229" s="81"/>
      <c r="X229" s="81"/>
      <c r="Y229" s="81"/>
      <c r="Z229" s="81"/>
      <c r="AA229" s="81"/>
      <c r="AB229" s="81"/>
      <c r="AC229" s="81"/>
      <c r="AD229" s="81"/>
      <c r="AE229" s="81"/>
      <c r="AF229" s="81"/>
      <c r="AG229" s="81"/>
      <c r="AH229" s="81"/>
      <c r="AI229" s="81"/>
      <c r="AJ229" s="81"/>
      <c r="AK229" s="81"/>
      <c r="AL229" s="81"/>
      <c r="AM229" s="81"/>
      <c r="AN229" s="81"/>
      <c r="AO229" s="81"/>
      <c r="AP229" s="81"/>
      <c r="AQ229" s="81"/>
      <c r="AR229" s="81"/>
      <c r="AS229" s="81"/>
      <c r="AT229" s="81"/>
      <c r="AU229" s="81"/>
      <c r="AV229" s="81"/>
      <c r="AW229" s="81"/>
      <c r="AX229" s="81"/>
      <c r="AY229" s="81"/>
      <c r="AZ229" s="81"/>
      <c r="BA229" s="81"/>
      <c r="BB229" s="81"/>
      <c r="BC229" s="81"/>
      <c r="BD229" s="81"/>
      <c r="BE229" s="81"/>
      <c r="BF229" s="81"/>
      <c r="BG229" s="81"/>
      <c r="BH229" s="81"/>
    </row>
    <row r="230" spans="1:60" x14ac:dyDescent="0.25">
      <c r="A230" s="81"/>
      <c r="J230" s="81"/>
      <c r="K230" s="81"/>
      <c r="L230" s="81"/>
      <c r="M230" s="81"/>
      <c r="N230" s="81"/>
      <c r="O230" s="81"/>
      <c r="P230" s="81"/>
      <c r="Q230" s="81"/>
      <c r="R230" s="81"/>
      <c r="S230" s="81"/>
      <c r="T230" s="81"/>
      <c r="U230" s="81"/>
      <c r="V230" s="81"/>
      <c r="W230" s="81"/>
      <c r="X230" s="81"/>
      <c r="Y230" s="81"/>
      <c r="Z230" s="81"/>
      <c r="AA230" s="81"/>
      <c r="AB230" s="81"/>
      <c r="AC230" s="81"/>
      <c r="AD230" s="81"/>
      <c r="AE230" s="81"/>
      <c r="AF230" s="81"/>
      <c r="AG230" s="81"/>
      <c r="AH230" s="81"/>
      <c r="AI230" s="81"/>
      <c r="AJ230" s="81"/>
      <c r="AK230" s="81"/>
      <c r="AL230" s="81"/>
      <c r="AM230" s="81"/>
      <c r="AN230" s="81"/>
      <c r="AO230" s="81"/>
      <c r="AP230" s="81"/>
      <c r="AQ230" s="81"/>
      <c r="AR230" s="81"/>
      <c r="AS230" s="81"/>
      <c r="AT230" s="81"/>
      <c r="AU230" s="81"/>
      <c r="AV230" s="81"/>
      <c r="AW230" s="81"/>
      <c r="AX230" s="81"/>
      <c r="AY230" s="81"/>
      <c r="AZ230" s="81"/>
      <c r="BA230" s="81"/>
      <c r="BB230" s="81"/>
      <c r="BC230" s="81"/>
      <c r="BD230" s="81"/>
      <c r="BE230" s="81"/>
      <c r="BF230" s="81"/>
      <c r="BG230" s="81"/>
      <c r="BH230" s="81"/>
    </row>
    <row r="231" spans="1:60" x14ac:dyDescent="0.25">
      <c r="A231" s="81"/>
      <c r="J231" s="81"/>
      <c r="K231" s="81"/>
      <c r="L231" s="81"/>
      <c r="M231" s="81"/>
      <c r="N231" s="81"/>
      <c r="O231" s="81"/>
      <c r="P231" s="81"/>
      <c r="Q231" s="81"/>
      <c r="R231" s="81"/>
      <c r="S231" s="81"/>
      <c r="T231" s="81"/>
      <c r="U231" s="81"/>
      <c r="V231" s="81"/>
      <c r="W231" s="81"/>
      <c r="X231" s="81"/>
      <c r="Y231" s="81"/>
      <c r="Z231" s="81"/>
      <c r="AA231" s="81"/>
      <c r="AB231" s="81"/>
      <c r="AC231" s="81"/>
      <c r="AD231" s="81"/>
      <c r="AE231" s="81"/>
      <c r="AF231" s="81"/>
      <c r="AG231" s="81"/>
      <c r="AH231" s="81"/>
      <c r="AI231" s="81"/>
      <c r="AJ231" s="81"/>
      <c r="AK231" s="81"/>
      <c r="AL231" s="81"/>
      <c r="AM231" s="81"/>
      <c r="AN231" s="81"/>
      <c r="AO231" s="81"/>
      <c r="AP231" s="81"/>
      <c r="AQ231" s="81"/>
      <c r="AR231" s="81"/>
      <c r="AS231" s="81"/>
      <c r="AT231" s="81"/>
      <c r="AU231" s="81"/>
      <c r="AV231" s="81"/>
      <c r="AW231" s="81"/>
      <c r="AX231" s="81"/>
      <c r="AY231" s="81"/>
      <c r="AZ231" s="81"/>
      <c r="BA231" s="81"/>
      <c r="BB231" s="81"/>
      <c r="BC231" s="81"/>
      <c r="BD231" s="81"/>
      <c r="BE231" s="81"/>
      <c r="BF231" s="81"/>
      <c r="BG231" s="81"/>
      <c r="BH231" s="81"/>
    </row>
    <row r="232" spans="1:60" x14ac:dyDescent="0.25">
      <c r="A232" s="81"/>
      <c r="J232" s="81"/>
      <c r="K232" s="81"/>
      <c r="L232" s="81"/>
      <c r="M232" s="81"/>
      <c r="N232" s="81"/>
      <c r="O232" s="81"/>
      <c r="P232" s="81"/>
      <c r="Q232" s="81"/>
      <c r="R232" s="81"/>
      <c r="S232" s="81"/>
      <c r="T232" s="81"/>
      <c r="U232" s="81"/>
      <c r="V232" s="81"/>
      <c r="W232" s="81"/>
      <c r="X232" s="81"/>
      <c r="Y232" s="81"/>
      <c r="Z232" s="81"/>
      <c r="AA232" s="81"/>
      <c r="AB232" s="81"/>
      <c r="AC232" s="81"/>
      <c r="AD232" s="81"/>
      <c r="AE232" s="81"/>
      <c r="AF232" s="81"/>
      <c r="AG232" s="81"/>
      <c r="AH232" s="81"/>
      <c r="AI232" s="81"/>
      <c r="AJ232" s="81"/>
      <c r="AK232" s="81"/>
      <c r="AL232" s="81"/>
      <c r="AM232" s="81"/>
      <c r="AN232" s="81"/>
      <c r="AO232" s="81"/>
      <c r="AP232" s="81"/>
      <c r="AQ232" s="81"/>
      <c r="AR232" s="81"/>
      <c r="AS232" s="81"/>
      <c r="AT232" s="81"/>
      <c r="AU232" s="81"/>
      <c r="AV232" s="81"/>
      <c r="AW232" s="81"/>
      <c r="AX232" s="81"/>
      <c r="AY232" s="81"/>
      <c r="AZ232" s="81"/>
      <c r="BA232" s="81"/>
      <c r="BB232" s="81"/>
      <c r="BC232" s="81"/>
      <c r="BD232" s="81"/>
      <c r="BE232" s="81"/>
      <c r="BF232" s="81"/>
      <c r="BG232" s="81"/>
      <c r="BH232" s="81"/>
    </row>
    <row r="233" spans="1:60" x14ac:dyDescent="0.25">
      <c r="A233" s="81"/>
      <c r="J233" s="81"/>
      <c r="K233" s="81"/>
      <c r="L233" s="81"/>
      <c r="M233" s="81"/>
      <c r="N233" s="81"/>
      <c r="O233" s="81"/>
      <c r="P233" s="81"/>
      <c r="Q233" s="81"/>
      <c r="R233" s="81"/>
      <c r="S233" s="81"/>
      <c r="T233" s="81"/>
      <c r="U233" s="81"/>
      <c r="V233" s="81"/>
      <c r="W233" s="81"/>
      <c r="X233" s="81"/>
      <c r="Y233" s="81"/>
      <c r="Z233" s="81"/>
      <c r="AA233" s="81"/>
      <c r="AB233" s="81"/>
      <c r="AC233" s="81"/>
      <c r="AD233" s="81"/>
      <c r="AE233" s="81"/>
      <c r="AF233" s="81"/>
      <c r="AG233" s="81"/>
      <c r="AH233" s="81"/>
      <c r="AI233" s="81"/>
      <c r="AJ233" s="81"/>
      <c r="AK233" s="81"/>
      <c r="AL233" s="81"/>
      <c r="AM233" s="81"/>
      <c r="AN233" s="81"/>
      <c r="AO233" s="81"/>
      <c r="AP233" s="81"/>
      <c r="AQ233" s="81"/>
      <c r="AR233" s="81"/>
      <c r="AS233" s="81"/>
      <c r="AT233" s="81"/>
      <c r="AU233" s="81"/>
      <c r="AV233" s="81"/>
      <c r="AW233" s="81"/>
      <c r="AX233" s="81"/>
      <c r="AY233" s="81"/>
      <c r="AZ233" s="81"/>
      <c r="BA233" s="81"/>
      <c r="BB233" s="81"/>
      <c r="BC233" s="81"/>
      <c r="BD233" s="81"/>
      <c r="BE233" s="81"/>
      <c r="BF233" s="81"/>
      <c r="BG233" s="81"/>
      <c r="BH233" s="81"/>
    </row>
    <row r="234" spans="1:60" x14ac:dyDescent="0.25">
      <c r="A234" s="81"/>
      <c r="J234" s="81"/>
      <c r="K234" s="81"/>
      <c r="L234" s="81"/>
      <c r="M234" s="81"/>
      <c r="N234" s="81"/>
      <c r="O234" s="81"/>
      <c r="P234" s="81"/>
      <c r="Q234" s="81"/>
      <c r="R234" s="81"/>
      <c r="S234" s="81"/>
      <c r="T234" s="81"/>
      <c r="U234" s="81"/>
      <c r="V234" s="81"/>
      <c r="W234" s="81"/>
      <c r="X234" s="81"/>
      <c r="Y234" s="81"/>
      <c r="Z234" s="81"/>
      <c r="AA234" s="81"/>
      <c r="AB234" s="81"/>
      <c r="AC234" s="81"/>
      <c r="AD234" s="81"/>
      <c r="AE234" s="81"/>
      <c r="AF234" s="81"/>
      <c r="AG234" s="81"/>
      <c r="AH234" s="81"/>
      <c r="AI234" s="81"/>
      <c r="AJ234" s="81"/>
      <c r="AK234" s="81"/>
      <c r="AL234" s="81"/>
      <c r="AM234" s="81"/>
      <c r="AN234" s="81"/>
      <c r="AO234" s="81"/>
      <c r="AP234" s="81"/>
      <c r="AQ234" s="81"/>
      <c r="AR234" s="81"/>
      <c r="AS234" s="81"/>
      <c r="AT234" s="81"/>
      <c r="AU234" s="81"/>
      <c r="AV234" s="81"/>
      <c r="AW234" s="81"/>
      <c r="AX234" s="81"/>
      <c r="AY234" s="81"/>
      <c r="AZ234" s="81"/>
      <c r="BA234" s="81"/>
      <c r="BB234" s="81"/>
      <c r="BC234" s="81"/>
      <c r="BD234" s="81"/>
      <c r="BE234" s="81"/>
      <c r="BF234" s="81"/>
      <c r="BG234" s="81"/>
      <c r="BH234" s="81"/>
    </row>
    <row r="235" spans="1:60" x14ac:dyDescent="0.25">
      <c r="A235" s="81"/>
      <c r="J235" s="81"/>
      <c r="K235" s="81"/>
      <c r="L235" s="81"/>
      <c r="M235" s="81"/>
      <c r="N235" s="81"/>
      <c r="O235" s="81"/>
      <c r="P235" s="81"/>
      <c r="Q235" s="81"/>
      <c r="R235" s="81"/>
      <c r="S235" s="81"/>
      <c r="T235" s="81"/>
      <c r="U235" s="81"/>
      <c r="V235" s="81"/>
      <c r="W235" s="81"/>
      <c r="X235" s="81"/>
      <c r="Y235" s="81"/>
      <c r="Z235" s="81"/>
      <c r="AA235" s="81"/>
      <c r="AB235" s="81"/>
      <c r="AC235" s="81"/>
      <c r="AD235" s="81"/>
      <c r="AE235" s="81"/>
      <c r="AF235" s="81"/>
      <c r="AG235" s="81"/>
      <c r="AH235" s="81"/>
      <c r="AI235" s="81"/>
      <c r="AJ235" s="81"/>
      <c r="AK235" s="81"/>
      <c r="AL235" s="81"/>
      <c r="AM235" s="81"/>
      <c r="AN235" s="81"/>
      <c r="AO235" s="81"/>
      <c r="AP235" s="81"/>
      <c r="AQ235" s="81"/>
      <c r="AR235" s="81"/>
      <c r="AS235" s="81"/>
      <c r="AT235" s="81"/>
      <c r="AU235" s="81"/>
      <c r="AV235" s="81"/>
      <c r="AW235" s="81"/>
      <c r="AX235" s="81"/>
      <c r="AY235" s="81"/>
      <c r="AZ235" s="81"/>
      <c r="BA235" s="81"/>
      <c r="BB235" s="81"/>
      <c r="BC235" s="81"/>
      <c r="BD235" s="81"/>
      <c r="BE235" s="81"/>
      <c r="BF235" s="81"/>
      <c r="BG235" s="81"/>
      <c r="BH235" s="81"/>
    </row>
    <row r="236" spans="1:60" x14ac:dyDescent="0.25">
      <c r="A236" s="81"/>
      <c r="J236" s="81"/>
      <c r="K236" s="81"/>
      <c r="L236" s="81"/>
      <c r="M236" s="81"/>
      <c r="N236" s="81"/>
      <c r="O236" s="81"/>
      <c r="P236" s="81"/>
      <c r="Q236" s="81"/>
      <c r="R236" s="81"/>
      <c r="S236" s="81"/>
      <c r="T236" s="81"/>
      <c r="U236" s="81"/>
      <c r="V236" s="81"/>
      <c r="W236" s="81"/>
      <c r="X236" s="81"/>
      <c r="Y236" s="81"/>
      <c r="Z236" s="81"/>
      <c r="AA236" s="81"/>
      <c r="AB236" s="81"/>
      <c r="AC236" s="81"/>
      <c r="AD236" s="81"/>
      <c r="AE236" s="81"/>
      <c r="AF236" s="81"/>
      <c r="AG236" s="81"/>
      <c r="AH236" s="81"/>
      <c r="AI236" s="81"/>
      <c r="AJ236" s="81"/>
      <c r="AK236" s="81"/>
      <c r="AL236" s="81"/>
      <c r="AM236" s="81"/>
      <c r="AN236" s="81"/>
      <c r="AO236" s="81"/>
      <c r="AP236" s="81"/>
      <c r="AQ236" s="81"/>
      <c r="AR236" s="81"/>
      <c r="AS236" s="81"/>
      <c r="AT236" s="81"/>
      <c r="AU236" s="81"/>
      <c r="AV236" s="81"/>
      <c r="AW236" s="81"/>
      <c r="AX236" s="81"/>
      <c r="AY236" s="81"/>
      <c r="AZ236" s="81"/>
      <c r="BA236" s="81"/>
      <c r="BB236" s="81"/>
      <c r="BC236" s="81"/>
      <c r="BD236" s="81"/>
      <c r="BE236" s="81"/>
      <c r="BF236" s="81"/>
      <c r="BG236" s="81"/>
      <c r="BH236" s="81"/>
    </row>
    <row r="237" spans="1:60" x14ac:dyDescent="0.25">
      <c r="A237" s="81"/>
      <c r="J237" s="81"/>
      <c r="K237" s="81"/>
      <c r="L237" s="81"/>
      <c r="M237" s="81"/>
      <c r="N237" s="81"/>
      <c r="O237" s="81"/>
      <c r="P237" s="81"/>
      <c r="Q237" s="81"/>
      <c r="R237" s="81"/>
      <c r="S237" s="81"/>
      <c r="T237" s="81"/>
      <c r="U237" s="81"/>
      <c r="V237" s="81"/>
      <c r="W237" s="81"/>
      <c r="X237" s="81"/>
      <c r="Y237" s="81"/>
      <c r="Z237" s="81"/>
      <c r="AA237" s="81"/>
      <c r="AB237" s="81"/>
      <c r="AC237" s="81"/>
      <c r="AD237" s="81"/>
      <c r="AE237" s="81"/>
      <c r="AF237" s="81"/>
      <c r="AG237" s="81"/>
      <c r="AH237" s="81"/>
      <c r="AI237" s="81"/>
      <c r="AJ237" s="81"/>
      <c r="AK237" s="81"/>
      <c r="AL237" s="81"/>
      <c r="AM237" s="81"/>
      <c r="AN237" s="81"/>
      <c r="AO237" s="81"/>
      <c r="AP237" s="81"/>
      <c r="AQ237" s="81"/>
      <c r="AR237" s="81"/>
      <c r="AS237" s="81"/>
      <c r="AT237" s="81"/>
      <c r="AU237" s="81"/>
      <c r="AV237" s="81"/>
      <c r="AW237" s="81"/>
      <c r="AX237" s="81"/>
      <c r="AY237" s="81"/>
      <c r="AZ237" s="81"/>
      <c r="BA237" s="81"/>
      <c r="BB237" s="81"/>
      <c r="BC237" s="81"/>
      <c r="BD237" s="81"/>
      <c r="BE237" s="81"/>
      <c r="BF237" s="81"/>
      <c r="BG237" s="81"/>
      <c r="BH237" s="81"/>
    </row>
    <row r="238" spans="1:60" x14ac:dyDescent="0.25">
      <c r="A238" s="81"/>
      <c r="J238" s="81"/>
      <c r="K238" s="81"/>
      <c r="L238" s="81"/>
      <c r="M238" s="81"/>
      <c r="N238" s="81"/>
      <c r="O238" s="81"/>
      <c r="P238" s="81"/>
      <c r="Q238" s="81"/>
      <c r="R238" s="81"/>
      <c r="S238" s="81"/>
      <c r="T238" s="81"/>
      <c r="U238" s="81"/>
      <c r="V238" s="81"/>
      <c r="W238" s="81"/>
      <c r="X238" s="81"/>
      <c r="Y238" s="81"/>
      <c r="Z238" s="81"/>
      <c r="AA238" s="81"/>
      <c r="AB238" s="81"/>
      <c r="AC238" s="81"/>
      <c r="AD238" s="81"/>
      <c r="AE238" s="81"/>
      <c r="AF238" s="81"/>
      <c r="AG238" s="81"/>
      <c r="AH238" s="81"/>
      <c r="AI238" s="81"/>
      <c r="AJ238" s="81"/>
      <c r="AK238" s="81"/>
      <c r="AL238" s="81"/>
      <c r="AM238" s="81"/>
      <c r="AN238" s="81"/>
      <c r="AO238" s="81"/>
      <c r="AP238" s="81"/>
      <c r="AQ238" s="81"/>
      <c r="AR238" s="81"/>
      <c r="AS238" s="81"/>
      <c r="AT238" s="81"/>
      <c r="AU238" s="81"/>
      <c r="AV238" s="81"/>
      <c r="AW238" s="81"/>
      <c r="AX238" s="81"/>
      <c r="AY238" s="81"/>
      <c r="AZ238" s="81"/>
      <c r="BA238" s="81"/>
      <c r="BB238" s="81"/>
      <c r="BC238" s="81"/>
      <c r="BD238" s="81"/>
      <c r="BE238" s="81"/>
      <c r="BF238" s="81"/>
      <c r="BG238" s="81"/>
      <c r="BH238" s="81"/>
    </row>
    <row r="239" spans="1:60" x14ac:dyDescent="0.25">
      <c r="A239" s="81"/>
      <c r="J239" s="81"/>
      <c r="K239" s="81"/>
      <c r="L239" s="81"/>
      <c r="M239" s="81"/>
      <c r="N239" s="81"/>
      <c r="O239" s="81"/>
      <c r="P239" s="81"/>
      <c r="Q239" s="81"/>
      <c r="R239" s="81"/>
      <c r="S239" s="81"/>
      <c r="T239" s="81"/>
      <c r="U239" s="81"/>
      <c r="V239" s="81"/>
      <c r="W239" s="81"/>
      <c r="X239" s="81"/>
      <c r="Y239" s="81"/>
      <c r="Z239" s="81"/>
      <c r="AA239" s="81"/>
      <c r="AB239" s="81"/>
      <c r="AC239" s="81"/>
      <c r="AD239" s="81"/>
      <c r="AE239" s="81"/>
      <c r="AF239" s="81"/>
      <c r="AG239" s="81"/>
      <c r="AH239" s="81"/>
      <c r="AI239" s="81"/>
      <c r="AJ239" s="81"/>
      <c r="AK239" s="81"/>
      <c r="AL239" s="81"/>
      <c r="AM239" s="81"/>
      <c r="AN239" s="81"/>
      <c r="AO239" s="81"/>
      <c r="AP239" s="81"/>
      <c r="AQ239" s="81"/>
      <c r="AR239" s="81"/>
      <c r="AS239" s="81"/>
      <c r="AT239" s="81"/>
      <c r="AU239" s="81"/>
      <c r="AV239" s="81"/>
      <c r="AW239" s="81"/>
      <c r="AX239" s="81"/>
      <c r="AY239" s="81"/>
      <c r="AZ239" s="81"/>
      <c r="BA239" s="81"/>
      <c r="BB239" s="81"/>
      <c r="BC239" s="81"/>
      <c r="BD239" s="81"/>
      <c r="BE239" s="81"/>
      <c r="BF239" s="81"/>
      <c r="BG239" s="81"/>
      <c r="BH239" s="81"/>
    </row>
    <row r="240" spans="1:60" x14ac:dyDescent="0.25">
      <c r="A240" s="81"/>
      <c r="J240" s="81"/>
      <c r="K240" s="81"/>
      <c r="L240" s="81"/>
      <c r="M240" s="81"/>
      <c r="N240" s="81"/>
      <c r="O240" s="81"/>
      <c r="P240" s="81"/>
      <c r="Q240" s="81"/>
      <c r="R240" s="81"/>
      <c r="S240" s="81"/>
      <c r="T240" s="81"/>
      <c r="U240" s="81"/>
      <c r="V240" s="81"/>
      <c r="W240" s="81"/>
      <c r="X240" s="81"/>
      <c r="Y240" s="81"/>
      <c r="Z240" s="81"/>
      <c r="AA240" s="81"/>
      <c r="AB240" s="81"/>
      <c r="AC240" s="81"/>
      <c r="AD240" s="81"/>
      <c r="AE240" s="81"/>
      <c r="AF240" s="81"/>
      <c r="AG240" s="81"/>
      <c r="AH240" s="81"/>
      <c r="AI240" s="81"/>
      <c r="AJ240" s="81"/>
      <c r="AK240" s="81"/>
      <c r="AL240" s="81"/>
      <c r="AM240" s="81"/>
      <c r="AN240" s="81"/>
      <c r="AO240" s="81"/>
      <c r="AP240" s="81"/>
      <c r="AQ240" s="81"/>
      <c r="AR240" s="81"/>
      <c r="AS240" s="81"/>
      <c r="AT240" s="81"/>
      <c r="AU240" s="81"/>
      <c r="AV240" s="81"/>
      <c r="AW240" s="81"/>
      <c r="AX240" s="81"/>
      <c r="AY240" s="81"/>
      <c r="AZ240" s="81"/>
      <c r="BA240" s="81"/>
      <c r="BB240" s="81"/>
      <c r="BC240" s="81"/>
      <c r="BD240" s="81"/>
      <c r="BE240" s="81"/>
      <c r="BF240" s="81"/>
      <c r="BG240" s="81"/>
      <c r="BH240" s="81"/>
    </row>
    <row r="241" spans="1:60" x14ac:dyDescent="0.25">
      <c r="A241" s="81"/>
      <c r="J241" s="81"/>
      <c r="K241" s="81"/>
      <c r="L241" s="81"/>
      <c r="M241" s="81"/>
      <c r="N241" s="81"/>
      <c r="O241" s="81"/>
      <c r="P241" s="81"/>
      <c r="Q241" s="81"/>
      <c r="R241" s="81"/>
      <c r="S241" s="81"/>
      <c r="T241" s="81"/>
      <c r="U241" s="81"/>
      <c r="V241" s="81"/>
      <c r="W241" s="81"/>
      <c r="X241" s="81"/>
      <c r="Y241" s="81"/>
      <c r="Z241" s="81"/>
      <c r="AA241" s="81"/>
      <c r="AB241" s="81"/>
      <c r="AC241" s="81"/>
      <c r="AD241" s="81"/>
      <c r="AE241" s="81"/>
      <c r="AF241" s="81"/>
      <c r="AG241" s="81"/>
      <c r="AH241" s="81"/>
      <c r="AI241" s="81"/>
      <c r="AJ241" s="81"/>
      <c r="AK241" s="81"/>
      <c r="AL241" s="81"/>
      <c r="AM241" s="81"/>
      <c r="AN241" s="81"/>
      <c r="AO241" s="81"/>
      <c r="AP241" s="81"/>
      <c r="AQ241" s="81"/>
      <c r="AR241" s="81"/>
      <c r="AS241" s="81"/>
      <c r="AT241" s="81"/>
      <c r="AU241" s="81"/>
      <c r="AV241" s="81"/>
      <c r="AW241" s="81"/>
      <c r="AX241" s="81"/>
      <c r="AY241" s="81"/>
      <c r="AZ241" s="81"/>
      <c r="BA241" s="81"/>
      <c r="BB241" s="81"/>
      <c r="BC241" s="81"/>
      <c r="BD241" s="81"/>
      <c r="BE241" s="81"/>
      <c r="BF241" s="81"/>
      <c r="BG241" s="81"/>
      <c r="BH241" s="81"/>
    </row>
    <row r="242" spans="1:60" x14ac:dyDescent="0.25">
      <c r="A242" s="81"/>
      <c r="J242" s="81"/>
      <c r="K242" s="81"/>
      <c r="L242" s="81"/>
      <c r="M242" s="81"/>
      <c r="N242" s="81"/>
      <c r="O242" s="81"/>
      <c r="P242" s="81"/>
      <c r="Q242" s="81"/>
      <c r="R242" s="81"/>
      <c r="S242" s="81"/>
      <c r="T242" s="81"/>
      <c r="U242" s="81"/>
      <c r="V242" s="81"/>
      <c r="W242" s="81"/>
      <c r="X242" s="81"/>
      <c r="Y242" s="81"/>
      <c r="Z242" s="81"/>
      <c r="AA242" s="81"/>
      <c r="AB242" s="81"/>
      <c r="AC242" s="81"/>
      <c r="AD242" s="81"/>
      <c r="AE242" s="81"/>
      <c r="AF242" s="81"/>
      <c r="AG242" s="81"/>
      <c r="AH242" s="81"/>
      <c r="AI242" s="81"/>
      <c r="AJ242" s="81"/>
      <c r="AK242" s="81"/>
      <c r="AL242" s="81"/>
      <c r="AM242" s="81"/>
      <c r="AN242" s="81"/>
      <c r="AO242" s="81"/>
      <c r="AP242" s="81"/>
      <c r="AQ242" s="81"/>
      <c r="AR242" s="81"/>
      <c r="AS242" s="81"/>
      <c r="AT242" s="81"/>
      <c r="AU242" s="81"/>
      <c r="AV242" s="81"/>
      <c r="AW242" s="81"/>
      <c r="AX242" s="81"/>
      <c r="AY242" s="81"/>
      <c r="AZ242" s="81"/>
      <c r="BA242" s="81"/>
      <c r="BB242" s="81"/>
      <c r="BC242" s="81"/>
      <c r="BD242" s="81"/>
      <c r="BE242" s="81"/>
      <c r="BF242" s="81"/>
      <c r="BG242" s="81"/>
      <c r="BH242" s="81"/>
    </row>
    <row r="243" spans="1:60" x14ac:dyDescent="0.25">
      <c r="A243" s="81"/>
      <c r="J243" s="81"/>
      <c r="K243" s="81"/>
      <c r="L243" s="81"/>
      <c r="M243" s="81"/>
      <c r="N243" s="81"/>
      <c r="O243" s="81"/>
      <c r="P243" s="81"/>
      <c r="Q243" s="81"/>
      <c r="R243" s="81"/>
      <c r="S243" s="81"/>
      <c r="T243" s="81"/>
      <c r="U243" s="81"/>
      <c r="V243" s="81"/>
      <c r="W243" s="81"/>
      <c r="X243" s="81"/>
      <c r="Y243" s="81"/>
      <c r="Z243" s="81"/>
      <c r="AA243" s="81"/>
      <c r="AB243" s="81"/>
      <c r="AC243" s="81"/>
      <c r="AD243" s="81"/>
      <c r="AE243" s="81"/>
      <c r="AF243" s="81"/>
      <c r="AG243" s="81"/>
      <c r="AH243" s="81"/>
      <c r="AI243" s="81"/>
      <c r="AJ243" s="81"/>
      <c r="AK243" s="81"/>
      <c r="AL243" s="81"/>
      <c r="AM243" s="81"/>
      <c r="AN243" s="81"/>
      <c r="AO243" s="81"/>
      <c r="AP243" s="81"/>
      <c r="AQ243" s="81"/>
      <c r="AR243" s="81"/>
      <c r="AS243" s="81"/>
      <c r="AT243" s="81"/>
      <c r="AU243" s="81"/>
      <c r="AV243" s="81"/>
      <c r="AW243" s="81"/>
      <c r="AX243" s="81"/>
      <c r="AY243" s="81"/>
      <c r="AZ243" s="81"/>
      <c r="BA243" s="81"/>
      <c r="BB243" s="81"/>
      <c r="BC243" s="81"/>
      <c r="BD243" s="81"/>
      <c r="BE243" s="81"/>
      <c r="BF243" s="81"/>
      <c r="BG243" s="81"/>
      <c r="BH243" s="81"/>
    </row>
    <row r="244" spans="1:60" x14ac:dyDescent="0.25">
      <c r="A244" s="81"/>
      <c r="J244" s="81"/>
      <c r="K244" s="81"/>
      <c r="L244" s="81"/>
      <c r="M244" s="81"/>
      <c r="N244" s="81"/>
      <c r="O244" s="81"/>
      <c r="P244" s="81"/>
      <c r="Q244" s="81"/>
      <c r="R244" s="81"/>
      <c r="S244" s="81"/>
      <c r="T244" s="81"/>
      <c r="U244" s="81"/>
      <c r="V244" s="81"/>
      <c r="W244" s="81"/>
      <c r="X244" s="81"/>
      <c r="Y244" s="81"/>
      <c r="Z244" s="81"/>
      <c r="AA244" s="81"/>
      <c r="AB244" s="81"/>
      <c r="AC244" s="81"/>
      <c r="AD244" s="81"/>
      <c r="AE244" s="81"/>
      <c r="AF244" s="81"/>
      <c r="AG244" s="81"/>
      <c r="AH244" s="81"/>
      <c r="AI244" s="81"/>
      <c r="AJ244" s="81"/>
      <c r="AK244" s="81"/>
      <c r="AL244" s="81"/>
      <c r="AM244" s="81"/>
      <c r="AN244" s="81"/>
      <c r="AO244" s="81"/>
      <c r="AP244" s="81"/>
      <c r="AQ244" s="81"/>
      <c r="AR244" s="81"/>
      <c r="AS244" s="81"/>
      <c r="AT244" s="81"/>
      <c r="AU244" s="81"/>
      <c r="AV244" s="81"/>
      <c r="AW244" s="81"/>
      <c r="AX244" s="81"/>
      <c r="AY244" s="81"/>
      <c r="AZ244" s="81"/>
      <c r="BA244" s="81"/>
      <c r="BB244" s="81"/>
      <c r="BC244" s="81"/>
      <c r="BD244" s="81"/>
      <c r="BE244" s="81"/>
      <c r="BF244" s="81"/>
      <c r="BG244" s="81"/>
      <c r="BH244" s="81"/>
    </row>
    <row r="245" spans="1:60" x14ac:dyDescent="0.25">
      <c r="A245" s="81"/>
    </row>
    <row r="246" spans="1:60" x14ac:dyDescent="0.25">
      <c r="A246" s="81"/>
    </row>
    <row r="247" spans="1:60" x14ac:dyDescent="0.25">
      <c r="A247" s="81"/>
    </row>
    <row r="248" spans="1:60" x14ac:dyDescent="0.25">
      <c r="A248" s="81"/>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1"/>
      <c r="B1" s="556" t="s">
        <v>198</v>
      </c>
      <c r="C1" s="556"/>
      <c r="D1" s="556"/>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7" x14ac:dyDescent="0.2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row>
    <row r="3" spans="1:37" ht="25.5" x14ac:dyDescent="0.25">
      <c r="A3" s="81"/>
      <c r="B3" s="10"/>
      <c r="C3" s="11" t="s">
        <v>199</v>
      </c>
      <c r="D3" s="11" t="s">
        <v>182</v>
      </c>
      <c r="E3" s="81"/>
      <c r="F3" s="81"/>
      <c r="G3" s="81"/>
      <c r="H3" s="81"/>
      <c r="I3" s="81"/>
      <c r="J3" s="81"/>
      <c r="K3" s="81"/>
      <c r="L3" s="81"/>
      <c r="M3" s="81"/>
      <c r="N3" s="81"/>
      <c r="O3" s="81"/>
      <c r="P3" s="81"/>
      <c r="Q3" s="81"/>
      <c r="R3" s="81"/>
      <c r="S3" s="81"/>
      <c r="T3" s="81"/>
      <c r="U3" s="81"/>
      <c r="V3" s="81"/>
      <c r="W3" s="81"/>
      <c r="X3" s="81"/>
      <c r="Y3" s="81"/>
      <c r="Z3" s="81"/>
      <c r="AA3" s="81"/>
      <c r="AB3" s="81"/>
      <c r="AC3" s="81"/>
      <c r="AD3" s="81"/>
      <c r="AE3" s="81"/>
    </row>
    <row r="4" spans="1:37" ht="51" x14ac:dyDescent="0.25">
      <c r="A4" s="81"/>
      <c r="B4" s="12" t="s">
        <v>200</v>
      </c>
      <c r="C4" s="13" t="s">
        <v>201</v>
      </c>
      <c r="D4" s="14">
        <v>0.2</v>
      </c>
      <c r="E4" s="81"/>
      <c r="F4" s="81"/>
      <c r="G4" s="81"/>
      <c r="H4" s="81"/>
      <c r="I4" s="81"/>
      <c r="J4" s="81"/>
      <c r="K4" s="81"/>
      <c r="L4" s="81"/>
      <c r="M4" s="81"/>
      <c r="N4" s="81"/>
      <c r="O4" s="81"/>
      <c r="P4" s="81"/>
      <c r="Q4" s="81"/>
      <c r="R4" s="81"/>
      <c r="S4" s="81"/>
      <c r="T4" s="81"/>
      <c r="U4" s="81"/>
      <c r="V4" s="81"/>
      <c r="W4" s="81"/>
      <c r="X4" s="81"/>
      <c r="Y4" s="81"/>
      <c r="Z4" s="81"/>
      <c r="AA4" s="81"/>
      <c r="AB4" s="81"/>
      <c r="AC4" s="81"/>
      <c r="AD4" s="81"/>
      <c r="AE4" s="81"/>
    </row>
    <row r="5" spans="1:37" ht="51" x14ac:dyDescent="0.25">
      <c r="A5" s="81"/>
      <c r="B5" s="15" t="s">
        <v>202</v>
      </c>
      <c r="C5" s="16" t="s">
        <v>203</v>
      </c>
      <c r="D5" s="17">
        <v>0.4</v>
      </c>
      <c r="E5" s="81"/>
      <c r="F5" s="81"/>
      <c r="G5" s="81"/>
      <c r="H5" s="81"/>
      <c r="I5" s="81"/>
      <c r="J5" s="81"/>
      <c r="K5" s="81"/>
      <c r="L5" s="81"/>
      <c r="M5" s="81"/>
      <c r="N5" s="81"/>
      <c r="O5" s="81"/>
      <c r="P5" s="81"/>
      <c r="Q5" s="81"/>
      <c r="R5" s="81"/>
      <c r="S5" s="81"/>
      <c r="T5" s="81"/>
      <c r="U5" s="81"/>
      <c r="V5" s="81"/>
      <c r="W5" s="81"/>
      <c r="X5" s="81"/>
      <c r="Y5" s="81"/>
      <c r="Z5" s="81"/>
      <c r="AA5" s="81"/>
      <c r="AB5" s="81"/>
      <c r="AC5" s="81"/>
      <c r="AD5" s="81"/>
      <c r="AE5" s="81"/>
    </row>
    <row r="6" spans="1:37" ht="51" x14ac:dyDescent="0.25">
      <c r="A6" s="81"/>
      <c r="B6" s="18" t="s">
        <v>204</v>
      </c>
      <c r="C6" s="16" t="s">
        <v>205</v>
      </c>
      <c r="D6" s="17">
        <v>0.6</v>
      </c>
      <c r="E6" s="81"/>
      <c r="F6" s="81"/>
      <c r="G6" s="81"/>
      <c r="H6" s="81"/>
      <c r="I6" s="81"/>
      <c r="J6" s="81"/>
      <c r="K6" s="81"/>
      <c r="L6" s="81"/>
      <c r="M6" s="81"/>
      <c r="N6" s="81"/>
      <c r="O6" s="81"/>
      <c r="P6" s="81"/>
      <c r="Q6" s="81"/>
      <c r="R6" s="81"/>
      <c r="S6" s="81"/>
      <c r="T6" s="81"/>
      <c r="U6" s="81"/>
      <c r="V6" s="81"/>
      <c r="W6" s="81"/>
      <c r="X6" s="81"/>
      <c r="Y6" s="81"/>
      <c r="Z6" s="81"/>
      <c r="AA6" s="81"/>
      <c r="AB6" s="81"/>
      <c r="AC6" s="81"/>
      <c r="AD6" s="81"/>
      <c r="AE6" s="81"/>
    </row>
    <row r="7" spans="1:37" ht="76.5" x14ac:dyDescent="0.25">
      <c r="A7" s="81"/>
      <c r="B7" s="19" t="s">
        <v>206</v>
      </c>
      <c r="C7" s="16" t="s">
        <v>207</v>
      </c>
      <c r="D7" s="17">
        <v>0.8</v>
      </c>
      <c r="E7" s="81"/>
      <c r="F7" s="81"/>
      <c r="G7" s="81"/>
      <c r="H7" s="81"/>
      <c r="I7" s="81"/>
      <c r="J7" s="81"/>
      <c r="K7" s="81"/>
      <c r="L7" s="81"/>
      <c r="M7" s="81"/>
      <c r="N7" s="81"/>
      <c r="O7" s="81"/>
      <c r="P7" s="81"/>
      <c r="Q7" s="81"/>
      <c r="R7" s="81"/>
      <c r="S7" s="81"/>
      <c r="T7" s="81"/>
      <c r="U7" s="81"/>
      <c r="V7" s="81"/>
      <c r="W7" s="81"/>
      <c r="X7" s="81"/>
      <c r="Y7" s="81"/>
      <c r="Z7" s="81"/>
      <c r="AA7" s="81"/>
      <c r="AB7" s="81"/>
      <c r="AC7" s="81"/>
      <c r="AD7" s="81"/>
      <c r="AE7" s="81"/>
    </row>
    <row r="8" spans="1:37" ht="51" x14ac:dyDescent="0.25">
      <c r="A8" s="81"/>
      <c r="B8" s="20" t="s">
        <v>208</v>
      </c>
      <c r="C8" s="16" t="s">
        <v>209</v>
      </c>
      <c r="D8" s="17">
        <v>1</v>
      </c>
      <c r="E8" s="81"/>
      <c r="F8" s="81"/>
      <c r="G8" s="81"/>
      <c r="H8" s="81"/>
      <c r="I8" s="81"/>
      <c r="J8" s="81"/>
      <c r="K8" s="81"/>
      <c r="L8" s="81"/>
      <c r="M8" s="81"/>
      <c r="N8" s="81"/>
      <c r="O8" s="81"/>
      <c r="P8" s="81"/>
      <c r="Q8" s="81"/>
      <c r="R8" s="81"/>
      <c r="S8" s="81"/>
      <c r="T8" s="81"/>
      <c r="U8" s="81"/>
      <c r="V8" s="81"/>
      <c r="W8" s="81"/>
      <c r="X8" s="81"/>
      <c r="Y8" s="81"/>
      <c r="Z8" s="81"/>
      <c r="AA8" s="81"/>
      <c r="AB8" s="81"/>
      <c r="AC8" s="81"/>
      <c r="AD8" s="81"/>
      <c r="AE8" s="81"/>
    </row>
    <row r="9" spans="1:37" x14ac:dyDescent="0.25">
      <c r="A9" s="81"/>
      <c r="B9" s="102"/>
      <c r="C9" s="102"/>
      <c r="D9" s="102"/>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row>
    <row r="10" spans="1:37" ht="16.5" x14ac:dyDescent="0.25">
      <c r="A10" s="81"/>
      <c r="B10" s="103"/>
      <c r="C10" s="102"/>
      <c r="D10" s="102"/>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row>
    <row r="11" spans="1:37" x14ac:dyDescent="0.25">
      <c r="A11" s="81"/>
      <c r="B11" s="102"/>
      <c r="C11" s="102"/>
      <c r="D11" s="102"/>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row>
    <row r="12" spans="1:37" x14ac:dyDescent="0.25">
      <c r="A12" s="81"/>
      <c r="B12" s="102"/>
      <c r="C12" s="102"/>
      <c r="D12" s="102"/>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row>
    <row r="13" spans="1:37" x14ac:dyDescent="0.25">
      <c r="A13" s="81"/>
      <c r="B13" s="102"/>
      <c r="C13" s="102"/>
      <c r="D13" s="102"/>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row>
    <row r="14" spans="1:37" x14ac:dyDescent="0.25">
      <c r="A14" s="81"/>
      <c r="B14" s="102"/>
      <c r="C14" s="102"/>
      <c r="D14" s="102"/>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row>
    <row r="15" spans="1:37" x14ac:dyDescent="0.25">
      <c r="A15" s="81"/>
      <c r="B15" s="102"/>
      <c r="C15" s="102"/>
      <c r="D15" s="102"/>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row>
    <row r="16" spans="1:37" x14ac:dyDescent="0.25">
      <c r="A16" s="81"/>
      <c r="B16" s="102"/>
      <c r="C16" s="102"/>
      <c r="D16" s="102"/>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row>
    <row r="17" spans="1:37" x14ac:dyDescent="0.25">
      <c r="A17" s="81"/>
      <c r="B17" s="102"/>
      <c r="C17" s="102"/>
      <c r="D17" s="102"/>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pans="1:37" x14ac:dyDescent="0.25">
      <c r="A18" s="81"/>
      <c r="B18" s="102"/>
      <c r="C18" s="102"/>
      <c r="D18" s="102"/>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row>
    <row r="19" spans="1:37" x14ac:dyDescent="0.25">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row>
    <row r="20" spans="1:37" x14ac:dyDescent="0.25">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row>
    <row r="21" spans="1:37" x14ac:dyDescent="0.25">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row>
    <row r="22" spans="1:37" x14ac:dyDescent="0.25">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row>
    <row r="23" spans="1:37" x14ac:dyDescent="0.25">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row>
    <row r="24" spans="1:37" x14ac:dyDescent="0.25">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row>
    <row r="25" spans="1:37" x14ac:dyDescent="0.25">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row>
    <row r="26" spans="1:37" x14ac:dyDescent="0.25">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row>
    <row r="27" spans="1:37" x14ac:dyDescent="0.25">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row>
    <row r="28" spans="1:37" x14ac:dyDescent="0.25">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row>
    <row r="29" spans="1:37" x14ac:dyDescent="0.25">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spans="1:37" x14ac:dyDescent="0.25">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row>
    <row r="31" spans="1:37" x14ac:dyDescent="0.25">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row>
    <row r="32" spans="1:37" x14ac:dyDescent="0.25">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row>
    <row r="33" spans="1:31" x14ac:dyDescent="0.25">
      <c r="A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row>
    <row r="34" spans="1:31" x14ac:dyDescent="0.25">
      <c r="A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row>
    <row r="35" spans="1:31" x14ac:dyDescent="0.25">
      <c r="A35" s="81"/>
    </row>
    <row r="36" spans="1:31" x14ac:dyDescent="0.25">
      <c r="A36" s="81"/>
    </row>
    <row r="37" spans="1:31" x14ac:dyDescent="0.25">
      <c r="A37" s="81"/>
    </row>
    <row r="38" spans="1:31" x14ac:dyDescent="0.25">
      <c r="A38" s="81"/>
    </row>
    <row r="39" spans="1:31" x14ac:dyDescent="0.25">
      <c r="A39" s="81"/>
    </row>
    <row r="40" spans="1:31" x14ac:dyDescent="0.25">
      <c r="A40" s="81"/>
    </row>
    <row r="41" spans="1:31" x14ac:dyDescent="0.25">
      <c r="A41" s="81"/>
    </row>
    <row r="42" spans="1:31" x14ac:dyDescent="0.25">
      <c r="A42" s="81"/>
    </row>
    <row r="43" spans="1:31" x14ac:dyDescent="0.25">
      <c r="A43" s="81"/>
    </row>
    <row r="44" spans="1:31" x14ac:dyDescent="0.25">
      <c r="A44" s="81"/>
    </row>
    <row r="45" spans="1:31" x14ac:dyDescent="0.25">
      <c r="A45" s="81"/>
    </row>
    <row r="46" spans="1:31" x14ac:dyDescent="0.25">
      <c r="A46" s="81"/>
    </row>
    <row r="47" spans="1:31" x14ac:dyDescent="0.25">
      <c r="A47" s="81"/>
    </row>
    <row r="48" spans="1:31" x14ac:dyDescent="0.25">
      <c r="A48" s="81"/>
    </row>
    <row r="49" spans="1:1" x14ac:dyDescent="0.25">
      <c r="A49" s="81"/>
    </row>
    <row r="50" spans="1:1" x14ac:dyDescent="0.25">
      <c r="A50" s="81"/>
    </row>
    <row r="51" spans="1:1" x14ac:dyDescent="0.25">
      <c r="A51" s="81"/>
    </row>
    <row r="52" spans="1:1" x14ac:dyDescent="0.25">
      <c r="A52" s="81"/>
    </row>
    <row r="53" spans="1:1" x14ac:dyDescent="0.25">
      <c r="A53" s="81"/>
    </row>
    <row r="54" spans="1:1" x14ac:dyDescent="0.25">
      <c r="A54" s="81"/>
    </row>
    <row r="55" spans="1:1" x14ac:dyDescent="0.25">
      <c r="A55" s="81"/>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1"/>
      <c r="B1" s="557" t="s">
        <v>210</v>
      </c>
      <c r="C1" s="557"/>
      <c r="D1" s="557"/>
      <c r="E1" s="81"/>
      <c r="F1" s="81"/>
      <c r="G1" s="81"/>
      <c r="H1" s="81"/>
      <c r="I1" s="81"/>
      <c r="J1" s="81"/>
      <c r="K1" s="81"/>
      <c r="L1" s="81"/>
      <c r="M1" s="81"/>
      <c r="N1" s="81"/>
      <c r="O1" s="81"/>
      <c r="P1" s="81"/>
      <c r="Q1" s="81"/>
      <c r="R1" s="81"/>
      <c r="S1" s="81"/>
      <c r="T1" s="81"/>
      <c r="U1" s="81"/>
    </row>
    <row r="2" spans="1:21" x14ac:dyDescent="0.25">
      <c r="A2" s="81"/>
      <c r="B2" s="81"/>
      <c r="C2" s="81"/>
      <c r="D2" s="81"/>
      <c r="E2" s="81"/>
      <c r="F2" s="81"/>
      <c r="G2" s="81"/>
      <c r="H2" s="81"/>
      <c r="I2" s="81"/>
      <c r="J2" s="81"/>
      <c r="K2" s="81"/>
      <c r="L2" s="81"/>
      <c r="M2" s="81"/>
      <c r="N2" s="81"/>
      <c r="O2" s="81"/>
      <c r="P2" s="81"/>
      <c r="Q2" s="81"/>
      <c r="R2" s="81"/>
      <c r="S2" s="81"/>
      <c r="T2" s="81"/>
      <c r="U2" s="81"/>
    </row>
    <row r="3" spans="1:21" ht="30" x14ac:dyDescent="0.25">
      <c r="A3" s="81"/>
      <c r="B3" s="99"/>
      <c r="C3" s="34" t="s">
        <v>211</v>
      </c>
      <c r="D3" s="34" t="s">
        <v>212</v>
      </c>
      <c r="E3" s="81"/>
      <c r="F3" s="81"/>
      <c r="G3" s="81"/>
      <c r="H3" s="81"/>
      <c r="I3" s="81"/>
      <c r="J3" s="81"/>
      <c r="K3" s="81"/>
      <c r="L3" s="81"/>
      <c r="M3" s="81"/>
      <c r="N3" s="81"/>
      <c r="O3" s="81"/>
      <c r="P3" s="81"/>
      <c r="Q3" s="81"/>
      <c r="R3" s="81"/>
      <c r="S3" s="81"/>
      <c r="T3" s="81"/>
      <c r="U3" s="81"/>
    </row>
    <row r="4" spans="1:21" ht="33.75" x14ac:dyDescent="0.25">
      <c r="A4" s="98" t="s">
        <v>213</v>
      </c>
      <c r="B4" s="37" t="s">
        <v>214</v>
      </c>
      <c r="C4" s="42" t="s">
        <v>215</v>
      </c>
      <c r="D4" s="35" t="s">
        <v>216</v>
      </c>
      <c r="E4" s="81"/>
      <c r="F4" s="81"/>
      <c r="G4" s="81"/>
      <c r="H4" s="81"/>
      <c r="I4" s="81"/>
      <c r="J4" s="81"/>
      <c r="K4" s="81"/>
      <c r="L4" s="81"/>
      <c r="M4" s="81"/>
      <c r="N4" s="81"/>
      <c r="O4" s="81"/>
      <c r="P4" s="81"/>
      <c r="Q4" s="81"/>
      <c r="R4" s="81"/>
      <c r="S4" s="81"/>
      <c r="T4" s="81"/>
      <c r="U4" s="81"/>
    </row>
    <row r="5" spans="1:21" ht="67.5" x14ac:dyDescent="0.25">
      <c r="A5" s="98" t="s">
        <v>217</v>
      </c>
      <c r="B5" s="38" t="s">
        <v>218</v>
      </c>
      <c r="C5" s="43" t="s">
        <v>219</v>
      </c>
      <c r="D5" s="36" t="s">
        <v>220</v>
      </c>
      <c r="E5" s="81"/>
      <c r="F5" s="81"/>
      <c r="G5" s="81"/>
      <c r="H5" s="81"/>
      <c r="I5" s="81"/>
      <c r="J5" s="81"/>
      <c r="K5" s="81"/>
      <c r="L5" s="81"/>
      <c r="M5" s="81"/>
      <c r="N5" s="81"/>
      <c r="O5" s="81"/>
      <c r="P5" s="81"/>
      <c r="Q5" s="81"/>
      <c r="R5" s="81"/>
      <c r="S5" s="81"/>
      <c r="T5" s="81"/>
      <c r="U5" s="81"/>
    </row>
    <row r="6" spans="1:21" ht="67.5" x14ac:dyDescent="0.25">
      <c r="A6" s="98" t="s">
        <v>188</v>
      </c>
      <c r="B6" s="39" t="s">
        <v>221</v>
      </c>
      <c r="C6" s="43" t="s">
        <v>222</v>
      </c>
      <c r="D6" s="36" t="s">
        <v>223</v>
      </c>
      <c r="E6" s="81"/>
      <c r="F6" s="81"/>
      <c r="G6" s="81"/>
      <c r="H6" s="81"/>
      <c r="I6" s="81"/>
      <c r="J6" s="81"/>
      <c r="K6" s="81"/>
      <c r="L6" s="81"/>
      <c r="M6" s="81"/>
      <c r="N6" s="81"/>
      <c r="O6" s="81"/>
      <c r="P6" s="81"/>
      <c r="Q6" s="81"/>
      <c r="R6" s="81"/>
      <c r="S6" s="81"/>
      <c r="T6" s="81"/>
      <c r="U6" s="81"/>
    </row>
    <row r="7" spans="1:21" ht="101.25" x14ac:dyDescent="0.25">
      <c r="A7" s="98" t="s">
        <v>224</v>
      </c>
      <c r="B7" s="40" t="s">
        <v>225</v>
      </c>
      <c r="C7" s="43" t="s">
        <v>226</v>
      </c>
      <c r="D7" s="36" t="s">
        <v>227</v>
      </c>
      <c r="E7" s="81"/>
      <c r="F7" s="81"/>
      <c r="G7" s="81"/>
      <c r="H7" s="81"/>
      <c r="I7" s="81"/>
      <c r="J7" s="81"/>
      <c r="K7" s="81"/>
      <c r="L7" s="81"/>
      <c r="M7" s="81"/>
      <c r="N7" s="81"/>
      <c r="O7" s="81"/>
      <c r="P7" s="81"/>
      <c r="Q7" s="81"/>
      <c r="R7" s="81"/>
      <c r="S7" s="81"/>
      <c r="T7" s="81"/>
      <c r="U7" s="81"/>
    </row>
    <row r="8" spans="1:21" ht="67.5" x14ac:dyDescent="0.25">
      <c r="A8" s="98" t="s">
        <v>228</v>
      </c>
      <c r="B8" s="41" t="s">
        <v>229</v>
      </c>
      <c r="C8" s="43" t="s">
        <v>230</v>
      </c>
      <c r="D8" s="36" t="s">
        <v>231</v>
      </c>
      <c r="E8" s="81"/>
      <c r="F8" s="81"/>
      <c r="G8" s="81"/>
      <c r="H8" s="81"/>
      <c r="I8" s="81"/>
      <c r="J8" s="81"/>
      <c r="K8" s="81"/>
      <c r="L8" s="81"/>
      <c r="M8" s="81"/>
      <c r="N8" s="81"/>
      <c r="O8" s="81"/>
      <c r="P8" s="81"/>
      <c r="Q8" s="81"/>
      <c r="R8" s="81"/>
      <c r="S8" s="81"/>
      <c r="T8" s="81"/>
      <c r="U8" s="81"/>
    </row>
    <row r="9" spans="1:21" ht="20.25" x14ac:dyDescent="0.25">
      <c r="A9" s="98"/>
      <c r="B9" s="98"/>
      <c r="C9" s="100"/>
      <c r="D9" s="100"/>
      <c r="E9" s="81"/>
      <c r="F9" s="81"/>
      <c r="G9" s="81"/>
      <c r="H9" s="81"/>
      <c r="I9" s="81"/>
      <c r="J9" s="81"/>
      <c r="K9" s="81"/>
      <c r="L9" s="81"/>
      <c r="M9" s="81"/>
      <c r="N9" s="81"/>
      <c r="O9" s="81"/>
      <c r="P9" s="81"/>
      <c r="Q9" s="81"/>
      <c r="R9" s="81"/>
      <c r="S9" s="81"/>
      <c r="T9" s="81"/>
      <c r="U9" s="81"/>
    </row>
    <row r="10" spans="1:21" ht="16.5" x14ac:dyDescent="0.25">
      <c r="A10" s="98"/>
      <c r="B10" s="101"/>
      <c r="C10" s="101"/>
      <c r="D10" s="101"/>
      <c r="E10" s="81"/>
      <c r="F10" s="81"/>
      <c r="G10" s="81"/>
      <c r="H10" s="81"/>
      <c r="I10" s="81"/>
      <c r="J10" s="81"/>
      <c r="K10" s="81"/>
      <c r="L10" s="81"/>
      <c r="M10" s="81"/>
      <c r="N10" s="81"/>
      <c r="O10" s="81"/>
      <c r="P10" s="81"/>
      <c r="Q10" s="81"/>
      <c r="R10" s="81"/>
      <c r="S10" s="81"/>
      <c r="T10" s="81"/>
      <c r="U10" s="81"/>
    </row>
    <row r="11" spans="1:21" x14ac:dyDescent="0.25">
      <c r="A11" s="98"/>
      <c r="B11" s="98" t="s">
        <v>232</v>
      </c>
      <c r="C11" s="98" t="s">
        <v>233</v>
      </c>
      <c r="D11" s="98" t="s">
        <v>234</v>
      </c>
      <c r="E11" s="81"/>
      <c r="F11" s="81"/>
      <c r="G11" s="81"/>
      <c r="H11" s="81"/>
      <c r="I11" s="81"/>
      <c r="J11" s="81"/>
      <c r="K11" s="81"/>
      <c r="L11" s="81"/>
      <c r="M11" s="81"/>
      <c r="N11" s="81"/>
      <c r="O11" s="81"/>
      <c r="P11" s="81"/>
      <c r="Q11" s="81"/>
      <c r="R11" s="81"/>
      <c r="S11" s="81"/>
      <c r="T11" s="81"/>
      <c r="U11" s="81"/>
    </row>
    <row r="12" spans="1:21" x14ac:dyDescent="0.25">
      <c r="A12" s="98"/>
      <c r="B12" s="98" t="s">
        <v>235</v>
      </c>
      <c r="C12" s="98" t="s">
        <v>175</v>
      </c>
      <c r="D12" s="98" t="s">
        <v>236</v>
      </c>
      <c r="E12" s="81"/>
      <c r="F12" s="81"/>
      <c r="G12" s="81"/>
      <c r="H12" s="81"/>
      <c r="I12" s="81"/>
      <c r="J12" s="81"/>
      <c r="K12" s="81"/>
      <c r="L12" s="81"/>
      <c r="M12" s="81"/>
      <c r="N12" s="81"/>
      <c r="O12" s="81"/>
      <c r="P12" s="81"/>
      <c r="Q12" s="81"/>
      <c r="R12" s="81"/>
      <c r="S12" s="81"/>
      <c r="T12" s="81"/>
      <c r="U12" s="81"/>
    </row>
    <row r="13" spans="1:21" x14ac:dyDescent="0.25">
      <c r="A13" s="98"/>
      <c r="B13" s="98"/>
      <c r="C13" s="98" t="s">
        <v>237</v>
      </c>
      <c r="D13" s="98" t="s">
        <v>171</v>
      </c>
      <c r="E13" s="81"/>
      <c r="F13" s="81"/>
      <c r="G13" s="81"/>
      <c r="H13" s="81"/>
      <c r="I13" s="81"/>
      <c r="J13" s="81"/>
      <c r="K13" s="81"/>
      <c r="L13" s="81"/>
      <c r="M13" s="81"/>
      <c r="N13" s="81"/>
      <c r="O13" s="81"/>
      <c r="P13" s="81"/>
      <c r="Q13" s="81"/>
      <c r="R13" s="81"/>
      <c r="S13" s="81"/>
      <c r="T13" s="81"/>
      <c r="U13" s="81"/>
    </row>
    <row r="14" spans="1:21" x14ac:dyDescent="0.25">
      <c r="A14" s="98"/>
      <c r="B14" s="98"/>
      <c r="C14" s="98" t="s">
        <v>238</v>
      </c>
      <c r="D14" s="98" t="s">
        <v>158</v>
      </c>
      <c r="E14" s="81"/>
      <c r="F14" s="81"/>
      <c r="G14" s="81"/>
      <c r="H14" s="81"/>
      <c r="I14" s="81"/>
      <c r="J14" s="81"/>
      <c r="K14" s="81"/>
      <c r="L14" s="81"/>
      <c r="M14" s="81"/>
      <c r="N14" s="81"/>
      <c r="O14" s="81"/>
      <c r="P14" s="81"/>
      <c r="Q14" s="81"/>
      <c r="R14" s="81"/>
      <c r="S14" s="81"/>
      <c r="T14" s="81"/>
      <c r="U14" s="81"/>
    </row>
    <row r="15" spans="1:21" x14ac:dyDescent="0.25">
      <c r="A15" s="98"/>
      <c r="B15" s="98"/>
      <c r="C15" s="98" t="s">
        <v>239</v>
      </c>
      <c r="D15" s="98" t="s">
        <v>240</v>
      </c>
      <c r="E15" s="81"/>
      <c r="F15" s="81"/>
      <c r="G15" s="81"/>
      <c r="H15" s="81"/>
      <c r="I15" s="81"/>
      <c r="J15" s="81"/>
      <c r="K15" s="81"/>
      <c r="L15" s="81"/>
      <c r="M15" s="81"/>
      <c r="N15" s="81"/>
      <c r="O15" s="81"/>
      <c r="P15" s="81"/>
      <c r="Q15" s="81"/>
      <c r="R15" s="81"/>
      <c r="S15" s="81"/>
      <c r="T15" s="81"/>
      <c r="U15" s="81"/>
    </row>
    <row r="16" spans="1:21" x14ac:dyDescent="0.25">
      <c r="A16" s="98"/>
      <c r="B16" s="98"/>
      <c r="C16" s="98"/>
      <c r="D16" s="98"/>
      <c r="E16" s="81"/>
      <c r="F16" s="81"/>
      <c r="G16" s="81"/>
      <c r="H16" s="81"/>
      <c r="I16" s="81"/>
      <c r="J16" s="81"/>
      <c r="K16" s="81"/>
      <c r="L16" s="81"/>
      <c r="M16" s="81"/>
      <c r="N16" s="81"/>
      <c r="O16" s="81"/>
    </row>
    <row r="17" spans="1:15" x14ac:dyDescent="0.25">
      <c r="A17" s="98"/>
      <c r="B17" s="98"/>
      <c r="C17" s="98"/>
      <c r="D17" s="98"/>
      <c r="E17" s="81"/>
      <c r="F17" s="81"/>
      <c r="G17" s="81"/>
      <c r="H17" s="81"/>
      <c r="I17" s="81"/>
      <c r="J17" s="81"/>
      <c r="K17" s="81"/>
      <c r="L17" s="81"/>
      <c r="M17" s="81"/>
      <c r="N17" s="81"/>
      <c r="O17" s="81"/>
    </row>
    <row r="18" spans="1:15" x14ac:dyDescent="0.25">
      <c r="A18" s="98"/>
      <c r="B18" s="102"/>
      <c r="C18" s="102"/>
      <c r="D18" s="102"/>
      <c r="E18" s="81"/>
      <c r="F18" s="81"/>
      <c r="G18" s="81"/>
      <c r="H18" s="81"/>
      <c r="I18" s="81"/>
      <c r="J18" s="81"/>
      <c r="K18" s="81"/>
      <c r="L18" s="81"/>
      <c r="M18" s="81"/>
      <c r="N18" s="81"/>
      <c r="O18" s="81"/>
    </row>
    <row r="19" spans="1:15" x14ac:dyDescent="0.25">
      <c r="A19" s="98"/>
      <c r="B19" s="102"/>
      <c r="C19" s="102"/>
      <c r="D19" s="102"/>
      <c r="E19" s="81"/>
      <c r="F19" s="81"/>
      <c r="G19" s="81"/>
      <c r="H19" s="81"/>
      <c r="I19" s="81"/>
      <c r="J19" s="81"/>
      <c r="K19" s="81"/>
      <c r="L19" s="81"/>
      <c r="M19" s="81"/>
      <c r="N19" s="81"/>
      <c r="O19" s="81"/>
    </row>
    <row r="20" spans="1:15" x14ac:dyDescent="0.25">
      <c r="A20" s="98"/>
      <c r="B20" s="102"/>
      <c r="C20" s="102"/>
      <c r="D20" s="102"/>
      <c r="E20" s="81"/>
      <c r="F20" s="81"/>
      <c r="G20" s="81"/>
      <c r="H20" s="81"/>
      <c r="I20" s="81"/>
      <c r="J20" s="81"/>
      <c r="K20" s="81"/>
      <c r="L20" s="81"/>
      <c r="M20" s="81"/>
      <c r="N20" s="81"/>
      <c r="O20" s="81"/>
    </row>
    <row r="21" spans="1:15" x14ac:dyDescent="0.25">
      <c r="A21" s="98"/>
      <c r="B21" s="102"/>
      <c r="C21" s="102"/>
      <c r="D21" s="102"/>
      <c r="E21" s="81"/>
      <c r="F21" s="81"/>
      <c r="G21" s="81"/>
      <c r="H21" s="81"/>
      <c r="I21" s="81"/>
      <c r="J21" s="81"/>
      <c r="K21" s="81"/>
      <c r="L21" s="81"/>
      <c r="M21" s="81"/>
      <c r="N21" s="81"/>
      <c r="O21" s="81"/>
    </row>
    <row r="22" spans="1:15" ht="20.25" x14ac:dyDescent="0.25">
      <c r="A22" s="98"/>
      <c r="B22" s="98"/>
      <c r="C22" s="100"/>
      <c r="D22" s="100"/>
      <c r="E22" s="81"/>
      <c r="F22" s="81"/>
      <c r="G22" s="81"/>
      <c r="H22" s="81"/>
      <c r="I22" s="81"/>
      <c r="J22" s="81"/>
      <c r="K22" s="81"/>
      <c r="L22" s="81"/>
      <c r="M22" s="81"/>
      <c r="N22" s="81"/>
      <c r="O22" s="81"/>
    </row>
    <row r="23" spans="1:15" ht="20.25" x14ac:dyDescent="0.25">
      <c r="A23" s="98"/>
      <c r="B23" s="98"/>
      <c r="C23" s="100"/>
      <c r="D23" s="100"/>
      <c r="E23" s="81"/>
      <c r="F23" s="81"/>
      <c r="G23" s="81"/>
      <c r="H23" s="81"/>
      <c r="I23" s="81"/>
      <c r="J23" s="81"/>
      <c r="K23" s="81"/>
      <c r="L23" s="81"/>
      <c r="M23" s="81"/>
      <c r="N23" s="81"/>
      <c r="O23" s="81"/>
    </row>
    <row r="24" spans="1:15" ht="20.25" x14ac:dyDescent="0.25">
      <c r="A24" s="98"/>
      <c r="B24" s="98"/>
      <c r="C24" s="100"/>
      <c r="D24" s="100"/>
      <c r="E24" s="81"/>
      <c r="F24" s="81"/>
      <c r="G24" s="81"/>
      <c r="H24" s="81"/>
      <c r="I24" s="81"/>
      <c r="J24" s="81"/>
      <c r="K24" s="81"/>
      <c r="L24" s="81"/>
      <c r="M24" s="81"/>
      <c r="N24" s="81"/>
      <c r="O24" s="81"/>
    </row>
    <row r="25" spans="1:15" ht="20.25" x14ac:dyDescent="0.25">
      <c r="A25" s="98"/>
      <c r="B25" s="98"/>
      <c r="C25" s="100"/>
      <c r="D25" s="100"/>
      <c r="E25" s="81"/>
      <c r="F25" s="81"/>
      <c r="G25" s="81"/>
      <c r="H25" s="81"/>
      <c r="I25" s="81"/>
      <c r="J25" s="81"/>
      <c r="K25" s="81"/>
      <c r="L25" s="81"/>
      <c r="M25" s="81"/>
      <c r="N25" s="81"/>
      <c r="O25" s="81"/>
    </row>
    <row r="26" spans="1:15" ht="20.25" x14ac:dyDescent="0.25">
      <c r="A26" s="98"/>
      <c r="B26" s="98"/>
      <c r="C26" s="100"/>
      <c r="D26" s="100"/>
      <c r="E26" s="81"/>
      <c r="F26" s="81"/>
      <c r="G26" s="81"/>
      <c r="H26" s="81"/>
      <c r="I26" s="81"/>
      <c r="J26" s="81"/>
      <c r="K26" s="81"/>
      <c r="L26" s="81"/>
      <c r="M26" s="81"/>
      <c r="N26" s="81"/>
      <c r="O26" s="81"/>
    </row>
    <row r="27" spans="1:15" ht="20.25" x14ac:dyDescent="0.25">
      <c r="A27" s="98"/>
      <c r="B27" s="98"/>
      <c r="C27" s="100"/>
      <c r="D27" s="100"/>
      <c r="E27" s="81"/>
      <c r="F27" s="81"/>
      <c r="G27" s="81"/>
      <c r="H27" s="81"/>
      <c r="I27" s="81"/>
      <c r="J27" s="81"/>
      <c r="K27" s="81"/>
      <c r="L27" s="81"/>
      <c r="M27" s="81"/>
      <c r="N27" s="81"/>
      <c r="O27" s="81"/>
    </row>
    <row r="28" spans="1:15" ht="20.25" x14ac:dyDescent="0.25">
      <c r="A28" s="98"/>
      <c r="B28" s="98"/>
      <c r="C28" s="100"/>
      <c r="D28" s="100"/>
      <c r="E28" s="81"/>
      <c r="F28" s="81"/>
      <c r="G28" s="81"/>
      <c r="H28" s="81"/>
      <c r="I28" s="81"/>
      <c r="J28" s="81"/>
      <c r="K28" s="81"/>
      <c r="L28" s="81"/>
      <c r="M28" s="81"/>
      <c r="N28" s="81"/>
      <c r="O28" s="81"/>
    </row>
    <row r="29" spans="1:15" ht="20.25" x14ac:dyDescent="0.25">
      <c r="A29" s="98"/>
      <c r="B29" s="98"/>
      <c r="C29" s="100"/>
      <c r="D29" s="100"/>
      <c r="E29" s="81"/>
      <c r="F29" s="81"/>
      <c r="G29" s="81"/>
      <c r="H29" s="81"/>
      <c r="I29" s="81"/>
      <c r="J29" s="81"/>
      <c r="K29" s="81"/>
      <c r="L29" s="81"/>
      <c r="M29" s="81"/>
      <c r="N29" s="81"/>
      <c r="O29" s="81"/>
    </row>
    <row r="30" spans="1:15" ht="20.25" x14ac:dyDescent="0.25">
      <c r="A30" s="98"/>
      <c r="B30" s="98"/>
      <c r="C30" s="100"/>
      <c r="D30" s="100"/>
      <c r="E30" s="81"/>
      <c r="F30" s="81"/>
      <c r="G30" s="81"/>
      <c r="H30" s="81"/>
      <c r="I30" s="81"/>
      <c r="J30" s="81"/>
      <c r="K30" s="81"/>
      <c r="L30" s="81"/>
      <c r="M30" s="81"/>
      <c r="N30" s="81"/>
      <c r="O30" s="81"/>
    </row>
    <row r="31" spans="1:15" ht="20.25" x14ac:dyDescent="0.25">
      <c r="A31" s="98"/>
      <c r="B31" s="98"/>
      <c r="C31" s="100"/>
      <c r="D31" s="100"/>
      <c r="E31" s="81"/>
      <c r="F31" s="81"/>
      <c r="G31" s="81"/>
      <c r="H31" s="81"/>
      <c r="I31" s="81"/>
      <c r="J31" s="81"/>
      <c r="K31" s="81"/>
      <c r="L31" s="81"/>
      <c r="M31" s="81"/>
      <c r="N31" s="81"/>
      <c r="O31" s="81"/>
    </row>
    <row r="32" spans="1:15" ht="20.25" x14ac:dyDescent="0.25">
      <c r="A32" s="98"/>
      <c r="B32" s="98"/>
      <c r="C32" s="100"/>
      <c r="D32" s="100"/>
      <c r="E32" s="81"/>
      <c r="F32" s="81"/>
      <c r="G32" s="81"/>
      <c r="H32" s="81"/>
      <c r="I32" s="81"/>
      <c r="J32" s="81"/>
      <c r="K32" s="81"/>
      <c r="L32" s="81"/>
      <c r="M32" s="81"/>
      <c r="N32" s="81"/>
      <c r="O32" s="81"/>
    </row>
    <row r="33" spans="1:15" ht="20.25" x14ac:dyDescent="0.25">
      <c r="A33" s="98"/>
      <c r="B33" s="98"/>
      <c r="C33" s="100"/>
      <c r="D33" s="100"/>
      <c r="E33" s="81"/>
      <c r="F33" s="81"/>
      <c r="G33" s="81"/>
      <c r="H33" s="81"/>
      <c r="I33" s="81"/>
      <c r="J33" s="81"/>
      <c r="K33" s="81"/>
      <c r="L33" s="81"/>
      <c r="M33" s="81"/>
      <c r="N33" s="81"/>
      <c r="O33" s="81"/>
    </row>
    <row r="34" spans="1:15" ht="20.25" x14ac:dyDescent="0.25">
      <c r="A34" s="98"/>
      <c r="B34" s="98"/>
      <c r="C34" s="100"/>
      <c r="D34" s="100"/>
      <c r="E34" s="81"/>
      <c r="F34" s="81"/>
      <c r="G34" s="81"/>
      <c r="H34" s="81"/>
      <c r="I34" s="81"/>
      <c r="J34" s="81"/>
      <c r="K34" s="81"/>
      <c r="L34" s="81"/>
      <c r="M34" s="81"/>
      <c r="N34" s="81"/>
      <c r="O34" s="81"/>
    </row>
    <row r="35" spans="1:15" ht="20.25" x14ac:dyDescent="0.25">
      <c r="A35" s="98"/>
      <c r="B35" s="98"/>
      <c r="C35" s="100"/>
      <c r="D35" s="100"/>
      <c r="E35" s="81"/>
      <c r="F35" s="81"/>
      <c r="G35" s="81"/>
      <c r="H35" s="81"/>
      <c r="I35" s="81"/>
      <c r="J35" s="81"/>
      <c r="K35" s="81"/>
      <c r="L35" s="81"/>
      <c r="M35" s="81"/>
      <c r="N35" s="81"/>
      <c r="O35" s="81"/>
    </row>
    <row r="36" spans="1:15" ht="20.25" x14ac:dyDescent="0.25">
      <c r="A36" s="98"/>
      <c r="B36" s="98"/>
      <c r="C36" s="100"/>
      <c r="D36" s="100"/>
      <c r="E36" s="81"/>
      <c r="F36" s="81"/>
      <c r="G36" s="81"/>
      <c r="H36" s="81"/>
      <c r="I36" s="81"/>
      <c r="J36" s="81"/>
      <c r="K36" s="81"/>
      <c r="L36" s="81"/>
      <c r="M36" s="81"/>
      <c r="N36" s="81"/>
      <c r="O36" s="81"/>
    </row>
    <row r="37" spans="1:15" ht="20.25" x14ac:dyDescent="0.25">
      <c r="A37" s="98"/>
      <c r="B37" s="98"/>
      <c r="C37" s="100"/>
      <c r="D37" s="100"/>
      <c r="E37" s="81"/>
      <c r="F37" s="81"/>
      <c r="G37" s="81"/>
      <c r="H37" s="81"/>
      <c r="I37" s="81"/>
      <c r="J37" s="81"/>
      <c r="K37" s="81"/>
      <c r="L37" s="81"/>
      <c r="M37" s="81"/>
      <c r="N37" s="81"/>
      <c r="O37" s="81"/>
    </row>
    <row r="38" spans="1:15" ht="20.25" x14ac:dyDescent="0.25">
      <c r="A38" s="98"/>
      <c r="B38" s="98"/>
      <c r="C38" s="100"/>
      <c r="D38" s="100"/>
      <c r="E38" s="81"/>
      <c r="F38" s="81"/>
      <c r="G38" s="81"/>
      <c r="H38" s="81"/>
      <c r="I38" s="81"/>
      <c r="J38" s="81"/>
      <c r="K38" s="81"/>
      <c r="L38" s="81"/>
      <c r="M38" s="81"/>
      <c r="N38" s="81"/>
      <c r="O38" s="81"/>
    </row>
    <row r="39" spans="1:15" ht="20.25" x14ac:dyDescent="0.25">
      <c r="A39" s="98"/>
      <c r="B39" s="98"/>
      <c r="C39" s="100"/>
      <c r="D39" s="100"/>
      <c r="E39" s="81"/>
      <c r="F39" s="81"/>
      <c r="G39" s="81"/>
      <c r="H39" s="81"/>
      <c r="I39" s="81"/>
      <c r="J39" s="81"/>
      <c r="K39" s="81"/>
      <c r="L39" s="81"/>
      <c r="M39" s="81"/>
      <c r="N39" s="81"/>
      <c r="O39" s="81"/>
    </row>
    <row r="40" spans="1:15" ht="20.25" x14ac:dyDescent="0.25">
      <c r="A40" s="98"/>
      <c r="B40" s="98"/>
      <c r="C40" s="100"/>
      <c r="D40" s="100"/>
      <c r="E40" s="81"/>
      <c r="F40" s="81"/>
      <c r="G40" s="81"/>
      <c r="H40" s="81"/>
      <c r="I40" s="81"/>
      <c r="J40" s="81"/>
      <c r="K40" s="81"/>
      <c r="L40" s="81"/>
      <c r="M40" s="81"/>
      <c r="N40" s="81"/>
      <c r="O40" s="81"/>
    </row>
    <row r="41" spans="1:15" ht="20.25" x14ac:dyDescent="0.25">
      <c r="A41" s="98"/>
      <c r="B41" s="98"/>
      <c r="C41" s="100"/>
      <c r="D41" s="100"/>
      <c r="E41" s="81"/>
      <c r="F41" s="81"/>
      <c r="G41" s="81"/>
      <c r="H41" s="81"/>
      <c r="I41" s="81"/>
      <c r="J41" s="81"/>
      <c r="K41" s="81"/>
      <c r="L41" s="81"/>
      <c r="M41" s="81"/>
      <c r="N41" s="81"/>
      <c r="O41" s="81"/>
    </row>
    <row r="42" spans="1:15" ht="20.25" x14ac:dyDescent="0.25">
      <c r="A42" s="98"/>
      <c r="B42" s="98"/>
      <c r="C42" s="100"/>
      <c r="D42" s="100"/>
      <c r="E42" s="81"/>
      <c r="F42" s="81"/>
      <c r="G42" s="81"/>
      <c r="H42" s="81"/>
      <c r="I42" s="81"/>
      <c r="J42" s="81"/>
      <c r="K42" s="81"/>
      <c r="L42" s="81"/>
      <c r="M42" s="81"/>
      <c r="N42" s="81"/>
      <c r="O42" s="81"/>
    </row>
    <row r="43" spans="1:15" ht="20.25" x14ac:dyDescent="0.25">
      <c r="A43" s="98"/>
      <c r="B43" s="98"/>
      <c r="C43" s="100"/>
      <c r="D43" s="100"/>
      <c r="E43" s="81"/>
      <c r="F43" s="81"/>
      <c r="G43" s="81"/>
      <c r="H43" s="81"/>
      <c r="I43" s="81"/>
      <c r="J43" s="81"/>
      <c r="K43" s="81"/>
      <c r="L43" s="81"/>
      <c r="M43" s="81"/>
      <c r="N43" s="81"/>
      <c r="O43" s="81"/>
    </row>
    <row r="44" spans="1:15" ht="20.25" x14ac:dyDescent="0.25">
      <c r="A44" s="98"/>
      <c r="B44" s="98"/>
      <c r="C44" s="100"/>
      <c r="D44" s="100"/>
      <c r="E44" s="81"/>
      <c r="F44" s="81"/>
      <c r="G44" s="81"/>
      <c r="H44" s="81"/>
      <c r="I44" s="81"/>
      <c r="J44" s="81"/>
      <c r="K44" s="81"/>
      <c r="L44" s="81"/>
      <c r="M44" s="81"/>
      <c r="N44" s="81"/>
      <c r="O44" s="81"/>
    </row>
    <row r="45" spans="1:15" ht="20.25" x14ac:dyDescent="0.25">
      <c r="A45" s="98"/>
      <c r="B45" s="98"/>
      <c r="C45" s="100"/>
      <c r="D45" s="100"/>
      <c r="E45" s="81"/>
      <c r="F45" s="81"/>
      <c r="G45" s="81"/>
      <c r="H45" s="81"/>
      <c r="I45" s="81"/>
      <c r="J45" s="81"/>
      <c r="K45" s="81"/>
      <c r="L45" s="81"/>
      <c r="M45" s="81"/>
      <c r="N45" s="81"/>
      <c r="O45" s="81"/>
    </row>
    <row r="46" spans="1:15" ht="20.25" x14ac:dyDescent="0.25">
      <c r="A46" s="98"/>
      <c r="B46" s="98"/>
      <c r="C46" s="100"/>
      <c r="D46" s="100"/>
      <c r="E46" s="81"/>
      <c r="F46" s="81"/>
      <c r="G46" s="81"/>
      <c r="H46" s="81"/>
      <c r="I46" s="81"/>
      <c r="J46" s="81"/>
      <c r="K46" s="81"/>
      <c r="L46" s="81"/>
      <c r="M46" s="81"/>
      <c r="N46" s="81"/>
      <c r="O46" s="81"/>
    </row>
    <row r="47" spans="1:15" ht="20.25" x14ac:dyDescent="0.25">
      <c r="A47" s="98"/>
      <c r="B47" s="98"/>
      <c r="C47" s="100"/>
      <c r="D47" s="100"/>
      <c r="E47" s="81"/>
      <c r="F47" s="81"/>
      <c r="G47" s="81"/>
      <c r="H47" s="81"/>
      <c r="I47" s="81"/>
      <c r="J47" s="81"/>
      <c r="K47" s="81"/>
      <c r="L47" s="81"/>
      <c r="M47" s="81"/>
      <c r="N47" s="81"/>
      <c r="O47" s="81"/>
    </row>
    <row r="48" spans="1:15" ht="20.25" x14ac:dyDescent="0.25">
      <c r="A48" s="98"/>
      <c r="B48" s="98"/>
      <c r="C48" s="100"/>
      <c r="D48" s="100"/>
      <c r="E48" s="81"/>
      <c r="F48" s="81"/>
      <c r="G48" s="81"/>
      <c r="H48" s="81"/>
      <c r="I48" s="81"/>
      <c r="J48" s="81"/>
      <c r="K48" s="81"/>
      <c r="L48" s="81"/>
      <c r="M48" s="81"/>
      <c r="N48" s="81"/>
      <c r="O48" s="81"/>
    </row>
    <row r="49" spans="1:15" ht="20.25" x14ac:dyDescent="0.25">
      <c r="A49" s="98"/>
      <c r="B49" s="98"/>
      <c r="C49" s="100"/>
      <c r="D49" s="100"/>
      <c r="E49" s="81"/>
      <c r="F49" s="81"/>
      <c r="G49" s="81"/>
      <c r="H49" s="81"/>
      <c r="I49" s="81"/>
      <c r="J49" s="81"/>
      <c r="K49" s="81"/>
      <c r="L49" s="81"/>
      <c r="M49" s="81"/>
      <c r="N49" s="81"/>
      <c r="O49" s="81"/>
    </row>
    <row r="50" spans="1:15" ht="20.25" x14ac:dyDescent="0.25">
      <c r="A50" s="98"/>
      <c r="B50" s="98"/>
      <c r="C50" s="100"/>
      <c r="D50" s="100"/>
      <c r="E50" s="81"/>
      <c r="F50" s="81"/>
      <c r="G50" s="81"/>
      <c r="H50" s="81"/>
      <c r="I50" s="81"/>
      <c r="J50" s="81"/>
      <c r="K50" s="81"/>
      <c r="L50" s="81"/>
      <c r="M50" s="81"/>
      <c r="N50" s="81"/>
      <c r="O50" s="81"/>
    </row>
    <row r="51" spans="1:15" ht="20.25" x14ac:dyDescent="0.25">
      <c r="A51" s="98"/>
      <c r="B51" s="98"/>
      <c r="C51" s="100"/>
      <c r="D51" s="100"/>
      <c r="E51" s="81"/>
      <c r="F51" s="81"/>
      <c r="G51" s="81"/>
      <c r="H51" s="81"/>
      <c r="I51" s="81"/>
      <c r="J51" s="81"/>
      <c r="K51" s="81"/>
      <c r="L51" s="81"/>
      <c r="M51" s="81"/>
      <c r="N51" s="81"/>
      <c r="O51" s="81"/>
    </row>
    <row r="52" spans="1:15" ht="20.25" x14ac:dyDescent="0.25">
      <c r="A52" s="98"/>
      <c r="B52" s="22"/>
      <c r="C52" s="32"/>
      <c r="D52" s="32"/>
    </row>
    <row r="53" spans="1:15" ht="20.25" x14ac:dyDescent="0.25">
      <c r="A53" s="98"/>
      <c r="B53" s="22"/>
      <c r="C53" s="32"/>
      <c r="D53" s="32"/>
    </row>
    <row r="54" spans="1:15" ht="20.25" x14ac:dyDescent="0.25">
      <c r="A54" s="98"/>
      <c r="B54" s="22"/>
      <c r="C54" s="32"/>
      <c r="D54" s="32"/>
    </row>
    <row r="55" spans="1:15" ht="20.25" x14ac:dyDescent="0.25">
      <c r="A55" s="98"/>
      <c r="B55" s="22"/>
      <c r="C55" s="32"/>
      <c r="D55" s="32"/>
    </row>
    <row r="56" spans="1:15" ht="20.25" x14ac:dyDescent="0.25">
      <c r="A56" s="98"/>
      <c r="B56" s="22"/>
      <c r="C56" s="32"/>
      <c r="D56" s="32"/>
    </row>
    <row r="57" spans="1:15" ht="20.25" x14ac:dyDescent="0.25">
      <c r="A57" s="98"/>
      <c r="B57" s="22"/>
      <c r="C57" s="32"/>
      <c r="D57" s="32"/>
    </row>
    <row r="58" spans="1:15" ht="20.25" x14ac:dyDescent="0.25">
      <c r="A58" s="98"/>
      <c r="B58" s="22"/>
      <c r="C58" s="32"/>
      <c r="D58" s="32"/>
    </row>
    <row r="59" spans="1:15" ht="20.25" x14ac:dyDescent="0.25">
      <c r="A59" s="98"/>
      <c r="B59" s="22"/>
      <c r="C59" s="32"/>
      <c r="D59" s="32"/>
    </row>
    <row r="60" spans="1:15" ht="20.25" x14ac:dyDescent="0.25">
      <c r="A60" s="98"/>
      <c r="B60" s="22"/>
      <c r="C60" s="32"/>
      <c r="D60" s="32"/>
    </row>
    <row r="61" spans="1:15" ht="20.25" x14ac:dyDescent="0.25">
      <c r="A61" s="98"/>
      <c r="B61" s="22"/>
      <c r="C61" s="32"/>
      <c r="D61" s="32"/>
    </row>
    <row r="62" spans="1:15" ht="20.25" x14ac:dyDescent="0.25">
      <c r="A62" s="98"/>
      <c r="B62" s="22"/>
      <c r="C62" s="32"/>
      <c r="D62" s="32"/>
    </row>
    <row r="63" spans="1:15" ht="20.25" x14ac:dyDescent="0.25">
      <c r="A63" s="98"/>
      <c r="B63" s="22"/>
      <c r="C63" s="32"/>
      <c r="D63" s="32"/>
    </row>
    <row r="64" spans="1:15" ht="20.25" x14ac:dyDescent="0.25">
      <c r="A64" s="98"/>
      <c r="B64" s="22"/>
      <c r="C64" s="32"/>
      <c r="D64" s="32"/>
    </row>
    <row r="65" spans="1:4" ht="20.25" x14ac:dyDescent="0.25">
      <c r="A65" s="98"/>
      <c r="B65" s="22"/>
      <c r="C65" s="32"/>
      <c r="D65" s="32"/>
    </row>
    <row r="66" spans="1:4" ht="20.25" x14ac:dyDescent="0.25">
      <c r="A66" s="98"/>
      <c r="B66" s="22"/>
      <c r="C66" s="32"/>
      <c r="D66" s="32"/>
    </row>
    <row r="67" spans="1:4" ht="20.25" x14ac:dyDescent="0.25">
      <c r="A67" s="98"/>
      <c r="B67" s="22"/>
      <c r="C67" s="32"/>
      <c r="D67" s="32"/>
    </row>
    <row r="68" spans="1:4" ht="20.25" x14ac:dyDescent="0.25">
      <c r="A68" s="98"/>
      <c r="B68" s="22"/>
      <c r="C68" s="32"/>
      <c r="D68" s="32"/>
    </row>
    <row r="69" spans="1:4" ht="20.25" x14ac:dyDescent="0.25">
      <c r="A69" s="98"/>
      <c r="B69" s="22"/>
      <c r="C69" s="32"/>
      <c r="D69" s="32"/>
    </row>
    <row r="70" spans="1:4" ht="20.25" x14ac:dyDescent="0.25">
      <c r="A70" s="98"/>
      <c r="B70" s="22"/>
      <c r="C70" s="32"/>
      <c r="D70" s="32"/>
    </row>
    <row r="71" spans="1:4" ht="20.25" x14ac:dyDescent="0.25">
      <c r="A71" s="98"/>
      <c r="B71" s="22"/>
      <c r="C71" s="32"/>
      <c r="D71" s="32"/>
    </row>
    <row r="72" spans="1:4" ht="20.25" x14ac:dyDescent="0.25">
      <c r="A72" s="98"/>
      <c r="B72" s="22"/>
      <c r="C72" s="32"/>
      <c r="D72" s="32"/>
    </row>
    <row r="73" spans="1:4" ht="20.25" x14ac:dyDescent="0.25">
      <c r="A73" s="98"/>
      <c r="B73" s="22"/>
      <c r="C73" s="32"/>
      <c r="D73" s="32"/>
    </row>
    <row r="74" spans="1:4" ht="20.25" x14ac:dyDescent="0.25">
      <c r="A74" s="98"/>
      <c r="B74" s="22"/>
      <c r="C74" s="32"/>
      <c r="D74" s="32"/>
    </row>
    <row r="75" spans="1:4" ht="20.25" x14ac:dyDescent="0.25">
      <c r="A75" s="98"/>
      <c r="B75" s="22"/>
      <c r="C75" s="32"/>
      <c r="D75" s="32"/>
    </row>
    <row r="76" spans="1:4" ht="20.25" x14ac:dyDescent="0.25">
      <c r="A76" s="98"/>
      <c r="B76" s="22"/>
      <c r="C76" s="32"/>
      <c r="D76" s="32"/>
    </row>
    <row r="77" spans="1:4" ht="20.25" x14ac:dyDescent="0.25">
      <c r="A77" s="98"/>
      <c r="B77" s="22"/>
      <c r="C77" s="32"/>
      <c r="D77" s="32"/>
    </row>
    <row r="78" spans="1:4" ht="20.25" x14ac:dyDescent="0.25">
      <c r="A78" s="98"/>
      <c r="B78" s="22"/>
      <c r="C78" s="32"/>
      <c r="D78" s="32"/>
    </row>
    <row r="79" spans="1:4" ht="20.25" x14ac:dyDescent="0.25">
      <c r="A79" s="98"/>
      <c r="B79" s="22"/>
      <c r="C79" s="32"/>
      <c r="D79" s="32"/>
    </row>
    <row r="80" spans="1:4" ht="20.25" x14ac:dyDescent="0.25">
      <c r="A80" s="98"/>
      <c r="B80" s="22"/>
      <c r="C80" s="32"/>
      <c r="D80" s="32"/>
    </row>
    <row r="81" spans="1:4" ht="20.25" x14ac:dyDescent="0.25">
      <c r="A81" s="98"/>
      <c r="B81" s="22"/>
      <c r="C81" s="32"/>
      <c r="D81" s="32"/>
    </row>
    <row r="82" spans="1:4" ht="20.25" x14ac:dyDescent="0.25">
      <c r="A82" s="98"/>
      <c r="B82" s="22"/>
      <c r="C82" s="32"/>
      <c r="D82" s="32"/>
    </row>
    <row r="83" spans="1:4" ht="20.25" x14ac:dyDescent="0.25">
      <c r="A83" s="98"/>
      <c r="B83" s="22"/>
      <c r="C83" s="32"/>
      <c r="D83" s="32"/>
    </row>
    <row r="84" spans="1:4" ht="20.25" x14ac:dyDescent="0.25">
      <c r="A84" s="98"/>
      <c r="B84" s="22"/>
      <c r="C84" s="32"/>
      <c r="D84" s="32"/>
    </row>
    <row r="85" spans="1:4" ht="20.25" x14ac:dyDescent="0.25">
      <c r="A85" s="98"/>
      <c r="B85" s="22"/>
      <c r="C85" s="32"/>
      <c r="D85" s="32"/>
    </row>
    <row r="86" spans="1:4" ht="20.25" x14ac:dyDescent="0.25">
      <c r="A86" s="98"/>
      <c r="B86" s="22"/>
      <c r="C86" s="32"/>
      <c r="D86" s="32"/>
    </row>
    <row r="87" spans="1:4" ht="20.25" x14ac:dyDescent="0.25">
      <c r="A87" s="98"/>
      <c r="B87" s="22"/>
      <c r="C87" s="32"/>
      <c r="D87" s="32"/>
    </row>
    <row r="88" spans="1:4" ht="20.25" x14ac:dyDescent="0.25">
      <c r="A88" s="98"/>
      <c r="B88" s="22"/>
      <c r="C88" s="32"/>
      <c r="D88" s="32"/>
    </row>
    <row r="89" spans="1:4" ht="20.25" x14ac:dyDescent="0.25">
      <c r="A89" s="98"/>
      <c r="B89" s="22"/>
      <c r="C89" s="32"/>
      <c r="D89" s="32"/>
    </row>
    <row r="90" spans="1:4" ht="20.25" x14ac:dyDescent="0.25">
      <c r="A90" s="98"/>
      <c r="B90" s="22"/>
      <c r="C90" s="32"/>
      <c r="D90" s="32"/>
    </row>
    <row r="91" spans="1:4" ht="20.25" x14ac:dyDescent="0.25">
      <c r="A91" s="98"/>
      <c r="B91" s="22"/>
      <c r="C91" s="32"/>
      <c r="D91" s="32"/>
    </row>
    <row r="92" spans="1:4" ht="20.25" x14ac:dyDescent="0.25">
      <c r="A92" s="98"/>
      <c r="B92" s="22"/>
      <c r="C92" s="32"/>
      <c r="D92" s="32"/>
    </row>
    <row r="93" spans="1:4" ht="20.25" x14ac:dyDescent="0.25">
      <c r="A93" s="98"/>
      <c r="B93" s="22"/>
      <c r="C93" s="32"/>
      <c r="D93" s="32"/>
    </row>
    <row r="94" spans="1:4" ht="20.25" x14ac:dyDescent="0.25">
      <c r="A94" s="98"/>
      <c r="B94" s="22"/>
      <c r="C94" s="32"/>
      <c r="D94" s="32"/>
    </row>
    <row r="95" spans="1:4" ht="20.25" x14ac:dyDescent="0.25">
      <c r="A95" s="98"/>
      <c r="B95" s="22"/>
      <c r="C95" s="32"/>
      <c r="D95" s="32"/>
    </row>
    <row r="96" spans="1:4" ht="20.25" x14ac:dyDescent="0.25">
      <c r="A96" s="98"/>
      <c r="B96" s="22"/>
      <c r="C96" s="32"/>
      <c r="D96" s="32"/>
    </row>
    <row r="97" spans="1:4" ht="20.25" x14ac:dyDescent="0.25">
      <c r="A97" s="98"/>
      <c r="B97" s="22"/>
      <c r="C97" s="32"/>
      <c r="D97" s="32"/>
    </row>
    <row r="98" spans="1:4" ht="20.25" x14ac:dyDescent="0.25">
      <c r="A98" s="98"/>
      <c r="B98" s="22"/>
      <c r="C98" s="32"/>
      <c r="D98" s="32"/>
    </row>
    <row r="99" spans="1:4" ht="20.25" x14ac:dyDescent="0.25">
      <c r="A99" s="98"/>
      <c r="B99" s="22"/>
      <c r="C99" s="32"/>
      <c r="D99" s="32"/>
    </row>
    <row r="100" spans="1:4" ht="20.25" x14ac:dyDescent="0.25">
      <c r="A100" s="98"/>
      <c r="B100" s="22"/>
      <c r="C100" s="32"/>
      <c r="D100" s="32"/>
    </row>
    <row r="101" spans="1:4" ht="20.25" x14ac:dyDescent="0.25">
      <c r="A101" s="98"/>
      <c r="B101" s="22"/>
      <c r="C101" s="32"/>
      <c r="D101" s="32"/>
    </row>
    <row r="102" spans="1:4" ht="20.25" x14ac:dyDescent="0.25">
      <c r="A102" s="98"/>
      <c r="B102" s="22"/>
      <c r="C102" s="32"/>
      <c r="D102" s="32"/>
    </row>
    <row r="103" spans="1:4" ht="20.25" x14ac:dyDescent="0.25">
      <c r="A103" s="98"/>
      <c r="B103" s="22"/>
      <c r="C103" s="32"/>
      <c r="D103" s="32"/>
    </row>
    <row r="104" spans="1:4" ht="20.25" x14ac:dyDescent="0.25">
      <c r="A104" s="98"/>
      <c r="B104" s="22"/>
      <c r="C104" s="32"/>
      <c r="D104" s="32"/>
    </row>
    <row r="105" spans="1:4" ht="20.25" x14ac:dyDescent="0.25">
      <c r="A105" s="98"/>
      <c r="B105" s="22"/>
      <c r="C105" s="32"/>
      <c r="D105" s="32"/>
    </row>
    <row r="106" spans="1:4" ht="20.25" x14ac:dyDescent="0.25">
      <c r="A106" s="98"/>
      <c r="B106" s="22"/>
      <c r="C106" s="32"/>
      <c r="D106" s="32"/>
    </row>
    <row r="107" spans="1:4" ht="20.25" x14ac:dyDescent="0.25">
      <c r="A107" s="98"/>
      <c r="B107" s="22"/>
      <c r="C107" s="32"/>
      <c r="D107" s="32"/>
    </row>
    <row r="108" spans="1:4" ht="20.25" x14ac:dyDescent="0.25">
      <c r="A108" s="98"/>
      <c r="B108" s="22"/>
      <c r="C108" s="32"/>
      <c r="D108" s="32"/>
    </row>
    <row r="109" spans="1:4" ht="20.25" x14ac:dyDescent="0.25">
      <c r="A109" s="98"/>
      <c r="B109" s="22"/>
      <c r="C109" s="32"/>
      <c r="D109" s="32"/>
    </row>
    <row r="110" spans="1:4" ht="20.25" x14ac:dyDescent="0.25">
      <c r="A110" s="98"/>
      <c r="B110" s="22"/>
      <c r="C110" s="32"/>
      <c r="D110" s="32"/>
    </row>
    <row r="111" spans="1:4" ht="20.25" x14ac:dyDescent="0.25">
      <c r="A111" s="98"/>
      <c r="B111" s="22"/>
      <c r="C111" s="32"/>
      <c r="D111" s="32"/>
    </row>
    <row r="112" spans="1:4" ht="20.25" x14ac:dyDescent="0.25">
      <c r="A112" s="98"/>
      <c r="B112" s="22"/>
      <c r="C112" s="32"/>
      <c r="D112" s="32"/>
    </row>
    <row r="113" spans="1:4" ht="20.25" x14ac:dyDescent="0.25">
      <c r="A113" s="98"/>
      <c r="B113" s="22"/>
      <c r="C113" s="32"/>
      <c r="D113" s="32"/>
    </row>
    <row r="114" spans="1:4" ht="20.25" x14ac:dyDescent="0.25">
      <c r="A114" s="98"/>
      <c r="B114" s="22"/>
      <c r="C114" s="32"/>
      <c r="D114" s="32"/>
    </row>
    <row r="115" spans="1:4" ht="20.25" x14ac:dyDescent="0.25">
      <c r="A115" s="98"/>
      <c r="B115" s="22"/>
      <c r="C115" s="32"/>
      <c r="D115" s="32"/>
    </row>
    <row r="116" spans="1:4" ht="20.25" x14ac:dyDescent="0.25">
      <c r="A116" s="98"/>
      <c r="B116" s="22"/>
      <c r="C116" s="32"/>
      <c r="D116" s="32"/>
    </row>
    <row r="117" spans="1:4" ht="20.25" x14ac:dyDescent="0.25">
      <c r="A117" s="98"/>
      <c r="B117" s="22"/>
      <c r="C117" s="32"/>
      <c r="D117" s="32"/>
    </row>
    <row r="118" spans="1:4" ht="20.25" x14ac:dyDescent="0.25">
      <c r="A118" s="98"/>
      <c r="B118" s="22"/>
      <c r="C118" s="32"/>
      <c r="D118" s="32"/>
    </row>
    <row r="119" spans="1:4" ht="20.25" x14ac:dyDescent="0.25">
      <c r="A119" s="98"/>
      <c r="B119" s="22"/>
      <c r="C119" s="32"/>
      <c r="D119" s="32"/>
    </row>
    <row r="120" spans="1:4" ht="20.25" x14ac:dyDescent="0.25">
      <c r="A120" s="98"/>
      <c r="B120" s="22"/>
      <c r="C120" s="32"/>
      <c r="D120" s="32"/>
    </row>
    <row r="121" spans="1:4" ht="20.25" x14ac:dyDescent="0.25">
      <c r="A121" s="98"/>
      <c r="B121" s="22"/>
      <c r="C121" s="32"/>
      <c r="D121" s="32"/>
    </row>
    <row r="122" spans="1:4" ht="20.25" x14ac:dyDescent="0.25">
      <c r="A122" s="98"/>
      <c r="B122" s="22"/>
      <c r="C122" s="32"/>
      <c r="D122" s="32"/>
    </row>
    <row r="123" spans="1:4" ht="20.25" x14ac:dyDescent="0.25">
      <c r="A123" s="98"/>
      <c r="B123" s="22"/>
      <c r="C123" s="32"/>
      <c r="D123" s="32"/>
    </row>
    <row r="124" spans="1:4" ht="20.25" x14ac:dyDescent="0.25">
      <c r="A124" s="98"/>
      <c r="B124" s="22"/>
      <c r="C124" s="32"/>
      <c r="D124" s="32"/>
    </row>
    <row r="125" spans="1:4" ht="20.25" x14ac:dyDescent="0.25">
      <c r="A125" s="98"/>
      <c r="B125" s="22"/>
      <c r="C125" s="32"/>
      <c r="D125" s="32"/>
    </row>
    <row r="126" spans="1:4" ht="20.25" x14ac:dyDescent="0.25">
      <c r="A126" s="98"/>
      <c r="B126" s="22"/>
      <c r="C126" s="32"/>
      <c r="D126" s="32"/>
    </row>
    <row r="127" spans="1:4" ht="20.25" x14ac:dyDescent="0.25">
      <c r="A127" s="98"/>
      <c r="B127" s="22"/>
      <c r="C127" s="32"/>
      <c r="D127" s="32"/>
    </row>
    <row r="128" spans="1:4" ht="20.25" x14ac:dyDescent="0.25">
      <c r="A128" s="98"/>
      <c r="B128" s="22"/>
      <c r="C128" s="32"/>
      <c r="D128" s="32"/>
    </row>
    <row r="129" spans="1:4" ht="20.25" x14ac:dyDescent="0.25">
      <c r="A129" s="98"/>
      <c r="B129" s="22"/>
      <c r="C129" s="32"/>
      <c r="D129" s="32"/>
    </row>
    <row r="130" spans="1:4" ht="20.25" x14ac:dyDescent="0.25">
      <c r="A130" s="98"/>
      <c r="B130" s="22"/>
      <c r="C130" s="32"/>
      <c r="D130" s="32"/>
    </row>
    <row r="131" spans="1:4" ht="20.25" x14ac:dyDescent="0.25">
      <c r="A131" s="98"/>
      <c r="B131" s="22"/>
      <c r="C131" s="32"/>
      <c r="D131" s="32"/>
    </row>
    <row r="132" spans="1:4" ht="20.25" x14ac:dyDescent="0.25">
      <c r="A132" s="98"/>
      <c r="B132" s="22"/>
      <c r="C132" s="32"/>
      <c r="D132" s="32"/>
    </row>
    <row r="133" spans="1:4" ht="20.25" x14ac:dyDescent="0.25">
      <c r="A133" s="98"/>
      <c r="B133" s="22"/>
      <c r="C133" s="32"/>
      <c r="D133" s="32"/>
    </row>
    <row r="134" spans="1:4" ht="20.25" x14ac:dyDescent="0.25">
      <c r="A134" s="98"/>
      <c r="B134" s="22"/>
      <c r="C134" s="32"/>
      <c r="D134" s="32"/>
    </row>
    <row r="135" spans="1:4" ht="20.25" x14ac:dyDescent="0.25">
      <c r="A135" s="98"/>
      <c r="B135" s="22"/>
      <c r="C135" s="32"/>
      <c r="D135" s="32"/>
    </row>
    <row r="136" spans="1:4" ht="20.25" x14ac:dyDescent="0.25">
      <c r="A136" s="98"/>
      <c r="B136" s="22"/>
      <c r="C136" s="32"/>
      <c r="D136" s="32"/>
    </row>
    <row r="137" spans="1:4" ht="20.25" x14ac:dyDescent="0.25">
      <c r="A137" s="98"/>
      <c r="B137" s="22"/>
      <c r="C137" s="32"/>
      <c r="D137" s="32"/>
    </row>
    <row r="138" spans="1:4" ht="20.25" x14ac:dyDescent="0.25">
      <c r="A138" s="98"/>
      <c r="B138" s="22"/>
      <c r="C138" s="32"/>
      <c r="D138" s="32"/>
    </row>
    <row r="139" spans="1:4" ht="20.25" x14ac:dyDescent="0.25">
      <c r="A139" s="98"/>
      <c r="B139" s="22"/>
      <c r="C139" s="32"/>
      <c r="D139" s="32"/>
    </row>
    <row r="140" spans="1:4" ht="20.25" x14ac:dyDescent="0.25">
      <c r="A140" s="98"/>
      <c r="B140" s="22"/>
      <c r="C140" s="32"/>
      <c r="D140" s="32"/>
    </row>
    <row r="141" spans="1:4" ht="20.25" x14ac:dyDescent="0.25">
      <c r="A141" s="98"/>
      <c r="B141" s="22"/>
      <c r="C141" s="32"/>
      <c r="D141" s="32"/>
    </row>
    <row r="142" spans="1:4" ht="20.25" x14ac:dyDescent="0.25">
      <c r="A142" s="98"/>
      <c r="B142" s="22"/>
      <c r="C142" s="32"/>
      <c r="D142" s="32"/>
    </row>
    <row r="143" spans="1:4" ht="20.25" x14ac:dyDescent="0.25">
      <c r="A143" s="98"/>
      <c r="B143" s="22"/>
      <c r="C143" s="32"/>
      <c r="D143" s="32"/>
    </row>
    <row r="144" spans="1:4" ht="20.25" x14ac:dyDescent="0.25">
      <c r="A144" s="98"/>
      <c r="B144" s="22"/>
      <c r="C144" s="32"/>
      <c r="D144" s="32"/>
    </row>
    <row r="145" spans="1:4" ht="20.25" x14ac:dyDescent="0.25">
      <c r="A145" s="98"/>
      <c r="B145" s="22"/>
      <c r="C145" s="32"/>
      <c r="D145" s="32"/>
    </row>
    <row r="146" spans="1:4" ht="20.25" x14ac:dyDescent="0.25">
      <c r="A146" s="98"/>
      <c r="B146" s="22"/>
      <c r="C146" s="32"/>
      <c r="D146" s="32"/>
    </row>
    <row r="147" spans="1:4" ht="20.25" x14ac:dyDescent="0.25">
      <c r="A147" s="98"/>
      <c r="B147" s="22"/>
      <c r="C147" s="32"/>
      <c r="D147" s="32"/>
    </row>
    <row r="148" spans="1:4" ht="20.25" x14ac:dyDescent="0.25">
      <c r="A148" s="98"/>
      <c r="B148" s="22"/>
      <c r="C148" s="32"/>
      <c r="D148" s="32"/>
    </row>
    <row r="149" spans="1:4" ht="20.25" x14ac:dyDescent="0.25">
      <c r="A149" s="98"/>
      <c r="B149" s="22"/>
      <c r="C149" s="32"/>
      <c r="D149" s="32"/>
    </row>
    <row r="150" spans="1:4" ht="20.25" x14ac:dyDescent="0.25">
      <c r="A150" s="98"/>
      <c r="B150" s="22"/>
      <c r="C150" s="32"/>
      <c r="D150" s="32"/>
    </row>
    <row r="151" spans="1:4" ht="20.25" x14ac:dyDescent="0.25">
      <c r="A151" s="98"/>
      <c r="B151" s="22"/>
      <c r="C151" s="32"/>
      <c r="D151" s="32"/>
    </row>
    <row r="152" spans="1:4" ht="20.25" x14ac:dyDescent="0.25">
      <c r="A152" s="98"/>
      <c r="B152" s="22"/>
      <c r="C152" s="32"/>
      <c r="D152" s="32"/>
    </row>
    <row r="153" spans="1:4" ht="20.25" x14ac:dyDescent="0.25">
      <c r="A153" s="98"/>
      <c r="B153" s="22"/>
      <c r="C153" s="32"/>
      <c r="D153" s="32"/>
    </row>
    <row r="154" spans="1:4" ht="20.25" x14ac:dyDescent="0.25">
      <c r="A154" s="98"/>
      <c r="B154" s="22"/>
      <c r="C154" s="32"/>
      <c r="D154" s="32"/>
    </row>
    <row r="155" spans="1:4" ht="20.25" x14ac:dyDescent="0.25">
      <c r="A155" s="98"/>
      <c r="B155" s="22"/>
      <c r="C155" s="32"/>
      <c r="D155" s="32"/>
    </row>
    <row r="156" spans="1:4" ht="20.25" x14ac:dyDescent="0.25">
      <c r="A156" s="98"/>
      <c r="B156" s="22"/>
      <c r="C156" s="32"/>
      <c r="D156" s="32"/>
    </row>
    <row r="157" spans="1:4" ht="20.25" x14ac:dyDescent="0.25">
      <c r="A157" s="98"/>
      <c r="B157" s="22"/>
      <c r="C157" s="32"/>
      <c r="D157" s="32"/>
    </row>
    <row r="158" spans="1:4" ht="20.25" x14ac:dyDescent="0.25">
      <c r="A158" s="98"/>
      <c r="B158" s="22"/>
      <c r="C158" s="32"/>
      <c r="D158" s="32"/>
    </row>
    <row r="159" spans="1:4" ht="20.25" x14ac:dyDescent="0.25">
      <c r="A159" s="98"/>
      <c r="B159" s="22"/>
      <c r="C159" s="32"/>
      <c r="D159" s="32"/>
    </row>
    <row r="160" spans="1:4" ht="20.25" x14ac:dyDescent="0.25">
      <c r="A160" s="98"/>
      <c r="B160" s="22"/>
      <c r="C160" s="32"/>
      <c r="D160" s="32"/>
    </row>
    <row r="161" spans="1:4" ht="20.25" x14ac:dyDescent="0.25">
      <c r="A161" s="98"/>
      <c r="B161" s="22"/>
      <c r="C161" s="32"/>
      <c r="D161" s="32"/>
    </row>
    <row r="162" spans="1:4" ht="20.25" x14ac:dyDescent="0.25">
      <c r="A162" s="98"/>
      <c r="B162" s="22"/>
      <c r="C162" s="32"/>
      <c r="D162" s="32"/>
    </row>
    <row r="163" spans="1:4" ht="20.25" x14ac:dyDescent="0.25">
      <c r="A163" s="98"/>
      <c r="B163" s="22"/>
      <c r="C163" s="32"/>
      <c r="D163" s="32"/>
    </row>
    <row r="164" spans="1:4" ht="20.25" x14ac:dyDescent="0.25">
      <c r="A164" s="98"/>
      <c r="B164" s="22"/>
      <c r="C164" s="32"/>
      <c r="D164" s="32"/>
    </row>
    <row r="165" spans="1:4" ht="20.25" x14ac:dyDescent="0.25">
      <c r="A165" s="98"/>
      <c r="B165" s="22"/>
      <c r="C165" s="32"/>
      <c r="D165" s="32"/>
    </row>
    <row r="166" spans="1:4" ht="20.25" x14ac:dyDescent="0.25">
      <c r="A166" s="98"/>
      <c r="B166" s="22"/>
      <c r="C166" s="32"/>
      <c r="D166" s="32"/>
    </row>
    <row r="167" spans="1:4" ht="20.25" x14ac:dyDescent="0.25">
      <c r="A167" s="98"/>
      <c r="B167" s="22"/>
      <c r="C167" s="32"/>
      <c r="D167" s="32"/>
    </row>
    <row r="168" spans="1:4" ht="20.25" x14ac:dyDescent="0.25">
      <c r="A168" s="98"/>
      <c r="B168" s="22"/>
      <c r="C168" s="32"/>
      <c r="D168" s="32"/>
    </row>
    <row r="169" spans="1:4" ht="20.25" x14ac:dyDescent="0.25">
      <c r="A169" s="98"/>
      <c r="B169" s="22"/>
      <c r="C169" s="32"/>
      <c r="D169" s="32"/>
    </row>
    <row r="170" spans="1:4" ht="20.25" x14ac:dyDescent="0.25">
      <c r="A170" s="98"/>
      <c r="B170" s="22"/>
      <c r="C170" s="32"/>
      <c r="D170" s="32"/>
    </row>
    <row r="171" spans="1:4" ht="20.25" x14ac:dyDescent="0.25">
      <c r="A171" s="98"/>
      <c r="B171" s="22"/>
      <c r="C171" s="32"/>
      <c r="D171" s="32"/>
    </row>
    <row r="172" spans="1:4" ht="20.25" x14ac:dyDescent="0.25">
      <c r="A172" s="98"/>
      <c r="B172" s="22"/>
      <c r="C172" s="32"/>
      <c r="D172" s="32"/>
    </row>
    <row r="173" spans="1:4" ht="20.25" x14ac:dyDescent="0.25">
      <c r="A173" s="98"/>
      <c r="B173" s="22"/>
      <c r="C173" s="32"/>
      <c r="D173" s="32"/>
    </row>
    <row r="174" spans="1:4" ht="20.25" x14ac:dyDescent="0.25">
      <c r="A174" s="98"/>
      <c r="B174" s="22"/>
      <c r="C174" s="32"/>
      <c r="D174" s="32"/>
    </row>
    <row r="175" spans="1:4" ht="20.25" x14ac:dyDescent="0.25">
      <c r="A175" s="98"/>
      <c r="B175" s="22"/>
      <c r="C175" s="32"/>
      <c r="D175" s="32"/>
    </row>
    <row r="176" spans="1:4" ht="20.25" x14ac:dyDescent="0.25">
      <c r="A176" s="98"/>
      <c r="B176" s="22"/>
      <c r="C176" s="32"/>
      <c r="D176" s="32"/>
    </row>
    <row r="177" spans="1:4" ht="20.25" x14ac:dyDescent="0.25">
      <c r="A177" s="98"/>
      <c r="B177" s="22"/>
      <c r="C177" s="32"/>
      <c r="D177" s="32"/>
    </row>
    <row r="178" spans="1:4" ht="20.25" x14ac:dyDescent="0.25">
      <c r="A178" s="98"/>
      <c r="B178" s="22"/>
      <c r="C178" s="32"/>
      <c r="D178" s="32"/>
    </row>
    <row r="179" spans="1:4" ht="20.25" x14ac:dyDescent="0.25">
      <c r="A179" s="98"/>
      <c r="B179" s="22"/>
      <c r="C179" s="32"/>
      <c r="D179" s="32"/>
    </row>
    <row r="180" spans="1:4" ht="20.25" x14ac:dyDescent="0.25">
      <c r="A180" s="98"/>
      <c r="B180" s="22"/>
      <c r="C180" s="32"/>
      <c r="D180" s="32"/>
    </row>
    <row r="181" spans="1:4" ht="20.25" x14ac:dyDescent="0.25">
      <c r="A181" s="98"/>
      <c r="B181" s="22"/>
      <c r="C181" s="32"/>
      <c r="D181" s="32"/>
    </row>
    <row r="182" spans="1:4" ht="20.25" x14ac:dyDescent="0.25">
      <c r="A182" s="98"/>
      <c r="B182" s="22"/>
      <c r="C182" s="32"/>
      <c r="D182" s="32"/>
    </row>
    <row r="183" spans="1:4" ht="20.25" x14ac:dyDescent="0.25">
      <c r="A183" s="98"/>
      <c r="B183" s="22"/>
      <c r="C183" s="32"/>
      <c r="D183" s="32"/>
    </row>
    <row r="184" spans="1:4" ht="20.25" x14ac:dyDescent="0.25">
      <c r="A184" s="98"/>
      <c r="B184" s="22"/>
      <c r="C184" s="32"/>
      <c r="D184" s="32"/>
    </row>
    <row r="185" spans="1:4" ht="20.25" x14ac:dyDescent="0.25">
      <c r="A185" s="98"/>
      <c r="B185" s="22"/>
      <c r="C185" s="32"/>
      <c r="D185" s="32"/>
    </row>
    <row r="186" spans="1:4" ht="20.25" x14ac:dyDescent="0.25">
      <c r="A186" s="98"/>
      <c r="B186" s="22"/>
      <c r="C186" s="32"/>
      <c r="D186" s="32"/>
    </row>
    <row r="187" spans="1:4" ht="20.25" x14ac:dyDescent="0.25">
      <c r="A187" s="98"/>
      <c r="B187" s="22"/>
      <c r="C187" s="32"/>
      <c r="D187" s="32"/>
    </row>
    <row r="188" spans="1:4" ht="20.25" x14ac:dyDescent="0.25">
      <c r="A188" s="98"/>
      <c r="B188" s="22"/>
      <c r="C188" s="32"/>
      <c r="D188" s="32"/>
    </row>
    <row r="189" spans="1:4" ht="20.25" x14ac:dyDescent="0.25">
      <c r="A189" s="98"/>
      <c r="B189" s="22"/>
      <c r="C189" s="32"/>
      <c r="D189" s="32"/>
    </row>
    <row r="190" spans="1:4" ht="20.25" x14ac:dyDescent="0.25">
      <c r="A190" s="98"/>
      <c r="B190" s="22"/>
      <c r="C190" s="32"/>
      <c r="D190" s="32"/>
    </row>
    <row r="191" spans="1:4" ht="20.25" x14ac:dyDescent="0.25">
      <c r="A191" s="98"/>
      <c r="B191" s="22"/>
      <c r="C191" s="32"/>
      <c r="D191" s="32"/>
    </row>
    <row r="192" spans="1:4" ht="20.25" x14ac:dyDescent="0.25">
      <c r="A192" s="98"/>
      <c r="B192" s="22"/>
      <c r="C192" s="32"/>
      <c r="D192" s="32"/>
    </row>
    <row r="193" spans="1:4" ht="20.25" x14ac:dyDescent="0.25">
      <c r="A193" s="98"/>
      <c r="B193" s="22"/>
      <c r="C193" s="32"/>
      <c r="D193" s="32"/>
    </row>
    <row r="194" spans="1:4" ht="20.25" x14ac:dyDescent="0.25">
      <c r="A194" s="98"/>
      <c r="B194" s="22"/>
      <c r="C194" s="32"/>
      <c r="D194" s="32"/>
    </row>
    <row r="195" spans="1:4" ht="20.25" x14ac:dyDescent="0.25">
      <c r="A195" s="98"/>
      <c r="B195" s="22"/>
      <c r="C195" s="32"/>
      <c r="D195" s="32"/>
    </row>
    <row r="196" spans="1:4" ht="20.25" x14ac:dyDescent="0.25">
      <c r="A196" s="98"/>
      <c r="B196" s="22"/>
      <c r="C196" s="32"/>
      <c r="D196" s="32"/>
    </row>
    <row r="197" spans="1:4" ht="20.25" x14ac:dyDescent="0.25">
      <c r="A197" s="98"/>
      <c r="B197" s="22"/>
      <c r="C197" s="32"/>
      <c r="D197" s="32"/>
    </row>
    <row r="198" spans="1:4" ht="20.25" x14ac:dyDescent="0.25">
      <c r="A198" s="98"/>
      <c r="B198" s="22"/>
      <c r="C198" s="32"/>
      <c r="D198" s="32"/>
    </row>
    <row r="199" spans="1:4" ht="20.25" x14ac:dyDescent="0.25">
      <c r="A199" s="98"/>
      <c r="B199" s="22"/>
      <c r="C199" s="32"/>
      <c r="D199" s="32"/>
    </row>
    <row r="200" spans="1:4" ht="20.25" x14ac:dyDescent="0.25">
      <c r="A200" s="98"/>
      <c r="B200" s="22"/>
      <c r="C200" s="32"/>
      <c r="D200" s="32"/>
    </row>
    <row r="201" spans="1:4" ht="20.25" x14ac:dyDescent="0.25">
      <c r="A201" s="98"/>
      <c r="B201" s="22"/>
      <c r="C201" s="32"/>
      <c r="D201" s="32"/>
    </row>
    <row r="202" spans="1:4" ht="20.25" x14ac:dyDescent="0.25">
      <c r="A202" s="98"/>
      <c r="B202" s="22"/>
      <c r="C202" s="32"/>
      <c r="D202" s="32"/>
    </row>
    <row r="203" spans="1:4" ht="20.25" x14ac:dyDescent="0.25">
      <c r="A203" s="98"/>
      <c r="B203" s="22"/>
      <c r="C203" s="32"/>
      <c r="D203" s="32"/>
    </row>
    <row r="204" spans="1:4" ht="20.25" x14ac:dyDescent="0.25">
      <c r="A204" s="98"/>
      <c r="B204" s="22"/>
      <c r="C204" s="32"/>
      <c r="D204" s="32"/>
    </row>
    <row r="205" spans="1:4" ht="20.25" x14ac:dyDescent="0.25">
      <c r="A205" s="98"/>
      <c r="B205" s="22"/>
      <c r="C205" s="32"/>
      <c r="D205" s="32"/>
    </row>
    <row r="206" spans="1:4" ht="20.25" x14ac:dyDescent="0.25">
      <c r="A206" s="98"/>
      <c r="B206" s="22"/>
      <c r="C206" s="32"/>
      <c r="D206" s="32"/>
    </row>
    <row r="207" spans="1:4" ht="20.25" x14ac:dyDescent="0.25">
      <c r="A207" s="98"/>
      <c r="B207" s="22"/>
      <c r="C207" s="32"/>
      <c r="D207" s="32"/>
    </row>
    <row r="208" spans="1:4" x14ac:dyDescent="0.25">
      <c r="A208" s="81"/>
      <c r="B208" s="22"/>
      <c r="C208" s="22"/>
      <c r="D208" s="22"/>
    </row>
    <row r="209" spans="1:8" ht="20.25" x14ac:dyDescent="0.25">
      <c r="A209" s="81"/>
      <c r="B209" s="28" t="s">
        <v>241</v>
      </c>
      <c r="C209" s="28" t="s">
        <v>242</v>
      </c>
      <c r="D209" s="31" t="s">
        <v>241</v>
      </c>
      <c r="E209" s="31" t="s">
        <v>242</v>
      </c>
    </row>
    <row r="210" spans="1:8" ht="21" x14ac:dyDescent="0.35">
      <c r="A210" s="81"/>
      <c r="B210" s="29" t="s">
        <v>243</v>
      </c>
      <c r="C210" s="29" t="s">
        <v>244</v>
      </c>
      <c r="D210" t="s">
        <v>243</v>
      </c>
      <c r="F210" t="str">
        <f>IF(NOT(ISBLANK(D210)),D210,IF(NOT(ISBLANK(E210)),"     "&amp;E210,FALSE))</f>
        <v>Afectación Económica o presupuestal</v>
      </c>
      <c r="G210" t="s">
        <v>243</v>
      </c>
      <c r="H210" t="str">
        <f>IF(NOT(ISERROR(MATCH(G210,_xlfn.ANCHORARRAY(B221),0))),F223&amp;"Por favor no seleccionar los criterios de impacto",G210)</f>
        <v>❌Por favor no seleccionar los criterios de impacto</v>
      </c>
    </row>
    <row r="211" spans="1:8" ht="21" x14ac:dyDescent="0.35">
      <c r="A211" s="81"/>
      <c r="B211" s="29" t="s">
        <v>243</v>
      </c>
      <c r="C211" s="29" t="s">
        <v>219</v>
      </c>
      <c r="E211" t="s">
        <v>244</v>
      </c>
      <c r="F211" t="str">
        <f t="shared" ref="F211:F221" si="0">IF(NOT(ISBLANK(D211)),D211,IF(NOT(ISBLANK(E211)),"     "&amp;E211,FALSE))</f>
        <v xml:space="preserve">     Afectación menor a 10 SMLMV .</v>
      </c>
    </row>
    <row r="212" spans="1:8" ht="21" x14ac:dyDescent="0.35">
      <c r="A212" s="81"/>
      <c r="B212" s="29" t="s">
        <v>243</v>
      </c>
      <c r="C212" s="29" t="s">
        <v>222</v>
      </c>
      <c r="E212" t="s">
        <v>219</v>
      </c>
      <c r="F212" t="str">
        <f t="shared" si="0"/>
        <v xml:space="preserve">     Entre 10 y 50 SMLMV </v>
      </c>
    </row>
    <row r="213" spans="1:8" ht="21" x14ac:dyDescent="0.35">
      <c r="A213" s="81"/>
      <c r="B213" s="29" t="s">
        <v>243</v>
      </c>
      <c r="C213" s="29" t="s">
        <v>226</v>
      </c>
      <c r="E213" t="s">
        <v>222</v>
      </c>
      <c r="F213" t="str">
        <f t="shared" si="0"/>
        <v xml:space="preserve">     Entre 50 y 100 SMLMV </v>
      </c>
    </row>
    <row r="214" spans="1:8" ht="21" x14ac:dyDescent="0.35">
      <c r="A214" s="81"/>
      <c r="B214" s="29" t="s">
        <v>243</v>
      </c>
      <c r="C214" s="29" t="s">
        <v>230</v>
      </c>
      <c r="E214" t="s">
        <v>226</v>
      </c>
      <c r="F214" t="str">
        <f t="shared" si="0"/>
        <v xml:space="preserve">     Entre 100 y 500 SMLMV </v>
      </c>
    </row>
    <row r="215" spans="1:8" ht="21" x14ac:dyDescent="0.35">
      <c r="A215" s="81"/>
      <c r="B215" s="29" t="s">
        <v>212</v>
      </c>
      <c r="C215" s="29" t="s">
        <v>216</v>
      </c>
      <c r="E215" t="s">
        <v>230</v>
      </c>
      <c r="F215" t="str">
        <f t="shared" si="0"/>
        <v xml:space="preserve">     Mayor a 500 SMLMV </v>
      </c>
    </row>
    <row r="216" spans="1:8" ht="21" x14ac:dyDescent="0.35">
      <c r="A216" s="81"/>
      <c r="B216" s="29" t="s">
        <v>212</v>
      </c>
      <c r="C216" s="29" t="s">
        <v>220</v>
      </c>
      <c r="D216" t="s">
        <v>212</v>
      </c>
      <c r="F216" t="str">
        <f t="shared" si="0"/>
        <v>Pérdida Reputacional</v>
      </c>
    </row>
    <row r="217" spans="1:8" ht="21" x14ac:dyDescent="0.35">
      <c r="A217" s="81"/>
      <c r="B217" s="29" t="s">
        <v>212</v>
      </c>
      <c r="C217" s="29" t="s">
        <v>223</v>
      </c>
      <c r="E217" t="s">
        <v>216</v>
      </c>
      <c r="F217" t="str">
        <f t="shared" si="0"/>
        <v xml:space="preserve">     El riesgo afecta la imagen de alguna área de la organización</v>
      </c>
    </row>
    <row r="218" spans="1:8" ht="21" x14ac:dyDescent="0.35">
      <c r="A218" s="81"/>
      <c r="B218" s="29" t="s">
        <v>212</v>
      </c>
      <c r="C218" s="29" t="s">
        <v>227</v>
      </c>
      <c r="E218" t="s">
        <v>220</v>
      </c>
      <c r="F218" t="str">
        <f t="shared" si="0"/>
        <v xml:space="preserve">     El riesgo afecta la imagen de la entidad internamente, de conocimiento general, nivel interno, de junta dircetiva y accionistas y/o de provedores</v>
      </c>
    </row>
    <row r="219" spans="1:8" ht="21" x14ac:dyDescent="0.35">
      <c r="A219" s="81"/>
      <c r="B219" s="29" t="s">
        <v>212</v>
      </c>
      <c r="C219" s="29" t="s">
        <v>231</v>
      </c>
      <c r="E219" t="s">
        <v>223</v>
      </c>
      <c r="F219" t="str">
        <f t="shared" si="0"/>
        <v xml:space="preserve">     El riesgo afecta la imagen de la entidad con algunos usuarios de relevancia frente al logro de los objetivos</v>
      </c>
    </row>
    <row r="220" spans="1:8" x14ac:dyDescent="0.25">
      <c r="A220" s="81"/>
      <c r="B220" s="30"/>
      <c r="C220" s="30"/>
      <c r="E220" t="s">
        <v>227</v>
      </c>
      <c r="F220" t="str">
        <f t="shared" si="0"/>
        <v xml:space="preserve">     El riesgo afecta la imagen de de la entidad con efecto publicitario sostenido a nivel de sector administrativo, nivel departamental o municipal</v>
      </c>
    </row>
    <row r="221" spans="1:8" x14ac:dyDescent="0.25">
      <c r="A221" s="81"/>
      <c r="B221" s="30" t="str" cm="1">
        <f t="array" ref="B221:B223">_xlfn.UNIQUE(Tabla1[[#All],[Criterios]])</f>
        <v>Criterios</v>
      </c>
      <c r="C221" s="30"/>
      <c r="E221" t="s">
        <v>231</v>
      </c>
      <c r="F221" t="str">
        <f t="shared" si="0"/>
        <v xml:space="preserve">     El riesgo afecta la imagen de la entidad a nivel nacional, con efecto publicitarios sostenible a nivel país</v>
      </c>
    </row>
    <row r="222" spans="1:8" x14ac:dyDescent="0.25">
      <c r="A222" s="81"/>
      <c r="B222" s="30" t="str">
        <v>Afectación Económica o presupuestal</v>
      </c>
      <c r="C222" s="30"/>
    </row>
    <row r="223" spans="1:8" x14ac:dyDescent="0.25">
      <c r="B223" s="30" t="str">
        <v>Pérdida Reputacional</v>
      </c>
      <c r="C223" s="30"/>
      <c r="F223" s="33" t="s">
        <v>245</v>
      </c>
    </row>
    <row r="224" spans="1:8" x14ac:dyDescent="0.25">
      <c r="B224" s="21"/>
      <c r="C224" s="21"/>
      <c r="F224" s="33" t="s">
        <v>246</v>
      </c>
    </row>
    <row r="225" spans="2:4" x14ac:dyDescent="0.25">
      <c r="B225" s="21"/>
      <c r="C225" s="21"/>
    </row>
    <row r="226" spans="2:4" x14ac:dyDescent="0.25">
      <c r="B226" s="21"/>
      <c r="C226" s="21"/>
    </row>
    <row r="227" spans="2:4" x14ac:dyDescent="0.25">
      <c r="B227" s="21"/>
      <c r="C227" s="21"/>
      <c r="D227" s="21"/>
    </row>
    <row r="228" spans="2:4" x14ac:dyDescent="0.25">
      <c r="B228" s="21"/>
      <c r="C228" s="21"/>
      <c r="D228" s="21"/>
    </row>
    <row r="229" spans="2:4" x14ac:dyDescent="0.25">
      <c r="B229" s="21"/>
      <c r="C229" s="21"/>
      <c r="D229" s="21"/>
    </row>
    <row r="230" spans="2:4" x14ac:dyDescent="0.25">
      <c r="B230" s="21"/>
      <c r="C230" s="21"/>
      <c r="D230" s="21"/>
    </row>
    <row r="231" spans="2:4" x14ac:dyDescent="0.25">
      <c r="B231" s="21"/>
      <c r="C231" s="21"/>
      <c r="D231" s="21"/>
    </row>
    <row r="232" spans="2:4" x14ac:dyDescent="0.25">
      <c r="B232" s="21"/>
      <c r="C232" s="21"/>
      <c r="D232" s="21"/>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3"/>
    <col min="3" max="3" width="17" style="83" customWidth="1"/>
    <col min="4" max="4" width="14.28515625" style="83"/>
    <col min="5" max="5" width="46" style="83" customWidth="1"/>
    <col min="6" max="16384" width="14.28515625" style="83"/>
  </cols>
  <sheetData>
    <row r="1" spans="2:6" ht="24" customHeight="1" thickBot="1" x14ac:dyDescent="0.25">
      <c r="B1" s="558" t="s">
        <v>247</v>
      </c>
      <c r="C1" s="559"/>
      <c r="D1" s="559"/>
      <c r="E1" s="559"/>
      <c r="F1" s="560"/>
    </row>
    <row r="2" spans="2:6" ht="16.5" thickBot="1" x14ac:dyDescent="0.3">
      <c r="B2" s="84"/>
      <c r="C2" s="84"/>
      <c r="D2" s="84"/>
      <c r="E2" s="84"/>
      <c r="F2" s="84"/>
    </row>
    <row r="3" spans="2:6" ht="16.5" thickBot="1" x14ac:dyDescent="0.25">
      <c r="B3" s="562" t="s">
        <v>248</v>
      </c>
      <c r="C3" s="563"/>
      <c r="D3" s="563"/>
      <c r="E3" s="96" t="s">
        <v>249</v>
      </c>
      <c r="F3" s="97" t="s">
        <v>250</v>
      </c>
    </row>
    <row r="4" spans="2:6" ht="31.5" x14ac:dyDescent="0.2">
      <c r="B4" s="564" t="s">
        <v>251</v>
      </c>
      <c r="C4" s="566" t="s">
        <v>147</v>
      </c>
      <c r="D4" s="85" t="s">
        <v>159</v>
      </c>
      <c r="E4" s="86" t="s">
        <v>252</v>
      </c>
      <c r="F4" s="87">
        <v>0.25</v>
      </c>
    </row>
    <row r="5" spans="2:6" ht="47.25" x14ac:dyDescent="0.2">
      <c r="B5" s="565"/>
      <c r="C5" s="567"/>
      <c r="D5" s="88" t="s">
        <v>253</v>
      </c>
      <c r="E5" s="89" t="s">
        <v>254</v>
      </c>
      <c r="F5" s="90">
        <v>0.15</v>
      </c>
    </row>
    <row r="6" spans="2:6" ht="47.25" x14ac:dyDescent="0.2">
      <c r="B6" s="565"/>
      <c r="C6" s="567"/>
      <c r="D6" s="88" t="s">
        <v>255</v>
      </c>
      <c r="E6" s="89" t="s">
        <v>256</v>
      </c>
      <c r="F6" s="90">
        <v>0.1</v>
      </c>
    </row>
    <row r="7" spans="2:6" ht="63" x14ac:dyDescent="0.2">
      <c r="B7" s="565"/>
      <c r="C7" s="567" t="s">
        <v>148</v>
      </c>
      <c r="D7" s="88" t="s">
        <v>257</v>
      </c>
      <c r="E7" s="89" t="s">
        <v>258</v>
      </c>
      <c r="F7" s="90">
        <v>0.25</v>
      </c>
    </row>
    <row r="8" spans="2:6" ht="31.5" x14ac:dyDescent="0.2">
      <c r="B8" s="565"/>
      <c r="C8" s="567"/>
      <c r="D8" s="88" t="s">
        <v>160</v>
      </c>
      <c r="E8" s="89" t="s">
        <v>259</v>
      </c>
      <c r="F8" s="90">
        <v>0.15</v>
      </c>
    </row>
    <row r="9" spans="2:6" ht="47.25" x14ac:dyDescent="0.2">
      <c r="B9" s="565" t="s">
        <v>260</v>
      </c>
      <c r="C9" s="567" t="s">
        <v>150</v>
      </c>
      <c r="D9" s="88" t="s">
        <v>161</v>
      </c>
      <c r="E9" s="89" t="s">
        <v>261</v>
      </c>
      <c r="F9" s="91" t="s">
        <v>262</v>
      </c>
    </row>
    <row r="10" spans="2:6" ht="63" x14ac:dyDescent="0.2">
      <c r="B10" s="565"/>
      <c r="C10" s="567"/>
      <c r="D10" s="88" t="s">
        <v>263</v>
      </c>
      <c r="E10" s="89" t="s">
        <v>264</v>
      </c>
      <c r="F10" s="91" t="s">
        <v>262</v>
      </c>
    </row>
    <row r="11" spans="2:6" ht="47.25" x14ac:dyDescent="0.2">
      <c r="B11" s="565"/>
      <c r="C11" s="567" t="s">
        <v>151</v>
      </c>
      <c r="D11" s="88" t="s">
        <v>162</v>
      </c>
      <c r="E11" s="89" t="s">
        <v>265</v>
      </c>
      <c r="F11" s="91" t="s">
        <v>262</v>
      </c>
    </row>
    <row r="12" spans="2:6" ht="47.25" x14ac:dyDescent="0.2">
      <c r="B12" s="565"/>
      <c r="C12" s="567"/>
      <c r="D12" s="88" t="s">
        <v>266</v>
      </c>
      <c r="E12" s="89" t="s">
        <v>267</v>
      </c>
      <c r="F12" s="91" t="s">
        <v>262</v>
      </c>
    </row>
    <row r="13" spans="2:6" ht="31.5" x14ac:dyDescent="0.2">
      <c r="B13" s="565"/>
      <c r="C13" s="567" t="s">
        <v>152</v>
      </c>
      <c r="D13" s="88" t="s">
        <v>163</v>
      </c>
      <c r="E13" s="89" t="s">
        <v>268</v>
      </c>
      <c r="F13" s="91" t="s">
        <v>262</v>
      </c>
    </row>
    <row r="14" spans="2:6" ht="32.25" thickBot="1" x14ac:dyDescent="0.25">
      <c r="B14" s="568"/>
      <c r="C14" s="569"/>
      <c r="D14" s="92" t="s">
        <v>269</v>
      </c>
      <c r="E14" s="93" t="s">
        <v>270</v>
      </c>
      <c r="F14" s="94" t="s">
        <v>262</v>
      </c>
    </row>
    <row r="15" spans="2:6" ht="49.5" customHeight="1" x14ac:dyDescent="0.2">
      <c r="B15" s="561" t="s">
        <v>271</v>
      </c>
      <c r="C15" s="561"/>
      <c r="D15" s="561"/>
      <c r="E15" s="561"/>
      <c r="F15" s="561"/>
    </row>
    <row r="16" spans="2:6" ht="27" customHeight="1" x14ac:dyDescent="0.25">
      <c r="B16" s="95"/>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272</v>
      </c>
      <c r="E2" t="s">
        <v>273</v>
      </c>
    </row>
    <row r="3" spans="2:5" x14ac:dyDescent="0.25">
      <c r="B3" t="s">
        <v>274</v>
      </c>
      <c r="E3" t="s">
        <v>167</v>
      </c>
    </row>
    <row r="4" spans="2:5" x14ac:dyDescent="0.25">
      <c r="B4" t="s">
        <v>275</v>
      </c>
      <c r="E4" t="s">
        <v>174</v>
      </c>
    </row>
    <row r="5" spans="2:5" x14ac:dyDescent="0.25">
      <c r="B5" t="s">
        <v>164</v>
      </c>
    </row>
    <row r="8" spans="2:5" x14ac:dyDescent="0.25">
      <c r="B8" t="s">
        <v>276</v>
      </c>
    </row>
    <row r="9" spans="2:5" x14ac:dyDescent="0.25">
      <c r="B9" t="s">
        <v>277</v>
      </c>
    </row>
    <row r="10" spans="2:5" x14ac:dyDescent="0.25">
      <c r="B10" t="s">
        <v>278</v>
      </c>
    </row>
    <row r="13" spans="2:5" x14ac:dyDescent="0.25">
      <c r="B13" t="s">
        <v>279</v>
      </c>
    </row>
    <row r="14" spans="2:5" x14ac:dyDescent="0.25">
      <c r="B14" t="s">
        <v>157</v>
      </c>
    </row>
    <row r="15" spans="2:5" x14ac:dyDescent="0.25">
      <c r="B15" t="s">
        <v>280</v>
      </c>
    </row>
    <row r="16" spans="2:5" x14ac:dyDescent="0.25">
      <c r="B16" t="s">
        <v>281</v>
      </c>
    </row>
    <row r="17" spans="2:2" x14ac:dyDescent="0.25">
      <c r="B17" t="s">
        <v>282</v>
      </c>
    </row>
    <row r="18" spans="2:2" x14ac:dyDescent="0.25">
      <c r="B18" t="s">
        <v>283</v>
      </c>
    </row>
    <row r="19" spans="2:2" x14ac:dyDescent="0.25">
      <c r="B19" t="s">
        <v>284</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2024-04-05T20:51:05Z</dcterms:modified>
  <cp:category/>
  <cp:contentStatus/>
</cp:coreProperties>
</file>