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17FA3843-12AA-4246-9FB5-F1658A53F032}"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 l="1"/>
  <c r="Q24" i="1"/>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AB25" i="1"/>
  <c r="AA25"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AA16" i="1" l="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A18" i="1" l="1"/>
  <c r="AB19" i="1"/>
  <c r="AB48" i="19"/>
  <c r="AH48" i="19"/>
  <c r="V18" i="19"/>
  <c r="V28" i="19"/>
  <c r="P28" i="19"/>
  <c r="AB28" i="19"/>
  <c r="J28" i="19"/>
  <c r="V38" i="19"/>
  <c r="AB38" i="19"/>
  <c r="P8" i="19"/>
  <c r="AH18" i="19"/>
  <c r="P38" i="19"/>
  <c r="J8" i="19"/>
  <c r="AC24" i="1"/>
  <c r="AH38" i="19"/>
  <c r="AB18" i="19"/>
  <c r="J18" i="19"/>
  <c r="AH8" i="19"/>
  <c r="V8" i="19"/>
  <c r="J38" i="19"/>
  <c r="AH28" i="19"/>
  <c r="P48" i="19"/>
  <c r="P18" i="19"/>
  <c r="J48" i="19"/>
  <c r="AB8" i="19"/>
  <c r="V48" i="19"/>
  <c r="J47" i="19"/>
  <c r="P47" i="19"/>
  <c r="V27" i="19"/>
  <c r="P17" i="19"/>
  <c r="AB17" i="19"/>
  <c r="P7" i="19"/>
  <c r="V7" i="19"/>
  <c r="AB47" i="19"/>
  <c r="AH17" i="19"/>
  <c r="AB37" i="19"/>
  <c r="P37" i="19"/>
  <c r="V17" i="19"/>
  <c r="V37" i="19"/>
  <c r="J37" i="19"/>
  <c r="J27" i="19"/>
  <c r="J7" i="19"/>
  <c r="V47" i="19"/>
  <c r="AH7" i="19"/>
  <c r="AH47" i="19"/>
  <c r="J17" i="19"/>
  <c r="AH27" i="19"/>
  <c r="P27" i="19"/>
  <c r="AB7" i="19"/>
  <c r="AC18" i="1"/>
  <c r="AH37" i="19"/>
  <c r="AB27" i="19"/>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20" i="1" l="1"/>
  <c r="AA20" i="1" s="1"/>
  <c r="AA19" i="1"/>
  <c r="AB16" i="19"/>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 r="W27" i="19" l="1"/>
  <c r="K7" i="19"/>
  <c r="Q7" i="19"/>
  <c r="AI37" i="19"/>
  <c r="AC17" i="19"/>
  <c r="AC27" i="19"/>
  <c r="Q27" i="19"/>
  <c r="AI7" i="19"/>
  <c r="K17" i="19"/>
  <c r="W37" i="19"/>
  <c r="AI27" i="19"/>
  <c r="K27" i="19"/>
  <c r="AC37" i="19"/>
  <c r="W47" i="19"/>
  <c r="AI47" i="19"/>
  <c r="AC7" i="19"/>
  <c r="K47" i="19"/>
  <c r="Q17" i="19"/>
  <c r="K37" i="19"/>
  <c r="AI17" i="19"/>
  <c r="AC19" i="1"/>
  <c r="W7" i="19"/>
  <c r="Q47" i="19"/>
  <c r="Q37" i="19"/>
  <c r="AC47" i="19"/>
  <c r="W17" i="19"/>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<sst xmlns="http://schemas.openxmlformats.org/spreadsheetml/2006/main" count="529" uniqueCount="361">
  <si>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</si>
  <si>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</si>
  <si>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</si>
  <si>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</si>
  <si>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</si>
  <si>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</si>
  <si>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</si>
  <si>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</si>
  <si>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</si>
  <si>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</si>
  <si>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</si>
  <si>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</si>
  <si>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</si>
  <si>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</si>
  <si>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</si>
  <si>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</si>
  <si>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</si>
  <si>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</si>
  <si>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</si>
  <si>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</si>
  <si>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</si>
  <si>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</si>
  <si>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</si>
  <si>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</si>
  <si>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</si>
  <si>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</si>
  <si>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</si>
  <si>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</si>
  <si>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</si>
  <si>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</si>
  <si>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</si>
  <si>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</si>
  <si>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</si>
  <si>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</si>
  <si>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</si>
  <si>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</si>
  <si>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</si>
  <si>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</si>
  <si>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</si>
  <si>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</si>
  <si>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</si>
  <si>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</si>
  <si>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</si>
  <si>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</si>
  <si>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</si>
  <si>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</si>
  <si>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</si>
  <si>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</si>
  <si>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</si>
  <si>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</si>
  <si>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</si>
  <si>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</si>
  <si>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</si>
  <si>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</si>
  <si>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</si>
  <si>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</si>
  <si>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</si>
  <si>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</si>
  <si>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</si>
  <si>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</si>
  <si>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</si>
  <si>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</si>
  <si>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</si>
  <si>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</si>
  <si>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</si>
  <si>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</si>
  <si>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</si>
  <si>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</si>
  <si>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</si>
  <si>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</si>
  <si>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</si>
  <si>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</si>
  <si>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PROYECCIÓN Y DESARROLLO COMUNITARIO</t>
  </si>
  <si>
    <t>Objetivo:</t>
  </si>
  <si>
    <t xml:space="preserve">Direccionar el diseño, monitoreo y asesoría a los diferentes programas las Secretarias de Desarrollo Social y del Interior, mediante estrategias y acciones que promuevan la igualdad de derechos y oportunidades de los diversos grupos poblacionales de Bucaramanga. </t>
  </si>
  <si>
    <t>Alcance:</t>
  </si>
  <si>
    <t>El proceso inicia con la identificación de necesidades de la población en situación de vulnerabilidad y pobreza extrema,  insumos para la adopción de políticas públicas de grupos poblacionales,  el diseño de planes, programas y proyectos de corte social y termina  con la implementación y ejecución de  acciones que  superen  condiciones de inequidad social y generen bienestar en los menos favorecidos.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</si>
  <si>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</si>
  <si>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</si>
  <si>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</si>
  <si>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</si>
  <si>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</si>
  <si>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</si>
  <si>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</si>
  <si>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</si>
  <si>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</si>
  <si>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</si>
  <si>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</si>
  <si>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</si>
  <si>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</si>
  <si>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</si>
  <si>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</si>
  <si>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</si>
  <si>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</si>
  <si>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</si>
  <si>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</si>
  <si>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</si>
  <si>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</si>
  <si>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</si>
  <si>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</si>
  <si>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</si>
  <si>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</si>
  <si>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</si>
  <si>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</si>
  <si>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</si>
  <si>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</si>
  <si>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</si>
  <si>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</si>
  <si>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</si>
  <si>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</si>
  <si>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</si>
  <si>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</si>
  <si>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Cada uno de los funcionarios adscritos a la SDS, a quienes se les haya asignado inventario de bienes muebles verifica su estado actual conforme al reporte suministrado por el área encargada en la Secretaría Administrativa, haciendo uso del formato ESTADO ACTUAL DEL INVENTARIO RESUMIDO DEL SERVIDOR PÚBLICO F-INV-8500-238,37-015.</t>
  </si>
  <si>
    <t>Preventivo</t>
  </si>
  <si>
    <t>Manual</t>
  </si>
  <si>
    <t>Documentado</t>
  </si>
  <si>
    <t>Continua</t>
  </si>
  <si>
    <t>Con Registro</t>
  </si>
  <si>
    <t>Reducir (mitigar)</t>
  </si>
  <si>
    <t>Realizar un seguimiento del inventario de bienes muebles asignado a los servidores públicos de la Secretaría de Desarrollo Social, de acuerdo con el formato ESTADO ACTUAL DEL INVENTARIO RESUMIDO DEL SERVIDOR PÚBLICO F-INV-8500-238,37-015 reportado por el área de Inventarios y dar respuesta a través de correo al área de inventarios informando la conformidad o novedad que presenta del mismo.</t>
  </si>
  <si>
    <t xml:space="preserve">Cada funcionario de la SDS que tenga a su  cargo inventarios de bienes muebles </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</si>
  <si>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</si>
  <si>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</si>
  <si>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</si>
  <si>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</si>
  <si>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Realizar una capacitación a quienes ejerzan la función de supervisor en los procesos contractuales de la Secretaría de Desarrollo Social, haciendo énfasis en la verificación del cumplimiento de las condiciones y especificaciones técnicas pactadas y establecidas en la etapa precontractual, de acuerdo a las normas vigentes.</t>
  </si>
  <si>
    <t xml:space="preserve">
Equipo de Contratacion de la Secretaría de Desarrollo Social</t>
  </si>
  <si>
    <t>El personal designado revisará de manera aleatoria    en los procesos contractuales la verificación de cumplimiento de los requisitos para entrega de beneficios a los usuarios.</t>
  </si>
  <si>
    <t>Realizar un informe de seguimiento semestral de la verificación del cumplimiento de los requisitos para entrega de beneficios a una muestra aleatoria del 20% de los procesos contractuales suscritos en la vigencia 2024.</t>
  </si>
  <si>
    <t>Lider de contratacion y abogado de apoyo</t>
  </si>
  <si>
    <t>Pago de sanción e intereses moratorios</t>
  </si>
  <si>
    <t>Trámite inoportuno a los requerimientos de los entes de control y vigilancia, de acuerdo con sus lineamientos y términos de ley</t>
  </si>
  <si>
    <t>Posibilidad de efecto dañoso sobre recursos públicos por pago de sanción e intereses moratorios, a causa del trámite inoportuno a los requerimientos de los entes de control y vigilancia, de acuerdo con sus lineamientos y términos de ley</t>
  </si>
  <si>
    <t xml:space="preserve">     Entre 10 y 50 SMLMV </t>
  </si>
  <si>
    <t>La persona encargada de realizar seguimiento a los requerimientos elevados por los entes de entes de control y vigilancia asignados a la Secretaría de Desarrollo Social, verifica que la respuesta sea oportuna de conformidad con el plazo otorgado por el ente de control.</t>
  </si>
  <si>
    <t>Realizar un (01) informe semestral de seguimiento a la oportunidad de las respuestas a los entes de control y vigilancia competencia de la Secretaría de Desarrollo Social, asignadas a través de la plataforma Gestión de Servicio al Ciudadano - GSC.</t>
  </si>
  <si>
    <t>Profesional Encargado</t>
  </si>
  <si>
    <t xml:space="preserve">Pago de agencias en derecho y costas procesales, en primera y segunda instancia </t>
  </si>
  <si>
    <t xml:space="preserve">Fallos en contra del ente territorial, que impone el deber de sufragar estos conceptos a favor de los actores populares. </t>
  </si>
  <si>
    <t xml:space="preserve">     El riesgo afecta la imagen de la entidad con algunos usuarios de relevancia frente al logro de los objetivos</t>
  </si>
  <si>
    <t>El apoderado judicial de las acciones populares deberá cumplir con la normatividad vigente, dando respuesta oportuna a cada etapa procesal y su traslado de acuerdo a lo contemplado de la ley 472 de 1998 y demás normas aplicables.</t>
  </si>
  <si>
    <t>Realizar una mesa de trabajo trimestral con la Secretaría Jurídica Municipal   y el equipo de defensa judicial de la Secretaría de Desarrollo Social para revisar el estado que se encuentra las Acciones Populares y las debidas gestiones realizadas.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</si>
  <si>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</si>
  <si>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</si>
  <si>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</si>
  <si>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</si>
  <si>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</si>
  <si>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</si>
  <si>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</si>
  <si>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</si>
  <si>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</si>
  <si>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</si>
  <si>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</si>
  <si>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</si>
  <si>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</si>
  <si>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</si>
  <si>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</si>
  <si>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</si>
  <si>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</si>
  <si>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</si>
  <si>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</si>
  <si>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</si>
  <si>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</si>
  <si>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</si>
  <si>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</si>
  <si>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</si>
  <si>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</si>
  <si>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</si>
  <si>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</si>
  <si>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</si>
  <si>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</si>
  <si>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</si>
  <si>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</si>
  <si>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</si>
  <si>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</si>
  <si>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</si>
  <si>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</si>
  <si>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</si>
  <si>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</si>
  <si>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</si>
  <si>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</si>
  <si>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</si>
  <si>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</si>
  <si>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</si>
  <si>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</si>
  <si>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</si>
  <si>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</si>
  <si>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</si>
  <si>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</si>
  <si>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</si>
  <si>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</si>
  <si>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</si>
  <si>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</si>
  <si>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</si>
  <si>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</si>
  <si>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</si>
  <si>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</si>
  <si>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</si>
  <si>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</si>
  <si>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</si>
  <si>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</si>
  <si>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</si>
  <si>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</si>
  <si>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</si>
  <si>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</si>
  <si>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</si>
  <si>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</si>
  <si>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</si>
  <si>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</si>
  <si>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</si>
  <si>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</si>
  <si>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</si>
  <si>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</si>
  <si>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</si>
  <si>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</si>
  <si>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</si>
  <si>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</si>
  <si>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</si>
  <si>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</si>
  <si>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</si>
  <si>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</si>
  <si>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</si>
  <si>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</si>
  <si>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</si>
  <si>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</si>
  <si>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</si>
  <si>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</si>
  <si>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</si>
  <si>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</si>
  <si>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</si>
  <si>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</si>
  <si>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</si>
  <si>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</si>
  <si>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</si>
  <si>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</si>
  <si>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</si>
  <si>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</si>
  <si>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</si>
  <si>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</si>
  <si>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</si>
  <si>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</si>
  <si>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</si>
  <si>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</si>
  <si>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</si>
  <si>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</si>
  <si>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</si>
  <si>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</si>
  <si>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</si>
  <si>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</si>
  <si>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</si>
  <si>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</si>
  <si>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</si>
  <si>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</si>
  <si>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</si>
  <si>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</si>
  <si>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</si>
  <si>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</si>
  <si>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</si>
  <si>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</si>
  <si>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</si>
  <si>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</si>
  <si>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</si>
  <si>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</si>
  <si>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</si>
  <si>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</si>
  <si>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</si>
  <si>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</si>
  <si>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</si>
  <si>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</si>
  <si>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</si>
  <si>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</si>
  <si>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</si>
  <si>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</si>
  <si>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</si>
  <si>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</si>
  <si>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</si>
  <si>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</si>
  <si>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</si>
  <si>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</si>
  <si>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</si>
  <si>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</si>
  <si>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</si>
  <si>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</si>
  <si>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</si>
  <si>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</si>
  <si>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</si>
  <si>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</si>
  <si>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</si>
  <si>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</si>
  <si>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</si>
  <si>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</si>
  <si>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</si>
  <si>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</si>
  <si>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</si>
  <si>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</si>
  <si>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</si>
  <si>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</si>
  <si>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</si>
  <si>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</si>
  <si>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</si>
  <si>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</si>
  <si>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</si>
  <si>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</si>
  <si>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</si>
  <si>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</si>
  <si>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</si>
  <si>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</si>
  <si>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</si>
  <si>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</si>
  <si>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</si>
  <si>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</si>
  <si>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</si>
  <si>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</si>
  <si>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</si>
  <si>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</si>
  <si>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</si>
  <si>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</si>
  <si>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</si>
  <si>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</si>
  <si>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</si>
  <si>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</si>
  <si>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</si>
  <si>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</si>
  <si>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</si>
  <si>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</si>
  <si>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</si>
  <si>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</si>
  <si>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</si>
  <si>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</si>
  <si>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</si>
  <si>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</si>
  <si>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</si>
  <si>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</si>
  <si>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</si>
  <si>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</si>
  <si>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</si>
  <si>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</si>
  <si>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</si>
  <si>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</si>
  <si>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</si>
  <si>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</si>
  <si>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</si>
  <si>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</si>
  <si>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</si>
  <si>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</si>
  <si>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</si>
  <si>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</si>
  <si>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</si>
  <si>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</si>
  <si>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</si>
  <si>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</si>
  <si>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</si>
  <si>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</si>
  <si>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</si>
  <si>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</si>
  <si>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</si>
  <si>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</si>
  <si>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</si>
  <si>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</si>
  <si>
    <t>El supervisor designado ejercerá el control y seguimiento a la ejecución contractual para verificar el cumplimiento de las condiciones y especificaciones técnicas pactadas y establecidas en la etapa precontractual, de acuerdo a las normas vigentes.</t>
  </si>
  <si>
    <t xml:space="preserve">Posibilidad de efecto dañoso sobre recursos públicos por pago de agencias en derecho y costas procesales, en primera y segunda instancia por fallos en contra del ente territorial, que impone el deber de sufragar estos conceptos a favor de los actores populares.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</si>
</sst>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000000"/>
      <name val="Arial Narrow"/>
      <family val="2"/>
    </font>
    <font>
      <b/>
      <sz val="11"/>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dashed">
        <color rgb="FFE26B0A"/>
      </right>
      <top style="dashed">
        <color rgb="FFE26B0A"/>
      </top>
      <bottom style="dashed">
        <color rgb="FFE26B0A"/>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505">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8" fillId="0" borderId="14" xfId="0" applyFont="1" applyBorder="1" applyAlignment="1">
      <alignment horizontal="center" vertical="center" wrapText="1"/>
    </xf>
    <xf numFmtId="0" fontId="53"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8" fillId="0" borderId="0" xfId="0" applyFont="1"/>
    <xf numFmtId="0" fontId="58" fillId="3" borderId="0" xfId="0" applyFont="1" applyFill="1"/>
    <xf numFmtId="0" fontId="58" fillId="3" borderId="32" xfId="0" applyFont="1" applyFill="1" applyBorder="1"/>
    <xf numFmtId="0" fontId="61" fillId="3" borderId="0" xfId="0" applyFont="1" applyFill="1"/>
    <xf numFmtId="0" fontId="62" fillId="5" borderId="32"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4" borderId="32" xfId="0" applyFont="1" applyFill="1" applyBorder="1" applyAlignment="1">
      <alignment horizontal="center" vertical="center" wrapText="1" readingOrder="1"/>
    </xf>
    <xf numFmtId="0" fontId="62" fillId="8" borderId="32" xfId="0" applyFont="1" applyFill="1" applyBorder="1" applyAlignment="1">
      <alignment horizontal="center" vertical="center" wrapText="1" readingOrder="1"/>
    </xf>
    <xf numFmtId="0" fontId="63" fillId="9" borderId="32" xfId="0" applyFont="1" applyFill="1" applyBorder="1" applyAlignment="1">
      <alignment horizontal="center" vertical="center" wrapText="1" readingOrder="1"/>
    </xf>
    <xf numFmtId="0" fontId="64" fillId="3" borderId="0" xfId="0" applyFont="1" applyFill="1" applyAlignment="1">
      <alignment horizontal="justify" vertical="center" wrapText="1" readingOrder="1"/>
    </xf>
    <xf numFmtId="0" fontId="65" fillId="3" borderId="0" xfId="0" applyFont="1" applyFill="1" applyAlignment="1">
      <alignment vertical="center"/>
    </xf>
    <xf numFmtId="0" fontId="54" fillId="3" borderId="0" xfId="0" applyFont="1" applyFill="1"/>
    <xf numFmtId="0" fontId="61" fillId="0" borderId="0" xfId="0" applyFont="1"/>
    <xf numFmtId="0" fontId="64" fillId="0" borderId="0" xfId="0" applyFont="1" applyAlignment="1">
      <alignment horizontal="justify" vertical="center" wrapText="1" readingOrder="1"/>
    </xf>
    <xf numFmtId="0" fontId="66" fillId="0" borderId="0" xfId="0" applyFont="1" applyAlignment="1">
      <alignment vertical="center"/>
    </xf>
    <xf numFmtId="0" fontId="58" fillId="0" borderId="0" xfId="0" pivotButton="1" applyFont="1"/>
    <xf numFmtId="0" fontId="66" fillId="0" borderId="0" xfId="0" applyFont="1"/>
    <xf numFmtId="0" fontId="67" fillId="0" borderId="0" xfId="0" applyFont="1"/>
    <xf numFmtId="0" fontId="54" fillId="0" borderId="0" xfId="0" applyFont="1"/>
    <xf numFmtId="0" fontId="65" fillId="3" borderId="0" xfId="0" applyFont="1" applyFill="1" applyAlignment="1">
      <alignment horizontal="left" vertical="center"/>
    </xf>
    <xf numFmtId="0" fontId="69" fillId="0" borderId="32" xfId="0" applyFont="1" applyBorder="1" applyAlignment="1">
      <alignment horizontal="center" vertical="center" wrapText="1"/>
    </xf>
    <xf numFmtId="0" fontId="70" fillId="6" borderId="32" xfId="0" applyFont="1" applyFill="1" applyBorder="1" applyAlignment="1">
      <alignment horizontal="center" vertical="center" wrapText="1" readingOrder="1"/>
    </xf>
    <xf numFmtId="0" fontId="71" fillId="5" borderId="32" xfId="0" applyFont="1" applyFill="1" applyBorder="1" applyAlignment="1">
      <alignment horizontal="center" vertical="center" wrapText="1" readingOrder="1"/>
    </xf>
    <xf numFmtId="0" fontId="71" fillId="0" borderId="32" xfId="0" applyFont="1" applyBorder="1" applyAlignment="1">
      <alignment horizontal="justify" vertical="center" wrapText="1" readingOrder="1"/>
    </xf>
    <xf numFmtId="9" fontId="71" fillId="0" borderId="32" xfId="0" applyNumberFormat="1" applyFont="1" applyBorder="1" applyAlignment="1">
      <alignment horizontal="center" vertical="center" wrapText="1" readingOrder="1"/>
    </xf>
    <xf numFmtId="0" fontId="71" fillId="7" borderId="32" xfId="0" applyFont="1" applyFill="1" applyBorder="1" applyAlignment="1">
      <alignment horizontal="center" vertical="center" wrapText="1" readingOrder="1"/>
    </xf>
    <xf numFmtId="0" fontId="71" fillId="4" borderId="32" xfId="0" applyFont="1" applyFill="1" applyBorder="1" applyAlignment="1">
      <alignment horizontal="center" vertical="center" wrapText="1" readingOrder="1"/>
    </xf>
    <xf numFmtId="0" fontId="71" fillId="8" borderId="32" xfId="0" applyFont="1" applyFill="1" applyBorder="1" applyAlignment="1">
      <alignment horizontal="center" vertical="center" wrapText="1" readingOrder="1"/>
    </xf>
    <xf numFmtId="0" fontId="72" fillId="9" borderId="32" xfId="0" applyFont="1" applyFill="1" applyBorder="1" applyAlignment="1">
      <alignment horizontal="center" vertical="center" wrapText="1" readingOrder="1"/>
    </xf>
    <xf numFmtId="0" fontId="73" fillId="0" borderId="2" xfId="0" applyFont="1" applyFill="1" applyBorder="1" applyAlignment="1">
      <alignment horizontal="center" vertical="center"/>
    </xf>
    <xf numFmtId="0" fontId="3" fillId="0" borderId="2" xfId="0" applyFont="1" applyFill="1" applyBorder="1" applyAlignment="1" applyProtection="1">
      <alignment horizontal="justify" vertical="center" wrapText="1"/>
      <protection locked="0"/>
    </xf>
    <xf numFmtId="0" fontId="73" fillId="0" borderId="2" xfId="0" applyFont="1" applyFill="1" applyBorder="1" applyAlignment="1" applyProtection="1">
      <alignment horizontal="center" vertical="center"/>
      <protection hidden="1"/>
    </xf>
    <xf numFmtId="0" fontId="26" fillId="0" borderId="2" xfId="0" applyFont="1" applyFill="1" applyBorder="1" applyAlignment="1" applyProtection="1">
      <alignment horizontal="center" vertical="center" textRotation="90"/>
      <protection locked="0"/>
    </xf>
    <xf numFmtId="9" fontId="26" fillId="0" borderId="2" xfId="0" applyNumberFormat="1" applyFont="1" applyFill="1" applyBorder="1" applyAlignment="1" applyProtection="1">
      <alignment horizontal="center" vertical="center"/>
      <protection hidden="1"/>
    </xf>
    <xf numFmtId="164" fontId="73" fillId="0" borderId="2" xfId="1" applyNumberFormat="1" applyFont="1" applyFill="1" applyBorder="1" applyAlignment="1">
      <alignment horizontal="center" vertical="center"/>
    </xf>
    <xf numFmtId="0" fontId="25" fillId="0" borderId="2" xfId="0" applyFont="1" applyFill="1" applyBorder="1" applyAlignment="1" applyProtection="1">
      <alignment horizontal="center" vertical="center" textRotation="90" wrapText="1"/>
      <protection hidden="1"/>
    </xf>
    <xf numFmtId="9" fontId="26" fillId="0" borderId="4" xfId="0" applyNumberFormat="1" applyFont="1" applyFill="1" applyBorder="1" applyAlignment="1" applyProtection="1">
      <alignment horizontal="center" vertical="center"/>
      <protection hidden="1"/>
    </xf>
    <xf numFmtId="0" fontId="25" fillId="0" borderId="2" xfId="0" applyFont="1" applyFill="1" applyBorder="1" applyAlignment="1" applyProtection="1">
      <alignment horizontal="center" vertical="center" textRotation="90"/>
      <protection hidden="1"/>
    </xf>
    <xf numFmtId="0" fontId="26" fillId="0" borderId="4" xfId="0" applyFont="1" applyFill="1" applyBorder="1" applyAlignment="1" applyProtection="1">
      <alignment horizontal="center" vertical="center" textRotation="90"/>
      <protection locked="0"/>
    </xf>
    <xf numFmtId="0" fontId="3" fillId="0" borderId="2" xfId="0" applyFont="1" applyFill="1" applyBorder="1" applyAlignment="1" applyProtection="1">
      <alignment horizontal="center" vertical="center" wrapText="1"/>
      <protection locked="0"/>
    </xf>
    <xf numFmtId="14" fontId="3" fillId="0" borderId="2" xfId="0" applyNumberFormat="1" applyFont="1" applyFill="1" applyBorder="1" applyAlignment="1" applyProtection="1">
      <alignment horizontal="center" vertical="center"/>
      <protection locked="0"/>
    </xf>
    <xf numFmtId="14" fontId="26" fillId="0" borderId="2"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top" wrapText="1"/>
      <protection locked="0"/>
    </xf>
    <xf numFmtId="0" fontId="26" fillId="0" borderId="2" xfId="0" applyFont="1" applyFill="1" applyBorder="1" applyAlignment="1" applyProtection="1">
      <alignment horizontal="center" vertical="center"/>
      <protection locked="0"/>
    </xf>
    <xf numFmtId="0" fontId="73" fillId="0" borderId="0" xfId="0" applyFont="1" applyFill="1" applyAlignment="1">
      <alignment vertical="center"/>
    </xf>
    <xf numFmtId="14" fontId="73" fillId="0" borderId="2" xfId="0" applyNumberFormat="1" applyFont="1" applyFill="1" applyBorder="1" applyAlignment="1" applyProtection="1">
      <alignment horizontal="center" vertical="center"/>
      <protection locked="0"/>
    </xf>
    <xf numFmtId="0" fontId="73" fillId="0" borderId="2" xfId="0" applyFont="1" applyFill="1" applyBorder="1" applyAlignment="1" applyProtection="1">
      <alignment horizontal="center" vertical="top" wrapText="1"/>
      <protection locked="0"/>
    </xf>
    <xf numFmtId="0" fontId="73" fillId="0" borderId="2" xfId="0" applyFont="1" applyFill="1" applyBorder="1" applyAlignment="1" applyProtection="1">
      <alignment horizontal="center" vertical="center"/>
      <protection locked="0"/>
    </xf>
    <xf numFmtId="0" fontId="73" fillId="0" borderId="0" xfId="0" applyFont="1" applyFill="1"/>
    <xf numFmtId="0" fontId="73" fillId="0" borderId="2" xfId="0" applyFont="1" applyFill="1" applyBorder="1" applyAlignment="1">
      <alignment horizontal="center" vertical="top"/>
    </xf>
    <xf numFmtId="0" fontId="73" fillId="0" borderId="2" xfId="0" applyFont="1" applyFill="1" applyBorder="1" applyAlignment="1" applyProtection="1">
      <alignment horizontal="justify" vertical="center"/>
      <protection locked="0"/>
    </xf>
    <xf numFmtId="0" fontId="73" fillId="0" borderId="2" xfId="0" applyFont="1" applyFill="1" applyBorder="1" applyAlignment="1" applyProtection="1">
      <alignment horizontal="center" vertical="top"/>
      <protection hidden="1"/>
    </xf>
    <xf numFmtId="0" fontId="73" fillId="0" borderId="2" xfId="0" applyFont="1" applyFill="1" applyBorder="1" applyAlignment="1" applyProtection="1">
      <alignment horizontal="center" vertical="top" textRotation="90"/>
      <protection locked="0"/>
    </xf>
    <xf numFmtId="9" fontId="73" fillId="0" borderId="2" xfId="0" applyNumberFormat="1" applyFont="1" applyFill="1" applyBorder="1" applyAlignment="1" applyProtection="1">
      <alignment horizontal="center" vertical="top"/>
      <protection hidden="1"/>
    </xf>
    <xf numFmtId="0" fontId="26" fillId="0" borderId="2" xfId="0" applyFont="1" applyFill="1" applyBorder="1" applyAlignment="1" applyProtection="1">
      <alignment horizontal="center" vertical="top" textRotation="90"/>
      <protection locked="0"/>
    </xf>
    <xf numFmtId="164" fontId="73" fillId="0" borderId="2" xfId="1" applyNumberFormat="1" applyFont="1" applyFill="1" applyBorder="1" applyAlignment="1">
      <alignment horizontal="center" vertical="top"/>
    </xf>
    <xf numFmtId="0" fontId="74" fillId="0" borderId="2" xfId="0" applyFont="1" applyFill="1" applyBorder="1" applyAlignment="1" applyProtection="1">
      <alignment horizontal="center" vertical="top" textRotation="90" wrapText="1"/>
      <protection hidden="1"/>
    </xf>
    <xf numFmtId="9" fontId="73" fillId="0" borderId="4" xfId="0" applyNumberFormat="1" applyFont="1" applyFill="1" applyBorder="1" applyAlignment="1" applyProtection="1">
      <alignment horizontal="center" vertical="top"/>
      <protection hidden="1"/>
    </xf>
    <xf numFmtId="0" fontId="74" fillId="0" borderId="2" xfId="0" applyFont="1" applyFill="1" applyBorder="1" applyAlignment="1" applyProtection="1">
      <alignment horizontal="center" vertical="top" textRotation="90"/>
      <protection hidden="1"/>
    </xf>
    <xf numFmtId="0" fontId="73" fillId="0" borderId="4" xfId="0" applyFont="1" applyFill="1" applyBorder="1" applyAlignment="1" applyProtection="1">
      <alignment horizontal="center" vertical="top" textRotation="90"/>
      <protection locked="0"/>
    </xf>
    <xf numFmtId="0" fontId="73" fillId="0" borderId="2" xfId="0" applyFont="1" applyFill="1" applyBorder="1" applyAlignment="1" applyProtection="1">
      <alignment horizontal="center" vertical="top"/>
      <protection locked="0"/>
    </xf>
    <xf numFmtId="14" fontId="73" fillId="0" borderId="2" xfId="0" applyNumberFormat="1" applyFont="1" applyFill="1" applyBorder="1" applyAlignment="1" applyProtection="1">
      <alignment horizontal="center" vertical="top"/>
      <protection locked="0"/>
    </xf>
    <xf numFmtId="0" fontId="73" fillId="0" borderId="2" xfId="0" applyFont="1" applyFill="1" applyBorder="1" applyAlignment="1" applyProtection="1">
      <alignment horizontal="center" vertical="center" textRotation="90"/>
      <protection locked="0"/>
    </xf>
    <xf numFmtId="9" fontId="73" fillId="0" borderId="2" xfId="0" applyNumberFormat="1" applyFont="1" applyFill="1" applyBorder="1" applyAlignment="1" applyProtection="1">
      <alignment horizontal="center" vertical="center"/>
      <protection hidden="1"/>
    </xf>
    <xf numFmtId="0" fontId="74" fillId="0" borderId="2" xfId="0" applyFont="1" applyFill="1" applyBorder="1" applyAlignment="1" applyProtection="1">
      <alignment horizontal="center" vertical="center" textRotation="90" wrapText="1"/>
      <protection hidden="1"/>
    </xf>
    <xf numFmtId="9" fontId="73" fillId="0" borderId="4" xfId="0" applyNumberFormat="1" applyFont="1" applyFill="1" applyBorder="1" applyAlignment="1" applyProtection="1">
      <alignment horizontal="center" vertical="center"/>
      <protection hidden="1"/>
    </xf>
    <xf numFmtId="0" fontId="74" fillId="0" borderId="2" xfId="0" applyFont="1" applyFill="1" applyBorder="1" applyAlignment="1" applyProtection="1">
      <alignment horizontal="center" vertical="center" textRotation="90"/>
      <protection hidden="1"/>
    </xf>
    <xf numFmtId="0" fontId="73" fillId="0" borderId="4" xfId="0" applyFont="1" applyFill="1" applyBorder="1" applyAlignment="1" applyProtection="1">
      <alignment horizontal="center" vertical="center" textRotation="90"/>
      <protection locked="0"/>
    </xf>
    <xf numFmtId="0" fontId="3" fillId="0" borderId="2" xfId="0" applyFont="1" applyFill="1" applyBorder="1" applyAlignment="1" applyProtection="1">
      <alignment horizontal="justify" vertical="center"/>
      <protection locked="0"/>
    </xf>
    <xf numFmtId="0" fontId="3" fillId="0" borderId="2" xfId="0" applyFont="1" applyFill="1" applyBorder="1" applyAlignment="1" applyProtection="1">
      <alignment horizontal="center" vertical="center"/>
      <protection locked="0"/>
    </xf>
    <xf numFmtId="0" fontId="3" fillId="0" borderId="61" xfId="0" applyFont="1" applyFill="1" applyBorder="1" applyAlignment="1">
      <alignment horizontal="center" vertical="center" wrapText="1"/>
    </xf>
    <xf numFmtId="0" fontId="3" fillId="0" borderId="2" xfId="0" applyFont="1" applyFill="1" applyBorder="1" applyAlignment="1" applyProtection="1">
      <alignment horizontal="center" vertical="top" wrapText="1"/>
      <protection locked="0"/>
    </xf>
    <xf numFmtId="14" fontId="73" fillId="0" borderId="2" xfId="0" applyNumberFormat="1" applyFont="1" applyFill="1" applyBorder="1" applyAlignment="1" applyProtection="1">
      <alignment horizontal="center" vertical="center" wrapText="1"/>
      <protection locked="0"/>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5"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52" fillId="14" borderId="6" xfId="0" applyFont="1" applyFill="1" applyBorder="1" applyAlignment="1">
      <alignment horizontal="left" vertical="center"/>
    </xf>
    <xf numFmtId="0" fontId="52" fillId="14" borderId="7" xfId="0" applyFont="1" applyFill="1" applyBorder="1" applyAlignment="1">
      <alignment horizontal="left" vertical="center"/>
    </xf>
    <xf numFmtId="0" fontId="46" fillId="14" borderId="27" xfId="0" applyFont="1" applyFill="1" applyBorder="1" applyAlignment="1">
      <alignment horizontal="center" vertical="center" wrapText="1"/>
    </xf>
    <xf numFmtId="0" fontId="46" fillId="14" borderId="28" xfId="0" applyFont="1" applyFill="1" applyBorder="1" applyAlignment="1">
      <alignment horizontal="center" vertical="center" wrapText="1"/>
    </xf>
    <xf numFmtId="0" fontId="46" fillId="14" borderId="29" xfId="0" applyFont="1" applyFill="1" applyBorder="1" applyAlignment="1">
      <alignment horizontal="center" vertical="center" wrapText="1"/>
    </xf>
    <xf numFmtId="0" fontId="46" fillId="14" borderId="9" xfId="0" applyFont="1" applyFill="1" applyBorder="1" applyAlignment="1">
      <alignment horizontal="center" vertical="center" wrapText="1"/>
    </xf>
    <xf numFmtId="0" fontId="46" fillId="14" borderId="0" xfId="0" applyFont="1" applyFill="1" applyAlignment="1">
      <alignment horizontal="center" vertical="center" wrapText="1"/>
    </xf>
    <xf numFmtId="0" fontId="46" fillId="14" borderId="47"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46" fillId="14" borderId="30" xfId="0" applyFont="1" applyFill="1" applyBorder="1" applyAlignment="1">
      <alignment horizontal="center" vertical="center" wrapText="1"/>
    </xf>
    <xf numFmtId="0" fontId="46"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73" fillId="0" borderId="4" xfId="0" applyNumberFormat="1" applyFont="1" applyFill="1" applyBorder="1" applyAlignment="1" applyProtection="1">
      <alignment horizontal="center" vertical="center" wrapText="1"/>
      <protection hidden="1"/>
    </xf>
    <xf numFmtId="9" fontId="73" fillId="0" borderId="8" xfId="0" applyNumberFormat="1" applyFont="1" applyFill="1" applyBorder="1" applyAlignment="1" applyProtection="1">
      <alignment horizontal="center" vertical="center" wrapText="1"/>
      <protection hidden="1"/>
    </xf>
    <xf numFmtId="9" fontId="73" fillId="0" borderId="5" xfId="0" applyNumberFormat="1" applyFont="1" applyFill="1" applyBorder="1" applyAlignment="1" applyProtection="1">
      <alignment horizontal="center" vertical="center" wrapText="1"/>
      <protection hidden="1"/>
    </xf>
    <xf numFmtId="0" fontId="74" fillId="0" borderId="4" xfId="0" applyFont="1" applyFill="1" applyBorder="1" applyAlignment="1" applyProtection="1">
      <alignment horizontal="center" vertical="center"/>
      <protection hidden="1"/>
    </xf>
    <xf numFmtId="0" fontId="74" fillId="0" borderId="8" xfId="0" applyFont="1" applyFill="1" applyBorder="1" applyAlignment="1" applyProtection="1">
      <alignment horizontal="center" vertical="center"/>
      <protection hidden="1"/>
    </xf>
    <xf numFmtId="0" fontId="74" fillId="0" borderId="5" xfId="0" applyFont="1" applyFill="1" applyBorder="1" applyAlignment="1" applyProtection="1">
      <alignment horizontal="center" vertical="center"/>
      <protection hidden="1"/>
    </xf>
    <xf numFmtId="9" fontId="73" fillId="0" borderId="4" xfId="0" applyNumberFormat="1" applyFont="1" applyFill="1" applyBorder="1" applyAlignment="1" applyProtection="1">
      <alignment horizontal="center" vertical="center" wrapText="1"/>
      <protection locked="0"/>
    </xf>
    <xf numFmtId="9" fontId="73" fillId="0" borderId="8" xfId="0" applyNumberFormat="1" applyFont="1" applyFill="1" applyBorder="1" applyAlignment="1" applyProtection="1">
      <alignment horizontal="center" vertical="center" wrapText="1"/>
      <protection locked="0"/>
    </xf>
    <xf numFmtId="9" fontId="73" fillId="0" borderId="5" xfId="0" applyNumberFormat="1" applyFont="1" applyFill="1" applyBorder="1" applyAlignment="1" applyProtection="1">
      <alignment horizontal="center" vertical="center" wrapText="1"/>
      <protection locked="0"/>
    </xf>
    <xf numFmtId="0" fontId="74" fillId="0" borderId="4" xfId="0" applyFont="1" applyFill="1" applyBorder="1" applyAlignment="1" applyProtection="1">
      <alignment horizontal="center" vertical="center" wrapText="1"/>
      <protection hidden="1"/>
    </xf>
    <xf numFmtId="0" fontId="74" fillId="0" borderId="8" xfId="0" applyFont="1" applyFill="1" applyBorder="1" applyAlignment="1" applyProtection="1">
      <alignment horizontal="center" vertical="center" wrapText="1"/>
      <protection hidden="1"/>
    </xf>
    <xf numFmtId="0" fontId="74" fillId="0" borderId="5" xfId="0" applyFont="1" applyFill="1" applyBorder="1" applyAlignment="1" applyProtection="1">
      <alignment horizontal="center" vertical="center" wrapText="1"/>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73" fillId="0" borderId="4" xfId="0" applyFont="1" applyFill="1" applyBorder="1" applyAlignment="1">
      <alignment horizontal="center" vertical="center"/>
    </xf>
    <xf numFmtId="0" fontId="73" fillId="0" borderId="8" xfId="0" applyFont="1" applyFill="1" applyBorder="1" applyAlignment="1">
      <alignment horizontal="center" vertical="center"/>
    </xf>
    <xf numFmtId="0" fontId="73" fillId="0" borderId="5" xfId="0" applyFont="1" applyFill="1" applyBorder="1" applyAlignment="1">
      <alignment horizontal="center" vertical="center"/>
    </xf>
    <xf numFmtId="0" fontId="73" fillId="0" borderId="4" xfId="0" applyFont="1" applyFill="1" applyBorder="1" applyAlignment="1" applyProtection="1">
      <alignment horizontal="center" vertical="center" wrapText="1"/>
      <protection locked="0"/>
    </xf>
    <xf numFmtId="0" fontId="73" fillId="0" borderId="8" xfId="0" applyFont="1" applyFill="1" applyBorder="1" applyAlignment="1" applyProtection="1">
      <alignment horizontal="center" vertical="center" wrapText="1"/>
      <protection locked="0"/>
    </xf>
    <xf numFmtId="0" fontId="73" fillId="0" borderId="5" xfId="0" applyFont="1" applyFill="1" applyBorder="1" applyAlignment="1" applyProtection="1">
      <alignment horizontal="center" vertical="center" wrapText="1"/>
      <protection locked="0"/>
    </xf>
    <xf numFmtId="0" fontId="73" fillId="0" borderId="4" xfId="0" applyFont="1" applyFill="1" applyBorder="1" applyAlignment="1" applyProtection="1">
      <alignment horizontal="center" vertical="center"/>
      <protection locked="0"/>
    </xf>
    <xf numFmtId="0" fontId="73" fillId="0" borderId="8" xfId="0" applyFont="1" applyFill="1" applyBorder="1" applyAlignment="1" applyProtection="1">
      <alignment horizontal="center" vertical="center"/>
      <protection locked="0"/>
    </xf>
    <xf numFmtId="0" fontId="73" fillId="0" borderId="5" xfId="0" applyFont="1" applyFill="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6" fillId="0" borderId="4"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wrapText="1"/>
      <protection hidden="1"/>
    </xf>
    <xf numFmtId="0" fontId="25" fillId="0" borderId="8" xfId="0" applyFont="1" applyFill="1" applyBorder="1" applyAlignment="1" applyProtection="1">
      <alignment horizontal="center" vertical="center" wrapText="1"/>
      <protection hidden="1"/>
    </xf>
    <xf numFmtId="0" fontId="25" fillId="0" borderId="5" xfId="0" applyFont="1" applyFill="1" applyBorder="1" applyAlignment="1" applyProtection="1">
      <alignment horizontal="center" vertical="center" wrapText="1"/>
      <protection hidden="1"/>
    </xf>
    <xf numFmtId="0" fontId="25" fillId="0" borderId="4" xfId="0" applyFont="1" applyFill="1" applyBorder="1" applyAlignment="1" applyProtection="1">
      <alignment horizontal="center" vertical="center"/>
      <protection hidden="1"/>
    </xf>
    <xf numFmtId="0" fontId="25" fillId="0" borderId="8" xfId="0" applyFont="1" applyFill="1" applyBorder="1" applyAlignment="1" applyProtection="1">
      <alignment horizontal="center" vertical="center"/>
      <protection hidden="1"/>
    </xf>
    <xf numFmtId="0" fontId="25" fillId="0" borderId="5" xfId="0" applyFont="1" applyFill="1" applyBorder="1" applyAlignment="1" applyProtection="1">
      <alignment horizontal="center" vertical="center"/>
      <protection hidden="1"/>
    </xf>
    <xf numFmtId="9" fontId="26" fillId="0" borderId="4" xfId="0" applyNumberFormat="1" applyFont="1" applyFill="1" applyBorder="1" applyAlignment="1" applyProtection="1">
      <alignment horizontal="center" vertical="center" wrapText="1"/>
      <protection hidden="1"/>
    </xf>
    <xf numFmtId="9" fontId="26" fillId="0" borderId="8" xfId="0" applyNumberFormat="1" applyFont="1" applyFill="1" applyBorder="1" applyAlignment="1" applyProtection="1">
      <alignment horizontal="center" vertical="center" wrapText="1"/>
      <protection hidden="1"/>
    </xf>
    <xf numFmtId="9" fontId="26" fillId="0" borderId="5" xfId="0" applyNumberFormat="1" applyFont="1" applyFill="1" applyBorder="1" applyAlignment="1" applyProtection="1">
      <alignment horizontal="center" vertical="center" wrapText="1"/>
      <protection hidden="1"/>
    </xf>
    <xf numFmtId="9" fontId="26" fillId="0" borderId="4" xfId="0" applyNumberFormat="1" applyFont="1" applyFill="1" applyBorder="1" applyAlignment="1" applyProtection="1">
      <alignment horizontal="center" vertical="center" wrapText="1"/>
      <protection locked="0"/>
    </xf>
    <xf numFmtId="9" fontId="26" fillId="0" borderId="8" xfId="0" applyNumberFormat="1" applyFont="1" applyFill="1" applyBorder="1" applyAlignment="1" applyProtection="1">
      <alignment horizontal="center" vertical="center" wrapText="1"/>
      <protection locked="0"/>
    </xf>
    <xf numFmtId="9" fontId="26" fillId="0" borderId="5" xfId="0" applyNumberFormat="1" applyFont="1" applyFill="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8" fillId="0" borderId="32" xfId="0" applyFont="1" applyBorder="1" applyAlignment="1">
      <alignment horizontal="center" vertical="center"/>
    </xf>
    <xf numFmtId="0" fontId="58" fillId="0" borderId="54" xfId="0" applyFont="1" applyBorder="1" applyAlignment="1">
      <alignment horizontal="center"/>
    </xf>
    <xf numFmtId="0" fontId="58" fillId="0" borderId="51" xfId="0" applyFont="1" applyBorder="1" applyAlignment="1">
      <alignment horizontal="center"/>
    </xf>
    <xf numFmtId="0" fontId="58" fillId="0" borderId="33" xfId="0" applyFont="1" applyBorder="1" applyAlignment="1">
      <alignment horizontal="center"/>
    </xf>
    <xf numFmtId="0" fontId="55" fillId="0" borderId="54" xfId="0" applyFont="1" applyBorder="1" applyAlignment="1">
      <alignment horizontal="center" vertical="center"/>
    </xf>
    <xf numFmtId="0" fontId="58" fillId="0" borderId="51" xfId="0" applyFont="1" applyBorder="1" applyAlignment="1">
      <alignment horizontal="center" vertical="center"/>
    </xf>
    <xf numFmtId="0" fontId="58" fillId="0" borderId="33" xfId="0" applyFont="1" applyBorder="1" applyAlignment="1">
      <alignment horizontal="center" vertical="center"/>
    </xf>
    <xf numFmtId="0" fontId="62" fillId="0" borderId="55" xfId="0" applyFont="1" applyBorder="1" applyAlignment="1">
      <alignment horizontal="center" vertical="center" wrapText="1" readingOrder="1"/>
    </xf>
    <xf numFmtId="0" fontId="62" fillId="0" borderId="60" xfId="0" applyFont="1" applyBorder="1" applyAlignment="1">
      <alignment horizontal="center" vertical="center" wrapText="1" readingOrder="1"/>
    </xf>
    <xf numFmtId="0" fontId="62" fillId="0" borderId="56" xfId="0" applyFont="1" applyBorder="1" applyAlignment="1">
      <alignment horizontal="center" vertical="center" wrapText="1" readingOrder="1"/>
    </xf>
    <xf numFmtId="0" fontId="60" fillId="6" borderId="55" xfId="0" applyFont="1" applyFill="1" applyBorder="1" applyAlignment="1">
      <alignment horizontal="center" vertical="center" wrapText="1" readingOrder="1"/>
    </xf>
    <xf numFmtId="0" fontId="60" fillId="6" borderId="60" xfId="0" applyFont="1" applyFill="1" applyBorder="1" applyAlignment="1">
      <alignment horizontal="center" vertical="center" wrapText="1" readingOrder="1"/>
    </xf>
    <xf numFmtId="0" fontId="60" fillId="6" borderId="56" xfId="0" applyFont="1" applyFill="1" applyBorder="1" applyAlignment="1">
      <alignment horizontal="center" vertical="center" wrapText="1" readingOrder="1"/>
    </xf>
    <xf numFmtId="0" fontId="59" fillId="0" borderId="32" xfId="0" applyFont="1" applyBorder="1" applyAlignment="1">
      <alignment horizontal="center" vertical="center"/>
    </xf>
    <xf numFmtId="0" fontId="58" fillId="0" borderId="32" xfId="0" applyFont="1" applyBorder="1" applyAlignment="1">
      <alignment horizontal="center"/>
    </xf>
    <xf numFmtId="0" fontId="56" fillId="0" borderId="57" xfId="0" applyFont="1" applyBorder="1" applyAlignment="1">
      <alignment horizontal="center" vertical="center"/>
    </xf>
    <xf numFmtId="0" fontId="56" fillId="0" borderId="44" xfId="0" applyFont="1" applyBorder="1" applyAlignment="1">
      <alignment horizontal="center" vertical="center"/>
    </xf>
    <xf numFmtId="0" fontId="56" fillId="0" borderId="58" xfId="0" applyFont="1" applyBorder="1" applyAlignment="1">
      <alignment horizontal="center" vertical="center"/>
    </xf>
    <xf numFmtId="0" fontId="56" fillId="0" borderId="46" xfId="0" applyFont="1" applyBorder="1" applyAlignment="1">
      <alignment horizontal="center" vertical="center"/>
    </xf>
    <xf numFmtId="0" fontId="56" fillId="0" borderId="59" xfId="0" applyFont="1" applyBorder="1" applyAlignment="1">
      <alignment horizontal="center" vertical="center"/>
    </xf>
    <xf numFmtId="0" fontId="56"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7"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8" fillId="0" borderId="49" xfId="0" applyFont="1" applyBorder="1" applyAlignment="1">
      <alignment horizontal="center" vertical="center" wrapText="1"/>
    </xf>
    <xf numFmtId="0" fontId="48" fillId="0" borderId="48" xfId="0" applyFont="1" applyBorder="1" applyAlignment="1">
      <alignment horizontal="center" vertical="center" wrapText="1"/>
    </xf>
    <xf numFmtId="0" fontId="55"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CC00"/>
      <color rgb="FFFF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zoomScaleNormal="100" workbookViewId="0">
      <selection activeCell="B8" sqref="B8:H9"/>
    </sheetView>
  </sheetViews>
  <sheetFormatPr baseColWidth="10" defaultColWidth="11.42578125" defaultRowHeight="15" x14ac:dyDescent="0.25"/>
  <cols>
    <col min="1" max="1" width="2.7109375" style="53" customWidth="1" collapsed="1"/>
    <col min="2" max="3" width="24.7109375" style="53" customWidth="1" collapsed="1"/>
    <col min="4" max="4" width="16" style="53" customWidth="1" collapsed="1"/>
    <col min="5" max="5" width="24.7109375" style="53" customWidth="1" collapsed="1"/>
    <col min="6" max="6" width="27.7109375" style="53" customWidth="1" collapsed="1"/>
    <col min="7" max="7" width="24.7109375" style="53" customWidth="1" collapsed="1"/>
    <col min="8" max="8" width="40.28515625" style="53" customWidth="1" collapsed="1"/>
    <col min="9" max="16384" width="11.42578125" style="53" collapsed="1"/>
  </cols>
  <sheetData>
    <row r="1" spans="2:8" x14ac:dyDescent="0.25">
      <c r="B1" s="201"/>
      <c r="C1" s="202" t="s">
        <v>0</v>
      </c>
      <c r="D1" s="203"/>
      <c r="E1" s="203"/>
      <c r="F1" s="203"/>
      <c r="G1" s="203"/>
      <c r="H1" s="101" t="s">
        <v>1</v>
      </c>
    </row>
    <row r="2" spans="2:8" x14ac:dyDescent="0.25">
      <c r="B2" s="201"/>
      <c r="C2" s="203"/>
      <c r="D2" s="203"/>
      <c r="E2" s="203"/>
      <c r="F2" s="203"/>
      <c r="G2" s="203"/>
      <c r="H2" s="101" t="s">
        <v>2</v>
      </c>
    </row>
    <row r="3" spans="2:8" x14ac:dyDescent="0.25">
      <c r="B3" s="201"/>
      <c r="C3" s="203"/>
      <c r="D3" s="203"/>
      <c r="E3" s="203"/>
      <c r="F3" s="203"/>
      <c r="G3" s="203"/>
      <c r="H3" s="101" t="s">
        <v>3</v>
      </c>
    </row>
    <row r="4" spans="2:8" x14ac:dyDescent="0.25">
      <c r="B4" s="201"/>
      <c r="C4" s="203"/>
      <c r="D4" s="203"/>
      <c r="E4" s="203"/>
      <c r="F4" s="203"/>
      <c r="G4" s="203"/>
      <c r="H4" s="101" t="s">
        <v>4</v>
      </c>
    </row>
    <row r="5" spans="2:8" x14ac:dyDescent="0.25">
      <c r="B5" s="195"/>
      <c r="C5" s="196"/>
      <c r="D5" s="196"/>
      <c r="E5" s="196"/>
      <c r="F5" s="196"/>
      <c r="G5" s="196"/>
      <c r="H5" s="197"/>
    </row>
    <row r="6" spans="2:8" ht="18" x14ac:dyDescent="0.25">
      <c r="B6" s="204" t="s">
        <v>5</v>
      </c>
      <c r="C6" s="204"/>
      <c r="D6" s="204"/>
      <c r="E6" s="204"/>
      <c r="F6" s="204"/>
      <c r="G6" s="204"/>
      <c r="H6" s="204"/>
    </row>
    <row r="7" spans="2:8" x14ac:dyDescent="0.25">
      <c r="B7" s="198"/>
      <c r="C7" s="199"/>
      <c r="D7" s="199"/>
      <c r="E7" s="199"/>
      <c r="F7" s="199"/>
      <c r="G7" s="199"/>
      <c r="H7" s="200"/>
    </row>
    <row r="8" spans="2:8" ht="63" customHeight="1" x14ac:dyDescent="0.25">
      <c r="B8" s="187" t="s">
        <v>6</v>
      </c>
      <c r="C8" s="187"/>
      <c r="D8" s="187"/>
      <c r="E8" s="187"/>
      <c r="F8" s="187"/>
      <c r="G8" s="187"/>
      <c r="H8" s="187"/>
    </row>
    <row r="9" spans="2:8" ht="63" customHeight="1" x14ac:dyDescent="0.25">
      <c r="B9" s="187"/>
      <c r="C9" s="187"/>
      <c r="D9" s="187"/>
      <c r="E9" s="187"/>
      <c r="F9" s="187"/>
      <c r="G9" s="187"/>
      <c r="H9" s="187"/>
    </row>
    <row r="10" spans="2:8" ht="16.5" x14ac:dyDescent="0.25">
      <c r="B10" s="188" t="s">
        <v>7</v>
      </c>
      <c r="C10" s="189"/>
      <c r="D10" s="189"/>
      <c r="E10" s="189"/>
      <c r="F10" s="189"/>
      <c r="G10" s="189"/>
      <c r="H10" s="189"/>
    </row>
    <row r="11" spans="2:8" ht="95.25" customHeight="1" x14ac:dyDescent="0.25">
      <c r="B11" s="190" t="s">
        <v>8</v>
      </c>
      <c r="C11" s="190"/>
      <c r="D11" s="190"/>
      <c r="E11" s="190"/>
      <c r="F11" s="190"/>
      <c r="G11" s="190"/>
      <c r="H11" s="190"/>
    </row>
    <row r="12" spans="2:8" ht="16.5" x14ac:dyDescent="0.25">
      <c r="B12" s="104"/>
      <c r="C12" s="105"/>
      <c r="D12" s="105"/>
      <c r="E12" s="105"/>
      <c r="F12" s="105"/>
      <c r="G12" s="105"/>
      <c r="H12" s="105"/>
    </row>
    <row r="13" spans="2:8" ht="16.5" customHeight="1" x14ac:dyDescent="0.25">
      <c r="B13" s="191" t="s">
        <v>9</v>
      </c>
      <c r="C13" s="191"/>
      <c r="D13" s="191"/>
      <c r="E13" s="191"/>
      <c r="F13" s="191"/>
      <c r="G13" s="191"/>
      <c r="H13" s="191"/>
    </row>
    <row r="14" spans="2:8" ht="16.5" customHeight="1" x14ac:dyDescent="0.25">
      <c r="B14" s="191"/>
      <c r="C14" s="191"/>
      <c r="D14" s="191"/>
      <c r="E14" s="191"/>
      <c r="F14" s="191"/>
      <c r="G14" s="191"/>
      <c r="H14" s="191"/>
    </row>
    <row r="15" spans="2:8" ht="11.65" customHeight="1" x14ac:dyDescent="0.25">
      <c r="B15" s="106"/>
      <c r="C15" s="107"/>
      <c r="D15" s="107"/>
      <c r="E15" s="107"/>
      <c r="F15" s="107"/>
      <c r="G15" s="106"/>
      <c r="H15" s="106"/>
    </row>
    <row r="16" spans="2:8" ht="27.4" customHeight="1" x14ac:dyDescent="0.25">
      <c r="B16" s="192" t="s">
        <v>10</v>
      </c>
      <c r="C16" s="192"/>
      <c r="D16" s="192"/>
      <c r="E16" s="192"/>
      <c r="F16" s="192"/>
      <c r="G16" s="192"/>
      <c r="H16" s="192"/>
    </row>
    <row r="17" spans="2:8" x14ac:dyDescent="0.25">
      <c r="B17" s="107"/>
      <c r="C17" s="193" t="s">
        <v>11</v>
      </c>
      <c r="D17" s="193"/>
      <c r="E17" s="194" t="s">
        <v>12</v>
      </c>
      <c r="F17" s="194"/>
      <c r="G17" s="107"/>
      <c r="H17" s="107"/>
    </row>
    <row r="18" spans="2:8" ht="13.5" customHeight="1" x14ac:dyDescent="0.25">
      <c r="B18" s="103"/>
      <c r="C18" s="186" t="s">
        <v>13</v>
      </c>
      <c r="D18" s="186"/>
      <c r="E18" s="185" t="s">
        <v>14</v>
      </c>
      <c r="F18" s="185"/>
      <c r="G18" s="103"/>
      <c r="H18" s="103"/>
    </row>
    <row r="19" spans="2:8" ht="13.5" customHeight="1" x14ac:dyDescent="0.25">
      <c r="B19" s="103"/>
      <c r="C19" s="186" t="s">
        <v>15</v>
      </c>
      <c r="D19" s="186"/>
      <c r="E19" s="185" t="s">
        <v>16</v>
      </c>
      <c r="F19" s="185"/>
      <c r="G19" s="103"/>
      <c r="H19" s="103"/>
    </row>
    <row r="20" spans="2:8" ht="13.5" customHeight="1" x14ac:dyDescent="0.25">
      <c r="B20" s="103"/>
      <c r="C20" s="186" t="s">
        <v>17</v>
      </c>
      <c r="D20" s="186"/>
      <c r="E20" s="185" t="s">
        <v>18</v>
      </c>
      <c r="F20" s="185"/>
      <c r="G20" s="103"/>
      <c r="H20" s="103"/>
    </row>
    <row r="21" spans="2:8" ht="27" customHeight="1" x14ac:dyDescent="0.25">
      <c r="B21" s="103"/>
      <c r="C21" s="186" t="s">
        <v>19</v>
      </c>
      <c r="D21" s="186"/>
      <c r="E21" s="185" t="s">
        <v>20</v>
      </c>
      <c r="F21" s="185"/>
      <c r="G21" s="103"/>
      <c r="H21" s="103"/>
    </row>
    <row r="22" spans="2:8" ht="30" customHeight="1" x14ac:dyDescent="0.25">
      <c r="B22" s="103"/>
      <c r="C22" s="184" t="s">
        <v>21</v>
      </c>
      <c r="D22" s="184"/>
      <c r="E22" s="185" t="s">
        <v>22</v>
      </c>
      <c r="F22" s="185"/>
      <c r="G22" s="103"/>
      <c r="H22" s="103"/>
    </row>
    <row r="23" spans="2:8" ht="44.25" customHeight="1" x14ac:dyDescent="0.25">
      <c r="B23" s="103"/>
      <c r="C23" s="184" t="s">
        <v>23</v>
      </c>
      <c r="D23" s="184"/>
      <c r="E23" s="185" t="s">
        <v>24</v>
      </c>
      <c r="F23" s="185"/>
      <c r="G23" s="103"/>
      <c r="H23" s="103"/>
    </row>
    <row r="24" spans="2:8" ht="69" customHeight="1" x14ac:dyDescent="0.25">
      <c r="B24" s="103"/>
      <c r="C24" s="184" t="s">
        <v>25</v>
      </c>
      <c r="D24" s="184"/>
      <c r="E24" s="185" t="s">
        <v>26</v>
      </c>
      <c r="F24" s="185"/>
      <c r="G24" s="103"/>
      <c r="H24" s="103"/>
    </row>
    <row r="25" spans="2:8" ht="69.75" customHeight="1" x14ac:dyDescent="0.25">
      <c r="B25" s="103"/>
      <c r="C25" s="184" t="s">
        <v>27</v>
      </c>
      <c r="D25" s="184"/>
      <c r="E25" s="185" t="s">
        <v>28</v>
      </c>
      <c r="F25" s="185"/>
      <c r="G25" s="103"/>
      <c r="H25" s="103"/>
    </row>
    <row r="26" spans="2:8" ht="63.75" customHeight="1" x14ac:dyDescent="0.25">
      <c r="B26" s="103"/>
      <c r="C26" s="184" t="s">
        <v>29</v>
      </c>
      <c r="D26" s="184"/>
      <c r="E26" s="185" t="s">
        <v>30</v>
      </c>
      <c r="F26" s="185"/>
      <c r="G26" s="103"/>
      <c r="H26" s="103"/>
    </row>
    <row r="27" spans="2:8" ht="64.5" customHeight="1" x14ac:dyDescent="0.25">
      <c r="B27" s="103"/>
      <c r="C27" s="184" t="s">
        <v>31</v>
      </c>
      <c r="D27" s="184"/>
      <c r="E27" s="185" t="s">
        <v>32</v>
      </c>
      <c r="F27" s="185"/>
      <c r="G27" s="103"/>
      <c r="H27" s="103"/>
    </row>
    <row r="28" spans="2:8" ht="41.25" customHeight="1" x14ac:dyDescent="0.25">
      <c r="B28" s="103"/>
      <c r="C28" s="184" t="s">
        <v>33</v>
      </c>
      <c r="D28" s="184"/>
      <c r="E28" s="185" t="s">
        <v>34</v>
      </c>
      <c r="F28" s="185"/>
      <c r="G28" s="103"/>
      <c r="H28" s="103"/>
    </row>
    <row r="29" spans="2:8" ht="40.5" customHeight="1" x14ac:dyDescent="0.25">
      <c r="B29" s="103"/>
      <c r="C29" s="184" t="s">
        <v>35</v>
      </c>
      <c r="D29" s="184"/>
      <c r="E29" s="185" t="s">
        <v>36</v>
      </c>
      <c r="F29" s="185"/>
      <c r="G29" s="103"/>
      <c r="H29" s="103"/>
    </row>
    <row r="30" spans="2:8" ht="42" customHeight="1" x14ac:dyDescent="0.25">
      <c r="B30" s="103"/>
      <c r="C30" s="184" t="s">
        <v>37</v>
      </c>
      <c r="D30" s="184"/>
      <c r="E30" s="185" t="s">
        <v>38</v>
      </c>
      <c r="F30" s="185"/>
      <c r="G30" s="103"/>
      <c r="H30" s="103"/>
    </row>
    <row r="31" spans="2:8" ht="24.75" customHeight="1" x14ac:dyDescent="0.25">
      <c r="B31" s="103"/>
      <c r="C31" s="184" t="s">
        <v>39</v>
      </c>
      <c r="D31" s="184"/>
      <c r="E31" s="185" t="s">
        <v>40</v>
      </c>
      <c r="F31" s="185"/>
      <c r="G31" s="103"/>
      <c r="H31" s="103"/>
    </row>
    <row r="32" spans="2:8" ht="23.25" customHeight="1" x14ac:dyDescent="0.25">
      <c r="B32" s="103"/>
      <c r="C32" s="184" t="s">
        <v>41</v>
      </c>
      <c r="D32" s="184"/>
      <c r="E32" s="185" t="s">
        <v>42</v>
      </c>
      <c r="F32" s="185"/>
      <c r="G32" s="103"/>
      <c r="H32" s="103"/>
    </row>
    <row r="33" spans="2:8" ht="30.75" customHeight="1" x14ac:dyDescent="0.25">
      <c r="B33" s="103"/>
      <c r="C33" s="184" t="s">
        <v>43</v>
      </c>
      <c r="D33" s="184"/>
      <c r="E33" s="185" t="s">
        <v>44</v>
      </c>
      <c r="F33" s="185"/>
      <c r="G33" s="103"/>
      <c r="H33" s="103"/>
    </row>
    <row r="34" spans="2:8" ht="35.25" customHeight="1" x14ac:dyDescent="0.25">
      <c r="B34" s="103"/>
      <c r="C34" s="184" t="s">
        <v>43</v>
      </c>
      <c r="D34" s="184"/>
      <c r="E34" s="185" t="s">
        <v>44</v>
      </c>
      <c r="F34" s="185"/>
      <c r="G34" s="103"/>
      <c r="H34" s="103"/>
    </row>
    <row r="35" spans="2:8" ht="33" customHeight="1" x14ac:dyDescent="0.25">
      <c r="B35" s="103"/>
      <c r="C35" s="184" t="s">
        <v>45</v>
      </c>
      <c r="D35" s="184"/>
      <c r="E35" s="185" t="s">
        <v>46</v>
      </c>
      <c r="F35" s="185"/>
      <c r="G35" s="103"/>
      <c r="H35" s="103"/>
    </row>
    <row r="36" spans="2:8" ht="30" customHeight="1" x14ac:dyDescent="0.25">
      <c r="B36" s="103"/>
      <c r="C36" s="184" t="s">
        <v>47</v>
      </c>
      <c r="D36" s="184"/>
      <c r="E36" s="185" t="s">
        <v>48</v>
      </c>
      <c r="F36" s="185"/>
      <c r="G36" s="103"/>
      <c r="H36" s="103"/>
    </row>
    <row r="37" spans="2:8" ht="35.25" customHeight="1" x14ac:dyDescent="0.25">
      <c r="B37" s="103"/>
      <c r="C37" s="184" t="s">
        <v>49</v>
      </c>
      <c r="D37" s="184"/>
      <c r="E37" s="185" t="s">
        <v>50</v>
      </c>
      <c r="F37" s="185"/>
      <c r="G37" s="103"/>
      <c r="H37" s="103"/>
    </row>
    <row r="38" spans="2:8" ht="31.5" customHeight="1" x14ac:dyDescent="0.25">
      <c r="B38" s="103"/>
      <c r="C38" s="184" t="s">
        <v>51</v>
      </c>
      <c r="D38" s="184"/>
      <c r="E38" s="185" t="s">
        <v>52</v>
      </c>
      <c r="F38" s="185"/>
      <c r="G38" s="103"/>
      <c r="H38" s="103"/>
    </row>
    <row r="39" spans="2:8" ht="54" customHeight="1" x14ac:dyDescent="0.25">
      <c r="B39" s="103"/>
      <c r="C39" s="184" t="s">
        <v>53</v>
      </c>
      <c r="D39" s="184"/>
      <c r="E39" s="185" t="s">
        <v>54</v>
      </c>
      <c r="F39" s="185"/>
      <c r="G39" s="103"/>
      <c r="H39" s="103"/>
    </row>
    <row r="40" spans="2:8" ht="30.75" customHeight="1" x14ac:dyDescent="0.25">
      <c r="B40" s="103"/>
      <c r="C40" s="184" t="s">
        <v>55</v>
      </c>
      <c r="D40" s="184"/>
      <c r="E40" s="185" t="s">
        <v>56</v>
      </c>
      <c r="F40" s="185"/>
      <c r="G40" s="103"/>
      <c r="H40" s="103"/>
    </row>
    <row r="41" spans="2:8" ht="74.25" customHeight="1" x14ac:dyDescent="0.25">
      <c r="B41" s="103"/>
      <c r="C41" s="184" t="s">
        <v>57</v>
      </c>
      <c r="D41" s="184"/>
      <c r="E41" s="185" t="s">
        <v>58</v>
      </c>
      <c r="F41" s="185"/>
      <c r="G41" s="103"/>
      <c r="H41" s="103"/>
    </row>
    <row r="42" spans="2:8" ht="82.5" customHeight="1" x14ac:dyDescent="0.25">
      <c r="B42" s="103"/>
      <c r="C42" s="184" t="s">
        <v>59</v>
      </c>
      <c r="D42" s="184"/>
      <c r="E42" s="185" t="s">
        <v>60</v>
      </c>
      <c r="F42" s="185"/>
      <c r="G42" s="103"/>
      <c r="H42" s="103"/>
    </row>
    <row r="43" spans="2:8" ht="6.75" customHeight="1" x14ac:dyDescent="0.25">
      <c r="B43" s="103"/>
      <c r="C43" s="108"/>
      <c r="D43" s="108"/>
      <c r="E43" s="109"/>
      <c r="F43" s="109"/>
      <c r="G43" s="103"/>
      <c r="H43" s="103"/>
    </row>
    <row r="44" spans="2:8" x14ac:dyDescent="0.25">
      <c r="B44" s="103"/>
      <c r="C44" s="110"/>
      <c r="D44" s="110"/>
      <c r="E44" s="110"/>
      <c r="F44" s="110"/>
      <c r="G44" s="103"/>
      <c r="H44" s="103"/>
    </row>
    <row r="45" spans="2:8" ht="21" customHeight="1" x14ac:dyDescent="0.25">
      <c r="B45" s="110" t="s">
        <v>61</v>
      </c>
      <c r="C45" s="110"/>
      <c r="D45" s="110"/>
      <c r="E45" s="110"/>
      <c r="F45" s="110"/>
      <c r="G45" s="110"/>
      <c r="H45" s="110"/>
    </row>
    <row r="46" spans="2:8" ht="20.25" customHeight="1" x14ac:dyDescent="0.25">
      <c r="B46" s="110" t="s">
        <v>62</v>
      </c>
      <c r="C46" s="110"/>
      <c r="D46" s="110"/>
      <c r="E46" s="110"/>
      <c r="F46" s="110"/>
      <c r="G46" s="110"/>
      <c r="H46" s="110"/>
    </row>
    <row r="47" spans="2:8" ht="20.25" customHeight="1" x14ac:dyDescent="0.25">
      <c r="B47" s="110" t="s">
        <v>63</v>
      </c>
      <c r="C47" s="110"/>
      <c r="D47" s="110"/>
      <c r="E47" s="110"/>
      <c r="F47" s="110"/>
      <c r="G47" s="110"/>
      <c r="H47" s="110"/>
    </row>
    <row r="48" spans="2:8" ht="20.25" customHeight="1" x14ac:dyDescent="0.25">
      <c r="B48" s="110" t="s">
        <v>64</v>
      </c>
      <c r="C48" s="110"/>
      <c r="D48" s="110"/>
      <c r="E48" s="110"/>
      <c r="F48" s="110"/>
      <c r="G48" s="110"/>
      <c r="H48" s="110"/>
    </row>
    <row r="49" spans="2:8" ht="16.5" customHeight="1" x14ac:dyDescent="0.25">
      <c r="B49" s="110" t="s">
        <v>65</v>
      </c>
      <c r="C49" s="110"/>
      <c r="D49" s="110"/>
      <c r="E49" s="110"/>
      <c r="F49" s="110"/>
      <c r="G49" s="110"/>
      <c r="H49" s="110"/>
    </row>
    <row r="50" spans="2:8" ht="17.25" customHeight="1" x14ac:dyDescent="0.25">
      <c r="B50" s="110" t="s">
        <v>66</v>
      </c>
      <c r="C50" s="103"/>
      <c r="D50" s="103"/>
      <c r="E50" s="103"/>
      <c r="F50" s="103"/>
      <c r="G50" s="103"/>
      <c r="H50" s="103"/>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113</v>
      </c>
    </row>
    <row r="4" spans="1:1" x14ac:dyDescent="0.2">
      <c r="A4" s="9" t="s">
        <v>220</v>
      </c>
    </row>
    <row r="5" spans="1:1" x14ac:dyDescent="0.2">
      <c r="A5" s="9" t="s">
        <v>222</v>
      </c>
    </row>
    <row r="6" spans="1:1" x14ac:dyDescent="0.2">
      <c r="A6" s="9" t="s">
        <v>224</v>
      </c>
    </row>
    <row r="7" spans="1:1" x14ac:dyDescent="0.2">
      <c r="A7" s="9" t="s">
        <v>114</v>
      </c>
    </row>
    <row r="8" spans="1:1" x14ac:dyDescent="0.2">
      <c r="A8" s="9" t="s">
        <v>115</v>
      </c>
    </row>
    <row r="9" spans="1:1" x14ac:dyDescent="0.2">
      <c r="A9" s="9" t="s">
        <v>230</v>
      </c>
    </row>
    <row r="10" spans="1:1" x14ac:dyDescent="0.2">
      <c r="A10" s="9" t="s">
        <v>116</v>
      </c>
    </row>
    <row r="11" spans="1:1" x14ac:dyDescent="0.2">
      <c r="A11" s="9" t="s">
        <v>233</v>
      </c>
    </row>
    <row r="12" spans="1:1" x14ac:dyDescent="0.2">
      <c r="A12" s="9" t="s">
        <v>355</v>
      </c>
    </row>
    <row r="13" spans="1:1" x14ac:dyDescent="0.2">
      <c r="A13" s="9" t="s">
        <v>356</v>
      </c>
    </row>
    <row r="14" spans="1:1" x14ac:dyDescent="0.2">
      <c r="A14" s="9" t="s">
        <v>357</v>
      </c>
    </row>
    <row r="16" spans="1:1" x14ac:dyDescent="0.2">
      <c r="A16" s="9" t="s">
        <v>358</v>
      </c>
    </row>
    <row r="17" spans="1:1" x14ac:dyDescent="0.2">
      <c r="A17" s="9" t="s">
        <v>344</v>
      </c>
    </row>
    <row r="18" spans="1:1" x14ac:dyDescent="0.2">
      <c r="A18" s="9" t="s">
        <v>345</v>
      </c>
    </row>
    <row r="20" spans="1:1" x14ac:dyDescent="0.2">
      <c r="A20" s="9" t="s">
        <v>348</v>
      </c>
    </row>
    <row r="21" spans="1:1" x14ac:dyDescent="0.2">
      <c r="A21" s="9" t="s">
        <v>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P26" zoomScale="90" zoomScaleNormal="90" workbookViewId="0">
      <selection activeCell="AE12" sqref="AE12"/>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0" style="2" customWidth="1"/>
    <col min="5" max="5" width="34.7109375" style="1" customWidth="1"/>
    <col min="6" max="6" width="20.5703125" style="4" customWidth="1"/>
    <col min="7" max="7" width="17.85546875" style="1" customWidth="1"/>
    <col min="8" max="8" width="16.5703125" style="1" customWidth="1"/>
    <col min="9" max="9" width="6.28515625" style="1" bestFit="1" customWidth="1"/>
    <col min="10" max="10" width="23.42578125" style="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9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0.285156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60"/>
      <c r="B1" s="261"/>
      <c r="C1" s="261"/>
      <c r="D1" s="262"/>
      <c r="E1" s="227" t="s">
        <v>0</v>
      </c>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9"/>
      <c r="AJ1" s="223" t="s">
        <v>67</v>
      </c>
      <c r="AK1" s="224"/>
    </row>
    <row r="2" spans="1:69" ht="19.5" customHeight="1" x14ac:dyDescent="0.3">
      <c r="A2" s="263"/>
      <c r="B2" s="264"/>
      <c r="C2" s="264"/>
      <c r="D2" s="265"/>
      <c r="E2" s="230"/>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2"/>
      <c r="AJ2" s="225" t="s">
        <v>68</v>
      </c>
      <c r="AK2" s="226"/>
    </row>
    <row r="3" spans="1:69" ht="19.5" customHeight="1" x14ac:dyDescent="0.3">
      <c r="A3" s="263"/>
      <c r="B3" s="264"/>
      <c r="C3" s="264"/>
      <c r="D3" s="265"/>
      <c r="E3" s="230"/>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2"/>
      <c r="AJ3" s="225" t="s">
        <v>69</v>
      </c>
      <c r="AK3" s="226"/>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9.5" customHeight="1" x14ac:dyDescent="0.3">
      <c r="A4" s="266"/>
      <c r="B4" s="267"/>
      <c r="C4" s="267"/>
      <c r="D4" s="268"/>
      <c r="E4" s="233"/>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5"/>
      <c r="AJ4" s="225" t="s">
        <v>70</v>
      </c>
      <c r="AK4" s="226"/>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13"/>
      <c r="B5" s="14"/>
      <c r="C5" s="13"/>
      <c r="D5" s="13"/>
      <c r="E5" s="7"/>
      <c r="F5" s="12"/>
      <c r="G5" s="7"/>
      <c r="H5" s="7"/>
      <c r="I5" s="7"/>
      <c r="J5" s="7"/>
      <c r="K5" s="7"/>
      <c r="L5" s="7"/>
      <c r="M5" s="7"/>
      <c r="N5" s="7"/>
      <c r="O5" s="7"/>
      <c r="P5" s="94"/>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3.25" customHeight="1" x14ac:dyDescent="0.3">
      <c r="A6" s="285" t="s">
        <v>71</v>
      </c>
      <c r="B6" s="286"/>
      <c r="C6" s="269" t="s">
        <v>72</v>
      </c>
      <c r="D6" s="270"/>
      <c r="E6" s="270"/>
      <c r="F6" s="270"/>
      <c r="G6" s="270"/>
      <c r="H6" s="270"/>
      <c r="I6" s="270"/>
      <c r="J6" s="270"/>
      <c r="K6" s="270"/>
      <c r="L6" s="270"/>
      <c r="M6" s="270"/>
      <c r="N6" s="271"/>
      <c r="O6" s="244"/>
      <c r="P6" s="244"/>
      <c r="Q6" s="244"/>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39.75" customHeight="1" x14ac:dyDescent="0.3">
      <c r="A7" s="285" t="s">
        <v>73</v>
      </c>
      <c r="B7" s="286"/>
      <c r="C7" s="293" t="s">
        <v>74</v>
      </c>
      <c r="D7" s="294"/>
      <c r="E7" s="294"/>
      <c r="F7" s="294"/>
      <c r="G7" s="294"/>
      <c r="H7" s="294"/>
      <c r="I7" s="294"/>
      <c r="J7" s="294"/>
      <c r="K7" s="294"/>
      <c r="L7" s="294"/>
      <c r="M7" s="294"/>
      <c r="N7" s="295"/>
      <c r="O7" s="7"/>
      <c r="P7" s="94"/>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53.25" customHeight="1" x14ac:dyDescent="0.3">
      <c r="A8" s="285" t="s">
        <v>75</v>
      </c>
      <c r="B8" s="286"/>
      <c r="C8" s="293" t="s">
        <v>76</v>
      </c>
      <c r="D8" s="294"/>
      <c r="E8" s="294"/>
      <c r="F8" s="294"/>
      <c r="G8" s="294"/>
      <c r="H8" s="294"/>
      <c r="I8" s="294"/>
      <c r="J8" s="294"/>
      <c r="K8" s="294"/>
      <c r="L8" s="294"/>
      <c r="M8" s="294"/>
      <c r="N8" s="295"/>
      <c r="O8" s="7"/>
      <c r="P8" s="94"/>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245" t="s">
        <v>77</v>
      </c>
      <c r="B9" s="246"/>
      <c r="C9" s="246"/>
      <c r="D9" s="246"/>
      <c r="E9" s="246"/>
      <c r="F9" s="246"/>
      <c r="G9" s="247"/>
      <c r="H9" s="245" t="s">
        <v>78</v>
      </c>
      <c r="I9" s="246"/>
      <c r="J9" s="246"/>
      <c r="K9" s="246"/>
      <c r="L9" s="246"/>
      <c r="M9" s="246"/>
      <c r="N9" s="247"/>
      <c r="O9" s="245" t="s">
        <v>79</v>
      </c>
      <c r="P9" s="246"/>
      <c r="Q9" s="246"/>
      <c r="R9" s="246"/>
      <c r="S9" s="246"/>
      <c r="T9" s="246"/>
      <c r="U9" s="246"/>
      <c r="V9" s="246"/>
      <c r="W9" s="247"/>
      <c r="X9" s="245" t="s">
        <v>80</v>
      </c>
      <c r="Y9" s="246"/>
      <c r="Z9" s="246"/>
      <c r="AA9" s="246"/>
      <c r="AB9" s="246"/>
      <c r="AC9" s="246"/>
      <c r="AD9" s="247"/>
      <c r="AE9" s="245" t="s">
        <v>81</v>
      </c>
      <c r="AF9" s="246"/>
      <c r="AG9" s="246"/>
      <c r="AH9" s="246"/>
      <c r="AI9" s="246"/>
      <c r="AJ9" s="246"/>
      <c r="AK9" s="24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287" t="s">
        <v>82</v>
      </c>
      <c r="B10" s="290" t="s">
        <v>21</v>
      </c>
      <c r="C10" s="243" t="s">
        <v>23</v>
      </c>
      <c r="D10" s="243" t="s">
        <v>25</v>
      </c>
      <c r="E10" s="289" t="s">
        <v>27</v>
      </c>
      <c r="F10" s="242" t="s">
        <v>29</v>
      </c>
      <c r="G10" s="243" t="s">
        <v>83</v>
      </c>
      <c r="H10" s="297" t="s">
        <v>84</v>
      </c>
      <c r="I10" s="298" t="s">
        <v>85</v>
      </c>
      <c r="J10" s="242" t="s">
        <v>86</v>
      </c>
      <c r="K10" s="242" t="s">
        <v>87</v>
      </c>
      <c r="L10" s="300" t="s">
        <v>88</v>
      </c>
      <c r="M10" s="298" t="s">
        <v>85</v>
      </c>
      <c r="N10" s="243" t="s">
        <v>35</v>
      </c>
      <c r="O10" s="291" t="s">
        <v>89</v>
      </c>
      <c r="P10" s="284" t="s">
        <v>37</v>
      </c>
      <c r="Q10" s="242" t="s">
        <v>39</v>
      </c>
      <c r="R10" s="284" t="s">
        <v>90</v>
      </c>
      <c r="S10" s="284"/>
      <c r="T10" s="284"/>
      <c r="U10" s="284"/>
      <c r="V10" s="284"/>
      <c r="W10" s="284"/>
      <c r="X10" s="296" t="s">
        <v>91</v>
      </c>
      <c r="Y10" s="296" t="s">
        <v>92</v>
      </c>
      <c r="Z10" s="296" t="s">
        <v>85</v>
      </c>
      <c r="AA10" s="296" t="s">
        <v>93</v>
      </c>
      <c r="AB10" s="296" t="s">
        <v>85</v>
      </c>
      <c r="AC10" s="296" t="s">
        <v>94</v>
      </c>
      <c r="AD10" s="291" t="s">
        <v>55</v>
      </c>
      <c r="AE10" s="284" t="s">
        <v>81</v>
      </c>
      <c r="AF10" s="284" t="s">
        <v>95</v>
      </c>
      <c r="AG10" s="284" t="s">
        <v>96</v>
      </c>
      <c r="AH10" s="242" t="s">
        <v>97</v>
      </c>
      <c r="AI10" s="284" t="s">
        <v>98</v>
      </c>
      <c r="AJ10" s="284" t="s">
        <v>99</v>
      </c>
      <c r="AK10" s="284" t="s">
        <v>59</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288"/>
      <c r="B11" s="290"/>
      <c r="C11" s="284"/>
      <c r="D11" s="284"/>
      <c r="E11" s="290"/>
      <c r="F11" s="243"/>
      <c r="G11" s="284"/>
      <c r="H11" s="243"/>
      <c r="I11" s="299"/>
      <c r="J11" s="243"/>
      <c r="K11" s="243"/>
      <c r="L11" s="299"/>
      <c r="M11" s="299"/>
      <c r="N11" s="284"/>
      <c r="O11" s="292"/>
      <c r="P11" s="284"/>
      <c r="Q11" s="243"/>
      <c r="R11" s="6" t="s">
        <v>100</v>
      </c>
      <c r="S11" s="6" t="s">
        <v>101</v>
      </c>
      <c r="T11" s="6" t="s">
        <v>102</v>
      </c>
      <c r="U11" s="6" t="s">
        <v>103</v>
      </c>
      <c r="V11" s="6" t="s">
        <v>104</v>
      </c>
      <c r="W11" s="6" t="s">
        <v>105</v>
      </c>
      <c r="X11" s="296"/>
      <c r="Y11" s="296"/>
      <c r="Z11" s="296"/>
      <c r="AA11" s="296"/>
      <c r="AB11" s="296"/>
      <c r="AC11" s="296"/>
      <c r="AD11" s="292"/>
      <c r="AE11" s="284"/>
      <c r="AF11" s="284"/>
      <c r="AG11" s="284"/>
      <c r="AH11" s="243"/>
      <c r="AI11" s="284"/>
      <c r="AJ11" s="284"/>
      <c r="AK11" s="284"/>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s="155" customFormat="1" ht="102" customHeight="1" x14ac:dyDescent="0.25">
      <c r="A12" s="275">
        <v>1</v>
      </c>
      <c r="B12" s="301" t="s">
        <v>106</v>
      </c>
      <c r="C12" s="301" t="s">
        <v>107</v>
      </c>
      <c r="D12" s="301" t="s">
        <v>108</v>
      </c>
      <c r="E12" s="301" t="s">
        <v>109</v>
      </c>
      <c r="F12" s="301" t="s">
        <v>110</v>
      </c>
      <c r="G12" s="304">
        <v>365</v>
      </c>
      <c r="H12" s="307" t="str">
        <f>IF(G12&lt;=0,"",IF(G12&lt;=2,"Muy Baja",IF(G12&lt;=24,"Baja",IF(G12&lt;=500,"Media",IF(G12&lt;=5000,"Alta","Muy Alta")))))</f>
        <v>Media</v>
      </c>
      <c r="I12" s="313">
        <f>IF(H12="","",IF(H12="Muy Baja",0.2,IF(H12="Baja",0.4,IF(H12="Media",0.6,IF(H12="Alta",0.8,IF(H12="Muy Alta",1,))))))</f>
        <v>0.6</v>
      </c>
      <c r="J12" s="316" t="s">
        <v>111</v>
      </c>
      <c r="K12" s="313" t="str">
        <f>IF(NOT(ISERROR(MATCH(J12,'Tabla Impacto'!$B$225:$B$227,0))),'Tabla Impacto'!$G$227&amp;"Por favor no seleccionar los criterios de impacto(Afectación Económica o presupuestal y Pérdida Reputacional)",J12)</f>
        <v xml:space="preserve">     Entre 100 y 500 SMLMV </v>
      </c>
      <c r="L12" s="307" t="str">
        <f>IF(OR(K12='Tabla Impacto'!$C$15,K12='Tabla Impacto'!$E$15),"Leve",IF(OR(K12='Tabla Impacto'!$C$16,K12='Tabla Impacto'!$E$16),"Menor",IF(OR(K12='Tabla Impacto'!$C$17,K12='Tabla Impacto'!$E$17),"Moderado",IF(OR(K12='Tabla Impacto'!$C$18,K12='Tabla Impacto'!$E$18),"Mayor",IF(OR(K12='Tabla Impacto'!$C$19,K12='Tabla Impacto'!$E$19),"Catastrófico","")))))</f>
        <v>Mayor</v>
      </c>
      <c r="M12" s="313">
        <f>IF(L12="","",IF(L12="Leve",0.2,IF(L12="Menor",0.4,IF(L12="Moderado",0.6,IF(L12="Mayor",0.8,IF(L12="Catastrófico",1,))))))</f>
        <v>0.8</v>
      </c>
      <c r="N12" s="31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40">
        <v>1</v>
      </c>
      <c r="P12" s="141" t="s">
        <v>112</v>
      </c>
      <c r="Q12" s="142" t="str">
        <f>IF(OR(R12="Preventivo",R12="Detectivo"),"Probabilidad",IF(R12="Correctivo","Impacto",""))</f>
        <v>Probabilidad</v>
      </c>
      <c r="R12" s="143" t="s">
        <v>113</v>
      </c>
      <c r="S12" s="143" t="s">
        <v>114</v>
      </c>
      <c r="T12" s="144" t="str">
        <f>IF(AND(R12="Preventivo",S12="Automático"),"50%",IF(AND(R12="Preventivo",S12="Manual"),"40%",IF(AND(R12="Detectivo",S12="Automático"),"40%",IF(AND(R12="Detectivo",S12="Manual"),"30%",IF(AND(R12="Correctivo",S12="Automático"),"35%",IF(AND(R12="Correctivo",S12="Manual"),"25%",""))))))</f>
        <v>40%</v>
      </c>
      <c r="U12" s="143" t="s">
        <v>115</v>
      </c>
      <c r="V12" s="143" t="s">
        <v>116</v>
      </c>
      <c r="W12" s="143" t="s">
        <v>117</v>
      </c>
      <c r="X12" s="145">
        <f>IFERROR(IF(Q12="Probabilidad",(I12-(+I12*T12)),IF(Q12="Impacto",I12,"")),"")</f>
        <v>0.36</v>
      </c>
      <c r="Y12" s="146" t="str">
        <f>IFERROR(IF(X12="","",IF(X12&lt;=0.2,"Muy Baja",IF(X12&lt;=0.4,"Baja",IF(X12&lt;=0.6,"Media",IF(X12&lt;=0.8,"Alta","Muy Alta"))))),"")</f>
        <v>Baja</v>
      </c>
      <c r="Z12" s="147">
        <f>+X12</f>
        <v>0.36</v>
      </c>
      <c r="AA12" s="146" t="str">
        <f>IFERROR(IF(AB12="","",IF(AB12&lt;=0.2,"Leve",IF(AB12&lt;=0.4,"Menor",IF(AB12&lt;=0.6,"Moderado",IF(AB12&lt;=0.8,"Mayor","Catastrófico"))))),"")</f>
        <v>Mayor</v>
      </c>
      <c r="AB12" s="147">
        <f>IFERROR(IF(Q12="Impacto",(M12-(+M12*T12)),IF(Q12="Probabilidad",M12,"")),"")</f>
        <v>0.8</v>
      </c>
      <c r="AC12" s="14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49" t="s">
        <v>118</v>
      </c>
      <c r="AE12" s="141" t="s">
        <v>119</v>
      </c>
      <c r="AF12" s="150" t="s">
        <v>120</v>
      </c>
      <c r="AG12" s="151">
        <v>45383</v>
      </c>
      <c r="AH12" s="151">
        <v>45625</v>
      </c>
      <c r="AI12" s="152"/>
      <c r="AJ12" s="153"/>
      <c r="AK12" s="154"/>
    </row>
    <row r="13" spans="1:69" s="159" customFormat="1" ht="18" customHeight="1" x14ac:dyDescent="0.3">
      <c r="A13" s="276"/>
      <c r="B13" s="302"/>
      <c r="C13" s="302"/>
      <c r="D13" s="302"/>
      <c r="E13" s="302"/>
      <c r="F13" s="302"/>
      <c r="G13" s="305"/>
      <c r="H13" s="308"/>
      <c r="I13" s="314"/>
      <c r="J13" s="317"/>
      <c r="K13" s="314">
        <f>IF(NOT(ISERROR(MATCH(J13,_xlfn.ANCHORARRAY(E24),0))),I26&amp;"Por favor no seleccionar los criterios de impacto",J13)</f>
        <v>0</v>
      </c>
      <c r="L13" s="308"/>
      <c r="M13" s="314"/>
      <c r="N13" s="311"/>
      <c r="O13" s="140">
        <v>2</v>
      </c>
      <c r="P13" s="141"/>
      <c r="Q13" s="142" t="str">
        <f>IF(OR(R13="Preventivo",R13="Detectivo"),"Probabilidad",IF(R13="Correctivo","Impacto",""))</f>
        <v/>
      </c>
      <c r="R13" s="143"/>
      <c r="S13" s="143"/>
      <c r="T13" s="144" t="str">
        <f t="shared" ref="T13:T17" si="0">IF(AND(R13="Preventivo",S13="Automático"),"50%",IF(AND(R13="Preventivo",S13="Manual"),"40%",IF(AND(R13="Detectivo",S13="Automático"),"40%",IF(AND(R13="Detectivo",S13="Manual"),"30%",IF(AND(R13="Correctivo",S13="Automático"),"35%",IF(AND(R13="Correctivo",S13="Manual"),"25%",""))))))</f>
        <v/>
      </c>
      <c r="U13" s="143"/>
      <c r="V13" s="143"/>
      <c r="W13" s="143"/>
      <c r="X13" s="145" t="str">
        <f>IFERROR(IF(AND(Q12="Probabilidad",Q13="Probabilidad"),(Z12-(+Z12*T13)),IF(Q13="Probabilidad",(I12-(+I12*T13)),IF(Q13="Impacto",Z12,""))),"")</f>
        <v/>
      </c>
      <c r="Y13" s="146" t="str">
        <f t="shared" ref="Y13:Y71" si="1">IFERROR(IF(X13="","",IF(X13&lt;=0.2,"Muy Baja",IF(X13&lt;=0.4,"Baja",IF(X13&lt;=0.6,"Media",IF(X13&lt;=0.8,"Alta","Muy Alta"))))),"")</f>
        <v/>
      </c>
      <c r="Z13" s="147" t="str">
        <f t="shared" ref="Z13:Z17" si="2">+X13</f>
        <v/>
      </c>
      <c r="AA13" s="146" t="str">
        <f t="shared" ref="AA13:AA71" si="3">IFERROR(IF(AB13="","",IF(AB13&lt;=0.2,"Leve",IF(AB13&lt;=0.4,"Menor",IF(AB13&lt;=0.6,"Moderado",IF(AB13&lt;=0.8,"Mayor","Catastrófico"))))),"")</f>
        <v/>
      </c>
      <c r="AB13" s="147" t="str">
        <f>IFERROR(IF(AND(Q12="Impacto",Q13="Impacto"),(AB12-(+AB12*T13)),IF(Q13="Impacto",(M12-(+M12*T13)),IF(Q13="Probabilidad",AB12,""))),"")</f>
        <v/>
      </c>
      <c r="AC13" s="148"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49"/>
      <c r="AE13" s="150"/>
      <c r="AF13" s="150"/>
      <c r="AG13" s="151"/>
      <c r="AH13" s="151"/>
      <c r="AI13" s="156"/>
      <c r="AJ13" s="157"/>
      <c r="AK13" s="158"/>
    </row>
    <row r="14" spans="1:69" s="159" customFormat="1" ht="18" customHeight="1" x14ac:dyDescent="0.3">
      <c r="A14" s="276"/>
      <c r="B14" s="302"/>
      <c r="C14" s="302"/>
      <c r="D14" s="302"/>
      <c r="E14" s="302"/>
      <c r="F14" s="302"/>
      <c r="G14" s="305"/>
      <c r="H14" s="308"/>
      <c r="I14" s="314"/>
      <c r="J14" s="317"/>
      <c r="K14" s="314">
        <f>IF(NOT(ISERROR(MATCH(J14,_xlfn.ANCHORARRAY(E25),0))),I27&amp;"Por favor no seleccionar los criterios de impacto",J14)</f>
        <v>0</v>
      </c>
      <c r="L14" s="308"/>
      <c r="M14" s="314"/>
      <c r="N14" s="311"/>
      <c r="O14" s="160">
        <v>3</v>
      </c>
      <c r="P14" s="161"/>
      <c r="Q14" s="162"/>
      <c r="R14" s="163"/>
      <c r="S14" s="163"/>
      <c r="T14" s="164"/>
      <c r="U14" s="165"/>
      <c r="V14" s="165"/>
      <c r="W14" s="165"/>
      <c r="X14" s="166"/>
      <c r="Y14" s="167"/>
      <c r="Z14" s="168"/>
      <c r="AA14" s="167"/>
      <c r="AB14" s="168"/>
      <c r="AC14" s="169"/>
      <c r="AD14" s="170"/>
      <c r="AE14" s="157"/>
      <c r="AF14" s="171"/>
      <c r="AG14" s="172"/>
      <c r="AH14" s="172"/>
      <c r="AI14" s="172"/>
      <c r="AJ14" s="157"/>
      <c r="AK14" s="171"/>
    </row>
    <row r="15" spans="1:69" s="159" customFormat="1" ht="18" customHeight="1" x14ac:dyDescent="0.3">
      <c r="A15" s="276"/>
      <c r="B15" s="302"/>
      <c r="C15" s="302"/>
      <c r="D15" s="302"/>
      <c r="E15" s="302"/>
      <c r="F15" s="302"/>
      <c r="G15" s="305"/>
      <c r="H15" s="308"/>
      <c r="I15" s="314"/>
      <c r="J15" s="317"/>
      <c r="K15" s="314">
        <f>IF(NOT(ISERROR(MATCH(J15,_xlfn.ANCHORARRAY(E26),0))),I28&amp;"Por favor no seleccionar los criterios de impacto",J15)</f>
        <v>0</v>
      </c>
      <c r="L15" s="308"/>
      <c r="M15" s="314"/>
      <c r="N15" s="311"/>
      <c r="O15" s="160">
        <v>4</v>
      </c>
      <c r="P15" s="141"/>
      <c r="Q15" s="162"/>
      <c r="R15" s="163"/>
      <c r="S15" s="163"/>
      <c r="T15" s="164"/>
      <c r="U15" s="163"/>
      <c r="V15" s="163"/>
      <c r="W15" s="163"/>
      <c r="X15" s="166"/>
      <c r="Y15" s="167"/>
      <c r="Z15" s="168"/>
      <c r="AA15" s="167"/>
      <c r="AB15" s="168"/>
      <c r="AC15" s="169"/>
      <c r="AD15" s="170"/>
      <c r="AE15" s="157"/>
      <c r="AF15" s="171"/>
      <c r="AG15" s="172"/>
      <c r="AH15" s="172"/>
      <c r="AI15" s="172"/>
      <c r="AJ15" s="157"/>
      <c r="AK15" s="171"/>
    </row>
    <row r="16" spans="1:69" s="159" customFormat="1" ht="18" customHeight="1" x14ac:dyDescent="0.3">
      <c r="A16" s="276"/>
      <c r="B16" s="302"/>
      <c r="C16" s="302"/>
      <c r="D16" s="302"/>
      <c r="E16" s="302"/>
      <c r="F16" s="302"/>
      <c r="G16" s="305"/>
      <c r="H16" s="308"/>
      <c r="I16" s="314"/>
      <c r="J16" s="317"/>
      <c r="K16" s="314">
        <f>IF(NOT(ISERROR(MATCH(J16,_xlfn.ANCHORARRAY(E27),0))),I29&amp;"Por favor no seleccionar los criterios de impacto",J16)</f>
        <v>0</v>
      </c>
      <c r="L16" s="308"/>
      <c r="M16" s="314"/>
      <c r="N16" s="311"/>
      <c r="O16" s="160">
        <v>5</v>
      </c>
      <c r="P16" s="141"/>
      <c r="Q16" s="162" t="str">
        <f t="shared" ref="Q16:Q17" si="5">IF(OR(R16="Preventivo",R16="Detectivo"),"Probabilidad",IF(R16="Correctivo","Impacto",""))</f>
        <v/>
      </c>
      <c r="R16" s="163"/>
      <c r="S16" s="163"/>
      <c r="T16" s="164" t="str">
        <f t="shared" si="0"/>
        <v/>
      </c>
      <c r="U16" s="163"/>
      <c r="V16" s="163"/>
      <c r="W16" s="163"/>
      <c r="X16" s="166" t="str">
        <f t="shared" ref="X16:X17" si="6">IFERROR(IF(AND(Q15="Probabilidad",Q16="Probabilidad"),(Z15-(+Z15*T16)),IF(AND(Q15="Impacto",Q16="Probabilidad"),(Z14-(+Z14*T16)),IF(Q16="Impacto",Z15,""))),"")</f>
        <v/>
      </c>
      <c r="Y16" s="167" t="str">
        <f t="shared" si="1"/>
        <v/>
      </c>
      <c r="Z16" s="168" t="str">
        <f t="shared" si="2"/>
        <v/>
      </c>
      <c r="AA16" s="167" t="str">
        <f t="shared" si="3"/>
        <v/>
      </c>
      <c r="AB16" s="168" t="str">
        <f t="shared" ref="AB16:AB17" si="7">IFERROR(IF(AND(Q15="Impacto",Q16="Impacto"),(AB15-(+AB15*T16)),IF(AND(Q15="Probabilidad",Q16="Impacto"),(AB14-(+AB14*T16)),IF(Q16="Probabilidad",AB15,""))),"")</f>
        <v/>
      </c>
      <c r="AC16" s="169" t="str">
        <f t="shared" si="4"/>
        <v/>
      </c>
      <c r="AD16" s="170"/>
      <c r="AE16" s="157"/>
      <c r="AF16" s="171"/>
      <c r="AG16" s="172"/>
      <c r="AH16" s="172"/>
      <c r="AI16" s="172"/>
      <c r="AJ16" s="157"/>
      <c r="AK16" s="171"/>
    </row>
    <row r="17" spans="1:37" s="159" customFormat="1" ht="18" customHeight="1" x14ac:dyDescent="0.3">
      <c r="A17" s="277"/>
      <c r="B17" s="303"/>
      <c r="C17" s="303"/>
      <c r="D17" s="303"/>
      <c r="E17" s="303"/>
      <c r="F17" s="303"/>
      <c r="G17" s="306"/>
      <c r="H17" s="309"/>
      <c r="I17" s="315"/>
      <c r="J17" s="318"/>
      <c r="K17" s="315">
        <f>IF(NOT(ISERROR(MATCH(J17,_xlfn.ANCHORARRAY(E28),0))),I30&amp;"Por favor no seleccionar los criterios de impacto",J17)</f>
        <v>0</v>
      </c>
      <c r="L17" s="309"/>
      <c r="M17" s="315"/>
      <c r="N17" s="312"/>
      <c r="O17" s="160">
        <v>6</v>
      </c>
      <c r="P17" s="141"/>
      <c r="Q17" s="162" t="str">
        <f t="shared" si="5"/>
        <v/>
      </c>
      <c r="R17" s="163"/>
      <c r="S17" s="163"/>
      <c r="T17" s="164" t="str">
        <f t="shared" si="0"/>
        <v/>
      </c>
      <c r="U17" s="163"/>
      <c r="V17" s="163"/>
      <c r="W17" s="163"/>
      <c r="X17" s="166" t="str">
        <f t="shared" si="6"/>
        <v/>
      </c>
      <c r="Y17" s="167" t="str">
        <f t="shared" si="1"/>
        <v/>
      </c>
      <c r="Z17" s="168" t="str">
        <f t="shared" si="2"/>
        <v/>
      </c>
      <c r="AA17" s="167" t="str">
        <f t="shared" si="3"/>
        <v/>
      </c>
      <c r="AB17" s="168" t="str">
        <f t="shared" si="7"/>
        <v/>
      </c>
      <c r="AC17" s="169" t="str">
        <f t="shared" si="4"/>
        <v/>
      </c>
      <c r="AD17" s="170"/>
      <c r="AE17" s="157"/>
      <c r="AF17" s="171"/>
      <c r="AG17" s="172"/>
      <c r="AH17" s="172"/>
      <c r="AI17" s="172"/>
      <c r="AJ17" s="157"/>
      <c r="AK17" s="171"/>
    </row>
    <row r="18" spans="1:37" s="159" customFormat="1" ht="78" customHeight="1" x14ac:dyDescent="0.3">
      <c r="A18" s="275">
        <v>2</v>
      </c>
      <c r="B18" s="278" t="s">
        <v>106</v>
      </c>
      <c r="C18" s="278" t="s">
        <v>121</v>
      </c>
      <c r="D18" s="278" t="s">
        <v>122</v>
      </c>
      <c r="E18" s="278" t="s">
        <v>123</v>
      </c>
      <c r="F18" s="278" t="s">
        <v>124</v>
      </c>
      <c r="G18" s="281">
        <v>311</v>
      </c>
      <c r="H18" s="257" t="str">
        <f>IF(G18&lt;=0,"",IF(G18&lt;=2,"Muy Baja",IF(G18&lt;=24,"Baja",IF(G18&lt;=500,"Media",IF(G18&lt;=5000,"Alta","Muy Alta")))))</f>
        <v>Media</v>
      </c>
      <c r="I18" s="248">
        <f>IF(H18="","",IF(H18="Muy Baja",0.2,IF(H18="Baja",0.4,IF(H18="Media",0.6,IF(H18="Alta",0.8,IF(H18="Muy Alta",1,))))))</f>
        <v>0.6</v>
      </c>
      <c r="J18" s="254" t="s">
        <v>111</v>
      </c>
      <c r="K18" s="248" t="str">
        <f>IF(NOT(ISERROR(MATCH(J18,'Tabla Impacto'!$B$225:$B$227,0))),'Tabla Impacto'!$G$227&amp;"Por favor no seleccionar los criterios de impacto(Afectación Económica o presupuestal y Pérdida Reputacional)",J18)</f>
        <v xml:space="preserve">     Entre 100 y 500 SMLMV </v>
      </c>
      <c r="L18" s="257" t="str">
        <f>IF(OR(K18='Tabla Impacto'!$C$15,K18='Tabla Impacto'!$E$15),"Leve",IF(OR(K18='Tabla Impacto'!$C$16,K18='Tabla Impacto'!$E$16),"Menor",IF(OR(K18='Tabla Impacto'!$C$17,K18='Tabla Impacto'!$E$17),"Moderado",IF(OR(K18='Tabla Impacto'!$C$18,K18='Tabla Impacto'!$E$18),"Mayor",IF(OR(K18='Tabla Impacto'!$C$19,K18='Tabla Impacto'!$E$19),"Catastrófico","")))))</f>
        <v>Mayor</v>
      </c>
      <c r="M18" s="248">
        <f>IF(L18="","",IF(L18="Leve",0.2,IF(L18="Menor",0.4,IF(L18="Moderado",0.6,IF(L18="Mayor",0.8,IF(L18="Catastrófico",1,))))))</f>
        <v>0.8</v>
      </c>
      <c r="N18" s="25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60">
        <v>1</v>
      </c>
      <c r="P18" s="141" t="s">
        <v>359</v>
      </c>
      <c r="Q18" s="142" t="str">
        <f>IF(OR(R18="Preventivo",R18="Detectivo"),"Probabilidad",IF(R18="Correctivo","Impacto",""))</f>
        <v>Probabilidad</v>
      </c>
      <c r="R18" s="173" t="s">
        <v>113</v>
      </c>
      <c r="S18" s="173" t="s">
        <v>114</v>
      </c>
      <c r="T18" s="174" t="str">
        <f>IF(AND(R18="Preventivo",S18="Automático"),"50%",IF(AND(R18="Preventivo",S18="Manual"),"40%",IF(AND(R18="Detectivo",S18="Automático"),"40%",IF(AND(R18="Detectivo",S18="Manual"),"30%",IF(AND(R18="Correctivo",S18="Automático"),"35%",IF(AND(R18="Correctivo",S18="Manual"),"25%",""))))))</f>
        <v>40%</v>
      </c>
      <c r="U18" s="173" t="s">
        <v>115</v>
      </c>
      <c r="V18" s="173" t="s">
        <v>116</v>
      </c>
      <c r="W18" s="173" t="s">
        <v>117</v>
      </c>
      <c r="X18" s="145">
        <f>IFERROR(IF(Q18="Probabilidad",(I18-(+I18*T18)),IF(Q18="Impacto",I18,"")),"")</f>
        <v>0.36</v>
      </c>
      <c r="Y18" s="175" t="str">
        <f>IFERROR(IF(X18="","",IF(X18&lt;=0.2,"Muy Baja",IF(X18&lt;=0.4,"Baja",IF(X18&lt;=0.6,"Media",IF(X18&lt;=0.8,"Alta","Muy Alta"))))),"")</f>
        <v>Baja</v>
      </c>
      <c r="Z18" s="176">
        <f>+X18</f>
        <v>0.36</v>
      </c>
      <c r="AA18" s="175" t="str">
        <f>IFERROR(IF(AB18="","",IF(AB18&lt;=0.2,"Leve",IF(AB18&lt;=0.4,"Menor",IF(AB18&lt;=0.6,"Moderado",IF(AB18&lt;=0.8,"Mayor","Catastrófico"))))),"")</f>
        <v>Mayor</v>
      </c>
      <c r="AB18" s="176">
        <f>IFERROR(IF(Q18="Impacto",(M18-(+M18*T18)),IF(Q18="Probabilidad",M18,"")),"")</f>
        <v>0.8</v>
      </c>
      <c r="AC18" s="177"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78" t="s">
        <v>118</v>
      </c>
      <c r="AE18" s="141" t="s">
        <v>125</v>
      </c>
      <c r="AF18" s="150" t="s">
        <v>126</v>
      </c>
      <c r="AG18" s="151">
        <v>45383</v>
      </c>
      <c r="AH18" s="151">
        <v>45471</v>
      </c>
      <c r="AI18" s="172"/>
      <c r="AJ18" s="157"/>
      <c r="AK18" s="171"/>
    </row>
    <row r="19" spans="1:37" s="159" customFormat="1" ht="63" customHeight="1" x14ac:dyDescent="0.3">
      <c r="A19" s="276"/>
      <c r="B19" s="279"/>
      <c r="C19" s="279"/>
      <c r="D19" s="279"/>
      <c r="E19" s="279"/>
      <c r="F19" s="279"/>
      <c r="G19" s="282"/>
      <c r="H19" s="258"/>
      <c r="I19" s="249"/>
      <c r="J19" s="255"/>
      <c r="K19" s="249">
        <f>IF(NOT(ISERROR(MATCH(J19,_xlfn.ANCHORARRAY(E30),0))),I32&amp;"Por favor no seleccionar los criterios de impacto",J19)</f>
        <v>0</v>
      </c>
      <c r="L19" s="258"/>
      <c r="M19" s="249"/>
      <c r="N19" s="252"/>
      <c r="O19" s="160">
        <v>2</v>
      </c>
      <c r="P19" s="141" t="s">
        <v>127</v>
      </c>
      <c r="Q19" s="142" t="str">
        <f>IF(OR(R19="Preventivo",R19="Detectivo"),"Probabilidad",IF(R19="Correctivo","Impacto",""))</f>
        <v>Probabilidad</v>
      </c>
      <c r="R19" s="173" t="s">
        <v>113</v>
      </c>
      <c r="S19" s="173" t="s">
        <v>114</v>
      </c>
      <c r="T19" s="174" t="str">
        <f t="shared" ref="T19:T23" si="8">IF(AND(R19="Preventivo",S19="Automático"),"50%",IF(AND(R19="Preventivo",S19="Manual"),"40%",IF(AND(R19="Detectivo",S19="Automático"),"40%",IF(AND(R19="Detectivo",S19="Manual"),"30%",IF(AND(R19="Correctivo",S19="Automático"),"35%",IF(AND(R19="Correctivo",S19="Manual"),"25%",""))))))</f>
        <v>40%</v>
      </c>
      <c r="U19" s="173" t="s">
        <v>115</v>
      </c>
      <c r="V19" s="173" t="s">
        <v>116</v>
      </c>
      <c r="W19" s="173" t="s">
        <v>117</v>
      </c>
      <c r="X19" s="145">
        <f>IFERROR(IF(AND(Q18="Probabilidad",Q19="Probabilidad"),(Z18-(+Z18*T19)),IF(Q19="Probabilidad",(I18-(+I18*T19)),IF(Q19="Impacto",Z18,""))),"")</f>
        <v>0.216</v>
      </c>
      <c r="Y19" s="175" t="str">
        <f t="shared" si="1"/>
        <v>Baja</v>
      </c>
      <c r="Z19" s="176">
        <f t="shared" ref="Z19:Z23" si="9">+X19</f>
        <v>0.216</v>
      </c>
      <c r="AA19" s="175" t="str">
        <f t="shared" si="3"/>
        <v>Mayor</v>
      </c>
      <c r="AB19" s="176">
        <f>IFERROR(IF(AND(Q18="Impacto",Q19="Impacto"),(AB18-(+AB18*T19)),IF(Q19="Impacto",(M18-(+M18*T19)),IF(Q19="Probabilidad",AB18,""))),"")</f>
        <v>0.8</v>
      </c>
      <c r="AC19" s="177"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Alto</v>
      </c>
      <c r="AD19" s="178" t="s">
        <v>118</v>
      </c>
      <c r="AE19" s="141" t="s">
        <v>128</v>
      </c>
      <c r="AF19" s="150" t="s">
        <v>129</v>
      </c>
      <c r="AG19" s="151">
        <v>45383</v>
      </c>
      <c r="AH19" s="151">
        <v>45642</v>
      </c>
      <c r="AI19" s="172"/>
      <c r="AJ19" s="157"/>
      <c r="AK19" s="171"/>
    </row>
    <row r="20" spans="1:37" s="159" customFormat="1" ht="18" customHeight="1" x14ac:dyDescent="0.3">
      <c r="A20" s="276"/>
      <c r="B20" s="279"/>
      <c r="C20" s="279"/>
      <c r="D20" s="279"/>
      <c r="E20" s="279"/>
      <c r="F20" s="279"/>
      <c r="G20" s="282"/>
      <c r="H20" s="258"/>
      <c r="I20" s="249"/>
      <c r="J20" s="255"/>
      <c r="K20" s="249">
        <f>IF(NOT(ISERROR(MATCH(J20,_xlfn.ANCHORARRAY(E31),0))),I33&amp;"Por favor no seleccionar los criterios de impacto",J20)</f>
        <v>0</v>
      </c>
      <c r="L20" s="258"/>
      <c r="M20" s="249"/>
      <c r="N20" s="252"/>
      <c r="O20" s="160">
        <v>3</v>
      </c>
      <c r="P20" s="179"/>
      <c r="Q20" s="142" t="str">
        <f>IF(OR(R20="Preventivo",R20="Detectivo"),"Probabilidad",IF(R20="Correctivo","Impacto",""))</f>
        <v/>
      </c>
      <c r="R20" s="173"/>
      <c r="S20" s="173"/>
      <c r="T20" s="174" t="str">
        <f t="shared" si="8"/>
        <v/>
      </c>
      <c r="U20" s="173"/>
      <c r="V20" s="173"/>
      <c r="W20" s="173"/>
      <c r="X20" s="145" t="str">
        <f>IFERROR(IF(AND(Q19="Probabilidad",Q20="Probabilidad"),(Z19-(+Z19*T20)),IF(AND(Q19="Impacto",Q20="Probabilidad"),(Z18-(+Z18*T20)),IF(Q20="Impacto",Z19,""))),"")</f>
        <v/>
      </c>
      <c r="Y20" s="175" t="str">
        <f t="shared" si="1"/>
        <v/>
      </c>
      <c r="Z20" s="176" t="str">
        <f t="shared" si="9"/>
        <v/>
      </c>
      <c r="AA20" s="175" t="str">
        <f t="shared" si="3"/>
        <v/>
      </c>
      <c r="AB20" s="176" t="str">
        <f>IFERROR(IF(AND(Q19="Impacto",Q20="Impacto"),(AB19-(+AB19*T20)),IF(AND(Q19="Probabilidad",Q20="Impacto"),(AB18-(+AB18*T20)),IF(Q20="Probabilidad",AB19,""))),"")</f>
        <v/>
      </c>
      <c r="AC20" s="177" t="str">
        <f t="shared" si="10"/>
        <v/>
      </c>
      <c r="AD20" s="178"/>
      <c r="AE20" s="150"/>
      <c r="AF20" s="180"/>
      <c r="AG20" s="151"/>
      <c r="AH20" s="151"/>
      <c r="AI20" s="172"/>
      <c r="AJ20" s="157"/>
      <c r="AK20" s="171"/>
    </row>
    <row r="21" spans="1:37" s="159" customFormat="1" ht="18" customHeight="1" x14ac:dyDescent="0.3">
      <c r="A21" s="276"/>
      <c r="B21" s="279"/>
      <c r="C21" s="279"/>
      <c r="D21" s="279"/>
      <c r="E21" s="279"/>
      <c r="F21" s="279"/>
      <c r="G21" s="282"/>
      <c r="H21" s="258"/>
      <c r="I21" s="249"/>
      <c r="J21" s="255"/>
      <c r="K21" s="249">
        <f>IF(NOT(ISERROR(MATCH(J21,_xlfn.ANCHORARRAY(E32),0))),I34&amp;"Por favor no seleccionar los criterios de impacto",J21)</f>
        <v>0</v>
      </c>
      <c r="L21" s="258"/>
      <c r="M21" s="249"/>
      <c r="N21" s="252"/>
      <c r="O21" s="160">
        <v>4</v>
      </c>
      <c r="P21" s="141"/>
      <c r="Q21" s="162" t="str">
        <f t="shared" ref="Q21:Q23" si="11">IF(OR(R21="Preventivo",R21="Detectivo"),"Probabilidad",IF(R21="Correctivo","Impacto",""))</f>
        <v/>
      </c>
      <c r="R21" s="163"/>
      <c r="S21" s="163"/>
      <c r="T21" s="164" t="str">
        <f t="shared" si="8"/>
        <v/>
      </c>
      <c r="U21" s="163"/>
      <c r="V21" s="163"/>
      <c r="W21" s="163"/>
      <c r="X21" s="166" t="str">
        <f t="shared" ref="X21:X23" si="12">IFERROR(IF(AND(Q20="Probabilidad",Q21="Probabilidad"),(Z20-(+Z20*T21)),IF(AND(Q20="Impacto",Q21="Probabilidad"),(Z19-(+Z19*T21)),IF(Q21="Impacto",Z20,""))),"")</f>
        <v/>
      </c>
      <c r="Y21" s="167" t="str">
        <f t="shared" si="1"/>
        <v/>
      </c>
      <c r="Z21" s="168" t="str">
        <f t="shared" si="9"/>
        <v/>
      </c>
      <c r="AA21" s="167" t="str">
        <f t="shared" si="3"/>
        <v/>
      </c>
      <c r="AB21" s="168" t="str">
        <f t="shared" ref="AB21:AB23" si="13">IFERROR(IF(AND(Q20="Impacto",Q21="Impacto"),(AB20-(+AB20*T21)),IF(AND(Q20="Probabilidad",Q21="Impacto"),(AB19-(+AB19*T21)),IF(Q21="Probabilidad",AB20,""))),"")</f>
        <v/>
      </c>
      <c r="AC21" s="16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70"/>
      <c r="AE21" s="157"/>
      <c r="AF21" s="171"/>
      <c r="AG21" s="172"/>
      <c r="AH21" s="172"/>
      <c r="AI21" s="172"/>
      <c r="AJ21" s="157"/>
      <c r="AK21" s="171"/>
    </row>
    <row r="22" spans="1:37" s="159" customFormat="1" ht="18" customHeight="1" x14ac:dyDescent="0.3">
      <c r="A22" s="276"/>
      <c r="B22" s="279"/>
      <c r="C22" s="279"/>
      <c r="D22" s="279"/>
      <c r="E22" s="279"/>
      <c r="F22" s="279"/>
      <c r="G22" s="282"/>
      <c r="H22" s="258"/>
      <c r="I22" s="249"/>
      <c r="J22" s="255"/>
      <c r="K22" s="249">
        <f>IF(NOT(ISERROR(MATCH(J22,_xlfn.ANCHORARRAY(E33),0))),I35&amp;"Por favor no seleccionar los criterios de impacto",J22)</f>
        <v>0</v>
      </c>
      <c r="L22" s="258"/>
      <c r="M22" s="249"/>
      <c r="N22" s="252"/>
      <c r="O22" s="160">
        <v>5</v>
      </c>
      <c r="P22" s="141"/>
      <c r="Q22" s="162" t="str">
        <f t="shared" si="11"/>
        <v/>
      </c>
      <c r="R22" s="163"/>
      <c r="S22" s="163"/>
      <c r="T22" s="164" t="str">
        <f t="shared" si="8"/>
        <v/>
      </c>
      <c r="U22" s="163"/>
      <c r="V22" s="163"/>
      <c r="W22" s="163"/>
      <c r="X22" s="166" t="str">
        <f t="shared" si="12"/>
        <v/>
      </c>
      <c r="Y22" s="167" t="str">
        <f t="shared" si="1"/>
        <v/>
      </c>
      <c r="Z22" s="168" t="str">
        <f t="shared" si="9"/>
        <v/>
      </c>
      <c r="AA22" s="167" t="str">
        <f t="shared" si="3"/>
        <v/>
      </c>
      <c r="AB22" s="168" t="str">
        <f t="shared" si="13"/>
        <v/>
      </c>
      <c r="AC22" s="16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70"/>
      <c r="AE22" s="157"/>
      <c r="AF22" s="171"/>
      <c r="AG22" s="172"/>
      <c r="AH22" s="172"/>
      <c r="AI22" s="172"/>
      <c r="AJ22" s="157"/>
      <c r="AK22" s="171"/>
    </row>
    <row r="23" spans="1:37" s="159" customFormat="1" ht="18" customHeight="1" x14ac:dyDescent="0.3">
      <c r="A23" s="277"/>
      <c r="B23" s="280"/>
      <c r="C23" s="280"/>
      <c r="D23" s="280"/>
      <c r="E23" s="280"/>
      <c r="F23" s="280"/>
      <c r="G23" s="283"/>
      <c r="H23" s="259"/>
      <c r="I23" s="250"/>
      <c r="J23" s="256"/>
      <c r="K23" s="250">
        <f>IF(NOT(ISERROR(MATCH(J23,_xlfn.ANCHORARRAY(E34),0))),I36&amp;"Por favor no seleccionar los criterios de impacto",J23)</f>
        <v>0</v>
      </c>
      <c r="L23" s="259"/>
      <c r="M23" s="250"/>
      <c r="N23" s="253"/>
      <c r="O23" s="160">
        <v>6</v>
      </c>
      <c r="P23" s="141"/>
      <c r="Q23" s="162" t="str">
        <f t="shared" si="11"/>
        <v/>
      </c>
      <c r="R23" s="163"/>
      <c r="S23" s="163"/>
      <c r="T23" s="164" t="str">
        <f t="shared" si="8"/>
        <v/>
      </c>
      <c r="U23" s="163"/>
      <c r="V23" s="163"/>
      <c r="W23" s="163"/>
      <c r="X23" s="166" t="str">
        <f t="shared" si="12"/>
        <v/>
      </c>
      <c r="Y23" s="167" t="str">
        <f t="shared" si="1"/>
        <v/>
      </c>
      <c r="Z23" s="168" t="str">
        <f t="shared" si="9"/>
        <v/>
      </c>
      <c r="AA23" s="167" t="str">
        <f t="shared" si="3"/>
        <v/>
      </c>
      <c r="AB23" s="168" t="str">
        <f t="shared" si="13"/>
        <v/>
      </c>
      <c r="AC23" s="169" t="str">
        <f t="shared" si="14"/>
        <v/>
      </c>
      <c r="AD23" s="170"/>
      <c r="AE23" s="157"/>
      <c r="AF23" s="171"/>
      <c r="AG23" s="172"/>
      <c r="AH23" s="172"/>
      <c r="AI23" s="172"/>
      <c r="AJ23" s="157"/>
      <c r="AK23" s="171"/>
    </row>
    <row r="24" spans="1:37" s="159" customFormat="1" ht="91.5" customHeight="1" x14ac:dyDescent="0.3">
      <c r="A24" s="275">
        <v>3</v>
      </c>
      <c r="B24" s="278" t="s">
        <v>106</v>
      </c>
      <c r="C24" s="278" t="s">
        <v>130</v>
      </c>
      <c r="D24" s="278" t="s">
        <v>131</v>
      </c>
      <c r="E24" s="278" t="s">
        <v>132</v>
      </c>
      <c r="F24" s="278" t="s">
        <v>124</v>
      </c>
      <c r="G24" s="281">
        <v>30</v>
      </c>
      <c r="H24" s="257" t="str">
        <f>IF(G24&lt;=0,"",IF(G24&lt;=2,"Muy Baja",IF(G24&lt;=24,"Baja",IF(G24&lt;=500,"Media",IF(G24&lt;=5000,"Alta","Muy Alta")))))</f>
        <v>Media</v>
      </c>
      <c r="I24" s="248">
        <f>IF(H24="","",IF(H24="Muy Baja",0.2,IF(H24="Baja",0.4,IF(H24="Media",0.6,IF(H24="Alta",0.8,IF(H24="Muy Alta",1,))))))</f>
        <v>0.6</v>
      </c>
      <c r="J24" s="254" t="s">
        <v>133</v>
      </c>
      <c r="K24" s="248" t="str">
        <f>IF(NOT(ISERROR(MATCH(J24,'Tabla Impacto'!$B$225:$B$227,0))),'Tabla Impacto'!$G$227&amp;"Por favor no seleccionar los criterios de impacto(Afectación Económica o presupuestal y Pérdida Reputacional)",J24)</f>
        <v xml:space="preserve">     Entre 10 y 50 SMLMV </v>
      </c>
      <c r="L24" s="257" t="str">
        <f>IF(OR(K24='Tabla Impacto'!$C$15,K24='Tabla Impacto'!$E$15),"Leve",IF(OR(K24='Tabla Impacto'!$C$16,K24='Tabla Impacto'!$E$16),"Menor",IF(OR(K24='Tabla Impacto'!$C$17,K24='Tabla Impacto'!$E$17),"Moderado",IF(OR(K24='Tabla Impacto'!$C$18,K24='Tabla Impacto'!$E$18),"Mayor",IF(OR(K24='Tabla Impacto'!$C$19,K24='Tabla Impacto'!$E$19),"Catastrófico","")))))</f>
        <v>Menor</v>
      </c>
      <c r="M24" s="248">
        <f>IF(L24="","",IF(L24="Leve",0.2,IF(L24="Menor",0.4,IF(L24="Moderado",0.6,IF(L24="Mayor",0.8,IF(L24="Catastrófico",1,))))))</f>
        <v>0.4</v>
      </c>
      <c r="N24" s="25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60">
        <v>1</v>
      </c>
      <c r="P24" s="141" t="s">
        <v>134</v>
      </c>
      <c r="Q24" s="142" t="str">
        <f>IF(OR(R24="Preventivo",R24="Detectivo"),"Probabilidad",IF(R24="Correctivo","Impacto",""))</f>
        <v>Probabilidad</v>
      </c>
      <c r="R24" s="173" t="s">
        <v>113</v>
      </c>
      <c r="S24" s="173" t="s">
        <v>114</v>
      </c>
      <c r="T24" s="174" t="str">
        <f>IF(AND(R24="Preventivo",S24="Automático"),"50%",IF(AND(R24="Preventivo",S24="Manual"),"40%",IF(AND(R24="Detectivo",S24="Automático"),"40%",IF(AND(R24="Detectivo",S24="Manual"),"30%",IF(AND(R24="Correctivo",S24="Automático"),"35%",IF(AND(R24="Correctivo",S24="Manual"),"25%",""))))))</f>
        <v>40%</v>
      </c>
      <c r="U24" s="173" t="s">
        <v>115</v>
      </c>
      <c r="V24" s="173" t="s">
        <v>116</v>
      </c>
      <c r="W24" s="173" t="s">
        <v>117</v>
      </c>
      <c r="X24" s="145">
        <f>IFERROR(IF(Q24="Probabilidad",(I24-(+I24*T24)),IF(Q24="Impacto",I24,"")),"")</f>
        <v>0.36</v>
      </c>
      <c r="Y24" s="175" t="str">
        <f>IFERROR(IF(X24="","",IF(X24&lt;=0.2,"Muy Baja",IF(X24&lt;=0.4,"Baja",IF(X24&lt;=0.6,"Media",IF(X24&lt;=0.8,"Alta","Muy Alta"))))),"")</f>
        <v>Baja</v>
      </c>
      <c r="Z24" s="176">
        <f>+X24</f>
        <v>0.36</v>
      </c>
      <c r="AA24" s="175" t="str">
        <f>IFERROR(IF(AB24="","",IF(AB24&lt;=0.2,"Leve",IF(AB24&lt;=0.4,"Menor",IF(AB24&lt;=0.6,"Moderado",IF(AB24&lt;=0.8,"Mayor","Catastrófico"))))),"")</f>
        <v>Menor</v>
      </c>
      <c r="AB24" s="176">
        <f>IFERROR(IF(Q24="Impacto",(M24-(+M24*T24)),IF(Q24="Probabilidad",M24,"")),"")</f>
        <v>0.4</v>
      </c>
      <c r="AC24" s="177"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8" t="s">
        <v>118</v>
      </c>
      <c r="AE24" s="141" t="s">
        <v>135</v>
      </c>
      <c r="AF24" s="181" t="s">
        <v>136</v>
      </c>
      <c r="AG24" s="151">
        <v>45383</v>
      </c>
      <c r="AH24" s="151">
        <v>45642</v>
      </c>
      <c r="AI24" s="172"/>
      <c r="AJ24" s="157"/>
      <c r="AK24" s="171"/>
    </row>
    <row r="25" spans="1:37" s="159" customFormat="1" ht="18" customHeight="1" x14ac:dyDescent="0.3">
      <c r="A25" s="276"/>
      <c r="B25" s="279" t="s">
        <v>106</v>
      </c>
      <c r="C25" s="279"/>
      <c r="D25" s="279"/>
      <c r="E25" s="279"/>
      <c r="F25" s="279" t="s">
        <v>124</v>
      </c>
      <c r="G25" s="282"/>
      <c r="H25" s="258"/>
      <c r="I25" s="249"/>
      <c r="J25" s="255" t="s">
        <v>133</v>
      </c>
      <c r="K25" s="249" t="str">
        <f>IF(NOT(ISERROR(MATCH(J25,_xlfn.ANCHORARRAY(E36),0))),I38&amp;"Por favor no seleccionar los criterios de impacto",J25)</f>
        <v xml:space="preserve">     Entre 10 y 50 SMLMV </v>
      </c>
      <c r="L25" s="258"/>
      <c r="M25" s="249"/>
      <c r="N25" s="252"/>
      <c r="O25" s="160">
        <v>2</v>
      </c>
      <c r="P25" s="141"/>
      <c r="Q25" s="162" t="str">
        <f>IF(OR(R25="Preventivo",R25="Detectivo"),"Probabilidad",IF(R25="Correctivo","Impacto",""))</f>
        <v/>
      </c>
      <c r="R25" s="173"/>
      <c r="S25" s="173"/>
      <c r="T25" s="174" t="str">
        <f t="shared" ref="T25:T30" si="15">IF(AND(R25="Preventivo",S25="Automático"),"50%",IF(AND(R25="Preventivo",S25="Manual"),"40%",IF(AND(R25="Detectivo",S25="Automático"),"40%",IF(AND(R25="Detectivo",S25="Manual"),"30%",IF(AND(R25="Correctivo",S25="Automático"),"35%",IF(AND(R25="Correctivo",S25="Manual"),"25%",""))))))</f>
        <v/>
      </c>
      <c r="U25" s="173"/>
      <c r="V25" s="173"/>
      <c r="W25" s="173"/>
      <c r="X25" s="145" t="str">
        <f>IFERROR(IF(AND(Q24="Probabilidad",Q25="Probabilidad"),(Z24-(+Z24*T25)),IF(Q25="Probabilidad",(I24-(+I24*T25)),IF(Q25="Impacto",Z24,""))),"")</f>
        <v/>
      </c>
      <c r="Y25" s="175" t="str">
        <f t="shared" si="1"/>
        <v/>
      </c>
      <c r="Z25" s="176" t="str">
        <f t="shared" ref="Z25:Z29" si="16">+X25</f>
        <v/>
      </c>
      <c r="AA25" s="175" t="str">
        <f t="shared" si="3"/>
        <v/>
      </c>
      <c r="AB25" s="176" t="str">
        <f>IFERROR(IF(AND(Q24="Impacto",Q25="Impacto"),(AB24-(+AB24*T25)),IF(Q25="Impacto",(M24-(+M24*T25)),IF(Q25="Probabilidad",AB24,""))),"")</f>
        <v/>
      </c>
      <c r="AC25" s="177"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8"/>
      <c r="AE25" s="150"/>
      <c r="AF25" s="182"/>
      <c r="AG25" s="172"/>
      <c r="AH25" s="172"/>
      <c r="AI25" s="172"/>
      <c r="AJ25" s="157"/>
      <c r="AK25" s="171"/>
    </row>
    <row r="26" spans="1:37" s="159" customFormat="1" ht="18" customHeight="1" x14ac:dyDescent="0.3">
      <c r="A26" s="276"/>
      <c r="B26" s="279" t="s">
        <v>106</v>
      </c>
      <c r="C26" s="279"/>
      <c r="D26" s="279"/>
      <c r="E26" s="279"/>
      <c r="F26" s="279" t="s">
        <v>124</v>
      </c>
      <c r="G26" s="282"/>
      <c r="H26" s="258"/>
      <c r="I26" s="249"/>
      <c r="J26" s="255" t="s">
        <v>133</v>
      </c>
      <c r="K26" s="249" t="str">
        <f>IF(NOT(ISERROR(MATCH(J26,_xlfn.ANCHORARRAY(E37),0))),I39&amp;"Por favor no seleccionar los criterios de impacto",J26)</f>
        <v xml:space="preserve">     Entre 10 y 50 SMLMV </v>
      </c>
      <c r="L26" s="258"/>
      <c r="M26" s="249"/>
      <c r="N26" s="252"/>
      <c r="O26" s="160">
        <v>3</v>
      </c>
      <c r="P26" s="161"/>
      <c r="Q26" s="162" t="str">
        <f>IF(OR(R26="Preventivo",R26="Detectivo"),"Probabilidad",IF(R26="Correctivo","Impacto",""))</f>
        <v/>
      </c>
      <c r="R26" s="163"/>
      <c r="S26" s="163"/>
      <c r="T26" s="164" t="str">
        <f t="shared" si="15"/>
        <v/>
      </c>
      <c r="U26" s="163"/>
      <c r="V26" s="163"/>
      <c r="W26" s="163"/>
      <c r="X26" s="166" t="str">
        <f>IFERROR(IF(AND(Q25="Probabilidad",Q26="Probabilidad"),(Z25-(+Z25*T26)),IF(AND(Q25="Impacto",Q26="Probabilidad"),(Z24-(+Z24*T26)),IF(Q26="Impacto",Z25,""))),"")</f>
        <v/>
      </c>
      <c r="Y26" s="167" t="str">
        <f t="shared" si="1"/>
        <v/>
      </c>
      <c r="Z26" s="168" t="str">
        <f t="shared" si="16"/>
        <v/>
      </c>
      <c r="AA26" s="167" t="str">
        <f t="shared" si="3"/>
        <v/>
      </c>
      <c r="AB26" s="168" t="str">
        <f>IFERROR(IF(AND(Q25="Impacto",Q26="Impacto"),(AB25-(+AB25*T26)),IF(AND(Q25="Probabilidad",Q26="Impacto"),(AB24-(+AB24*T26)),IF(Q26="Probabilidad",AB25,""))),"")</f>
        <v/>
      </c>
      <c r="AC26" s="169" t="str">
        <f t="shared" si="17"/>
        <v/>
      </c>
      <c r="AD26" s="170"/>
      <c r="AE26" s="157"/>
      <c r="AF26" s="171"/>
      <c r="AG26" s="172"/>
      <c r="AH26" s="172"/>
      <c r="AI26" s="172"/>
      <c r="AJ26" s="157"/>
      <c r="AK26" s="171"/>
    </row>
    <row r="27" spans="1:37" s="159" customFormat="1" ht="18" customHeight="1" x14ac:dyDescent="0.3">
      <c r="A27" s="276"/>
      <c r="B27" s="279" t="s">
        <v>106</v>
      </c>
      <c r="C27" s="279"/>
      <c r="D27" s="279"/>
      <c r="E27" s="279"/>
      <c r="F27" s="279" t="s">
        <v>124</v>
      </c>
      <c r="G27" s="282"/>
      <c r="H27" s="258"/>
      <c r="I27" s="249"/>
      <c r="J27" s="255" t="s">
        <v>133</v>
      </c>
      <c r="K27" s="249" t="str">
        <f>IF(NOT(ISERROR(MATCH(J27,_xlfn.ANCHORARRAY(E38),0))),I40&amp;"Por favor no seleccionar los criterios de impacto",J27)</f>
        <v xml:space="preserve">     Entre 10 y 50 SMLMV </v>
      </c>
      <c r="L27" s="258"/>
      <c r="M27" s="249"/>
      <c r="N27" s="252"/>
      <c r="O27" s="160">
        <v>4</v>
      </c>
      <c r="P27" s="141"/>
      <c r="Q27" s="162" t="str">
        <f t="shared" ref="Q27:Q29" si="18">IF(OR(R27="Preventivo",R27="Detectivo"),"Probabilidad",IF(R27="Correctivo","Impacto",""))</f>
        <v/>
      </c>
      <c r="R27" s="163"/>
      <c r="S27" s="163"/>
      <c r="T27" s="164" t="str">
        <f t="shared" si="15"/>
        <v/>
      </c>
      <c r="U27" s="163"/>
      <c r="V27" s="163"/>
      <c r="W27" s="163"/>
      <c r="X27" s="166" t="str">
        <f t="shared" ref="X27:X29" si="19">IFERROR(IF(AND(Q26="Probabilidad",Q27="Probabilidad"),(Z26-(+Z26*T27)),IF(AND(Q26="Impacto",Q27="Probabilidad"),(Z25-(+Z25*T27)),IF(Q27="Impacto",Z26,""))),"")</f>
        <v/>
      </c>
      <c r="Y27" s="167" t="str">
        <f t="shared" si="1"/>
        <v/>
      </c>
      <c r="Z27" s="168" t="str">
        <f t="shared" si="16"/>
        <v/>
      </c>
      <c r="AA27" s="167" t="str">
        <f t="shared" si="3"/>
        <v/>
      </c>
      <c r="AB27" s="168" t="str">
        <f t="shared" ref="AB27:AB29" si="20">IFERROR(IF(AND(Q26="Impacto",Q27="Impacto"),(AB26-(+AB26*T27)),IF(AND(Q26="Probabilidad",Q27="Impacto"),(AB25-(+AB25*T27)),IF(Q27="Probabilidad",AB26,""))),"")</f>
        <v/>
      </c>
      <c r="AC27" s="16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70"/>
      <c r="AE27" s="157"/>
      <c r="AF27" s="171"/>
      <c r="AG27" s="172"/>
      <c r="AH27" s="172"/>
      <c r="AI27" s="172"/>
      <c r="AJ27" s="157"/>
      <c r="AK27" s="171"/>
    </row>
    <row r="28" spans="1:37" s="159" customFormat="1" ht="18" customHeight="1" x14ac:dyDescent="0.3">
      <c r="A28" s="276"/>
      <c r="B28" s="279" t="s">
        <v>106</v>
      </c>
      <c r="C28" s="279"/>
      <c r="D28" s="279"/>
      <c r="E28" s="279"/>
      <c r="F28" s="279" t="s">
        <v>124</v>
      </c>
      <c r="G28" s="282"/>
      <c r="H28" s="258"/>
      <c r="I28" s="249"/>
      <c r="J28" s="255" t="s">
        <v>133</v>
      </c>
      <c r="K28" s="249" t="str">
        <f>IF(NOT(ISERROR(MATCH(J28,_xlfn.ANCHORARRAY(E39),0))),I41&amp;"Por favor no seleccionar los criterios de impacto",J28)</f>
        <v xml:space="preserve">     Entre 10 y 50 SMLMV </v>
      </c>
      <c r="L28" s="258"/>
      <c r="M28" s="249"/>
      <c r="N28" s="252"/>
      <c r="O28" s="160">
        <v>5</v>
      </c>
      <c r="P28" s="141"/>
      <c r="Q28" s="162" t="str">
        <f t="shared" si="18"/>
        <v/>
      </c>
      <c r="R28" s="163"/>
      <c r="S28" s="163"/>
      <c r="T28" s="164" t="str">
        <f t="shared" si="15"/>
        <v/>
      </c>
      <c r="U28" s="163"/>
      <c r="V28" s="163"/>
      <c r="W28" s="163"/>
      <c r="X28" s="166" t="str">
        <f t="shared" si="19"/>
        <v/>
      </c>
      <c r="Y28" s="167" t="str">
        <f t="shared" si="1"/>
        <v/>
      </c>
      <c r="Z28" s="168" t="str">
        <f t="shared" si="16"/>
        <v/>
      </c>
      <c r="AA28" s="167" t="str">
        <f t="shared" si="3"/>
        <v/>
      </c>
      <c r="AB28" s="168" t="str">
        <f t="shared" si="20"/>
        <v/>
      </c>
      <c r="AC28" s="16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70"/>
      <c r="AE28" s="157"/>
      <c r="AF28" s="171"/>
      <c r="AG28" s="172"/>
      <c r="AH28" s="172"/>
      <c r="AI28" s="172"/>
      <c r="AJ28" s="157"/>
      <c r="AK28" s="171"/>
    </row>
    <row r="29" spans="1:37" s="159" customFormat="1" ht="18" customHeight="1" x14ac:dyDescent="0.3">
      <c r="A29" s="277"/>
      <c r="B29" s="280" t="s">
        <v>106</v>
      </c>
      <c r="C29" s="280"/>
      <c r="D29" s="280"/>
      <c r="E29" s="280"/>
      <c r="F29" s="280" t="s">
        <v>124</v>
      </c>
      <c r="G29" s="283"/>
      <c r="H29" s="259"/>
      <c r="I29" s="250"/>
      <c r="J29" s="256" t="s">
        <v>133</v>
      </c>
      <c r="K29" s="250" t="str">
        <f>IF(NOT(ISERROR(MATCH(J29,_xlfn.ANCHORARRAY(E40),0))),I42&amp;"Por favor no seleccionar los criterios de impacto",J29)</f>
        <v xml:space="preserve">     Entre 10 y 50 SMLMV </v>
      </c>
      <c r="L29" s="259"/>
      <c r="M29" s="250"/>
      <c r="N29" s="253"/>
      <c r="O29" s="160">
        <v>6</v>
      </c>
      <c r="P29" s="141"/>
      <c r="Q29" s="162" t="str">
        <f t="shared" si="18"/>
        <v/>
      </c>
      <c r="R29" s="163"/>
      <c r="S29" s="163"/>
      <c r="T29" s="164" t="str">
        <f t="shared" si="15"/>
        <v/>
      </c>
      <c r="U29" s="163"/>
      <c r="V29" s="163"/>
      <c r="W29" s="163"/>
      <c r="X29" s="166" t="str">
        <f t="shared" si="19"/>
        <v/>
      </c>
      <c r="Y29" s="167" t="str">
        <f t="shared" si="1"/>
        <v/>
      </c>
      <c r="Z29" s="168" t="str">
        <f t="shared" si="16"/>
        <v/>
      </c>
      <c r="AA29" s="167" t="str">
        <f t="shared" si="3"/>
        <v/>
      </c>
      <c r="AB29" s="168" t="str">
        <f t="shared" si="20"/>
        <v/>
      </c>
      <c r="AC29" s="169" t="str">
        <f t="shared" si="21"/>
        <v/>
      </c>
      <c r="AD29" s="170"/>
      <c r="AE29" s="157"/>
      <c r="AF29" s="171"/>
      <c r="AG29" s="172"/>
      <c r="AH29" s="172"/>
      <c r="AI29" s="172"/>
      <c r="AJ29" s="157"/>
      <c r="AK29" s="171"/>
    </row>
    <row r="30" spans="1:37" s="159" customFormat="1" ht="75" customHeight="1" x14ac:dyDescent="0.3">
      <c r="A30" s="275">
        <v>4</v>
      </c>
      <c r="B30" s="278" t="s">
        <v>106</v>
      </c>
      <c r="C30" s="278" t="s">
        <v>137</v>
      </c>
      <c r="D30" s="278" t="s">
        <v>138</v>
      </c>
      <c r="E30" s="278" t="s">
        <v>360</v>
      </c>
      <c r="F30" s="278" t="s">
        <v>124</v>
      </c>
      <c r="G30" s="281">
        <v>2</v>
      </c>
      <c r="H30" s="257" t="str">
        <f>IF(G30&lt;=0,"",IF(G30&lt;=2,"Muy Baja",IF(G30&lt;=24,"Baja",IF(G30&lt;=500,"Media",IF(G30&lt;=5000,"Alta","Muy Alta")))))</f>
        <v>Muy Baja</v>
      </c>
      <c r="I30" s="248">
        <f>IF(H30="","",IF(H30="Muy Baja",0.2,IF(H30="Baja",0.4,IF(H30="Media",0.6,IF(H30="Alta",0.8,IF(H30="Muy Alta",1,))))))</f>
        <v>0.2</v>
      </c>
      <c r="J30" s="254" t="s">
        <v>139</v>
      </c>
      <c r="K30" s="248" t="str">
        <f>IF(NOT(ISERROR(MATCH(J30,'Tabla Impacto'!$B$225:$B$227,0))),'Tabla Impacto'!$G$227&amp;"Por favor no seleccionar los criterios de impacto(Afectación Económica o presupuestal y Pérdida Reputacional)",J30)</f>
        <v xml:space="preserve">     El riesgo afecta la imagen de la entidad con algunos usuarios de relevancia frente al logro de los objetivos</v>
      </c>
      <c r="L30" s="257" t="str">
        <f>IF(OR(K30='Tabla Impacto'!$C$15,K30='Tabla Impacto'!$E$15),"Leve",IF(OR(K30='Tabla Impacto'!$C$16,K30='Tabla Impacto'!$E$16),"Menor",IF(OR(K30='Tabla Impacto'!$C$17,K30='Tabla Impacto'!$E$17),"Moderado",IF(OR(K30='Tabla Impacto'!$C$18,K30='Tabla Impacto'!$E$18),"Mayor",IF(OR(K30='Tabla Impacto'!$C$19,K30='Tabla Impacto'!$E$19),"Catastrófico","")))))</f>
        <v>Moderado</v>
      </c>
      <c r="M30" s="248">
        <f>IF(L30="","",IF(L30="Leve",0.2,IF(L30="Menor",0.4,IF(L30="Moderado",0.6,IF(L30="Mayor",0.8,IF(L30="Catastrófico",1,))))))</f>
        <v>0.6</v>
      </c>
      <c r="N30" s="251"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60">
        <v>1</v>
      </c>
      <c r="P30" s="141" t="s">
        <v>140</v>
      </c>
      <c r="Q30" s="142" t="str">
        <f>IF(OR(R30="Preventivo",R30="Detectivo"),"Probabilidad",IF(R30="Correctivo","Impacto",""))</f>
        <v>Probabilidad</v>
      </c>
      <c r="R30" s="173" t="s">
        <v>113</v>
      </c>
      <c r="S30" s="173" t="s">
        <v>114</v>
      </c>
      <c r="T30" s="174" t="str">
        <f t="shared" si="15"/>
        <v>40%</v>
      </c>
      <c r="U30" s="173" t="s">
        <v>115</v>
      </c>
      <c r="V30" s="173" t="s">
        <v>116</v>
      </c>
      <c r="W30" s="173" t="s">
        <v>117</v>
      </c>
      <c r="X30" s="145">
        <f>IFERROR(IF(Q30="Probabilidad",(I30-(+I30*T30)),IF(Q30="Impacto",I30,"")),"")</f>
        <v>0.12</v>
      </c>
      <c r="Y30" s="175" t="str">
        <f>IFERROR(IF(X30="","",IF(X30&lt;=0.2,"Muy Baja",IF(X30&lt;=0.4,"Baja",IF(X30&lt;=0.6,"Media",IF(X30&lt;=0.8,"Alta","Muy Alta"))))),"")</f>
        <v>Muy Baja</v>
      </c>
      <c r="Z30" s="176">
        <f>+X30</f>
        <v>0.12</v>
      </c>
      <c r="AA30" s="175" t="str">
        <f>IFERROR(IF(AB30="","",IF(AB30&lt;=0.2,"Leve",IF(AB30&lt;=0.4,"Menor",IF(AB30&lt;=0.6,"Moderado",IF(AB30&lt;=0.8,"Mayor","Catastrófico"))))),"")</f>
        <v>Moderado</v>
      </c>
      <c r="AB30" s="176">
        <f>IFERROR(IF(Q30="Impacto",(M30-(+M30*T30)),IF(Q30="Probabilidad",M30,"")),"")</f>
        <v>0.6</v>
      </c>
      <c r="AC30" s="177"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8" t="s">
        <v>118</v>
      </c>
      <c r="AE30" s="141" t="s">
        <v>141</v>
      </c>
      <c r="AF30" s="183">
        <v>45323</v>
      </c>
      <c r="AG30" s="156">
        <v>45642</v>
      </c>
      <c r="AH30" s="172"/>
      <c r="AI30" s="172"/>
      <c r="AJ30" s="157"/>
      <c r="AK30" s="171"/>
    </row>
    <row r="31" spans="1:37" s="159" customFormat="1" ht="18" customHeight="1" x14ac:dyDescent="0.3">
      <c r="A31" s="276"/>
      <c r="B31" s="279"/>
      <c r="C31" s="279"/>
      <c r="D31" s="279"/>
      <c r="E31" s="279"/>
      <c r="F31" s="279"/>
      <c r="G31" s="282"/>
      <c r="H31" s="258"/>
      <c r="I31" s="249"/>
      <c r="J31" s="255"/>
      <c r="K31" s="249">
        <f>IF(NOT(ISERROR(MATCH(J31,_xlfn.ANCHORARRAY(E42),0))),I44&amp;"Por favor no seleccionar los criterios de impacto",J31)</f>
        <v>0</v>
      </c>
      <c r="L31" s="258"/>
      <c r="M31" s="249"/>
      <c r="N31" s="252"/>
      <c r="O31" s="160">
        <v>2</v>
      </c>
      <c r="P31" s="141"/>
      <c r="Q31" s="162" t="str">
        <f>IF(OR(R31="Preventivo",R31="Detectivo"),"Probabilidad",IF(R31="Correctivo","Impacto",""))</f>
        <v/>
      </c>
      <c r="R31" s="163"/>
      <c r="S31" s="163"/>
      <c r="T31" s="164" t="str">
        <f t="shared" ref="T31:T35" si="22">IF(AND(R31="Preventivo",S31="Automático"),"50%",IF(AND(R31="Preventivo",S31="Manual"),"40%",IF(AND(R31="Detectivo",S31="Automático"),"40%",IF(AND(R31="Detectivo",S31="Manual"),"30%",IF(AND(R31="Correctivo",S31="Automático"),"35%",IF(AND(R31="Correctivo",S31="Manual"),"25%",""))))))</f>
        <v/>
      </c>
      <c r="U31" s="163"/>
      <c r="V31" s="163"/>
      <c r="W31" s="163"/>
      <c r="X31" s="166" t="str">
        <f>IFERROR(IF(AND(Q30="Probabilidad",Q31="Probabilidad"),(Z30-(+Z30*T31)),IF(Q31="Probabilidad",(I30-(+I30*T31)),IF(Q31="Impacto",Z30,""))),"")</f>
        <v/>
      </c>
      <c r="Y31" s="167" t="str">
        <f t="shared" si="1"/>
        <v/>
      </c>
      <c r="Z31" s="168" t="str">
        <f t="shared" ref="Z31:Z35" si="23">+X31</f>
        <v/>
      </c>
      <c r="AA31" s="167" t="str">
        <f t="shared" si="3"/>
        <v/>
      </c>
      <c r="AB31" s="168" t="str">
        <f>IFERROR(IF(AND(Q30="Impacto",Q31="Impacto"),(AB30-(+AB30*T31)),IF(Q31="Impacto",(M30-(+M30*T31)),IF(Q31="Probabilidad",AB30,""))),"")</f>
        <v/>
      </c>
      <c r="AC31" s="16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70"/>
      <c r="AE31" s="157"/>
      <c r="AF31" s="171"/>
      <c r="AG31" s="172"/>
      <c r="AH31" s="172"/>
      <c r="AI31" s="172"/>
      <c r="AJ31" s="157"/>
      <c r="AK31" s="171"/>
    </row>
    <row r="32" spans="1:37" s="159" customFormat="1" ht="18" customHeight="1" x14ac:dyDescent="0.3">
      <c r="A32" s="276"/>
      <c r="B32" s="279"/>
      <c r="C32" s="279"/>
      <c r="D32" s="279"/>
      <c r="E32" s="279"/>
      <c r="F32" s="279"/>
      <c r="G32" s="282"/>
      <c r="H32" s="258"/>
      <c r="I32" s="249"/>
      <c r="J32" s="255"/>
      <c r="K32" s="249">
        <f>IF(NOT(ISERROR(MATCH(J32,_xlfn.ANCHORARRAY(E43),0))),I45&amp;"Por favor no seleccionar los criterios de impacto",J32)</f>
        <v>0</v>
      </c>
      <c r="L32" s="258"/>
      <c r="M32" s="249"/>
      <c r="N32" s="252"/>
      <c r="O32" s="160">
        <v>3</v>
      </c>
      <c r="P32" s="161"/>
      <c r="Q32" s="162" t="str">
        <f>IF(OR(R32="Preventivo",R32="Detectivo"),"Probabilidad",IF(R32="Correctivo","Impacto",""))</f>
        <v/>
      </c>
      <c r="R32" s="163"/>
      <c r="S32" s="163"/>
      <c r="T32" s="164" t="str">
        <f t="shared" si="22"/>
        <v/>
      </c>
      <c r="U32" s="163"/>
      <c r="V32" s="163"/>
      <c r="W32" s="163"/>
      <c r="X32" s="166" t="str">
        <f>IFERROR(IF(AND(Q31="Probabilidad",Q32="Probabilidad"),(Z31-(+Z31*T32)),IF(AND(Q31="Impacto",Q32="Probabilidad"),(Z30-(+Z30*T32)),IF(Q32="Impacto",Z31,""))),"")</f>
        <v/>
      </c>
      <c r="Y32" s="167" t="str">
        <f t="shared" si="1"/>
        <v/>
      </c>
      <c r="Z32" s="168" t="str">
        <f t="shared" si="23"/>
        <v/>
      </c>
      <c r="AA32" s="167" t="str">
        <f t="shared" si="3"/>
        <v/>
      </c>
      <c r="AB32" s="168" t="str">
        <f>IFERROR(IF(AND(Q31="Impacto",Q32="Impacto"),(AB31-(+AB31*T32)),IF(AND(Q31="Probabilidad",Q32="Impacto"),(AB30-(+AB30*T32)),IF(Q32="Probabilidad",AB31,""))),"")</f>
        <v/>
      </c>
      <c r="AC32" s="169" t="str">
        <f t="shared" si="24"/>
        <v/>
      </c>
      <c r="AD32" s="170"/>
      <c r="AE32" s="157"/>
      <c r="AF32" s="171"/>
      <c r="AG32" s="172"/>
      <c r="AH32" s="172"/>
      <c r="AI32" s="172"/>
      <c r="AJ32" s="157"/>
      <c r="AK32" s="171"/>
    </row>
    <row r="33" spans="1:69" s="159" customFormat="1" ht="18" customHeight="1" x14ac:dyDescent="0.3">
      <c r="A33" s="276"/>
      <c r="B33" s="279"/>
      <c r="C33" s="279"/>
      <c r="D33" s="279"/>
      <c r="E33" s="279"/>
      <c r="F33" s="279"/>
      <c r="G33" s="282"/>
      <c r="H33" s="258"/>
      <c r="I33" s="249"/>
      <c r="J33" s="255"/>
      <c r="K33" s="249">
        <f>IF(NOT(ISERROR(MATCH(J33,_xlfn.ANCHORARRAY(E44),0))),I46&amp;"Por favor no seleccionar los criterios de impacto",J33)</f>
        <v>0</v>
      </c>
      <c r="L33" s="258"/>
      <c r="M33" s="249"/>
      <c r="N33" s="252"/>
      <c r="O33" s="160">
        <v>4</v>
      </c>
      <c r="P33" s="141"/>
      <c r="Q33" s="162" t="str">
        <f t="shared" ref="Q33:Q35" si="25">IF(OR(R33="Preventivo",R33="Detectivo"),"Probabilidad",IF(R33="Correctivo","Impacto",""))</f>
        <v/>
      </c>
      <c r="R33" s="163"/>
      <c r="S33" s="163"/>
      <c r="T33" s="164" t="str">
        <f t="shared" si="22"/>
        <v/>
      </c>
      <c r="U33" s="163"/>
      <c r="V33" s="163"/>
      <c r="W33" s="163"/>
      <c r="X33" s="166" t="str">
        <f t="shared" ref="X33:X35" si="26">IFERROR(IF(AND(Q32="Probabilidad",Q33="Probabilidad"),(Z32-(+Z32*T33)),IF(AND(Q32="Impacto",Q33="Probabilidad"),(Z31-(+Z31*T33)),IF(Q33="Impacto",Z32,""))),"")</f>
        <v/>
      </c>
      <c r="Y33" s="167" t="str">
        <f t="shared" si="1"/>
        <v/>
      </c>
      <c r="Z33" s="168" t="str">
        <f t="shared" si="23"/>
        <v/>
      </c>
      <c r="AA33" s="167" t="str">
        <f t="shared" si="3"/>
        <v/>
      </c>
      <c r="AB33" s="168" t="str">
        <f t="shared" ref="AB33:AB35" si="27">IFERROR(IF(AND(Q32="Impacto",Q33="Impacto"),(AB32-(+AB32*T33)),IF(AND(Q32="Probabilidad",Q33="Impacto"),(AB31-(+AB31*T33)),IF(Q33="Probabilidad",AB32,""))),"")</f>
        <v/>
      </c>
      <c r="AC33" s="16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70"/>
      <c r="AE33" s="157"/>
      <c r="AF33" s="171"/>
      <c r="AG33" s="172"/>
      <c r="AH33" s="172"/>
      <c r="AI33" s="172"/>
      <c r="AJ33" s="157"/>
      <c r="AK33" s="171"/>
    </row>
    <row r="34" spans="1:69" s="159" customFormat="1" ht="18" customHeight="1" x14ac:dyDescent="0.3">
      <c r="A34" s="276"/>
      <c r="B34" s="279"/>
      <c r="C34" s="279"/>
      <c r="D34" s="279"/>
      <c r="E34" s="279"/>
      <c r="F34" s="279"/>
      <c r="G34" s="282"/>
      <c r="H34" s="258"/>
      <c r="I34" s="249"/>
      <c r="J34" s="255"/>
      <c r="K34" s="249">
        <f>IF(NOT(ISERROR(MATCH(J34,_xlfn.ANCHORARRAY(E45),0))),I47&amp;"Por favor no seleccionar los criterios de impacto",J34)</f>
        <v>0</v>
      </c>
      <c r="L34" s="258"/>
      <c r="M34" s="249"/>
      <c r="N34" s="252"/>
      <c r="O34" s="160">
        <v>5</v>
      </c>
      <c r="P34" s="141"/>
      <c r="Q34" s="162" t="str">
        <f t="shared" si="25"/>
        <v/>
      </c>
      <c r="R34" s="163"/>
      <c r="S34" s="163"/>
      <c r="T34" s="164" t="str">
        <f t="shared" si="22"/>
        <v/>
      </c>
      <c r="U34" s="163"/>
      <c r="V34" s="163"/>
      <c r="W34" s="163"/>
      <c r="X34" s="166" t="str">
        <f t="shared" si="26"/>
        <v/>
      </c>
      <c r="Y34" s="167" t="str">
        <f>IFERROR(IF(X34="","",IF(X34&lt;=0.2,"Muy Baja",IF(X34&lt;=0.4,"Baja",IF(X34&lt;=0.6,"Media",IF(X34&lt;=0.8,"Alta","Muy Alta"))))),"")</f>
        <v/>
      </c>
      <c r="Z34" s="168" t="str">
        <f t="shared" si="23"/>
        <v/>
      </c>
      <c r="AA34" s="167" t="str">
        <f t="shared" si="3"/>
        <v/>
      </c>
      <c r="AB34" s="168" t="str">
        <f t="shared" si="27"/>
        <v/>
      </c>
      <c r="AC34" s="16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70"/>
      <c r="AE34" s="157"/>
      <c r="AF34" s="171"/>
      <c r="AG34" s="172"/>
      <c r="AH34" s="172"/>
      <c r="AI34" s="172"/>
      <c r="AJ34" s="157"/>
      <c r="AK34" s="171"/>
    </row>
    <row r="35" spans="1:69" s="159" customFormat="1" ht="18" customHeight="1" x14ac:dyDescent="0.3">
      <c r="A35" s="277"/>
      <c r="B35" s="280"/>
      <c r="C35" s="280"/>
      <c r="D35" s="280"/>
      <c r="E35" s="280"/>
      <c r="F35" s="280"/>
      <c r="G35" s="283"/>
      <c r="H35" s="259"/>
      <c r="I35" s="250"/>
      <c r="J35" s="256"/>
      <c r="K35" s="250">
        <f>IF(NOT(ISERROR(MATCH(J35,_xlfn.ANCHORARRAY(E46),0))),I48&amp;"Por favor no seleccionar los criterios de impacto",J35)</f>
        <v>0</v>
      </c>
      <c r="L35" s="259"/>
      <c r="M35" s="250"/>
      <c r="N35" s="253"/>
      <c r="O35" s="160">
        <v>6</v>
      </c>
      <c r="P35" s="141"/>
      <c r="Q35" s="162" t="str">
        <f t="shared" si="25"/>
        <v/>
      </c>
      <c r="R35" s="163"/>
      <c r="S35" s="163"/>
      <c r="T35" s="164" t="str">
        <f t="shared" si="22"/>
        <v/>
      </c>
      <c r="U35" s="163"/>
      <c r="V35" s="163"/>
      <c r="W35" s="163"/>
      <c r="X35" s="166" t="str">
        <f t="shared" si="26"/>
        <v/>
      </c>
      <c r="Y35" s="167" t="str">
        <f t="shared" si="1"/>
        <v/>
      </c>
      <c r="Z35" s="168" t="str">
        <f t="shared" si="23"/>
        <v/>
      </c>
      <c r="AA35" s="167" t="str">
        <f t="shared" si="3"/>
        <v/>
      </c>
      <c r="AB35" s="168" t="str">
        <f t="shared" si="27"/>
        <v/>
      </c>
      <c r="AC35" s="169" t="str">
        <f t="shared" si="28"/>
        <v/>
      </c>
      <c r="AD35" s="170"/>
      <c r="AE35" s="157"/>
      <c r="AF35" s="171"/>
      <c r="AG35" s="172"/>
      <c r="AH35" s="172"/>
      <c r="AI35" s="172"/>
      <c r="AJ35" s="157"/>
      <c r="AK35" s="171"/>
    </row>
    <row r="36" spans="1:69" ht="18" hidden="1" customHeight="1" x14ac:dyDescent="0.3">
      <c r="A36" s="205">
        <v>5</v>
      </c>
      <c r="B36" s="208"/>
      <c r="C36" s="208"/>
      <c r="D36" s="208"/>
      <c r="E36" s="211"/>
      <c r="F36" s="208"/>
      <c r="G36" s="214"/>
      <c r="H36" s="217"/>
      <c r="I36" s="220" t="str">
        <f>IF(H36="","",IF(H36="Muy Baja",0.2,IF(H36="Baja",0.4,IF(H36="Media",0.6,IF(H36="Alta",0.8,IF(H36="Muy Alta",1,))))))</f>
        <v/>
      </c>
      <c r="J36" s="236"/>
      <c r="K36" s="220">
        <f>IF(NOT(ISERROR(MATCH(J36,'Tabla Impacto'!$B$225:$B$227,0))),'Tabla Impacto'!$G$227&amp;"Por favor no seleccionar los criterios de impacto(Afectación Económica o presupuestal y Pérdida Reputacional)",J36)</f>
        <v>0</v>
      </c>
      <c r="L36" s="217" t="str">
        <f>IF(OR(K36='Tabla Impacto'!$C$15,K36='Tabla Impacto'!$E$15),"Leve",IF(OR(K36='Tabla Impacto'!$C$16,K36='Tabla Impacto'!$E$16),"Menor",IF(OR(K36='Tabla Impacto'!$C$17,K36='Tabla Impacto'!$E$17),"Moderado",IF(OR(K36='Tabla Impacto'!$C$18,K36='Tabla Impacto'!$E$18),"Mayor",IF(OR(K36='Tabla Impacto'!$C$19,K36='Tabla Impacto'!$E$19),"Catastrófico","")))))</f>
        <v/>
      </c>
      <c r="M36" s="220" t="str">
        <f>IF(L36="","",IF(L36="Leve",0.2,IF(L36="Menor",0.4,IF(L36="Moderado",0.6,IF(L36="Mayor",0.8,IF(L36="Catastrófico",1,))))))</f>
        <v/>
      </c>
      <c r="N36" s="239"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0">
        <v>1</v>
      </c>
      <c r="P36" s="92"/>
      <c r="Q36" s="83"/>
      <c r="R36" s="84"/>
      <c r="S36" s="84"/>
      <c r="T36" s="85"/>
      <c r="U36" s="84"/>
      <c r="V36" s="84"/>
      <c r="W36" s="84"/>
      <c r="X36" s="82" t="str">
        <f>IFERROR(IF(Q36="Probabilidad",(I36-(+I36*T36)),IF(Q36="Impacto",I36,"")),"")</f>
        <v/>
      </c>
      <c r="Y36" s="86" t="str">
        <f>IFERROR(IF(X36="","",IF(X36&lt;=0.2,"Muy Baja",IF(X36&lt;=0.4,"Baja",IF(X36&lt;=0.6,"Media",IF(X36&lt;=0.8,"Alta","Muy Alta"))))),"")</f>
        <v/>
      </c>
      <c r="Z36" s="87" t="str">
        <f>+X36</f>
        <v/>
      </c>
      <c r="AA36" s="86" t="str">
        <f>IFERROR(IF(AB36="","",IF(AB36&lt;=0.2,"Leve",IF(AB36&lt;=0.4,"Menor",IF(AB36&lt;=0.6,"Moderado",IF(AB36&lt;=0.8,"Mayor","Catastrófico"))))),"")</f>
        <v/>
      </c>
      <c r="AB36" s="87" t="str">
        <f>IFERROR(IF(Q36="Impacto",(M36-(+M36*T36)),IF(Q36="Probabilidad",M36,"")),"")</f>
        <v/>
      </c>
      <c r="AC36" s="88"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89"/>
      <c r="AE36" s="90"/>
      <c r="AF36" s="91"/>
      <c r="AG36" s="81"/>
      <c r="AH36" s="81"/>
      <c r="AI36" s="81"/>
      <c r="AJ36" s="79"/>
      <c r="AK36" s="80"/>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x14ac:dyDescent="0.3">
      <c r="A37" s="206"/>
      <c r="B37" s="209"/>
      <c r="C37" s="209"/>
      <c r="D37" s="209"/>
      <c r="E37" s="212"/>
      <c r="F37" s="209"/>
      <c r="G37" s="215"/>
      <c r="H37" s="218"/>
      <c r="I37" s="221"/>
      <c r="J37" s="237"/>
      <c r="K37" s="221">
        <f>IF(NOT(ISERROR(MATCH(J37,_xlfn.ANCHORARRAY(E48),0))),I50&amp;"Por favor no seleccionar los criterios de impacto",J37)</f>
        <v>0</v>
      </c>
      <c r="L37" s="218"/>
      <c r="M37" s="221"/>
      <c r="N37" s="240"/>
      <c r="O37" s="70">
        <v>2</v>
      </c>
      <c r="P37" s="92"/>
      <c r="Q37" s="71" t="str">
        <f>IF(OR(R37="Preventivo",R37="Detectivo"),"Probabilidad",IF(R37="Correctivo","Impacto",""))</f>
        <v/>
      </c>
      <c r="R37" s="72"/>
      <c r="S37" s="72"/>
      <c r="T37" s="73" t="str">
        <f t="shared" ref="T37:T41" si="29">IF(AND(R37="Preventivo",S37="Automático"),"50%",IF(AND(R37="Preventivo",S37="Manual"),"40%",IF(AND(R37="Detectivo",S37="Automático"),"40%",IF(AND(R37="Detectivo",S37="Manual"),"30%",IF(AND(R37="Correctivo",S37="Automático"),"35%",IF(AND(R37="Correctivo",S37="Manual"),"25%",""))))))</f>
        <v/>
      </c>
      <c r="U37" s="72"/>
      <c r="V37" s="72"/>
      <c r="W37" s="72"/>
      <c r="X37" s="74" t="str">
        <f>IFERROR(IF(AND(Q36="Probabilidad",Q37="Probabilidad"),(Z36-(+Z36*T37)),IF(Q37="Probabilidad",(I36-(+I36*T37)),IF(Q37="Impacto",Z36,""))),"")</f>
        <v/>
      </c>
      <c r="Y37" s="75" t="str">
        <f t="shared" si="1"/>
        <v/>
      </c>
      <c r="Z37" s="76" t="str">
        <f t="shared" ref="Z37:Z41" si="30">+X37</f>
        <v/>
      </c>
      <c r="AA37" s="75" t="str">
        <f t="shared" si="3"/>
        <v/>
      </c>
      <c r="AB37" s="76" t="str">
        <f>IFERROR(IF(AND(Q36="Impacto",Q37="Impacto"),(AB36-(+AB36*T37)),IF(Q37="Impacto",(M36-(+M36*T37)),IF(Q37="Probabilidad",AB36,""))),"")</f>
        <v/>
      </c>
      <c r="AC37" s="77"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78"/>
      <c r="AE37" s="79"/>
      <c r="AF37" s="80"/>
      <c r="AG37" s="81"/>
      <c r="AH37" s="81"/>
      <c r="AI37" s="81"/>
      <c r="AJ37" s="79"/>
      <c r="AK37" s="80"/>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x14ac:dyDescent="0.3">
      <c r="A38" s="206"/>
      <c r="B38" s="209"/>
      <c r="C38" s="209"/>
      <c r="D38" s="209"/>
      <c r="E38" s="212"/>
      <c r="F38" s="209"/>
      <c r="G38" s="215"/>
      <c r="H38" s="218"/>
      <c r="I38" s="221"/>
      <c r="J38" s="237"/>
      <c r="K38" s="221">
        <f>IF(NOT(ISERROR(MATCH(J38,_xlfn.ANCHORARRAY(E49),0))),I51&amp;"Por favor no seleccionar los criterios de impacto",J38)</f>
        <v>0</v>
      </c>
      <c r="L38" s="218"/>
      <c r="M38" s="221"/>
      <c r="N38" s="240"/>
      <c r="O38" s="70">
        <v>3</v>
      </c>
      <c r="P38" s="93"/>
      <c r="Q38" s="71" t="str">
        <f>IF(OR(R38="Preventivo",R38="Detectivo"),"Probabilidad",IF(R38="Correctivo","Impacto",""))</f>
        <v/>
      </c>
      <c r="R38" s="72"/>
      <c r="S38" s="72"/>
      <c r="T38" s="73" t="str">
        <f t="shared" si="29"/>
        <v/>
      </c>
      <c r="U38" s="72"/>
      <c r="V38" s="72"/>
      <c r="W38" s="72"/>
      <c r="X38" s="74" t="str">
        <f>IFERROR(IF(AND(Q37="Probabilidad",Q38="Probabilidad"),(Z37-(+Z37*T38)),IF(AND(Q37="Impacto",Q38="Probabilidad"),(Z36-(+Z36*T38)),IF(Q38="Impacto",Z37,""))),"")</f>
        <v/>
      </c>
      <c r="Y38" s="75" t="str">
        <f t="shared" si="1"/>
        <v/>
      </c>
      <c r="Z38" s="76" t="str">
        <f t="shared" si="30"/>
        <v/>
      </c>
      <c r="AA38" s="75" t="str">
        <f t="shared" si="3"/>
        <v/>
      </c>
      <c r="AB38" s="76" t="str">
        <f>IFERROR(IF(AND(Q37="Impacto",Q38="Impacto"),(AB37-(+AB37*T38)),IF(AND(Q37="Probabilidad",Q38="Impacto"),(AB36-(+AB36*T38)),IF(Q38="Probabilidad",AB37,""))),"")</f>
        <v/>
      </c>
      <c r="AC38" s="77" t="str">
        <f t="shared" si="31"/>
        <v/>
      </c>
      <c r="AD38" s="78"/>
      <c r="AE38" s="79"/>
      <c r="AF38" s="80"/>
      <c r="AG38" s="81"/>
      <c r="AH38" s="81"/>
      <c r="AI38" s="81"/>
      <c r="AJ38" s="79"/>
      <c r="AK38" s="80"/>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x14ac:dyDescent="0.3">
      <c r="A39" s="206"/>
      <c r="B39" s="209"/>
      <c r="C39" s="209"/>
      <c r="D39" s="209"/>
      <c r="E39" s="212"/>
      <c r="F39" s="209"/>
      <c r="G39" s="215"/>
      <c r="H39" s="218"/>
      <c r="I39" s="221"/>
      <c r="J39" s="237"/>
      <c r="K39" s="221">
        <f>IF(NOT(ISERROR(MATCH(J39,_xlfn.ANCHORARRAY(E50),0))),I52&amp;"Por favor no seleccionar los criterios de impacto",J39)</f>
        <v>0</v>
      </c>
      <c r="L39" s="218"/>
      <c r="M39" s="221"/>
      <c r="N39" s="240"/>
      <c r="O39" s="70">
        <v>4</v>
      </c>
      <c r="P39" s="92"/>
      <c r="Q39" s="71" t="str">
        <f t="shared" ref="Q39:Q41" si="32">IF(OR(R39="Preventivo",R39="Detectivo"),"Probabilidad",IF(R39="Correctivo","Impacto",""))</f>
        <v/>
      </c>
      <c r="R39" s="72"/>
      <c r="S39" s="72"/>
      <c r="T39" s="73" t="str">
        <f t="shared" si="29"/>
        <v/>
      </c>
      <c r="U39" s="72"/>
      <c r="V39" s="72"/>
      <c r="W39" s="72"/>
      <c r="X39" s="74" t="str">
        <f t="shared" ref="X39:X41" si="33">IFERROR(IF(AND(Q38="Probabilidad",Q39="Probabilidad"),(Z38-(+Z38*T39)),IF(AND(Q38="Impacto",Q39="Probabilidad"),(Z37-(+Z37*T39)),IF(Q39="Impacto",Z38,""))),"")</f>
        <v/>
      </c>
      <c r="Y39" s="75" t="str">
        <f t="shared" si="1"/>
        <v/>
      </c>
      <c r="Z39" s="76" t="str">
        <f t="shared" si="30"/>
        <v/>
      </c>
      <c r="AA39" s="75" t="str">
        <f t="shared" si="3"/>
        <v/>
      </c>
      <c r="AB39" s="76" t="str">
        <f t="shared" ref="AB39:AB41" si="34">IFERROR(IF(AND(Q38="Impacto",Q39="Impacto"),(AB38-(+AB38*T39)),IF(AND(Q38="Probabilidad",Q39="Impacto"),(AB37-(+AB37*T39)),IF(Q39="Probabilidad",AB38,""))),"")</f>
        <v/>
      </c>
      <c r="AC39" s="77"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78"/>
      <c r="AE39" s="79"/>
      <c r="AF39" s="80"/>
      <c r="AG39" s="81"/>
      <c r="AH39" s="81"/>
      <c r="AI39" s="81"/>
      <c r="AJ39" s="79"/>
      <c r="AK39" s="80"/>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x14ac:dyDescent="0.3">
      <c r="A40" s="206"/>
      <c r="B40" s="209"/>
      <c r="C40" s="209"/>
      <c r="D40" s="209"/>
      <c r="E40" s="212"/>
      <c r="F40" s="209"/>
      <c r="G40" s="215"/>
      <c r="H40" s="218"/>
      <c r="I40" s="221"/>
      <c r="J40" s="237"/>
      <c r="K40" s="221">
        <f>IF(NOT(ISERROR(MATCH(J40,_xlfn.ANCHORARRAY(E51),0))),I53&amp;"Por favor no seleccionar los criterios de impacto",J40)</f>
        <v>0</v>
      </c>
      <c r="L40" s="218"/>
      <c r="M40" s="221"/>
      <c r="N40" s="240"/>
      <c r="O40" s="70">
        <v>5</v>
      </c>
      <c r="P40" s="92"/>
      <c r="Q40" s="71" t="str">
        <f t="shared" si="32"/>
        <v/>
      </c>
      <c r="R40" s="72"/>
      <c r="S40" s="72"/>
      <c r="T40" s="73" t="str">
        <f t="shared" si="29"/>
        <v/>
      </c>
      <c r="U40" s="72"/>
      <c r="V40" s="72"/>
      <c r="W40" s="72"/>
      <c r="X40" s="74" t="str">
        <f t="shared" si="33"/>
        <v/>
      </c>
      <c r="Y40" s="75" t="str">
        <f t="shared" si="1"/>
        <v/>
      </c>
      <c r="Z40" s="76" t="str">
        <f t="shared" si="30"/>
        <v/>
      </c>
      <c r="AA40" s="75" t="str">
        <f t="shared" si="3"/>
        <v/>
      </c>
      <c r="AB40" s="76" t="str">
        <f t="shared" si="34"/>
        <v/>
      </c>
      <c r="AC40" s="77"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78"/>
      <c r="AE40" s="79"/>
      <c r="AF40" s="80"/>
      <c r="AG40" s="81"/>
      <c r="AH40" s="81"/>
      <c r="AI40" s="81"/>
      <c r="AJ40" s="79"/>
      <c r="AK40" s="80"/>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x14ac:dyDescent="0.3">
      <c r="A41" s="207"/>
      <c r="B41" s="210"/>
      <c r="C41" s="210"/>
      <c r="D41" s="210"/>
      <c r="E41" s="213"/>
      <c r="F41" s="210"/>
      <c r="G41" s="216"/>
      <c r="H41" s="219"/>
      <c r="I41" s="222"/>
      <c r="J41" s="238"/>
      <c r="K41" s="222">
        <f>IF(NOT(ISERROR(MATCH(J41,_xlfn.ANCHORARRAY(E52),0))),I54&amp;"Por favor no seleccionar los criterios de impacto",J41)</f>
        <v>0</v>
      </c>
      <c r="L41" s="219"/>
      <c r="M41" s="222"/>
      <c r="N41" s="241"/>
      <c r="O41" s="70">
        <v>6</v>
      </c>
      <c r="P41" s="92"/>
      <c r="Q41" s="71" t="str">
        <f t="shared" si="32"/>
        <v/>
      </c>
      <c r="R41" s="72"/>
      <c r="S41" s="72"/>
      <c r="T41" s="73" t="str">
        <f t="shared" si="29"/>
        <v/>
      </c>
      <c r="U41" s="72"/>
      <c r="V41" s="72"/>
      <c r="W41" s="72"/>
      <c r="X41" s="74" t="str">
        <f t="shared" si="33"/>
        <v/>
      </c>
      <c r="Y41" s="75" t="str">
        <f t="shared" si="1"/>
        <v/>
      </c>
      <c r="Z41" s="76" t="str">
        <f t="shared" si="30"/>
        <v/>
      </c>
      <c r="AA41" s="75" t="str">
        <f t="shared" si="3"/>
        <v/>
      </c>
      <c r="AB41" s="76" t="str">
        <f t="shared" si="34"/>
        <v/>
      </c>
      <c r="AC41" s="77" t="str">
        <f t="shared" si="35"/>
        <v/>
      </c>
      <c r="AD41" s="78"/>
      <c r="AE41" s="79"/>
      <c r="AF41" s="80"/>
      <c r="AG41" s="81"/>
      <c r="AH41" s="81"/>
      <c r="AI41" s="81"/>
      <c r="AJ41" s="79"/>
      <c r="AK41" s="80"/>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hidden="1" customHeight="1" x14ac:dyDescent="0.3">
      <c r="A42" s="205">
        <v>6</v>
      </c>
      <c r="B42" s="208"/>
      <c r="C42" s="208"/>
      <c r="D42" s="208"/>
      <c r="E42" s="211"/>
      <c r="F42" s="208"/>
      <c r="G42" s="214"/>
      <c r="H42" s="217" t="str">
        <f>IF(G42&lt;=0,"",IF(G42&lt;=2,"Muy Baja",IF(G42&lt;=24,"Baja",IF(G42&lt;=500,"Media",IF(G42&lt;=5000,"Alta","Muy Alta")))))</f>
        <v/>
      </c>
      <c r="I42" s="220" t="str">
        <f>IF(H42="","",IF(H42="Muy Baja",0.2,IF(H42="Baja",0.4,IF(H42="Media",0.6,IF(H42="Alta",0.8,IF(H42="Muy Alta",1,))))))</f>
        <v/>
      </c>
      <c r="J42" s="236"/>
      <c r="K42" s="220">
        <f>IF(NOT(ISERROR(MATCH(J42,'Tabla Impacto'!$B$225:$B$227,0))),'Tabla Impacto'!$G$227&amp;"Por favor no seleccionar los criterios de impacto(Afectación Económica o presupuestal y Pérdida Reputacional)",J42)</f>
        <v>0</v>
      </c>
      <c r="L42" s="217" t="str">
        <f>IF(OR(K42='Tabla Impacto'!$C$15,K42='Tabla Impacto'!$E$15),"Leve",IF(OR(K42='Tabla Impacto'!$C$16,K42='Tabla Impacto'!$E$16),"Menor",IF(OR(K42='Tabla Impacto'!$C$17,K42='Tabla Impacto'!$E$17),"Moderado",IF(OR(K42='Tabla Impacto'!$C$18,K42='Tabla Impacto'!$E$18),"Mayor",IF(OR(K42='Tabla Impacto'!$C$19,K42='Tabla Impacto'!$E$19),"Catastrófico","")))))</f>
        <v/>
      </c>
      <c r="M42" s="220" t="str">
        <f>IF(L42="","",IF(L42="Leve",0.2,IF(L42="Menor",0.4,IF(L42="Moderado",0.6,IF(L42="Mayor",0.8,IF(L42="Catastrófico",1,))))))</f>
        <v/>
      </c>
      <c r="N42" s="239"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0">
        <v>1</v>
      </c>
      <c r="P42" s="92"/>
      <c r="Q42" s="71"/>
      <c r="R42" s="72"/>
      <c r="S42" s="72"/>
      <c r="T42" s="73"/>
      <c r="U42" s="72"/>
      <c r="V42" s="72"/>
      <c r="W42" s="72"/>
      <c r="X42" s="74" t="str">
        <f>IFERROR(IF(Q42="Probabilidad",(I42-(+I42*T42)),IF(Q42="Impacto",I42,"")),"")</f>
        <v/>
      </c>
      <c r="Y42" s="75" t="str">
        <f>IFERROR(IF(X42="","",IF(X42&lt;=0.2,"Muy Baja",IF(X42&lt;=0.4,"Baja",IF(X42&lt;=0.6,"Media",IF(X42&lt;=0.8,"Alta","Muy Alta"))))),"")</f>
        <v/>
      </c>
      <c r="Z42" s="76" t="str">
        <f>+X42</f>
        <v/>
      </c>
      <c r="AA42" s="75" t="str">
        <f>IFERROR(IF(AB42="","",IF(AB42&lt;=0.2,"Leve",IF(AB42&lt;=0.4,"Menor",IF(AB42&lt;=0.6,"Moderado",IF(AB42&lt;=0.8,"Mayor","Catastrófico"))))),"")</f>
        <v/>
      </c>
      <c r="AB42" s="76" t="str">
        <f>IFERROR(IF(Q42="Impacto",(M42-(+M42*T42)),IF(Q42="Probabilidad",M42,"")),"")</f>
        <v/>
      </c>
      <c r="AC42" s="77"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78"/>
      <c r="AE42" s="90"/>
      <c r="AF42" s="79"/>
      <c r="AG42" s="81"/>
      <c r="AH42" s="81"/>
      <c r="AI42" s="81"/>
      <c r="AJ42" s="79"/>
      <c r="AK42" s="80"/>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hidden="1" customHeight="1" x14ac:dyDescent="0.3">
      <c r="A43" s="206"/>
      <c r="B43" s="209"/>
      <c r="C43" s="209"/>
      <c r="D43" s="209"/>
      <c r="E43" s="212"/>
      <c r="F43" s="209"/>
      <c r="G43" s="215"/>
      <c r="H43" s="218"/>
      <c r="I43" s="221"/>
      <c r="J43" s="237"/>
      <c r="K43" s="221">
        <f>IF(NOT(ISERROR(MATCH(J43,_xlfn.ANCHORARRAY(E54),0))),I56&amp;"Por favor no seleccionar los criterios de impacto",J43)</f>
        <v>0</v>
      </c>
      <c r="L43" s="218"/>
      <c r="M43" s="221"/>
      <c r="N43" s="240"/>
      <c r="O43" s="70">
        <v>2</v>
      </c>
      <c r="P43" s="92"/>
      <c r="Q43" s="71" t="str">
        <f>IF(OR(R43="Preventivo",R43="Detectivo"),"Probabilidad",IF(R43="Correctivo","Impacto",""))</f>
        <v/>
      </c>
      <c r="R43" s="72"/>
      <c r="S43" s="72"/>
      <c r="T43" s="73" t="str">
        <f t="shared" ref="T43:T47" si="36">IF(AND(R43="Preventivo",S43="Automático"),"50%",IF(AND(R43="Preventivo",S43="Manual"),"40%",IF(AND(R43="Detectivo",S43="Automático"),"40%",IF(AND(R43="Detectivo",S43="Manual"),"30%",IF(AND(R43="Correctivo",S43="Automático"),"35%",IF(AND(R43="Correctivo",S43="Manual"),"25%",""))))))</f>
        <v/>
      </c>
      <c r="U43" s="72"/>
      <c r="V43" s="72"/>
      <c r="W43" s="72"/>
      <c r="X43" s="74" t="str">
        <f>IFERROR(IF(AND(Q42="Probabilidad",Q43="Probabilidad"),(Z42-(+Z42*T43)),IF(Q43="Probabilidad",(I42-(+I42*T43)),IF(Q43="Impacto",Z42,""))),"")</f>
        <v/>
      </c>
      <c r="Y43" s="75" t="str">
        <f t="shared" si="1"/>
        <v/>
      </c>
      <c r="Z43" s="76" t="str">
        <f t="shared" ref="Z43:Z47" si="37">+X43</f>
        <v/>
      </c>
      <c r="AA43" s="75" t="str">
        <f t="shared" si="3"/>
        <v/>
      </c>
      <c r="AB43" s="76" t="str">
        <f>IFERROR(IF(AND(Q42="Impacto",Q43="Impacto"),(AB42-(+AB42*T43)),IF(Q43="Impacto",(M42-(+M42*T43)),IF(Q43="Probabilidad",AB42,""))),"")</f>
        <v/>
      </c>
      <c r="AC43" s="77"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78"/>
      <c r="AE43" s="79"/>
      <c r="AF43" s="80"/>
      <c r="AG43" s="81"/>
      <c r="AH43" s="81"/>
      <c r="AI43" s="81"/>
      <c r="AJ43" s="79"/>
      <c r="AK43" s="80"/>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hidden="1" customHeight="1" x14ac:dyDescent="0.3">
      <c r="A44" s="206"/>
      <c r="B44" s="209"/>
      <c r="C44" s="209"/>
      <c r="D44" s="209"/>
      <c r="E44" s="212"/>
      <c r="F44" s="209"/>
      <c r="G44" s="215"/>
      <c r="H44" s="218"/>
      <c r="I44" s="221"/>
      <c r="J44" s="237"/>
      <c r="K44" s="221">
        <f>IF(NOT(ISERROR(MATCH(J44,_xlfn.ANCHORARRAY(E55),0))),I57&amp;"Por favor no seleccionar los criterios de impacto",J44)</f>
        <v>0</v>
      </c>
      <c r="L44" s="218"/>
      <c r="M44" s="221"/>
      <c r="N44" s="240"/>
      <c r="O44" s="70">
        <v>3</v>
      </c>
      <c r="P44" s="93"/>
      <c r="Q44" s="71" t="str">
        <f>IF(OR(R44="Preventivo",R44="Detectivo"),"Probabilidad",IF(R44="Correctivo","Impacto",""))</f>
        <v/>
      </c>
      <c r="R44" s="72"/>
      <c r="S44" s="72"/>
      <c r="T44" s="73" t="str">
        <f t="shared" si="36"/>
        <v/>
      </c>
      <c r="U44" s="72"/>
      <c r="V44" s="72"/>
      <c r="W44" s="72"/>
      <c r="X44" s="74" t="str">
        <f>IFERROR(IF(AND(Q43="Probabilidad",Q44="Probabilidad"),(Z43-(+Z43*T44)),IF(AND(Q43="Impacto",Q44="Probabilidad"),(Z42-(+Z42*T44)),IF(Q44="Impacto",Z43,""))),"")</f>
        <v/>
      </c>
      <c r="Y44" s="75" t="str">
        <f t="shared" si="1"/>
        <v/>
      </c>
      <c r="Z44" s="76" t="str">
        <f t="shared" si="37"/>
        <v/>
      </c>
      <c r="AA44" s="75" t="str">
        <f t="shared" si="3"/>
        <v/>
      </c>
      <c r="AB44" s="76" t="str">
        <f>IFERROR(IF(AND(Q43="Impacto",Q44="Impacto"),(AB43-(+AB43*T44)),IF(AND(Q43="Probabilidad",Q44="Impacto"),(AB42-(+AB42*T44)),IF(Q44="Probabilidad",AB43,""))),"")</f>
        <v/>
      </c>
      <c r="AC44" s="77" t="str">
        <f t="shared" si="38"/>
        <v/>
      </c>
      <c r="AD44" s="78"/>
      <c r="AE44" s="79"/>
      <c r="AF44" s="80"/>
      <c r="AG44" s="81"/>
      <c r="AH44" s="81"/>
      <c r="AI44" s="81"/>
      <c r="AJ44" s="79"/>
      <c r="AK44" s="80"/>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hidden="1" customHeight="1" x14ac:dyDescent="0.3">
      <c r="A45" s="206"/>
      <c r="B45" s="209"/>
      <c r="C45" s="209"/>
      <c r="D45" s="209"/>
      <c r="E45" s="212"/>
      <c r="F45" s="209"/>
      <c r="G45" s="215"/>
      <c r="H45" s="218"/>
      <c r="I45" s="221"/>
      <c r="J45" s="237"/>
      <c r="K45" s="221">
        <f>IF(NOT(ISERROR(MATCH(J45,_xlfn.ANCHORARRAY(E56),0))),I58&amp;"Por favor no seleccionar los criterios de impacto",J45)</f>
        <v>0</v>
      </c>
      <c r="L45" s="218"/>
      <c r="M45" s="221"/>
      <c r="N45" s="240"/>
      <c r="O45" s="70">
        <v>4</v>
      </c>
      <c r="P45" s="92"/>
      <c r="Q45" s="71" t="str">
        <f t="shared" ref="Q45:Q47" si="39">IF(OR(R45="Preventivo",R45="Detectivo"),"Probabilidad",IF(R45="Correctivo","Impacto",""))</f>
        <v/>
      </c>
      <c r="R45" s="72"/>
      <c r="S45" s="72"/>
      <c r="T45" s="73" t="str">
        <f t="shared" si="36"/>
        <v/>
      </c>
      <c r="U45" s="72"/>
      <c r="V45" s="72"/>
      <c r="W45" s="72"/>
      <c r="X45" s="74" t="str">
        <f t="shared" ref="X45:X47" si="40">IFERROR(IF(AND(Q44="Probabilidad",Q45="Probabilidad"),(Z44-(+Z44*T45)),IF(AND(Q44="Impacto",Q45="Probabilidad"),(Z43-(+Z43*T45)),IF(Q45="Impacto",Z44,""))),"")</f>
        <v/>
      </c>
      <c r="Y45" s="75" t="str">
        <f t="shared" si="1"/>
        <v/>
      </c>
      <c r="Z45" s="76" t="str">
        <f t="shared" si="37"/>
        <v/>
      </c>
      <c r="AA45" s="75" t="str">
        <f t="shared" si="3"/>
        <v/>
      </c>
      <c r="AB45" s="76" t="str">
        <f t="shared" ref="AB45:AB47" si="41">IFERROR(IF(AND(Q44="Impacto",Q45="Impacto"),(AB44-(+AB44*T45)),IF(AND(Q44="Probabilidad",Q45="Impacto"),(AB43-(+AB43*T45)),IF(Q45="Probabilidad",AB44,""))),"")</f>
        <v/>
      </c>
      <c r="AC45" s="77"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78"/>
      <c r="AE45" s="79"/>
      <c r="AF45" s="80"/>
      <c r="AG45" s="81"/>
      <c r="AH45" s="81"/>
      <c r="AI45" s="81"/>
      <c r="AJ45" s="79"/>
      <c r="AK45" s="80"/>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hidden="1" customHeight="1" x14ac:dyDescent="0.3">
      <c r="A46" s="206"/>
      <c r="B46" s="209"/>
      <c r="C46" s="209"/>
      <c r="D46" s="209"/>
      <c r="E46" s="212"/>
      <c r="F46" s="209"/>
      <c r="G46" s="215"/>
      <c r="H46" s="218"/>
      <c r="I46" s="221"/>
      <c r="J46" s="237"/>
      <c r="K46" s="221">
        <f>IF(NOT(ISERROR(MATCH(J46,_xlfn.ANCHORARRAY(E57),0))),I59&amp;"Por favor no seleccionar los criterios de impacto",J46)</f>
        <v>0</v>
      </c>
      <c r="L46" s="218"/>
      <c r="M46" s="221"/>
      <c r="N46" s="240"/>
      <c r="O46" s="70">
        <v>5</v>
      </c>
      <c r="P46" s="92"/>
      <c r="Q46" s="71" t="str">
        <f t="shared" si="39"/>
        <v/>
      </c>
      <c r="R46" s="72"/>
      <c r="S46" s="72"/>
      <c r="T46" s="73" t="str">
        <f t="shared" si="36"/>
        <v/>
      </c>
      <c r="U46" s="72"/>
      <c r="V46" s="72"/>
      <c r="W46" s="72"/>
      <c r="X46" s="74" t="str">
        <f t="shared" si="40"/>
        <v/>
      </c>
      <c r="Y46" s="75" t="str">
        <f t="shared" si="1"/>
        <v/>
      </c>
      <c r="Z46" s="76" t="str">
        <f t="shared" si="37"/>
        <v/>
      </c>
      <c r="AA46" s="75" t="str">
        <f t="shared" si="3"/>
        <v/>
      </c>
      <c r="AB46" s="76" t="str">
        <f t="shared" si="41"/>
        <v/>
      </c>
      <c r="AC46" s="77"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78"/>
      <c r="AE46" s="79"/>
      <c r="AF46" s="80"/>
      <c r="AG46" s="81"/>
      <c r="AH46" s="81"/>
      <c r="AI46" s="81"/>
      <c r="AJ46" s="79"/>
      <c r="AK46" s="80"/>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hidden="1" customHeight="1" x14ac:dyDescent="0.3">
      <c r="A47" s="207"/>
      <c r="B47" s="210"/>
      <c r="C47" s="210"/>
      <c r="D47" s="210"/>
      <c r="E47" s="213"/>
      <c r="F47" s="210"/>
      <c r="G47" s="216"/>
      <c r="H47" s="219"/>
      <c r="I47" s="222"/>
      <c r="J47" s="238"/>
      <c r="K47" s="222">
        <f>IF(NOT(ISERROR(MATCH(J47,_xlfn.ANCHORARRAY(E58),0))),I60&amp;"Por favor no seleccionar los criterios de impacto",J47)</f>
        <v>0</v>
      </c>
      <c r="L47" s="219"/>
      <c r="M47" s="222"/>
      <c r="N47" s="241"/>
      <c r="O47" s="70">
        <v>6</v>
      </c>
      <c r="P47" s="92"/>
      <c r="Q47" s="71" t="str">
        <f t="shared" si="39"/>
        <v/>
      </c>
      <c r="R47" s="72"/>
      <c r="S47" s="72"/>
      <c r="T47" s="73" t="str">
        <f t="shared" si="36"/>
        <v/>
      </c>
      <c r="U47" s="72"/>
      <c r="V47" s="72"/>
      <c r="W47" s="72"/>
      <c r="X47" s="74" t="str">
        <f t="shared" si="40"/>
        <v/>
      </c>
      <c r="Y47" s="75" t="str">
        <f t="shared" si="1"/>
        <v/>
      </c>
      <c r="Z47" s="76" t="str">
        <f t="shared" si="37"/>
        <v/>
      </c>
      <c r="AA47" s="75" t="str">
        <f>IFERROR(IF(AB47="","",IF(AB47&lt;=0.2,"Leve",IF(AB47&lt;=0.4,"Menor",IF(AB47&lt;=0.6,"Moderado",IF(AB47&lt;=0.8,"Mayor","Catastrófico"))))),"")</f>
        <v/>
      </c>
      <c r="AB47" s="76" t="str">
        <f t="shared" si="41"/>
        <v/>
      </c>
      <c r="AC47" s="77"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78"/>
      <c r="AE47" s="79"/>
      <c r="AF47" s="80"/>
      <c r="AG47" s="81"/>
      <c r="AH47" s="81"/>
      <c r="AI47" s="81"/>
      <c r="AJ47" s="79"/>
      <c r="AK47" s="80"/>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hidden="1" customHeight="1" x14ac:dyDescent="0.3">
      <c r="A48" s="205">
        <v>7</v>
      </c>
      <c r="B48" s="208"/>
      <c r="C48" s="208"/>
      <c r="D48" s="208"/>
      <c r="E48" s="211"/>
      <c r="F48" s="208"/>
      <c r="G48" s="214"/>
      <c r="H48" s="217" t="str">
        <f>IF(G48&lt;=0,"",IF(G48&lt;=2,"Muy Baja",IF(G48&lt;=24,"Baja",IF(G48&lt;=500,"Media",IF(G48&lt;=5000,"Alta","Muy Alta")))))</f>
        <v/>
      </c>
      <c r="I48" s="220" t="str">
        <f>IF(H48="","",IF(H48="Muy Baja",0.2,IF(H48="Baja",0.4,IF(H48="Media",0.6,IF(H48="Alta",0.8,IF(H48="Muy Alta",1,))))))</f>
        <v/>
      </c>
      <c r="J48" s="236"/>
      <c r="K48" s="220">
        <f>IF(NOT(ISERROR(MATCH(J48,'Tabla Impacto'!$B$225:$B$227,0))),'Tabla Impacto'!$G$227&amp;"Por favor no seleccionar los criterios de impacto(Afectación Económica o presupuestal y Pérdida Reputacional)",J48)</f>
        <v>0</v>
      </c>
      <c r="L48" s="217" t="str">
        <f>IF(OR(K48='Tabla Impacto'!$C$15,K48='Tabla Impacto'!$E$15),"Leve",IF(OR(K48='Tabla Impacto'!$C$16,K48='Tabla Impacto'!$E$16),"Menor",IF(OR(K48='Tabla Impacto'!$C$17,K48='Tabla Impacto'!$E$17),"Moderado",IF(OR(K48='Tabla Impacto'!$C$18,K48='Tabla Impacto'!$E$18),"Mayor",IF(OR(K48='Tabla Impacto'!$C$19,K48='Tabla Impacto'!$E$19),"Catastrófico","")))))</f>
        <v/>
      </c>
      <c r="M48" s="220" t="str">
        <f>IF(L48="","",IF(L48="Leve",0.2,IF(L48="Menor",0.4,IF(L48="Moderado",0.6,IF(L48="Mayor",0.8,IF(L48="Catastrófico",1,))))))</f>
        <v/>
      </c>
      <c r="N48" s="239"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0">
        <v>1</v>
      </c>
      <c r="P48" s="92"/>
      <c r="Q48" s="83" t="str">
        <f>IF(OR(R48="Preventivo",R48="Detectivo"),"Probabilidad",IF(R48="Correctivo","Impacto",""))</f>
        <v/>
      </c>
      <c r="R48" s="84"/>
      <c r="S48" s="84"/>
      <c r="T48" s="85" t="str">
        <f>IF(AND(R48="Preventivo",S48="Automático"),"50%",IF(AND(R48="Preventivo",S48="Manual"),"40%",IF(AND(R48="Detectivo",S48="Automático"),"40%",IF(AND(R48="Detectivo",S48="Manual"),"30%",IF(AND(R48="Correctivo",S48="Automático"),"35%",IF(AND(R48="Correctivo",S48="Manual"),"25%",""))))))</f>
        <v/>
      </c>
      <c r="U48" s="84"/>
      <c r="V48" s="84"/>
      <c r="W48" s="84"/>
      <c r="X48" s="82" t="str">
        <f>IFERROR(IF(Q48="Probabilidad",(I48-(+I48*T48)),IF(Q48="Impacto",I48,"")),"")</f>
        <v/>
      </c>
      <c r="Y48" s="86" t="str">
        <f>IFERROR(IF(X48="","",IF(X48&lt;=0.2,"Muy Baja",IF(X48&lt;=0.4,"Baja",IF(X48&lt;=0.6,"Media",IF(X48&lt;=0.8,"Alta","Muy Alta"))))),"")</f>
        <v/>
      </c>
      <c r="Z48" s="87" t="str">
        <f>+X48</f>
        <v/>
      </c>
      <c r="AA48" s="86" t="str">
        <f>IFERROR(IF(AB48="","",IF(AB48&lt;=0.2,"Leve",IF(AB48&lt;=0.4,"Menor",IF(AB48&lt;=0.6,"Moderado",IF(AB48&lt;=0.8,"Mayor","Catastrófico"))))),"")</f>
        <v/>
      </c>
      <c r="AB48" s="87" t="str">
        <f>IFERROR(IF(Q48="Impacto",(M48-(+M48*T48)),IF(Q48="Probabilidad",M48,"")),"")</f>
        <v/>
      </c>
      <c r="AC48" s="88"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89"/>
      <c r="AE48" s="79"/>
      <c r="AF48" s="79"/>
      <c r="AG48" s="81"/>
      <c r="AH48" s="81"/>
      <c r="AI48" s="81"/>
      <c r="AJ48" s="79"/>
      <c r="AK48" s="80"/>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x14ac:dyDescent="0.3">
      <c r="A49" s="206"/>
      <c r="B49" s="209"/>
      <c r="C49" s="209"/>
      <c r="D49" s="209"/>
      <c r="E49" s="212"/>
      <c r="F49" s="209"/>
      <c r="G49" s="215"/>
      <c r="H49" s="218"/>
      <c r="I49" s="221"/>
      <c r="J49" s="237"/>
      <c r="K49" s="221">
        <f>IF(NOT(ISERROR(MATCH(J49,_xlfn.ANCHORARRAY(E60),0))),I62&amp;"Por favor no seleccionar los criterios de impacto",J49)</f>
        <v>0</v>
      </c>
      <c r="L49" s="218"/>
      <c r="M49" s="221"/>
      <c r="N49" s="240"/>
      <c r="O49" s="70">
        <v>2</v>
      </c>
      <c r="P49" s="92"/>
      <c r="Q49" s="83" t="str">
        <f>IF(OR(R49="Preventivo",R49="Detectivo"),"Probabilidad",IF(R49="Correctivo","Impacto",""))</f>
        <v/>
      </c>
      <c r="R49" s="84"/>
      <c r="S49" s="84"/>
      <c r="T49" s="85" t="str">
        <f t="shared" ref="T49:T53" si="43">IF(AND(R49="Preventivo",S49="Automático"),"50%",IF(AND(R49="Preventivo",S49="Manual"),"40%",IF(AND(R49="Detectivo",S49="Automático"),"40%",IF(AND(R49="Detectivo",S49="Manual"),"30%",IF(AND(R49="Correctivo",S49="Automático"),"35%",IF(AND(R49="Correctivo",S49="Manual"),"25%",""))))))</f>
        <v/>
      </c>
      <c r="U49" s="84"/>
      <c r="V49" s="84"/>
      <c r="W49" s="84"/>
      <c r="X49" s="82" t="str">
        <f>IFERROR(IF(AND(Q48="Probabilidad",Q49="Probabilidad"),(Z48-(+Z48*T49)),IF(Q49="Probabilidad",(I48-(+I48*T49)),IF(Q49="Impacto",Z48,""))),"")</f>
        <v/>
      </c>
      <c r="Y49" s="86" t="str">
        <f t="shared" si="1"/>
        <v/>
      </c>
      <c r="Z49" s="87" t="str">
        <f t="shared" ref="Z49:Z53" si="44">+X49</f>
        <v/>
      </c>
      <c r="AA49" s="86" t="str">
        <f t="shared" si="3"/>
        <v/>
      </c>
      <c r="AB49" s="87" t="str">
        <f>IFERROR(IF(AND(Q48="Impacto",Q49="Impacto"),(AB48-(+AB48*T49)),IF(Q49="Impacto",(M48-(+M48*T49)),IF(Q49="Probabilidad",AB48,""))),"")</f>
        <v/>
      </c>
      <c r="AC49" s="88"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89"/>
      <c r="AE49" s="79"/>
      <c r="AF49" s="80"/>
      <c r="AG49" s="81"/>
      <c r="AH49" s="81"/>
      <c r="AI49" s="81"/>
      <c r="AJ49" s="79"/>
      <c r="AK49" s="80"/>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x14ac:dyDescent="0.3">
      <c r="A50" s="206"/>
      <c r="B50" s="209"/>
      <c r="C50" s="209"/>
      <c r="D50" s="209"/>
      <c r="E50" s="212"/>
      <c r="F50" s="209"/>
      <c r="G50" s="215"/>
      <c r="H50" s="218"/>
      <c r="I50" s="221"/>
      <c r="J50" s="237"/>
      <c r="K50" s="221">
        <f>IF(NOT(ISERROR(MATCH(J50,_xlfn.ANCHORARRAY(E61),0))),I63&amp;"Por favor no seleccionar los criterios de impacto",J50)</f>
        <v>0</v>
      </c>
      <c r="L50" s="218"/>
      <c r="M50" s="221"/>
      <c r="N50" s="240"/>
      <c r="O50" s="70">
        <v>3</v>
      </c>
      <c r="P50" s="93"/>
      <c r="Q50" s="71" t="str">
        <f>IF(OR(R50="Preventivo",R50="Detectivo"),"Probabilidad",IF(R50="Correctivo","Impacto",""))</f>
        <v/>
      </c>
      <c r="R50" s="72"/>
      <c r="S50" s="72"/>
      <c r="T50" s="73" t="str">
        <f t="shared" si="43"/>
        <v/>
      </c>
      <c r="U50" s="72"/>
      <c r="V50" s="72"/>
      <c r="W50" s="72"/>
      <c r="X50" s="74" t="str">
        <f>IFERROR(IF(AND(Q49="Probabilidad",Q50="Probabilidad"),(Z49-(+Z49*T50)),IF(AND(Q49="Impacto",Q50="Probabilidad"),(Z48-(+Z48*T50)),IF(Q50="Impacto",Z49,""))),"")</f>
        <v/>
      </c>
      <c r="Y50" s="75" t="str">
        <f t="shared" si="1"/>
        <v/>
      </c>
      <c r="Z50" s="76" t="str">
        <f t="shared" si="44"/>
        <v/>
      </c>
      <c r="AA50" s="75" t="str">
        <f t="shared" si="3"/>
        <v/>
      </c>
      <c r="AB50" s="76" t="str">
        <f>IFERROR(IF(AND(Q49="Impacto",Q50="Impacto"),(AB49-(+AB49*T50)),IF(AND(Q49="Probabilidad",Q50="Impacto"),(AB48-(+AB48*T50)),IF(Q50="Probabilidad",AB49,""))),"")</f>
        <v/>
      </c>
      <c r="AC50" s="77" t="str">
        <f t="shared" si="45"/>
        <v/>
      </c>
      <c r="AD50" s="78"/>
      <c r="AE50" s="79"/>
      <c r="AF50" s="80"/>
      <c r="AG50" s="81"/>
      <c r="AH50" s="81"/>
      <c r="AI50" s="81"/>
      <c r="AJ50" s="79"/>
      <c r="AK50" s="80"/>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x14ac:dyDescent="0.3">
      <c r="A51" s="206"/>
      <c r="B51" s="209"/>
      <c r="C51" s="209"/>
      <c r="D51" s="209"/>
      <c r="E51" s="212"/>
      <c r="F51" s="209"/>
      <c r="G51" s="215"/>
      <c r="H51" s="218"/>
      <c r="I51" s="221"/>
      <c r="J51" s="237"/>
      <c r="K51" s="221">
        <f>IF(NOT(ISERROR(MATCH(J51,_xlfn.ANCHORARRAY(E62),0))),I64&amp;"Por favor no seleccionar los criterios de impacto",J51)</f>
        <v>0</v>
      </c>
      <c r="L51" s="218"/>
      <c r="M51" s="221"/>
      <c r="N51" s="240"/>
      <c r="O51" s="70">
        <v>4</v>
      </c>
      <c r="P51" s="92"/>
      <c r="Q51" s="71" t="str">
        <f t="shared" ref="Q51:Q53" si="46">IF(OR(R51="Preventivo",R51="Detectivo"),"Probabilidad",IF(R51="Correctivo","Impacto",""))</f>
        <v/>
      </c>
      <c r="R51" s="72"/>
      <c r="S51" s="72"/>
      <c r="T51" s="73" t="str">
        <f t="shared" si="43"/>
        <v/>
      </c>
      <c r="U51" s="72"/>
      <c r="V51" s="72"/>
      <c r="W51" s="72"/>
      <c r="X51" s="74" t="str">
        <f t="shared" ref="X51:X53" si="47">IFERROR(IF(AND(Q50="Probabilidad",Q51="Probabilidad"),(Z50-(+Z50*T51)),IF(AND(Q50="Impacto",Q51="Probabilidad"),(Z49-(+Z49*T51)),IF(Q51="Impacto",Z50,""))),"")</f>
        <v/>
      </c>
      <c r="Y51" s="75" t="str">
        <f t="shared" si="1"/>
        <v/>
      </c>
      <c r="Z51" s="76" t="str">
        <f t="shared" si="44"/>
        <v/>
      </c>
      <c r="AA51" s="75" t="str">
        <f t="shared" si="3"/>
        <v/>
      </c>
      <c r="AB51" s="76" t="str">
        <f t="shared" ref="AB51:AB53" si="48">IFERROR(IF(AND(Q50="Impacto",Q51="Impacto"),(AB50-(+AB50*T51)),IF(AND(Q50="Probabilidad",Q51="Impacto"),(AB49-(+AB49*T51)),IF(Q51="Probabilidad",AB50,""))),"")</f>
        <v/>
      </c>
      <c r="AC51" s="77"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78"/>
      <c r="AE51" s="79"/>
      <c r="AF51" s="80"/>
      <c r="AG51" s="81"/>
      <c r="AH51" s="81"/>
      <c r="AI51" s="81"/>
      <c r="AJ51" s="79"/>
      <c r="AK51" s="80"/>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x14ac:dyDescent="0.3">
      <c r="A52" s="206"/>
      <c r="B52" s="209"/>
      <c r="C52" s="209"/>
      <c r="D52" s="209"/>
      <c r="E52" s="212"/>
      <c r="F52" s="209"/>
      <c r="G52" s="215"/>
      <c r="H52" s="218"/>
      <c r="I52" s="221"/>
      <c r="J52" s="237"/>
      <c r="K52" s="221">
        <f>IF(NOT(ISERROR(MATCH(J52,_xlfn.ANCHORARRAY(E63),0))),I65&amp;"Por favor no seleccionar los criterios de impacto",J52)</f>
        <v>0</v>
      </c>
      <c r="L52" s="218"/>
      <c r="M52" s="221"/>
      <c r="N52" s="240"/>
      <c r="O52" s="70">
        <v>5</v>
      </c>
      <c r="P52" s="92"/>
      <c r="Q52" s="71" t="str">
        <f t="shared" si="46"/>
        <v/>
      </c>
      <c r="R52" s="72"/>
      <c r="S52" s="72"/>
      <c r="T52" s="73" t="str">
        <f t="shared" si="43"/>
        <v/>
      </c>
      <c r="U52" s="72"/>
      <c r="V52" s="72"/>
      <c r="W52" s="72"/>
      <c r="X52" s="74" t="str">
        <f t="shared" si="47"/>
        <v/>
      </c>
      <c r="Y52" s="75" t="str">
        <f t="shared" si="1"/>
        <v/>
      </c>
      <c r="Z52" s="76" t="str">
        <f t="shared" si="44"/>
        <v/>
      </c>
      <c r="AA52" s="75" t="str">
        <f t="shared" si="3"/>
        <v/>
      </c>
      <c r="AB52" s="76" t="str">
        <f t="shared" si="48"/>
        <v/>
      </c>
      <c r="AC52" s="77"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78"/>
      <c r="AE52" s="79"/>
      <c r="AF52" s="80"/>
      <c r="AG52" s="81"/>
      <c r="AH52" s="81"/>
      <c r="AI52" s="81"/>
      <c r="AJ52" s="79"/>
      <c r="AK52" s="80"/>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x14ac:dyDescent="0.3">
      <c r="A53" s="207"/>
      <c r="B53" s="210"/>
      <c r="C53" s="210"/>
      <c r="D53" s="210"/>
      <c r="E53" s="213"/>
      <c r="F53" s="210"/>
      <c r="G53" s="216"/>
      <c r="H53" s="219"/>
      <c r="I53" s="222"/>
      <c r="J53" s="238"/>
      <c r="K53" s="222">
        <f>IF(NOT(ISERROR(MATCH(J53,_xlfn.ANCHORARRAY(E64),0))),I66&amp;"Por favor no seleccionar los criterios de impacto",J53)</f>
        <v>0</v>
      </c>
      <c r="L53" s="219"/>
      <c r="M53" s="222"/>
      <c r="N53" s="241"/>
      <c r="O53" s="70">
        <v>6</v>
      </c>
      <c r="P53" s="92"/>
      <c r="Q53" s="71" t="str">
        <f t="shared" si="46"/>
        <v/>
      </c>
      <c r="R53" s="72"/>
      <c r="S53" s="72"/>
      <c r="T53" s="73" t="str">
        <f t="shared" si="43"/>
        <v/>
      </c>
      <c r="U53" s="72"/>
      <c r="V53" s="72"/>
      <c r="W53" s="72"/>
      <c r="X53" s="74" t="str">
        <f t="shared" si="47"/>
        <v/>
      </c>
      <c r="Y53" s="75" t="str">
        <f t="shared" si="1"/>
        <v/>
      </c>
      <c r="Z53" s="76" t="str">
        <f t="shared" si="44"/>
        <v/>
      </c>
      <c r="AA53" s="75" t="str">
        <f t="shared" si="3"/>
        <v/>
      </c>
      <c r="AB53" s="76" t="str">
        <f t="shared" si="48"/>
        <v/>
      </c>
      <c r="AC53" s="77" t="str">
        <f t="shared" si="49"/>
        <v/>
      </c>
      <c r="AD53" s="78"/>
      <c r="AE53" s="79"/>
      <c r="AF53" s="80"/>
      <c r="AG53" s="81"/>
      <c r="AH53" s="81"/>
      <c r="AI53" s="81"/>
      <c r="AJ53" s="79"/>
      <c r="AK53" s="80"/>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hidden="1" customHeight="1" x14ac:dyDescent="0.3">
      <c r="A54" s="205">
        <v>8</v>
      </c>
      <c r="B54" s="208"/>
      <c r="C54" s="208"/>
      <c r="D54" s="208"/>
      <c r="E54" s="211"/>
      <c r="F54" s="208"/>
      <c r="G54" s="214"/>
      <c r="H54" s="217" t="str">
        <f>IF(G54&lt;=0,"",IF(G54&lt;=2,"Muy Baja",IF(G54&lt;=24,"Baja",IF(G54&lt;=500,"Media",IF(G54&lt;=5000,"Alta","Muy Alta")))))</f>
        <v/>
      </c>
      <c r="I54" s="220" t="str">
        <f>IF(H54="","",IF(H54="Muy Baja",0.2,IF(H54="Baja",0.4,IF(H54="Media",0.6,IF(H54="Alta",0.8,IF(H54="Muy Alta",1,))))))</f>
        <v/>
      </c>
      <c r="J54" s="236"/>
      <c r="K54" s="220">
        <f>IF(NOT(ISERROR(MATCH(J54,'Tabla Impacto'!$B$225:$B$227,0))),'Tabla Impacto'!$G$227&amp;"Por favor no seleccionar los criterios de impacto(Afectación Económica o presupuestal y Pérdida Reputacional)",J54)</f>
        <v>0</v>
      </c>
      <c r="L54" s="217" t="str">
        <f>IF(OR(K54='Tabla Impacto'!$C$15,K54='Tabla Impacto'!$E$15),"Leve",IF(OR(K54='Tabla Impacto'!$C$16,K54='Tabla Impacto'!$E$16),"Menor",IF(OR(K54='Tabla Impacto'!$C$17,K54='Tabla Impacto'!$E$17),"Moderado",IF(OR(K54='Tabla Impacto'!$C$18,K54='Tabla Impacto'!$E$18),"Mayor",IF(OR(K54='Tabla Impacto'!$C$19,K54='Tabla Impacto'!$E$19),"Catastrófico","")))))</f>
        <v/>
      </c>
      <c r="M54" s="220" t="str">
        <f>IF(L54="","",IF(L54="Leve",0.2,IF(L54="Menor",0.4,IF(L54="Moderado",0.6,IF(L54="Mayor",0.8,IF(L54="Catastrófico",1,))))))</f>
        <v/>
      </c>
      <c r="N54" s="239"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0">
        <v>1</v>
      </c>
      <c r="P54" s="92"/>
      <c r="Q54" s="83"/>
      <c r="R54" s="84"/>
      <c r="S54" s="84"/>
      <c r="T54" s="85" t="str">
        <f>IF(AND(R54="Preventivo",S54="Automático"),"50%",IF(AND(R54="Preventivo",S54="Manual"),"40%",IF(AND(R54="Detectivo",S54="Automático"),"40%",IF(AND(R54="Detectivo",S54="Manual"),"30%",IF(AND(R54="Correctivo",S54="Automático"),"35%",IF(AND(R54="Correctivo",S54="Manual"),"25%",""))))))</f>
        <v/>
      </c>
      <c r="U54" s="84"/>
      <c r="V54" s="84"/>
      <c r="W54" s="84"/>
      <c r="X54" s="82" t="str">
        <f>IFERROR(IF(Q54="Probabilidad",(I54-(+I54*T54)),IF(Q54="Impacto",I54,"")),"")</f>
        <v/>
      </c>
      <c r="Y54" s="86" t="str">
        <f>IFERROR(IF(X54="","",IF(X54&lt;=0.2,"Muy Baja",IF(X54&lt;=0.4,"Baja",IF(X54&lt;=0.6,"Media",IF(X54&lt;=0.8,"Alta","Muy Alta"))))),"")</f>
        <v/>
      </c>
      <c r="Z54" s="87" t="str">
        <f>+X54</f>
        <v/>
      </c>
      <c r="AA54" s="86" t="str">
        <f>IFERROR(IF(AB54="","",IF(AB54&lt;=0.2,"Leve",IF(AB54&lt;=0.4,"Menor",IF(AB54&lt;=0.6,"Moderado",IF(AB54&lt;=0.8,"Mayor","Catastrófico"))))),"")</f>
        <v/>
      </c>
      <c r="AB54" s="87" t="str">
        <f>IFERROR(IF(Q54="Impacto",(M54-(+M54*T54)),IF(Q54="Probabilidad",M54,"")),"")</f>
        <v/>
      </c>
      <c r="AC54" s="88"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89"/>
      <c r="AE54" s="79"/>
      <c r="AF54" s="79"/>
      <c r="AG54" s="81"/>
      <c r="AH54" s="81"/>
      <c r="AI54" s="81"/>
      <c r="AJ54" s="79"/>
      <c r="AK54" s="80"/>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x14ac:dyDescent="0.3">
      <c r="A55" s="206"/>
      <c r="B55" s="209"/>
      <c r="C55" s="209"/>
      <c r="D55" s="209"/>
      <c r="E55" s="212"/>
      <c r="F55" s="209"/>
      <c r="G55" s="215"/>
      <c r="H55" s="218"/>
      <c r="I55" s="221"/>
      <c r="J55" s="237"/>
      <c r="K55" s="221">
        <f>IF(NOT(ISERROR(MATCH(J55,_xlfn.ANCHORARRAY(E66),0))),I68&amp;"Por favor no seleccionar los criterios de impacto",J55)</f>
        <v>0</v>
      </c>
      <c r="L55" s="218"/>
      <c r="M55" s="221"/>
      <c r="N55" s="240"/>
      <c r="O55" s="70">
        <v>2</v>
      </c>
      <c r="P55" s="92"/>
      <c r="Q55" s="71" t="str">
        <f>IF(OR(R55="Preventivo",R55="Detectivo"),"Probabilidad",IF(R55="Correctivo","Impacto",""))</f>
        <v/>
      </c>
      <c r="R55" s="72"/>
      <c r="S55" s="72"/>
      <c r="T55" s="73" t="str">
        <f t="shared" ref="T55:T59" si="50">IF(AND(R55="Preventivo",S55="Automático"),"50%",IF(AND(R55="Preventivo",S55="Manual"),"40%",IF(AND(R55="Detectivo",S55="Automático"),"40%",IF(AND(R55="Detectivo",S55="Manual"),"30%",IF(AND(R55="Correctivo",S55="Automático"),"35%",IF(AND(R55="Correctivo",S55="Manual"),"25%",""))))))</f>
        <v/>
      </c>
      <c r="U55" s="72"/>
      <c r="V55" s="72"/>
      <c r="W55" s="72"/>
      <c r="X55" s="74" t="str">
        <f>IFERROR(IF(AND(Q54="Probabilidad",Q55="Probabilidad"),(Z54-(+Z54*T55)),IF(Q55="Probabilidad",(I54-(+I54*T55)),IF(Q55="Impacto",Z54,""))),"")</f>
        <v/>
      </c>
      <c r="Y55" s="75" t="str">
        <f t="shared" si="1"/>
        <v/>
      </c>
      <c r="Z55" s="76" t="str">
        <f t="shared" ref="Z55:Z59" si="51">+X55</f>
        <v/>
      </c>
      <c r="AA55" s="75" t="str">
        <f t="shared" si="3"/>
        <v/>
      </c>
      <c r="AB55" s="76" t="str">
        <f>IFERROR(IF(AND(Q54="Impacto",Q55="Impacto"),(AB54-(+AB54*T55)),IF(Q55="Impacto",(M54-(+M54*T55)),IF(Q55="Probabilidad",AB54,""))),"")</f>
        <v/>
      </c>
      <c r="AC55" s="77"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78"/>
      <c r="AE55" s="79"/>
      <c r="AF55" s="80"/>
      <c r="AG55" s="81"/>
      <c r="AH55" s="81"/>
      <c r="AI55" s="81"/>
      <c r="AJ55" s="79"/>
      <c r="AK55" s="80"/>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x14ac:dyDescent="0.3">
      <c r="A56" s="206"/>
      <c r="B56" s="209"/>
      <c r="C56" s="209"/>
      <c r="D56" s="209"/>
      <c r="E56" s="212"/>
      <c r="F56" s="209"/>
      <c r="G56" s="215"/>
      <c r="H56" s="218"/>
      <c r="I56" s="221"/>
      <c r="J56" s="237"/>
      <c r="K56" s="221">
        <f>IF(NOT(ISERROR(MATCH(J56,_xlfn.ANCHORARRAY(E67),0))),I69&amp;"Por favor no seleccionar los criterios de impacto",J56)</f>
        <v>0</v>
      </c>
      <c r="L56" s="218"/>
      <c r="M56" s="221"/>
      <c r="N56" s="240"/>
      <c r="O56" s="70">
        <v>3</v>
      </c>
      <c r="P56" s="93"/>
      <c r="Q56" s="71" t="str">
        <f>IF(OR(R56="Preventivo",R56="Detectivo"),"Probabilidad",IF(R56="Correctivo","Impacto",""))</f>
        <v/>
      </c>
      <c r="R56" s="72"/>
      <c r="S56" s="72"/>
      <c r="T56" s="73" t="str">
        <f t="shared" si="50"/>
        <v/>
      </c>
      <c r="U56" s="72"/>
      <c r="V56" s="72"/>
      <c r="W56" s="72"/>
      <c r="X56" s="74" t="str">
        <f>IFERROR(IF(AND(Q55="Probabilidad",Q56="Probabilidad"),(Z55-(+Z55*T56)),IF(AND(Q55="Impacto",Q56="Probabilidad"),(Z54-(+Z54*T56)),IF(Q56="Impacto",Z55,""))),"")</f>
        <v/>
      </c>
      <c r="Y56" s="75" t="str">
        <f t="shared" si="1"/>
        <v/>
      </c>
      <c r="Z56" s="76" t="str">
        <f t="shared" si="51"/>
        <v/>
      </c>
      <c r="AA56" s="75" t="str">
        <f t="shared" si="3"/>
        <v/>
      </c>
      <c r="AB56" s="76" t="str">
        <f>IFERROR(IF(AND(Q55="Impacto",Q56="Impacto"),(AB55-(+AB55*T56)),IF(AND(Q55="Probabilidad",Q56="Impacto"),(AB54-(+AB54*T56)),IF(Q56="Probabilidad",AB55,""))),"")</f>
        <v/>
      </c>
      <c r="AC56" s="77" t="str">
        <f t="shared" si="52"/>
        <v/>
      </c>
      <c r="AD56" s="78"/>
      <c r="AE56" s="79"/>
      <c r="AF56" s="80"/>
      <c r="AG56" s="81"/>
      <c r="AH56" s="81"/>
      <c r="AI56" s="81"/>
      <c r="AJ56" s="79"/>
      <c r="AK56" s="80"/>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x14ac:dyDescent="0.3">
      <c r="A57" s="206"/>
      <c r="B57" s="209"/>
      <c r="C57" s="209"/>
      <c r="D57" s="209"/>
      <c r="E57" s="212"/>
      <c r="F57" s="209"/>
      <c r="G57" s="215"/>
      <c r="H57" s="218"/>
      <c r="I57" s="221"/>
      <c r="J57" s="237"/>
      <c r="K57" s="221">
        <f>IF(NOT(ISERROR(MATCH(J57,_xlfn.ANCHORARRAY(E68),0))),I70&amp;"Por favor no seleccionar los criterios de impacto",J57)</f>
        <v>0</v>
      </c>
      <c r="L57" s="218"/>
      <c r="M57" s="221"/>
      <c r="N57" s="240"/>
      <c r="O57" s="70">
        <v>4</v>
      </c>
      <c r="P57" s="92"/>
      <c r="Q57" s="71" t="str">
        <f t="shared" ref="Q57:Q59" si="53">IF(OR(R57="Preventivo",R57="Detectivo"),"Probabilidad",IF(R57="Correctivo","Impacto",""))</f>
        <v/>
      </c>
      <c r="R57" s="72"/>
      <c r="S57" s="72"/>
      <c r="T57" s="73" t="str">
        <f t="shared" si="50"/>
        <v/>
      </c>
      <c r="U57" s="72"/>
      <c r="V57" s="72"/>
      <c r="W57" s="72"/>
      <c r="X57" s="74" t="str">
        <f t="shared" ref="X57:X59" si="54">IFERROR(IF(AND(Q56="Probabilidad",Q57="Probabilidad"),(Z56-(+Z56*T57)),IF(AND(Q56="Impacto",Q57="Probabilidad"),(Z55-(+Z55*T57)),IF(Q57="Impacto",Z56,""))),"")</f>
        <v/>
      </c>
      <c r="Y57" s="75" t="str">
        <f t="shared" si="1"/>
        <v/>
      </c>
      <c r="Z57" s="76" t="str">
        <f t="shared" si="51"/>
        <v/>
      </c>
      <c r="AA57" s="75" t="str">
        <f t="shared" si="3"/>
        <v/>
      </c>
      <c r="AB57" s="76" t="str">
        <f t="shared" ref="AB57:AB59" si="55">IFERROR(IF(AND(Q56="Impacto",Q57="Impacto"),(AB56-(+AB56*T57)),IF(AND(Q56="Probabilidad",Q57="Impacto"),(AB55-(+AB55*T57)),IF(Q57="Probabilidad",AB56,""))),"")</f>
        <v/>
      </c>
      <c r="AC57" s="77"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78"/>
      <c r="AE57" s="79"/>
      <c r="AF57" s="80"/>
      <c r="AG57" s="81"/>
      <c r="AH57" s="81"/>
      <c r="AI57" s="81"/>
      <c r="AJ57" s="79"/>
      <c r="AK57" s="80"/>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x14ac:dyDescent="0.3">
      <c r="A58" s="206"/>
      <c r="B58" s="209"/>
      <c r="C58" s="209"/>
      <c r="D58" s="209"/>
      <c r="E58" s="212"/>
      <c r="F58" s="209"/>
      <c r="G58" s="215"/>
      <c r="H58" s="218"/>
      <c r="I58" s="221"/>
      <c r="J58" s="237"/>
      <c r="K58" s="221">
        <f>IF(NOT(ISERROR(MATCH(J58,_xlfn.ANCHORARRAY(E69),0))),I71&amp;"Por favor no seleccionar los criterios de impacto",J58)</f>
        <v>0</v>
      </c>
      <c r="L58" s="218"/>
      <c r="M58" s="221"/>
      <c r="N58" s="240"/>
      <c r="O58" s="70">
        <v>5</v>
      </c>
      <c r="P58" s="92"/>
      <c r="Q58" s="71" t="str">
        <f t="shared" si="53"/>
        <v/>
      </c>
      <c r="R58" s="72"/>
      <c r="S58" s="72"/>
      <c r="T58" s="73" t="str">
        <f t="shared" si="50"/>
        <v/>
      </c>
      <c r="U58" s="72"/>
      <c r="V58" s="72"/>
      <c r="W58" s="72"/>
      <c r="X58" s="74" t="str">
        <f t="shared" si="54"/>
        <v/>
      </c>
      <c r="Y58" s="75" t="str">
        <f t="shared" si="1"/>
        <v/>
      </c>
      <c r="Z58" s="76" t="str">
        <f t="shared" si="51"/>
        <v/>
      </c>
      <c r="AA58" s="75" t="str">
        <f t="shared" si="3"/>
        <v/>
      </c>
      <c r="AB58" s="76" t="str">
        <f t="shared" si="55"/>
        <v/>
      </c>
      <c r="AC58" s="77"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78"/>
      <c r="AE58" s="79"/>
      <c r="AF58" s="80"/>
      <c r="AG58" s="81"/>
      <c r="AH58" s="81"/>
      <c r="AI58" s="81"/>
      <c r="AJ58" s="79"/>
      <c r="AK58" s="80"/>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x14ac:dyDescent="0.3">
      <c r="A59" s="207"/>
      <c r="B59" s="210"/>
      <c r="C59" s="210"/>
      <c r="D59" s="210"/>
      <c r="E59" s="213"/>
      <c r="F59" s="210"/>
      <c r="G59" s="216"/>
      <c r="H59" s="219"/>
      <c r="I59" s="222"/>
      <c r="J59" s="238"/>
      <c r="K59" s="222">
        <f>IF(NOT(ISERROR(MATCH(J59,_xlfn.ANCHORARRAY(E70),0))),I72&amp;"Por favor no seleccionar los criterios de impacto",J59)</f>
        <v>0</v>
      </c>
      <c r="L59" s="219"/>
      <c r="M59" s="222"/>
      <c r="N59" s="241"/>
      <c r="O59" s="70">
        <v>6</v>
      </c>
      <c r="P59" s="92"/>
      <c r="Q59" s="71" t="str">
        <f t="shared" si="53"/>
        <v/>
      </c>
      <c r="R59" s="72"/>
      <c r="S59" s="72"/>
      <c r="T59" s="73" t="str">
        <f t="shared" si="50"/>
        <v/>
      </c>
      <c r="U59" s="72"/>
      <c r="V59" s="72"/>
      <c r="W59" s="72"/>
      <c r="X59" s="74" t="str">
        <f t="shared" si="54"/>
        <v/>
      </c>
      <c r="Y59" s="75" t="str">
        <f t="shared" si="1"/>
        <v/>
      </c>
      <c r="Z59" s="76" t="str">
        <f t="shared" si="51"/>
        <v/>
      </c>
      <c r="AA59" s="75" t="str">
        <f t="shared" si="3"/>
        <v/>
      </c>
      <c r="AB59" s="76" t="str">
        <f t="shared" si="55"/>
        <v/>
      </c>
      <c r="AC59" s="77" t="str">
        <f t="shared" si="56"/>
        <v/>
      </c>
      <c r="AD59" s="78"/>
      <c r="AE59" s="79"/>
      <c r="AF59" s="80"/>
      <c r="AG59" s="81"/>
      <c r="AH59" s="81"/>
      <c r="AI59" s="81"/>
      <c r="AJ59" s="79"/>
      <c r="AK59" s="80"/>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x14ac:dyDescent="0.3">
      <c r="A60" s="205">
        <v>9</v>
      </c>
      <c r="B60" s="208"/>
      <c r="C60" s="208"/>
      <c r="D60" s="208"/>
      <c r="E60" s="211"/>
      <c r="F60" s="208"/>
      <c r="G60" s="214"/>
      <c r="H60" s="217" t="str">
        <f>IF(G60&lt;=0,"",IF(G60&lt;=2,"Muy Baja",IF(G60&lt;=24,"Baja",IF(G60&lt;=500,"Media",IF(G60&lt;=5000,"Alta","Muy Alta")))))</f>
        <v/>
      </c>
      <c r="I60" s="220" t="str">
        <f>IF(H60="","",IF(H60="Muy Baja",0.2,IF(H60="Baja",0.4,IF(H60="Media",0.6,IF(H60="Alta",0.8,IF(H60="Muy Alta",1,))))))</f>
        <v/>
      </c>
      <c r="J60" s="236"/>
      <c r="K60" s="220">
        <f>IF(NOT(ISERROR(MATCH(J60,'Tabla Impacto'!$B$225:$B$227,0))),'Tabla Impacto'!$G$227&amp;"Por favor no seleccionar los criterios de impacto(Afectación Económica o presupuestal y Pérdida Reputacional)",J60)</f>
        <v>0</v>
      </c>
      <c r="L60" s="217" t="str">
        <f>IF(OR(K60='Tabla Impacto'!$C$15,K60='Tabla Impacto'!$E$15),"Leve",IF(OR(K60='Tabla Impacto'!$C$16,K60='Tabla Impacto'!$E$16),"Menor",IF(OR(K60='Tabla Impacto'!$C$17,K60='Tabla Impacto'!$E$17),"Moderado",IF(OR(K60='Tabla Impacto'!$C$18,K60='Tabla Impacto'!$E$18),"Mayor",IF(OR(K60='Tabla Impacto'!$C$19,K60='Tabla Impacto'!$E$19),"Catastrófico","")))))</f>
        <v/>
      </c>
      <c r="M60" s="220" t="str">
        <f>IF(L60="","",IF(L60="Leve",0.2,IF(L60="Menor",0.4,IF(L60="Moderado",0.6,IF(L60="Mayor",0.8,IF(L60="Catastrófico",1,))))))</f>
        <v/>
      </c>
      <c r="N60" s="239"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0">
        <v>1</v>
      </c>
      <c r="P60" s="92"/>
      <c r="Q60" s="83"/>
      <c r="R60" s="84"/>
      <c r="S60" s="84"/>
      <c r="T60" s="85" t="str">
        <f>IF(AND(R60="Preventivo",S60="Automático"),"50%",IF(AND(R60="Preventivo",S60="Manual"),"40%",IF(AND(R60="Detectivo",S60="Automático"),"40%",IF(AND(R60="Detectivo",S60="Manual"),"30%",IF(AND(R60="Correctivo",S60="Automático"),"35%",IF(AND(R60="Correctivo",S60="Manual"),"25%",""))))))</f>
        <v/>
      </c>
      <c r="U60" s="84"/>
      <c r="V60" s="84"/>
      <c r="W60" s="84"/>
      <c r="X60" s="82" t="str">
        <f>IFERROR(IF(Q60="Probabilidad",(I60-(+I60*T60)),IF(Q60="Impacto",I60,"")),"")</f>
        <v/>
      </c>
      <c r="Y60" s="86" t="str">
        <f>IFERROR(IF(X60="","",IF(X60&lt;=0.2,"Muy Baja",IF(X60&lt;=0.4,"Baja",IF(X60&lt;=0.6,"Media",IF(X60&lt;=0.8,"Alta","Muy Alta"))))),"")</f>
        <v/>
      </c>
      <c r="Z60" s="87" t="str">
        <f>+X60</f>
        <v/>
      </c>
      <c r="AA60" s="86" t="str">
        <f>IFERROR(IF(AB60="","",IF(AB60&lt;=0.2,"Leve",IF(AB60&lt;=0.4,"Menor",IF(AB60&lt;=0.6,"Moderado",IF(AB60&lt;=0.8,"Mayor","Catastrófico"))))),"")</f>
        <v/>
      </c>
      <c r="AB60" s="87" t="str">
        <f>IFERROR(IF(Q60="Impacto",(M60-(+M60*T60)),IF(Q60="Probabilidad",M60,"")),"")</f>
        <v/>
      </c>
      <c r="AC60" s="88"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89"/>
      <c r="AE60" s="79"/>
      <c r="AF60" s="79"/>
      <c r="AG60" s="81"/>
      <c r="AH60" s="81"/>
      <c r="AI60" s="81"/>
      <c r="AJ60" s="79"/>
      <c r="AK60" s="80"/>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x14ac:dyDescent="0.3">
      <c r="A61" s="206"/>
      <c r="B61" s="209"/>
      <c r="C61" s="209"/>
      <c r="D61" s="209"/>
      <c r="E61" s="212"/>
      <c r="F61" s="209"/>
      <c r="G61" s="215"/>
      <c r="H61" s="218"/>
      <c r="I61" s="221"/>
      <c r="J61" s="237"/>
      <c r="K61" s="221">
        <f>IF(NOT(ISERROR(MATCH(J61,_xlfn.ANCHORARRAY(E72),0))),I74&amp;"Por favor no seleccionar los criterios de impacto",J61)</f>
        <v>0</v>
      </c>
      <c r="L61" s="218"/>
      <c r="M61" s="221"/>
      <c r="N61" s="240"/>
      <c r="O61" s="70">
        <v>2</v>
      </c>
      <c r="P61" s="92"/>
      <c r="Q61" s="71" t="str">
        <f>IF(OR(R61="Preventivo",R61="Detectivo"),"Probabilidad",IF(R61="Correctivo","Impacto",""))</f>
        <v/>
      </c>
      <c r="R61" s="72"/>
      <c r="S61" s="72"/>
      <c r="T61" s="73" t="str">
        <f t="shared" ref="T61:T65" si="57">IF(AND(R61="Preventivo",S61="Automático"),"50%",IF(AND(R61="Preventivo",S61="Manual"),"40%",IF(AND(R61="Detectivo",S61="Automático"),"40%",IF(AND(R61="Detectivo",S61="Manual"),"30%",IF(AND(R61="Correctivo",S61="Automático"),"35%",IF(AND(R61="Correctivo",S61="Manual"),"25%",""))))))</f>
        <v/>
      </c>
      <c r="U61" s="72"/>
      <c r="V61" s="72"/>
      <c r="W61" s="72"/>
      <c r="X61" s="74" t="str">
        <f>IFERROR(IF(AND(Q60="Probabilidad",Q61="Probabilidad"),(Z60-(+Z60*T61)),IF(Q61="Probabilidad",(I60-(+I60*T61)),IF(Q61="Impacto",Z60,""))),"")</f>
        <v/>
      </c>
      <c r="Y61" s="75" t="str">
        <f t="shared" si="1"/>
        <v/>
      </c>
      <c r="Z61" s="76" t="str">
        <f t="shared" ref="Z61:Z65" si="58">+X61</f>
        <v/>
      </c>
      <c r="AA61" s="75" t="str">
        <f t="shared" si="3"/>
        <v/>
      </c>
      <c r="AB61" s="76" t="str">
        <f>IFERROR(IF(AND(Q60="Impacto",Q61="Impacto"),(AB60-(+AB60*T61)),IF(Q61="Impacto",(M60-(+M60*T61)),IF(Q61="Probabilidad",AB60,""))),"")</f>
        <v/>
      </c>
      <c r="AC61" s="77"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78"/>
      <c r="AE61" s="79"/>
      <c r="AF61" s="80"/>
      <c r="AG61" s="81"/>
      <c r="AH61" s="81"/>
      <c r="AI61" s="81"/>
      <c r="AJ61" s="79"/>
      <c r="AK61" s="80"/>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x14ac:dyDescent="0.3">
      <c r="A62" s="206"/>
      <c r="B62" s="209"/>
      <c r="C62" s="209"/>
      <c r="D62" s="209"/>
      <c r="E62" s="212"/>
      <c r="F62" s="209"/>
      <c r="G62" s="215"/>
      <c r="H62" s="218"/>
      <c r="I62" s="221"/>
      <c r="J62" s="237"/>
      <c r="K62" s="221">
        <f>IF(NOT(ISERROR(MATCH(J62,_xlfn.ANCHORARRAY(E73),0))),I75&amp;"Por favor no seleccionar los criterios de impacto",J62)</f>
        <v>0</v>
      </c>
      <c r="L62" s="218"/>
      <c r="M62" s="221"/>
      <c r="N62" s="240"/>
      <c r="O62" s="70">
        <v>3</v>
      </c>
      <c r="P62" s="93"/>
      <c r="Q62" s="71" t="str">
        <f>IF(OR(R62="Preventivo",R62="Detectivo"),"Probabilidad",IF(R62="Correctivo","Impacto",""))</f>
        <v/>
      </c>
      <c r="R62" s="72"/>
      <c r="S62" s="72"/>
      <c r="T62" s="73" t="str">
        <f t="shared" si="57"/>
        <v/>
      </c>
      <c r="U62" s="72"/>
      <c r="V62" s="72"/>
      <c r="W62" s="72"/>
      <c r="X62" s="74" t="str">
        <f>IFERROR(IF(AND(Q61="Probabilidad",Q62="Probabilidad"),(Z61-(+Z61*T62)),IF(AND(Q61="Impacto",Q62="Probabilidad"),(Z60-(+Z60*T62)),IF(Q62="Impacto",Z61,""))),"")</f>
        <v/>
      </c>
      <c r="Y62" s="75" t="str">
        <f t="shared" si="1"/>
        <v/>
      </c>
      <c r="Z62" s="76" t="str">
        <f t="shared" si="58"/>
        <v/>
      </c>
      <c r="AA62" s="75" t="str">
        <f t="shared" si="3"/>
        <v/>
      </c>
      <c r="AB62" s="76" t="str">
        <f>IFERROR(IF(AND(Q61="Impacto",Q62="Impacto"),(AB61-(+AB61*T62)),IF(AND(Q61="Probabilidad",Q62="Impacto"),(AB60-(+AB60*T62)),IF(Q62="Probabilidad",AB61,""))),"")</f>
        <v/>
      </c>
      <c r="AC62" s="77" t="str">
        <f t="shared" si="59"/>
        <v/>
      </c>
      <c r="AD62" s="78"/>
      <c r="AE62" s="79"/>
      <c r="AF62" s="80"/>
      <c r="AG62" s="81"/>
      <c r="AH62" s="81"/>
      <c r="AI62" s="81"/>
      <c r="AJ62" s="79"/>
      <c r="AK62" s="80"/>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x14ac:dyDescent="0.3">
      <c r="A63" s="206"/>
      <c r="B63" s="209"/>
      <c r="C63" s="209"/>
      <c r="D63" s="209"/>
      <c r="E63" s="212"/>
      <c r="F63" s="209"/>
      <c r="G63" s="215"/>
      <c r="H63" s="218"/>
      <c r="I63" s="221"/>
      <c r="J63" s="237"/>
      <c r="K63" s="221">
        <f>IF(NOT(ISERROR(MATCH(J63,_xlfn.ANCHORARRAY(E74),0))),I76&amp;"Por favor no seleccionar los criterios de impacto",J63)</f>
        <v>0</v>
      </c>
      <c r="L63" s="218"/>
      <c r="M63" s="221"/>
      <c r="N63" s="240"/>
      <c r="O63" s="70">
        <v>4</v>
      </c>
      <c r="P63" s="92"/>
      <c r="Q63" s="71" t="str">
        <f t="shared" ref="Q63:Q65" si="60">IF(OR(R63="Preventivo",R63="Detectivo"),"Probabilidad",IF(R63="Correctivo","Impacto",""))</f>
        <v/>
      </c>
      <c r="R63" s="72"/>
      <c r="S63" s="72"/>
      <c r="T63" s="73" t="str">
        <f t="shared" si="57"/>
        <v/>
      </c>
      <c r="U63" s="72"/>
      <c r="V63" s="72"/>
      <c r="W63" s="72"/>
      <c r="X63" s="74" t="str">
        <f t="shared" ref="X63:X64" si="61">IFERROR(IF(AND(Q62="Probabilidad",Q63="Probabilidad"),(Z62-(+Z62*T63)),IF(AND(Q62="Impacto",Q63="Probabilidad"),(Z61-(+Z61*T63)),IF(Q63="Impacto",Z62,""))),"")</f>
        <v/>
      </c>
      <c r="Y63" s="75" t="str">
        <f t="shared" si="1"/>
        <v/>
      </c>
      <c r="Z63" s="76" t="str">
        <f t="shared" si="58"/>
        <v/>
      </c>
      <c r="AA63" s="75" t="str">
        <f t="shared" si="3"/>
        <v/>
      </c>
      <c r="AB63" s="76" t="str">
        <f t="shared" ref="AB63:AB64" si="62">IFERROR(IF(AND(Q62="Impacto",Q63="Impacto"),(AB62-(+AB62*T63)),IF(AND(Q62="Probabilidad",Q63="Impacto"),(AB61-(+AB61*T63)),IF(Q63="Probabilidad",AB62,""))),"")</f>
        <v/>
      </c>
      <c r="AC63" s="77"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78"/>
      <c r="AE63" s="79"/>
      <c r="AF63" s="80"/>
      <c r="AG63" s="81"/>
      <c r="AH63" s="81"/>
      <c r="AI63" s="81"/>
      <c r="AJ63" s="79"/>
      <c r="AK63" s="80"/>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x14ac:dyDescent="0.3">
      <c r="A64" s="206"/>
      <c r="B64" s="209"/>
      <c r="C64" s="209"/>
      <c r="D64" s="209"/>
      <c r="E64" s="212"/>
      <c r="F64" s="209"/>
      <c r="G64" s="215"/>
      <c r="H64" s="218"/>
      <c r="I64" s="221"/>
      <c r="J64" s="237"/>
      <c r="K64" s="221">
        <f>IF(NOT(ISERROR(MATCH(J64,_xlfn.ANCHORARRAY(E75),0))),I77&amp;"Por favor no seleccionar los criterios de impacto",J64)</f>
        <v>0</v>
      </c>
      <c r="L64" s="218"/>
      <c r="M64" s="221"/>
      <c r="N64" s="240"/>
      <c r="O64" s="70">
        <v>5</v>
      </c>
      <c r="P64" s="92"/>
      <c r="Q64" s="71" t="str">
        <f t="shared" si="60"/>
        <v/>
      </c>
      <c r="R64" s="72"/>
      <c r="S64" s="72"/>
      <c r="T64" s="73" t="str">
        <f t="shared" si="57"/>
        <v/>
      </c>
      <c r="U64" s="72"/>
      <c r="V64" s="72"/>
      <c r="W64" s="72"/>
      <c r="X64" s="74" t="str">
        <f t="shared" si="61"/>
        <v/>
      </c>
      <c r="Y64" s="75" t="str">
        <f t="shared" si="1"/>
        <v/>
      </c>
      <c r="Z64" s="76" t="str">
        <f t="shared" si="58"/>
        <v/>
      </c>
      <c r="AA64" s="75" t="str">
        <f t="shared" si="3"/>
        <v/>
      </c>
      <c r="AB64" s="76" t="str">
        <f t="shared" si="62"/>
        <v/>
      </c>
      <c r="AC64" s="77"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78"/>
      <c r="AE64" s="79"/>
      <c r="AF64" s="80"/>
      <c r="AG64" s="81"/>
      <c r="AH64" s="81"/>
      <c r="AI64" s="81"/>
      <c r="AJ64" s="79"/>
      <c r="AK64" s="80"/>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x14ac:dyDescent="0.3">
      <c r="A65" s="207"/>
      <c r="B65" s="210"/>
      <c r="C65" s="210"/>
      <c r="D65" s="210"/>
      <c r="E65" s="213"/>
      <c r="F65" s="210"/>
      <c r="G65" s="216"/>
      <c r="H65" s="219"/>
      <c r="I65" s="222"/>
      <c r="J65" s="238"/>
      <c r="K65" s="222">
        <f>IF(NOT(ISERROR(MATCH(J65,_xlfn.ANCHORARRAY(E76),0))),I78&amp;"Por favor no seleccionar los criterios de impacto",J65)</f>
        <v>0</v>
      </c>
      <c r="L65" s="219"/>
      <c r="M65" s="222"/>
      <c r="N65" s="241"/>
      <c r="O65" s="70">
        <v>6</v>
      </c>
      <c r="P65" s="92"/>
      <c r="Q65" s="71" t="str">
        <f t="shared" si="60"/>
        <v/>
      </c>
      <c r="R65" s="72"/>
      <c r="S65" s="72"/>
      <c r="T65" s="73" t="str">
        <f t="shared" si="57"/>
        <v/>
      </c>
      <c r="U65" s="72"/>
      <c r="V65" s="72"/>
      <c r="W65" s="72"/>
      <c r="X65" s="74" t="str">
        <f>IFERROR(IF(AND(Q64="Probabilidad",Q65="Probabilidad"),(Z64-(+Z64*T65)),IF(AND(Q64="Impacto",Q65="Probabilidad"),(Z63-(+Z63*T65)),IF(Q65="Impacto",Z64,""))),"")</f>
        <v/>
      </c>
      <c r="Y65" s="75" t="str">
        <f t="shared" si="1"/>
        <v/>
      </c>
      <c r="Z65" s="76" t="str">
        <f t="shared" si="58"/>
        <v/>
      </c>
      <c r="AA65" s="75" t="str">
        <f t="shared" si="3"/>
        <v/>
      </c>
      <c r="AB65" s="76" t="str">
        <f>IFERROR(IF(AND(Q64="Impacto",Q65="Impacto"),(AB64-(+AB64*T65)),IF(AND(Q64="Probabilidad",Q65="Impacto"),(AB63-(+AB63*T65)),IF(Q65="Probabilidad",AB64,""))),"")</f>
        <v/>
      </c>
      <c r="AC65" s="77" t="str">
        <f t="shared" si="63"/>
        <v/>
      </c>
      <c r="AD65" s="78"/>
      <c r="AE65" s="79"/>
      <c r="AF65" s="80"/>
      <c r="AG65" s="81"/>
      <c r="AH65" s="81"/>
      <c r="AI65" s="81"/>
      <c r="AJ65" s="79"/>
      <c r="AK65" s="80"/>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x14ac:dyDescent="0.3">
      <c r="A66" s="205">
        <v>10</v>
      </c>
      <c r="B66" s="208"/>
      <c r="C66" s="208"/>
      <c r="D66" s="208"/>
      <c r="E66" s="211"/>
      <c r="F66" s="208"/>
      <c r="G66" s="214"/>
      <c r="H66" s="217" t="str">
        <f>IF(G66&lt;=0,"",IF(G66&lt;=2,"Muy Baja",IF(G66&lt;=24,"Baja",IF(G66&lt;=500,"Media",IF(G66&lt;=5000,"Alta","Muy Alta")))))</f>
        <v/>
      </c>
      <c r="I66" s="220" t="str">
        <f>IF(H66="","",IF(H66="Muy Baja",0.2,IF(H66="Baja",0.4,IF(H66="Media",0.6,IF(H66="Alta",0.8,IF(H66="Muy Alta",1,))))))</f>
        <v/>
      </c>
      <c r="J66" s="236"/>
      <c r="K66" s="220">
        <f>IF(NOT(ISERROR(MATCH(J66,'Tabla Impacto'!$B$225:$B$227,0))),'Tabla Impacto'!$G$227&amp;"Por favor no seleccionar los criterios de impacto(Afectación Económica o presupuestal y Pérdida Reputacional)",J66)</f>
        <v>0</v>
      </c>
      <c r="L66" s="217" t="str">
        <f>IF(OR(K66='Tabla Impacto'!$C$15,K66='Tabla Impacto'!$E$15),"Leve",IF(OR(K66='Tabla Impacto'!$C$16,K66='Tabla Impacto'!$E$16),"Menor",IF(OR(K66='Tabla Impacto'!$C$17,K66='Tabla Impacto'!$E$17),"Moderado",IF(OR(K66='Tabla Impacto'!$C$18,K66='Tabla Impacto'!$E$18),"Mayor",IF(OR(K66='Tabla Impacto'!$C$19,K66='Tabla Impacto'!$E$19),"Catastrófico","")))))</f>
        <v/>
      </c>
      <c r="M66" s="220" t="str">
        <f>IF(L66="","",IF(L66="Leve",0.2,IF(L66="Menor",0.4,IF(L66="Moderado",0.6,IF(L66="Mayor",0.8,IF(L66="Catastrófico",1,))))))</f>
        <v/>
      </c>
      <c r="N66" s="239"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0">
        <v>1</v>
      </c>
      <c r="P66" s="92"/>
      <c r="Q66" s="83"/>
      <c r="R66" s="84"/>
      <c r="S66" s="84"/>
      <c r="T66" s="85" t="str">
        <f>IF(AND(R66="Preventivo",S66="Automático"),"50%",IF(AND(R66="Preventivo",S66="Manual"),"40%",IF(AND(R66="Detectivo",S66="Automático"),"40%",IF(AND(R66="Detectivo",S66="Manual"),"30%",IF(AND(R66="Correctivo",S66="Automático"),"35%",IF(AND(R66="Correctivo",S66="Manual"),"25%",""))))))</f>
        <v/>
      </c>
      <c r="U66" s="84"/>
      <c r="V66" s="84"/>
      <c r="W66" s="84"/>
      <c r="X66" s="82" t="str">
        <f>IFERROR(IF(Q66="Probabilidad",(I66-(+I66*T66)),IF(Q66="Impacto",I66,"")),"")</f>
        <v/>
      </c>
      <c r="Y66" s="86" t="str">
        <f>IFERROR(IF(X66="","",IF(X66&lt;=0.2,"Muy Baja",IF(X66&lt;=0.4,"Baja",IF(X66&lt;=0.6,"Media",IF(X66&lt;=0.8,"Alta","Muy Alta"))))),"")</f>
        <v/>
      </c>
      <c r="Z66" s="87" t="str">
        <f>+X66</f>
        <v/>
      </c>
      <c r="AA66" s="86" t="str">
        <f>IFERROR(IF(AB66="","",IF(AB66&lt;=0.2,"Leve",IF(AB66&lt;=0.4,"Menor",IF(AB66&lt;=0.6,"Moderado",IF(AB66&lt;=0.8,"Mayor","Catastrófico"))))),"")</f>
        <v/>
      </c>
      <c r="AB66" s="87" t="str">
        <f>IFERROR(IF(Q66="Impacto",(M66-(+M66*T66)),IF(Q66="Probabilidad",M66,"")),"")</f>
        <v/>
      </c>
      <c r="AC66" s="88"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89"/>
      <c r="AE66" s="79"/>
      <c r="AF66" s="80"/>
      <c r="AG66" s="81"/>
      <c r="AH66" s="81"/>
      <c r="AI66" s="81"/>
      <c r="AJ66" s="79"/>
      <c r="AK66" s="80"/>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x14ac:dyDescent="0.3">
      <c r="A67" s="206"/>
      <c r="B67" s="209"/>
      <c r="C67" s="209"/>
      <c r="D67" s="209"/>
      <c r="E67" s="212"/>
      <c r="F67" s="209"/>
      <c r="G67" s="215"/>
      <c r="H67" s="218"/>
      <c r="I67" s="221"/>
      <c r="J67" s="237"/>
      <c r="K67" s="221">
        <f>IF(NOT(ISERROR(MATCH(J67,_xlfn.ANCHORARRAY(E78),0))),I80&amp;"Por favor no seleccionar los criterios de impacto",J67)</f>
        <v>0</v>
      </c>
      <c r="L67" s="218"/>
      <c r="M67" s="221"/>
      <c r="N67" s="240"/>
      <c r="O67" s="70">
        <v>2</v>
      </c>
      <c r="P67" s="92"/>
      <c r="Q67" s="71" t="str">
        <f>IF(OR(R67="Preventivo",R67="Detectivo"),"Probabilidad",IF(R67="Correctivo","Impacto",""))</f>
        <v/>
      </c>
      <c r="R67" s="72"/>
      <c r="S67" s="72"/>
      <c r="T67" s="73" t="str">
        <f t="shared" ref="T67:T71" si="64">IF(AND(R67="Preventivo",S67="Automático"),"50%",IF(AND(R67="Preventivo",S67="Manual"),"40%",IF(AND(R67="Detectivo",S67="Automático"),"40%",IF(AND(R67="Detectivo",S67="Manual"),"30%",IF(AND(R67="Correctivo",S67="Automático"),"35%",IF(AND(R67="Correctivo",S67="Manual"),"25%",""))))))</f>
        <v/>
      </c>
      <c r="U67" s="72"/>
      <c r="V67" s="72"/>
      <c r="W67" s="72"/>
      <c r="X67" s="74" t="str">
        <f>IFERROR(IF(AND(Q66="Probabilidad",Q67="Probabilidad"),(Z66-(+Z66*T67)),IF(Q67="Probabilidad",(I66-(+I66*T67)),IF(Q67="Impacto",Z66,""))),"")</f>
        <v/>
      </c>
      <c r="Y67" s="75" t="str">
        <f t="shared" si="1"/>
        <v/>
      </c>
      <c r="Z67" s="76" t="str">
        <f t="shared" ref="Z67:Z71" si="65">+X67</f>
        <v/>
      </c>
      <c r="AA67" s="75" t="str">
        <f t="shared" si="3"/>
        <v/>
      </c>
      <c r="AB67" s="76" t="str">
        <f>IFERROR(IF(AND(Q66="Impacto",Q67="Impacto"),(AB66-(+AB66*T67)),IF(Q67="Impacto",(M66-(+M66*T67)),IF(Q67="Probabilidad",AB66,""))),"")</f>
        <v/>
      </c>
      <c r="AC67" s="77"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78"/>
      <c r="AE67" s="79"/>
      <c r="AF67" s="80"/>
      <c r="AG67" s="81"/>
      <c r="AH67" s="81"/>
      <c r="AI67" s="81"/>
      <c r="AJ67" s="79"/>
      <c r="AK67" s="80"/>
    </row>
    <row r="68" spans="1:69" ht="18" hidden="1" customHeight="1" x14ac:dyDescent="0.3">
      <c r="A68" s="206"/>
      <c r="B68" s="209"/>
      <c r="C68" s="209"/>
      <c r="D68" s="209"/>
      <c r="E68" s="212"/>
      <c r="F68" s="209"/>
      <c r="G68" s="215"/>
      <c r="H68" s="218"/>
      <c r="I68" s="221"/>
      <c r="J68" s="237"/>
      <c r="K68" s="221">
        <f>IF(NOT(ISERROR(MATCH(J68,_xlfn.ANCHORARRAY(E79),0))),I81&amp;"Por favor no seleccionar los criterios de impacto",J68)</f>
        <v>0</v>
      </c>
      <c r="L68" s="218"/>
      <c r="M68" s="221"/>
      <c r="N68" s="240"/>
      <c r="O68" s="70">
        <v>3</v>
      </c>
      <c r="P68" s="93"/>
      <c r="Q68" s="71" t="str">
        <f>IF(OR(R68="Preventivo",R68="Detectivo"),"Probabilidad",IF(R68="Correctivo","Impacto",""))</f>
        <v/>
      </c>
      <c r="R68" s="72"/>
      <c r="S68" s="72"/>
      <c r="T68" s="73" t="str">
        <f t="shared" si="64"/>
        <v/>
      </c>
      <c r="U68" s="72"/>
      <c r="V68" s="72"/>
      <c r="W68" s="72"/>
      <c r="X68" s="74" t="str">
        <f>IFERROR(IF(AND(Q67="Probabilidad",Q68="Probabilidad"),(Z67-(+Z67*T68)),IF(AND(Q67="Impacto",Q68="Probabilidad"),(Z66-(+Z66*T68)),IF(Q68="Impacto",Z67,""))),"")</f>
        <v/>
      </c>
      <c r="Y68" s="75" t="str">
        <f t="shared" si="1"/>
        <v/>
      </c>
      <c r="Z68" s="76" t="str">
        <f t="shared" si="65"/>
        <v/>
      </c>
      <c r="AA68" s="75" t="str">
        <f t="shared" si="3"/>
        <v/>
      </c>
      <c r="AB68" s="76" t="str">
        <f>IFERROR(IF(AND(Q67="Impacto",Q68="Impacto"),(AB67-(+AB67*T68)),IF(AND(Q67="Probabilidad",Q68="Impacto"),(AB66-(+AB66*T68)),IF(Q68="Probabilidad",AB67,""))),"")</f>
        <v/>
      </c>
      <c r="AC68" s="77" t="str">
        <f t="shared" si="66"/>
        <v/>
      </c>
      <c r="AD68" s="78"/>
      <c r="AE68" s="79"/>
      <c r="AF68" s="80"/>
      <c r="AG68" s="81"/>
      <c r="AH68" s="81"/>
      <c r="AI68" s="81"/>
      <c r="AJ68" s="79"/>
      <c r="AK68" s="80"/>
    </row>
    <row r="69" spans="1:69" ht="18" hidden="1" customHeight="1" x14ac:dyDescent="0.3">
      <c r="A69" s="206"/>
      <c r="B69" s="209"/>
      <c r="C69" s="209"/>
      <c r="D69" s="209"/>
      <c r="E69" s="212"/>
      <c r="F69" s="209"/>
      <c r="G69" s="215"/>
      <c r="H69" s="218"/>
      <c r="I69" s="221"/>
      <c r="J69" s="237"/>
      <c r="K69" s="221">
        <f>IF(NOT(ISERROR(MATCH(J69,_xlfn.ANCHORARRAY(E80),0))),I82&amp;"Por favor no seleccionar los criterios de impacto",J69)</f>
        <v>0</v>
      </c>
      <c r="L69" s="218"/>
      <c r="M69" s="221"/>
      <c r="N69" s="240"/>
      <c r="O69" s="70">
        <v>4</v>
      </c>
      <c r="P69" s="92"/>
      <c r="Q69" s="71" t="str">
        <f t="shared" ref="Q69:Q71" si="67">IF(OR(R69="Preventivo",R69="Detectivo"),"Probabilidad",IF(R69="Correctivo","Impacto",""))</f>
        <v/>
      </c>
      <c r="R69" s="72"/>
      <c r="S69" s="72"/>
      <c r="T69" s="73" t="str">
        <f t="shared" si="64"/>
        <v/>
      </c>
      <c r="U69" s="72"/>
      <c r="V69" s="72"/>
      <c r="W69" s="72"/>
      <c r="X69" s="74" t="str">
        <f t="shared" ref="X69:X70" si="68">IFERROR(IF(AND(Q68="Probabilidad",Q69="Probabilidad"),(Z68-(+Z68*T69)),IF(AND(Q68="Impacto",Q69="Probabilidad"),(Z67-(+Z67*T69)),IF(Q69="Impacto",Z68,""))),"")</f>
        <v/>
      </c>
      <c r="Y69" s="75" t="str">
        <f t="shared" si="1"/>
        <v/>
      </c>
      <c r="Z69" s="76" t="str">
        <f t="shared" si="65"/>
        <v/>
      </c>
      <c r="AA69" s="75" t="str">
        <f t="shared" si="3"/>
        <v/>
      </c>
      <c r="AB69" s="76" t="str">
        <f t="shared" ref="AB69:AB70" si="69">IFERROR(IF(AND(Q68="Impacto",Q69="Impacto"),(AB68-(+AB68*T69)),IF(AND(Q68="Probabilidad",Q69="Impacto"),(AB67-(+AB67*T69)),IF(Q69="Probabilidad",AB68,""))),"")</f>
        <v/>
      </c>
      <c r="AC69" s="77"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78"/>
      <c r="AE69" s="79"/>
      <c r="AF69" s="80"/>
      <c r="AG69" s="81"/>
      <c r="AH69" s="81"/>
      <c r="AI69" s="81"/>
      <c r="AJ69" s="79"/>
      <c r="AK69" s="80"/>
    </row>
    <row r="70" spans="1:69" ht="18" hidden="1" customHeight="1" x14ac:dyDescent="0.3">
      <c r="A70" s="206"/>
      <c r="B70" s="209"/>
      <c r="C70" s="209"/>
      <c r="D70" s="209"/>
      <c r="E70" s="212"/>
      <c r="F70" s="209"/>
      <c r="G70" s="215"/>
      <c r="H70" s="218"/>
      <c r="I70" s="221"/>
      <c r="J70" s="237"/>
      <c r="K70" s="221">
        <f>IF(NOT(ISERROR(MATCH(J70,_xlfn.ANCHORARRAY(E81),0))),I83&amp;"Por favor no seleccionar los criterios de impacto",J70)</f>
        <v>0</v>
      </c>
      <c r="L70" s="218"/>
      <c r="M70" s="221"/>
      <c r="N70" s="240"/>
      <c r="O70" s="70">
        <v>5</v>
      </c>
      <c r="P70" s="92"/>
      <c r="Q70" s="71" t="str">
        <f t="shared" si="67"/>
        <v/>
      </c>
      <c r="R70" s="72"/>
      <c r="S70" s="72"/>
      <c r="T70" s="73" t="str">
        <f t="shared" si="64"/>
        <v/>
      </c>
      <c r="U70" s="72"/>
      <c r="V70" s="72"/>
      <c r="W70" s="72"/>
      <c r="X70" s="74" t="str">
        <f t="shared" si="68"/>
        <v/>
      </c>
      <c r="Y70" s="75" t="str">
        <f t="shared" si="1"/>
        <v/>
      </c>
      <c r="Z70" s="76" t="str">
        <f t="shared" si="65"/>
        <v/>
      </c>
      <c r="AA70" s="75" t="str">
        <f t="shared" si="3"/>
        <v/>
      </c>
      <c r="AB70" s="76" t="str">
        <f t="shared" si="69"/>
        <v/>
      </c>
      <c r="AC70" s="77"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78"/>
      <c r="AE70" s="79"/>
      <c r="AF70" s="80"/>
      <c r="AG70" s="81"/>
      <c r="AH70" s="81"/>
      <c r="AI70" s="81"/>
      <c r="AJ70" s="79"/>
      <c r="AK70" s="80"/>
    </row>
    <row r="71" spans="1:69" ht="18" hidden="1" customHeight="1" x14ac:dyDescent="0.3">
      <c r="A71" s="207"/>
      <c r="B71" s="210"/>
      <c r="C71" s="210"/>
      <c r="D71" s="210"/>
      <c r="E71" s="213"/>
      <c r="F71" s="210"/>
      <c r="G71" s="216"/>
      <c r="H71" s="219"/>
      <c r="I71" s="222"/>
      <c r="J71" s="238"/>
      <c r="K71" s="222">
        <f>IF(NOT(ISERROR(MATCH(J71,_xlfn.ANCHORARRAY(E82),0))),I84&amp;"Por favor no seleccionar los criterios de impacto",J71)</f>
        <v>0</v>
      </c>
      <c r="L71" s="219"/>
      <c r="M71" s="222"/>
      <c r="N71" s="241"/>
      <c r="O71" s="70">
        <v>6</v>
      </c>
      <c r="P71" s="92"/>
      <c r="Q71" s="71" t="str">
        <f t="shared" si="67"/>
        <v/>
      </c>
      <c r="R71" s="72"/>
      <c r="S71" s="72"/>
      <c r="T71" s="73" t="str">
        <f t="shared" si="64"/>
        <v/>
      </c>
      <c r="U71" s="72"/>
      <c r="V71" s="72"/>
      <c r="W71" s="72"/>
      <c r="X71" s="74" t="str">
        <f>IFERROR(IF(AND(Q70="Probabilidad",Q71="Probabilidad"),(Z70-(+Z70*T71)),IF(AND(Q70="Impacto",Q71="Probabilidad"),(Z69-(+Z69*T71)),IF(Q71="Impacto",Z70,""))),"")</f>
        <v/>
      </c>
      <c r="Y71" s="75" t="str">
        <f t="shared" si="1"/>
        <v/>
      </c>
      <c r="Z71" s="76" t="str">
        <f t="shared" si="65"/>
        <v/>
      </c>
      <c r="AA71" s="75" t="str">
        <f t="shared" si="3"/>
        <v/>
      </c>
      <c r="AB71" s="76" t="str">
        <f>IFERROR(IF(AND(Q70="Impacto",Q71="Impacto"),(AB70-(+AB70*T71)),IF(AND(Q70="Probabilidad",Q71="Impacto"),(AB69-(+AB69*T71)),IF(Q71="Probabilidad",AB70,""))),"")</f>
        <v/>
      </c>
      <c r="AC71" s="77" t="str">
        <f t="shared" si="70"/>
        <v/>
      </c>
      <c r="AD71" s="78"/>
      <c r="AE71" s="79"/>
      <c r="AF71" s="80"/>
      <c r="AG71" s="81"/>
      <c r="AH71" s="81"/>
      <c r="AI71" s="81"/>
      <c r="AJ71" s="79"/>
      <c r="AK71" s="80"/>
    </row>
    <row r="72" spans="1:69" ht="34.5" customHeight="1" x14ac:dyDescent="0.3">
      <c r="A72" s="5"/>
      <c r="B72" s="272" t="s">
        <v>142</v>
      </c>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4"/>
    </row>
    <row r="74" spans="1:69" x14ac:dyDescent="0.3">
      <c r="A74" s="1"/>
      <c r="B74" s="10" t="s">
        <v>143</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14" priority="497" operator="equal">
      <formula>"Muy Baja"</formula>
    </cfRule>
    <cfRule type="cellIs" dxfId="113" priority="493" operator="equal">
      <formula>"Muy Alta"</formula>
    </cfRule>
    <cfRule type="cellIs" dxfId="112" priority="496" operator="equal">
      <formula>"Baja"</formula>
    </cfRule>
    <cfRule type="cellIs" dxfId="111" priority="495" operator="equal">
      <formula>"Media"</formula>
    </cfRule>
    <cfRule type="cellIs" dxfId="110" priority="494" operator="equal">
      <formula>"Alta"</formula>
    </cfRule>
  </conditionalFormatting>
  <conditionalFormatting sqref="H24">
    <cfRule type="cellIs" dxfId="109" priority="396" operator="equal">
      <formula>"Alta"</formula>
    </cfRule>
    <cfRule type="cellIs" dxfId="108" priority="399" operator="equal">
      <formula>"Muy Baja"</formula>
    </cfRule>
    <cfRule type="cellIs" dxfId="107" priority="395" operator="equal">
      <formula>"Muy Alta"</formula>
    </cfRule>
    <cfRule type="cellIs" dxfId="106" priority="398" operator="equal">
      <formula>"Baja"</formula>
    </cfRule>
    <cfRule type="cellIs" dxfId="105" priority="397" operator="equal">
      <formula>"Media"</formula>
    </cfRule>
  </conditionalFormatting>
  <conditionalFormatting sqref="H30">
    <cfRule type="cellIs" dxfId="104" priority="371" operator="equal">
      <formula>"Muy Baja"</formula>
    </cfRule>
    <cfRule type="cellIs" dxfId="103" priority="369" operator="equal">
      <formula>"Media"</formula>
    </cfRule>
    <cfRule type="cellIs" dxfId="102" priority="367" operator="equal">
      <formula>"Muy Alta"</formula>
    </cfRule>
    <cfRule type="cellIs" dxfId="101" priority="368" operator="equal">
      <formula>"Alta"</formula>
    </cfRule>
    <cfRule type="cellIs" dxfId="100" priority="370" operator="equal">
      <formula>"Baja"</formula>
    </cfRule>
  </conditionalFormatting>
  <conditionalFormatting sqref="H36">
    <cfRule type="cellIs" dxfId="99" priority="340" operator="equal">
      <formula>"Alta"</formula>
    </cfRule>
    <cfRule type="cellIs" dxfId="98" priority="339" operator="equal">
      <formula>"Muy Alta"</formula>
    </cfRule>
    <cfRule type="cellIs" dxfId="97" priority="341" operator="equal">
      <formula>"Media"</formula>
    </cfRule>
    <cfRule type="cellIs" dxfId="96" priority="342" operator="equal">
      <formula>"Baja"</formula>
    </cfRule>
    <cfRule type="cellIs" dxfId="95" priority="343" operator="equal">
      <formula>"Muy Baja"</formula>
    </cfRule>
  </conditionalFormatting>
  <conditionalFormatting sqref="H42">
    <cfRule type="cellIs" dxfId="94" priority="311" operator="equal">
      <formula>"Muy Alta"</formula>
    </cfRule>
    <cfRule type="cellIs" dxfId="93" priority="313" operator="equal">
      <formula>"Media"</formula>
    </cfRule>
    <cfRule type="cellIs" dxfId="92" priority="315" operator="equal">
      <formula>"Muy Baja"</formula>
    </cfRule>
    <cfRule type="cellIs" dxfId="91" priority="314" operator="equal">
      <formula>"Baja"</formula>
    </cfRule>
    <cfRule type="cellIs" dxfId="90" priority="312" operator="equal">
      <formula>"Alta"</formula>
    </cfRule>
  </conditionalFormatting>
  <conditionalFormatting sqref="H48">
    <cfRule type="cellIs" dxfId="89" priority="287" operator="equal">
      <formula>"Muy Baja"</formula>
    </cfRule>
    <cfRule type="cellIs" dxfId="88" priority="283" operator="equal">
      <formula>"Muy Alta"</formula>
    </cfRule>
    <cfRule type="cellIs" dxfId="87" priority="284" operator="equal">
      <formula>"Alta"</formula>
    </cfRule>
    <cfRule type="cellIs" dxfId="86" priority="285" operator="equal">
      <formula>"Media"</formula>
    </cfRule>
    <cfRule type="cellIs" dxfId="85" priority="286" operator="equal">
      <formula>"Baja"</formula>
    </cfRule>
  </conditionalFormatting>
  <conditionalFormatting sqref="H54">
    <cfRule type="cellIs" dxfId="84" priority="255" operator="equal">
      <formula>"Muy Alta"</formula>
    </cfRule>
    <cfRule type="cellIs" dxfId="83" priority="257" operator="equal">
      <formula>"Media"</formula>
    </cfRule>
    <cfRule type="cellIs" dxfId="82" priority="258" operator="equal">
      <formula>"Baja"</formula>
    </cfRule>
    <cfRule type="cellIs" dxfId="81" priority="259" operator="equal">
      <formula>"Muy Baja"</formula>
    </cfRule>
    <cfRule type="cellIs" dxfId="80" priority="256" operator="equal">
      <formula>"Alta"</formula>
    </cfRule>
  </conditionalFormatting>
  <conditionalFormatting sqref="H60">
    <cfRule type="cellIs" dxfId="79" priority="230" operator="equal">
      <formula>"Baja"</formula>
    </cfRule>
    <cfRule type="cellIs" dxfId="78" priority="227" operator="equal">
      <formula>"Muy Alta"</formula>
    </cfRule>
    <cfRule type="cellIs" dxfId="77" priority="228" operator="equal">
      <formula>"Alta"</formula>
    </cfRule>
    <cfRule type="cellIs" dxfId="76" priority="229" operator="equal">
      <formula>"Media"</formula>
    </cfRule>
    <cfRule type="cellIs" dxfId="75" priority="231" operator="equal">
      <formula>"Muy Baja"</formula>
    </cfRule>
  </conditionalFormatting>
  <conditionalFormatting sqref="H66">
    <cfRule type="cellIs" dxfId="74" priority="203" operator="equal">
      <formula>"Muy Baja"</formula>
    </cfRule>
    <cfRule type="cellIs" dxfId="73" priority="199" operator="equal">
      <formula>"Muy Alta"</formula>
    </cfRule>
    <cfRule type="cellIs" dxfId="72" priority="202" operator="equal">
      <formula>"Baja"</formula>
    </cfRule>
    <cfRule type="cellIs" dxfId="71" priority="201" operator="equal">
      <formula>"Media"</formula>
    </cfRule>
    <cfRule type="cellIs" dxfId="70" priority="200" operator="equal">
      <formula>"Alta"</formula>
    </cfRule>
  </conditionalFormatting>
  <conditionalFormatting sqref="K12:K71">
    <cfRule type="containsText" dxfId="69" priority="175" operator="containsText" text="❌">
      <formula>NOT(ISERROR(SEARCH("❌",K12)))</formula>
    </cfRule>
  </conditionalFormatting>
  <conditionalFormatting sqref="L12 L18 L24 L30 L36 L42 L48 L54 L60 L66">
    <cfRule type="cellIs" dxfId="68" priority="492" operator="equal">
      <formula>"Leve"</formula>
    </cfRule>
    <cfRule type="cellIs" dxfId="67" priority="488" operator="equal">
      <formula>"Catastrófico"</formula>
    </cfRule>
    <cfRule type="cellIs" dxfId="66" priority="489" operator="equal">
      <formula>"Mayor"</formula>
    </cfRule>
    <cfRule type="cellIs" dxfId="65" priority="490" operator="equal">
      <formula>"Moderado"</formula>
    </cfRule>
    <cfRule type="cellIs" dxfId="64" priority="491" operator="equal">
      <formula>"Menor"</formula>
    </cfRule>
  </conditionalFormatting>
  <conditionalFormatting sqref="N12">
    <cfRule type="cellIs" dxfId="63" priority="487" operator="equal">
      <formula>"Bajo"</formula>
    </cfRule>
    <cfRule type="cellIs" dxfId="62" priority="484" operator="equal">
      <formula>"Extremo"</formula>
    </cfRule>
    <cfRule type="cellIs" dxfId="61" priority="485" operator="equal">
      <formula>"Alto"</formula>
    </cfRule>
    <cfRule type="cellIs" dxfId="60" priority="486" operator="equal">
      <formula>"Moderado"</formula>
    </cfRule>
  </conditionalFormatting>
  <conditionalFormatting sqref="N18">
    <cfRule type="cellIs" dxfId="59" priority="414" operator="equal">
      <formula>"Extremo"</formula>
    </cfRule>
    <cfRule type="cellIs" dxfId="58" priority="417" operator="equal">
      <formula>"Bajo"</formula>
    </cfRule>
    <cfRule type="cellIs" dxfId="57" priority="416" operator="equal">
      <formula>"Moderado"</formula>
    </cfRule>
    <cfRule type="cellIs" dxfId="56" priority="415" operator="equal">
      <formula>"Alto"</formula>
    </cfRule>
  </conditionalFormatting>
  <conditionalFormatting sqref="N24">
    <cfRule type="cellIs" dxfId="55" priority="389" operator="equal">
      <formula>"Bajo"</formula>
    </cfRule>
    <cfRule type="cellIs" dxfId="54" priority="386" operator="equal">
      <formula>"Extremo"</formula>
    </cfRule>
    <cfRule type="cellIs" dxfId="53" priority="387" operator="equal">
      <formula>"Alto"</formula>
    </cfRule>
    <cfRule type="cellIs" dxfId="52" priority="388" operator="equal">
      <formula>"Moderado"</formula>
    </cfRule>
  </conditionalFormatting>
  <conditionalFormatting sqref="N30">
    <cfRule type="cellIs" dxfId="51" priority="358" operator="equal">
      <formula>"Extremo"</formula>
    </cfRule>
    <cfRule type="cellIs" dxfId="50" priority="359" operator="equal">
      <formula>"Alto"</formula>
    </cfRule>
    <cfRule type="cellIs" dxfId="49" priority="360" operator="equal">
      <formula>"Moderado"</formula>
    </cfRule>
    <cfRule type="cellIs" dxfId="48" priority="361" operator="equal">
      <formula>"Bajo"</formula>
    </cfRule>
  </conditionalFormatting>
  <conditionalFormatting sqref="N36">
    <cfRule type="cellIs" dxfId="47" priority="331" operator="equal">
      <formula>"Alto"</formula>
    </cfRule>
    <cfRule type="cellIs" dxfId="46" priority="330" operator="equal">
      <formula>"Extremo"</formula>
    </cfRule>
    <cfRule type="cellIs" dxfId="45" priority="332" operator="equal">
      <formula>"Moderado"</formula>
    </cfRule>
    <cfRule type="cellIs" dxfId="44" priority="333" operator="equal">
      <formula>"Bajo"</formula>
    </cfRule>
  </conditionalFormatting>
  <conditionalFormatting sqref="N42">
    <cfRule type="cellIs" dxfId="43" priority="304" operator="equal">
      <formula>"Moderado"</formula>
    </cfRule>
    <cfRule type="cellIs" dxfId="42" priority="303" operator="equal">
      <formula>"Alto"</formula>
    </cfRule>
    <cfRule type="cellIs" dxfId="41" priority="305" operator="equal">
      <formula>"Bajo"</formula>
    </cfRule>
    <cfRule type="cellIs" dxfId="40" priority="302" operator="equal">
      <formula>"Extremo"</formula>
    </cfRule>
  </conditionalFormatting>
  <conditionalFormatting sqref="N48">
    <cfRule type="cellIs" dxfId="39" priority="277" operator="equal">
      <formula>"Bajo"</formula>
    </cfRule>
    <cfRule type="cellIs" dxfId="38" priority="276" operator="equal">
      <formula>"Moderado"</formula>
    </cfRule>
    <cfRule type="cellIs" dxfId="37" priority="275" operator="equal">
      <formula>"Alto"</formula>
    </cfRule>
    <cfRule type="cellIs" dxfId="36" priority="274" operator="equal">
      <formula>"Extremo"</formula>
    </cfRule>
  </conditionalFormatting>
  <conditionalFormatting sqref="N54">
    <cfRule type="cellIs" dxfId="35" priority="246" operator="equal">
      <formula>"Extremo"</formula>
    </cfRule>
    <cfRule type="cellIs" dxfId="34" priority="247" operator="equal">
      <formula>"Alto"</formula>
    </cfRule>
    <cfRule type="cellIs" dxfId="33" priority="249" operator="equal">
      <formula>"Bajo"</formula>
    </cfRule>
    <cfRule type="cellIs" dxfId="32" priority="248" operator="equal">
      <formula>"Moderado"</formula>
    </cfRule>
  </conditionalFormatting>
  <conditionalFormatting sqref="N60">
    <cfRule type="cellIs" dxfId="31" priority="218" operator="equal">
      <formula>"Extremo"</formula>
    </cfRule>
    <cfRule type="cellIs" dxfId="30" priority="219" operator="equal">
      <formula>"Alto"</formula>
    </cfRule>
    <cfRule type="cellIs" dxfId="29" priority="221" operator="equal">
      <formula>"Bajo"</formula>
    </cfRule>
    <cfRule type="cellIs" dxfId="28" priority="220" operator="equal">
      <formula>"Moderado"</formula>
    </cfRule>
  </conditionalFormatting>
  <conditionalFormatting sqref="N66">
    <cfRule type="cellIs" dxfId="27" priority="190" operator="equal">
      <formula>"Extremo"</formula>
    </cfRule>
    <cfRule type="cellIs" dxfId="26" priority="193" operator="equal">
      <formula>"Bajo"</formula>
    </cfRule>
    <cfRule type="cellIs" dxfId="25" priority="192" operator="equal">
      <formula>"Moderado"</formula>
    </cfRule>
    <cfRule type="cellIs" dxfId="24" priority="191" operator="equal">
      <formula>"Alto"</formula>
    </cfRule>
  </conditionalFormatting>
  <conditionalFormatting sqref="Y12:Y71">
    <cfRule type="cellIs" dxfId="23" priority="189" operator="equal">
      <formula>"Muy Baja"</formula>
    </cfRule>
    <cfRule type="cellIs" dxfId="22" priority="187" operator="equal">
      <formula>"Media"</formula>
    </cfRule>
    <cfRule type="cellIs" dxfId="21" priority="186" operator="equal">
      <formula>"Alta"</formula>
    </cfRule>
    <cfRule type="cellIs" dxfId="20" priority="185" operator="equal">
      <formula>"Muy Alta"</formula>
    </cfRule>
    <cfRule type="cellIs" dxfId="19" priority="188" operator="equal">
      <formula>"Baja"</formula>
    </cfRule>
  </conditionalFormatting>
  <conditionalFormatting sqref="AA12:AA71">
    <cfRule type="cellIs" dxfId="18" priority="184" operator="equal">
      <formula>"Leve"</formula>
    </cfRule>
    <cfRule type="cellIs" dxfId="17" priority="183" operator="equal">
      <formula>"Menor"</formula>
    </cfRule>
    <cfRule type="cellIs" dxfId="16" priority="181" operator="equal">
      <formula>"Mayor"</formula>
    </cfRule>
    <cfRule type="cellIs" dxfId="15" priority="180" operator="equal">
      <formula>"Catastrófico"</formula>
    </cfRule>
    <cfRule type="cellIs" dxfId="14" priority="182" operator="equal">
      <formula>"Moderado"</formula>
    </cfRule>
  </conditionalFormatting>
  <conditionalFormatting sqref="AC12:AC71">
    <cfRule type="cellIs" dxfId="13" priority="176" operator="equal">
      <formula>"Extremo"</formula>
    </cfRule>
    <cfRule type="cellIs" dxfId="12" priority="179" operator="equal">
      <formula>"Bajo"</formula>
    </cfRule>
    <cfRule type="cellIs" dxfId="11" priority="178" operator="equal">
      <formula>"Moderado"</formula>
    </cfRule>
    <cfRule type="cellIs" dxfId="10"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1000000}">
          <x14:formula1>
            <xm:f>'Tabla Valoración controles'!$D$8:$D$10</xm:f>
          </x14:formula1>
          <xm:sqref>R12:R71</xm:sqref>
        </x14:dataValidation>
        <x14:dataValidation type="list" allowBlank="1" showInputMessage="1" showErrorMessage="1" xr:uid="{00000000-0002-0000-0100-000002000000}">
          <x14:formula1>
            <xm:f>'Tabla Valoración controles'!$D$11:$D$12</xm:f>
          </x14:formula1>
          <xm:sqref>S12:S71</xm:sqref>
        </x14:dataValidation>
        <x14:dataValidation type="list" allowBlank="1" showInputMessage="1" showErrorMessage="1" xr:uid="{00000000-0002-0000-0100-000003000000}">
          <x14:formula1>
            <xm:f>'Tabla Valoración controles'!$D$13:$D$14</xm:f>
          </x14:formula1>
          <xm:sqref>U12:U71</xm:sqref>
        </x14:dataValidation>
        <x14:dataValidation type="list" allowBlank="1" showInputMessage="1" showErrorMessage="1" xr:uid="{00000000-0002-0000-0100-000004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AE12:AE23 AE25:AE71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AF12:AF23 AF25:AF71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row>
    <row r="2" spans="1:99" ht="18" customHeight="1" x14ac:dyDescent="0.25">
      <c r="A2" s="53"/>
      <c r="B2" s="404" t="s">
        <v>144</v>
      </c>
      <c r="C2" s="404"/>
      <c r="D2" s="404"/>
      <c r="E2" s="404"/>
      <c r="F2" s="404"/>
      <c r="G2" s="404"/>
      <c r="H2" s="404"/>
      <c r="I2" s="404"/>
      <c r="J2" s="372" t="s">
        <v>21</v>
      </c>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row>
    <row r="3" spans="1:99" ht="18.75" customHeight="1" x14ac:dyDescent="0.25">
      <c r="A3" s="53"/>
      <c r="B3" s="404"/>
      <c r="C3" s="404"/>
      <c r="D3" s="404"/>
      <c r="E3" s="404"/>
      <c r="F3" s="404"/>
      <c r="G3" s="404"/>
      <c r="H3" s="404"/>
      <c r="I3" s="404"/>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row>
    <row r="4" spans="1:99" ht="15" customHeight="1" x14ac:dyDescent="0.25">
      <c r="A4" s="53"/>
      <c r="B4" s="404"/>
      <c r="C4" s="404"/>
      <c r="D4" s="404"/>
      <c r="E4" s="404"/>
      <c r="F4" s="404"/>
      <c r="G4" s="404"/>
      <c r="H4" s="404"/>
      <c r="I4" s="404"/>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row>
    <row r="5" spans="1:99"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row>
    <row r="6" spans="1:99" ht="15" customHeight="1" x14ac:dyDescent="0.25">
      <c r="A6" s="53"/>
      <c r="B6" s="319" t="s">
        <v>145</v>
      </c>
      <c r="C6" s="319"/>
      <c r="D6" s="320"/>
      <c r="E6" s="357" t="s">
        <v>146</v>
      </c>
      <c r="F6" s="358"/>
      <c r="G6" s="358"/>
      <c r="H6" s="358"/>
      <c r="I6" s="359"/>
      <c r="J6" s="368" t="str">
        <f>IF(AND('Mapa de Riesgos'!$H$12="Muy Alta",'Mapa de Riesgos'!$L$12="Leve"),CONCATENATE("R",'Mapa de Riesgos'!$A$12),"")</f>
        <v/>
      </c>
      <c r="K6" s="369"/>
      <c r="L6" s="369" t="str">
        <f>IF(AND('Mapa de Riesgos'!$H$18="Muy Alta",'Mapa de Riesgos'!$L$18="Leve"),CONCATENATE("R",'Mapa de Riesgos'!$A$18),"")</f>
        <v/>
      </c>
      <c r="M6" s="369"/>
      <c r="N6" s="369" t="str">
        <f>IF(AND('Mapa de Riesgos'!$H$24="Muy Alta",'Mapa de Riesgos'!$L$24="Leve"),CONCATENATE("R",'Mapa de Riesgos'!$A$24),"")</f>
        <v/>
      </c>
      <c r="O6" s="371"/>
      <c r="P6" s="368" t="str">
        <f>IF(AND('Mapa de Riesgos'!$H$12="Muy Alta",'Mapa de Riesgos'!$L$12="Menor"),CONCATENATE("R",'Mapa de Riesgos'!$A$12),"")</f>
        <v/>
      </c>
      <c r="Q6" s="369"/>
      <c r="R6" s="369" t="str">
        <f>IF(AND('Mapa de Riesgos'!$H$18="Muy Alta",'Mapa de Riesgos'!$L$18="Menor"),CONCATENATE("R",'Mapa de Riesgos'!$A$18),"")</f>
        <v/>
      </c>
      <c r="S6" s="369"/>
      <c r="T6" s="369" t="str">
        <f>IF(AND('Mapa de Riesgos'!$H$24="Muy Alta",'Mapa de Riesgos'!$L$24="Menor"),CONCATENATE("R",'Mapa de Riesgos'!$A$24),"")</f>
        <v/>
      </c>
      <c r="U6" s="371"/>
      <c r="V6" s="368" t="str">
        <f>IF(AND('Mapa de Riesgos'!$H$12="Muy Alta",'Mapa de Riesgos'!$L$12="Moderado"),CONCATENATE("R",'Mapa de Riesgos'!$A$12),"")</f>
        <v/>
      </c>
      <c r="W6" s="369"/>
      <c r="X6" s="369" t="str">
        <f>IF(AND('Mapa de Riesgos'!$H$18="Muy Alta",'Mapa de Riesgos'!$L$18="Moderado"),CONCATENATE("R",'Mapa de Riesgos'!$A$18),"")</f>
        <v/>
      </c>
      <c r="Y6" s="369"/>
      <c r="Z6" s="369" t="str">
        <f>IF(AND('Mapa de Riesgos'!$H$24="Muy Alta",'Mapa de Riesgos'!$L$24="Moderado"),CONCATENATE("R",'Mapa de Riesgos'!$A$24),"")</f>
        <v/>
      </c>
      <c r="AA6" s="371"/>
      <c r="AB6" s="368" t="str">
        <f>IF(AND('Mapa de Riesgos'!$H$12="Muy Alta",'Mapa de Riesgos'!$L$12="Mayor"),CONCATENATE("R",'Mapa de Riesgos'!$A$12),"")</f>
        <v/>
      </c>
      <c r="AC6" s="369"/>
      <c r="AD6" s="369" t="str">
        <f>IF(AND('Mapa de Riesgos'!$H$18="Muy Alta",'Mapa de Riesgos'!$L$18="Mayor"),CONCATENATE("R",'Mapa de Riesgos'!$A$18),"")</f>
        <v/>
      </c>
      <c r="AE6" s="369"/>
      <c r="AF6" s="369" t="str">
        <f>IF(AND('Mapa de Riesgos'!$H$24="Muy Alta",'Mapa de Riesgos'!$L$24="Mayor"),CONCATENATE("R",'Mapa de Riesgos'!$A$24),"")</f>
        <v/>
      </c>
      <c r="AG6" s="371"/>
      <c r="AH6" s="383" t="str">
        <f>IF(AND('Mapa de Riesgos'!$H$12="Muy Alta",'Mapa de Riesgos'!$L$12="Catastrófico"),CONCATENATE("R",'Mapa de Riesgos'!$A$12),"")</f>
        <v/>
      </c>
      <c r="AI6" s="384"/>
      <c r="AJ6" s="384" t="str">
        <f>IF(AND('Mapa de Riesgos'!$H$18="Muy Alta",'Mapa de Riesgos'!$L$18="Catastrófico"),CONCATENATE("R",'Mapa de Riesgos'!$A$18),"")</f>
        <v/>
      </c>
      <c r="AK6" s="384"/>
      <c r="AL6" s="384" t="str">
        <f>IF(AND('Mapa de Riesgos'!$H$24="Muy Alta",'Mapa de Riesgos'!$L$24="Catastrófico"),CONCATENATE("R",'Mapa de Riesgos'!$A$24),"")</f>
        <v/>
      </c>
      <c r="AM6" s="385"/>
      <c r="AO6" s="321" t="s">
        <v>147</v>
      </c>
      <c r="AP6" s="322"/>
      <c r="AQ6" s="322"/>
      <c r="AR6" s="322"/>
      <c r="AS6" s="322"/>
      <c r="AT6" s="32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row>
    <row r="7" spans="1:99" ht="15" customHeight="1" x14ac:dyDescent="0.25">
      <c r="A7" s="53"/>
      <c r="B7" s="319"/>
      <c r="C7" s="319"/>
      <c r="D7" s="320"/>
      <c r="E7" s="360"/>
      <c r="F7" s="361"/>
      <c r="G7" s="361"/>
      <c r="H7" s="361"/>
      <c r="I7" s="362"/>
      <c r="J7" s="370"/>
      <c r="K7" s="366"/>
      <c r="L7" s="366"/>
      <c r="M7" s="366"/>
      <c r="N7" s="366"/>
      <c r="O7" s="367"/>
      <c r="P7" s="370"/>
      <c r="Q7" s="366"/>
      <c r="R7" s="366"/>
      <c r="S7" s="366"/>
      <c r="T7" s="366"/>
      <c r="U7" s="367"/>
      <c r="V7" s="370"/>
      <c r="W7" s="366"/>
      <c r="X7" s="366"/>
      <c r="Y7" s="366"/>
      <c r="Z7" s="366"/>
      <c r="AA7" s="367"/>
      <c r="AB7" s="370"/>
      <c r="AC7" s="366"/>
      <c r="AD7" s="366"/>
      <c r="AE7" s="366"/>
      <c r="AF7" s="366"/>
      <c r="AG7" s="367"/>
      <c r="AH7" s="377"/>
      <c r="AI7" s="378"/>
      <c r="AJ7" s="378"/>
      <c r="AK7" s="378"/>
      <c r="AL7" s="378"/>
      <c r="AM7" s="379"/>
      <c r="AN7" s="53"/>
      <c r="AO7" s="324"/>
      <c r="AP7" s="325"/>
      <c r="AQ7" s="325"/>
      <c r="AR7" s="325"/>
      <c r="AS7" s="325"/>
      <c r="AT7" s="326"/>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row>
    <row r="8" spans="1:99" ht="15" customHeight="1" x14ac:dyDescent="0.25">
      <c r="A8" s="53"/>
      <c r="B8" s="319"/>
      <c r="C8" s="319"/>
      <c r="D8" s="320"/>
      <c r="E8" s="360"/>
      <c r="F8" s="361"/>
      <c r="G8" s="361"/>
      <c r="H8" s="361"/>
      <c r="I8" s="362"/>
      <c r="J8" s="370" t="str">
        <f>IF(AND('Mapa de Riesgos'!$H$30="Muy Alta",'Mapa de Riesgos'!$L$30="Leve"),CONCATENATE("R",'Mapa de Riesgos'!$A$30),"")</f>
        <v/>
      </c>
      <c r="K8" s="366"/>
      <c r="L8" s="366" t="str">
        <f>IF(AND('Mapa de Riesgos'!$H$36="Muy Alta",'Mapa de Riesgos'!$L$36="Leve"),CONCATENATE("R",'Mapa de Riesgos'!$A$36),"")</f>
        <v/>
      </c>
      <c r="M8" s="366"/>
      <c r="N8" s="366" t="str">
        <f>IF(AND('Mapa de Riesgos'!$H$42="Muy Alta",'Mapa de Riesgos'!$L$42="Leve"),CONCATENATE("R",'Mapa de Riesgos'!$A$42),"")</f>
        <v/>
      </c>
      <c r="O8" s="367"/>
      <c r="P8" s="370" t="str">
        <f>IF(AND('Mapa de Riesgos'!$H$30="Muy Alta",'Mapa de Riesgos'!$L$30="Menor"),CONCATENATE("R",'Mapa de Riesgos'!$A$30),"")</f>
        <v/>
      </c>
      <c r="Q8" s="366"/>
      <c r="R8" s="366" t="str">
        <f>IF(AND('Mapa de Riesgos'!$H$36="Muy Alta",'Mapa de Riesgos'!$L$36="Menor"),CONCATENATE("R",'Mapa de Riesgos'!$A$36),"")</f>
        <v/>
      </c>
      <c r="S8" s="366"/>
      <c r="T8" s="366" t="str">
        <f>IF(AND('Mapa de Riesgos'!$H$42="Muy Alta",'Mapa de Riesgos'!$L$42="Menor"),CONCATENATE("R",'Mapa de Riesgos'!$A$42),"")</f>
        <v/>
      </c>
      <c r="U8" s="367"/>
      <c r="V8" s="370" t="str">
        <f>IF(AND('Mapa de Riesgos'!$H$30="Muy Alta",'Mapa de Riesgos'!$L$30="Moderado"),CONCATENATE("R",'Mapa de Riesgos'!$A$30),"")</f>
        <v/>
      </c>
      <c r="W8" s="366"/>
      <c r="X8" s="366" t="str">
        <f>IF(AND('Mapa de Riesgos'!$H$36="Muy Alta",'Mapa de Riesgos'!$L$36="Moderado"),CONCATENATE("R",'Mapa de Riesgos'!$A$36),"")</f>
        <v/>
      </c>
      <c r="Y8" s="366"/>
      <c r="Z8" s="366" t="str">
        <f>IF(AND('Mapa de Riesgos'!$H$42="Muy Alta",'Mapa de Riesgos'!$L$42="Moderado"),CONCATENATE("R",'Mapa de Riesgos'!$A$42),"")</f>
        <v/>
      </c>
      <c r="AA8" s="367"/>
      <c r="AB8" s="370" t="str">
        <f>IF(AND('Mapa de Riesgos'!$H$30="Muy Alta",'Mapa de Riesgos'!$L$30="Mayor"),CONCATENATE("R",'Mapa de Riesgos'!$A$30),"")</f>
        <v/>
      </c>
      <c r="AC8" s="366"/>
      <c r="AD8" s="366" t="str">
        <f>IF(AND('Mapa de Riesgos'!$H$36="Muy Alta",'Mapa de Riesgos'!$L$36="Mayor"),CONCATENATE("R",'Mapa de Riesgos'!$A$36),"")</f>
        <v/>
      </c>
      <c r="AE8" s="366"/>
      <c r="AF8" s="366" t="str">
        <f>IF(AND('Mapa de Riesgos'!$H$42="Muy Alta",'Mapa de Riesgos'!$L$42="Mayor"),CONCATENATE("R",'Mapa de Riesgos'!$A$42),"")</f>
        <v/>
      </c>
      <c r="AG8" s="367"/>
      <c r="AH8" s="377" t="str">
        <f>IF(AND('Mapa de Riesgos'!$H$30="Muy Alta",'Mapa de Riesgos'!$L$30="Catastrófico"),CONCATENATE("R",'Mapa de Riesgos'!$A$30),"")</f>
        <v/>
      </c>
      <c r="AI8" s="378"/>
      <c r="AJ8" s="378" t="str">
        <f>IF(AND('Mapa de Riesgos'!$H$36="Muy Alta",'Mapa de Riesgos'!$L$36="Catastrófico"),CONCATENATE("R",'Mapa de Riesgos'!$A$36),"")</f>
        <v/>
      </c>
      <c r="AK8" s="378"/>
      <c r="AL8" s="378" t="str">
        <f>IF(AND('Mapa de Riesgos'!$H$42="Muy Alta",'Mapa de Riesgos'!$L$42="Catastrófico"),CONCATENATE("R",'Mapa de Riesgos'!$A$42),"")</f>
        <v/>
      </c>
      <c r="AM8" s="379"/>
      <c r="AN8" s="53"/>
      <c r="AO8" s="324"/>
      <c r="AP8" s="325"/>
      <c r="AQ8" s="325"/>
      <c r="AR8" s="325"/>
      <c r="AS8" s="325"/>
      <c r="AT8" s="326"/>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row>
    <row r="9" spans="1:99" ht="15" customHeight="1" x14ac:dyDescent="0.25">
      <c r="A9" s="53"/>
      <c r="B9" s="319"/>
      <c r="C9" s="319"/>
      <c r="D9" s="320"/>
      <c r="E9" s="360"/>
      <c r="F9" s="361"/>
      <c r="G9" s="361"/>
      <c r="H9" s="361"/>
      <c r="I9" s="362"/>
      <c r="J9" s="370"/>
      <c r="K9" s="366"/>
      <c r="L9" s="366"/>
      <c r="M9" s="366"/>
      <c r="N9" s="366"/>
      <c r="O9" s="367"/>
      <c r="P9" s="370"/>
      <c r="Q9" s="366"/>
      <c r="R9" s="366"/>
      <c r="S9" s="366"/>
      <c r="T9" s="366"/>
      <c r="U9" s="367"/>
      <c r="V9" s="370"/>
      <c r="W9" s="366"/>
      <c r="X9" s="366"/>
      <c r="Y9" s="366"/>
      <c r="Z9" s="366"/>
      <c r="AA9" s="367"/>
      <c r="AB9" s="370"/>
      <c r="AC9" s="366"/>
      <c r="AD9" s="366"/>
      <c r="AE9" s="366"/>
      <c r="AF9" s="366"/>
      <c r="AG9" s="367"/>
      <c r="AH9" s="377"/>
      <c r="AI9" s="378"/>
      <c r="AJ9" s="378"/>
      <c r="AK9" s="378"/>
      <c r="AL9" s="378"/>
      <c r="AM9" s="379"/>
      <c r="AN9" s="53"/>
      <c r="AO9" s="324"/>
      <c r="AP9" s="325"/>
      <c r="AQ9" s="325"/>
      <c r="AR9" s="325"/>
      <c r="AS9" s="325"/>
      <c r="AT9" s="326"/>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row>
    <row r="10" spans="1:99" ht="15" customHeight="1" x14ac:dyDescent="0.25">
      <c r="A10" s="53"/>
      <c r="B10" s="319"/>
      <c r="C10" s="319"/>
      <c r="D10" s="320"/>
      <c r="E10" s="360"/>
      <c r="F10" s="361"/>
      <c r="G10" s="361"/>
      <c r="H10" s="361"/>
      <c r="I10" s="362"/>
      <c r="J10" s="370" t="str">
        <f>IF(AND('Mapa de Riesgos'!$H$48="Muy Alta",'Mapa de Riesgos'!$L$48="Leve"),CONCATENATE("R",'Mapa de Riesgos'!$A$48),"")</f>
        <v/>
      </c>
      <c r="K10" s="366"/>
      <c r="L10" s="366" t="str">
        <f>IF(AND('Mapa de Riesgos'!$H$54="Muy Alta",'Mapa de Riesgos'!$L$54="Leve"),CONCATENATE("R",'Mapa de Riesgos'!$A$54),"")</f>
        <v/>
      </c>
      <c r="M10" s="366"/>
      <c r="N10" s="366" t="str">
        <f>IF(AND('Mapa de Riesgos'!$H$60="Muy Alta",'Mapa de Riesgos'!$L$60="Leve"),CONCATENATE("R",'Mapa de Riesgos'!$A$60),"")</f>
        <v/>
      </c>
      <c r="O10" s="367"/>
      <c r="P10" s="370" t="str">
        <f>IF(AND('Mapa de Riesgos'!$H$48="Muy Alta",'Mapa de Riesgos'!$L$48="Menor"),CONCATENATE("R",'Mapa de Riesgos'!$A$48),"")</f>
        <v/>
      </c>
      <c r="Q10" s="366"/>
      <c r="R10" s="366" t="str">
        <f>IF(AND('Mapa de Riesgos'!$H$54="Muy Alta",'Mapa de Riesgos'!$L$54="Menor"),CONCATENATE("R",'Mapa de Riesgos'!$A$54),"")</f>
        <v/>
      </c>
      <c r="S10" s="366"/>
      <c r="T10" s="366" t="str">
        <f>IF(AND('Mapa de Riesgos'!$H$60="Muy Alta",'Mapa de Riesgos'!$L$60="Menor"),CONCATENATE("R",'Mapa de Riesgos'!$A$60),"")</f>
        <v/>
      </c>
      <c r="U10" s="367"/>
      <c r="V10" s="370" t="str">
        <f>IF(AND('Mapa de Riesgos'!$H$48="Muy Alta",'Mapa de Riesgos'!$L$48="Moderado"),CONCATENATE("R",'Mapa de Riesgos'!$A$48),"")</f>
        <v/>
      </c>
      <c r="W10" s="366"/>
      <c r="X10" s="366" t="str">
        <f>IF(AND('Mapa de Riesgos'!$H$54="Muy Alta",'Mapa de Riesgos'!$L$54="Moderado"),CONCATENATE("R",'Mapa de Riesgos'!$A$54),"")</f>
        <v/>
      </c>
      <c r="Y10" s="366"/>
      <c r="Z10" s="366" t="str">
        <f>IF(AND('Mapa de Riesgos'!$H$60="Muy Alta",'Mapa de Riesgos'!$L$60="Moderado"),CONCATENATE("R",'Mapa de Riesgos'!$A$60),"")</f>
        <v/>
      </c>
      <c r="AA10" s="367"/>
      <c r="AB10" s="370" t="str">
        <f>IF(AND('Mapa de Riesgos'!$H$48="Muy Alta",'Mapa de Riesgos'!$L$48="Mayor"),CONCATENATE("R",'Mapa de Riesgos'!$A$48),"")</f>
        <v/>
      </c>
      <c r="AC10" s="366"/>
      <c r="AD10" s="366" t="str">
        <f>IF(AND('Mapa de Riesgos'!$H$54="Muy Alta",'Mapa de Riesgos'!$L$54="Mayor"),CONCATENATE("R",'Mapa de Riesgos'!$A$54),"")</f>
        <v/>
      </c>
      <c r="AE10" s="366"/>
      <c r="AF10" s="366" t="str">
        <f>IF(AND('Mapa de Riesgos'!$H$60="Muy Alta",'Mapa de Riesgos'!$L$60="Mayor"),CONCATENATE("R",'Mapa de Riesgos'!$A$60),"")</f>
        <v/>
      </c>
      <c r="AG10" s="367"/>
      <c r="AH10" s="377" t="str">
        <f>IF(AND('Mapa de Riesgos'!$H$48="Muy Alta",'Mapa de Riesgos'!$L$48="Catastrófico"),CONCATENATE("R",'Mapa de Riesgos'!$A$48),"")</f>
        <v/>
      </c>
      <c r="AI10" s="378"/>
      <c r="AJ10" s="378" t="str">
        <f>IF(AND('Mapa de Riesgos'!$H$54="Muy Alta",'Mapa de Riesgos'!$L$54="Catastrófico"),CONCATENATE("R",'Mapa de Riesgos'!$A$54),"")</f>
        <v/>
      </c>
      <c r="AK10" s="378"/>
      <c r="AL10" s="378" t="str">
        <f>IF(AND('Mapa de Riesgos'!$H$60="Muy Alta",'Mapa de Riesgos'!$L$60="Catastrófico"),CONCATENATE("R",'Mapa de Riesgos'!$A$60),"")</f>
        <v/>
      </c>
      <c r="AM10" s="379"/>
      <c r="AN10" s="53"/>
      <c r="AO10" s="324"/>
      <c r="AP10" s="325"/>
      <c r="AQ10" s="325"/>
      <c r="AR10" s="325"/>
      <c r="AS10" s="325"/>
      <c r="AT10" s="326"/>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row>
    <row r="11" spans="1:99" ht="15" customHeight="1" x14ac:dyDescent="0.25">
      <c r="A11" s="53"/>
      <c r="B11" s="319"/>
      <c r="C11" s="319"/>
      <c r="D11" s="320"/>
      <c r="E11" s="360"/>
      <c r="F11" s="361"/>
      <c r="G11" s="361"/>
      <c r="H11" s="361"/>
      <c r="I11" s="362"/>
      <c r="J11" s="370"/>
      <c r="K11" s="366"/>
      <c r="L11" s="366"/>
      <c r="M11" s="366"/>
      <c r="N11" s="366"/>
      <c r="O11" s="367"/>
      <c r="P11" s="370"/>
      <c r="Q11" s="366"/>
      <c r="R11" s="366"/>
      <c r="S11" s="366"/>
      <c r="T11" s="366"/>
      <c r="U11" s="367"/>
      <c r="V11" s="370"/>
      <c r="W11" s="366"/>
      <c r="X11" s="366"/>
      <c r="Y11" s="366"/>
      <c r="Z11" s="366"/>
      <c r="AA11" s="367"/>
      <c r="AB11" s="370"/>
      <c r="AC11" s="366"/>
      <c r="AD11" s="366"/>
      <c r="AE11" s="366"/>
      <c r="AF11" s="366"/>
      <c r="AG11" s="367"/>
      <c r="AH11" s="377"/>
      <c r="AI11" s="378"/>
      <c r="AJ11" s="378"/>
      <c r="AK11" s="378"/>
      <c r="AL11" s="378"/>
      <c r="AM11" s="379"/>
      <c r="AN11" s="53"/>
      <c r="AO11" s="324"/>
      <c r="AP11" s="325"/>
      <c r="AQ11" s="325"/>
      <c r="AR11" s="325"/>
      <c r="AS11" s="325"/>
      <c r="AT11" s="326"/>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row>
    <row r="12" spans="1:99" ht="15" customHeight="1" x14ac:dyDescent="0.25">
      <c r="A12" s="53"/>
      <c r="B12" s="319"/>
      <c r="C12" s="319"/>
      <c r="D12" s="320"/>
      <c r="E12" s="360"/>
      <c r="F12" s="361"/>
      <c r="G12" s="361"/>
      <c r="H12" s="361"/>
      <c r="I12" s="362"/>
      <c r="J12" s="370" t="str">
        <f>IF(AND('Mapa de Riesgos'!$H$66="Muy Alta",'Mapa de Riesgos'!$L$66="Leve"),CONCATENATE("R",'Mapa de Riesgos'!$A$66),"")</f>
        <v/>
      </c>
      <c r="K12" s="366"/>
      <c r="L12" s="366" t="str">
        <f>IF(AND('Mapa de Riesgos'!$H$72="Muy Alta",'Mapa de Riesgos'!$L$72="Leve"),CONCATENATE("R",'Mapa de Riesgos'!$A$72),"")</f>
        <v/>
      </c>
      <c r="M12" s="366"/>
      <c r="N12" s="366" t="str">
        <f>IF(AND('Mapa de Riesgos'!$H$78="Muy Alta",'Mapa de Riesgos'!$L$78="Leve"),CONCATENATE("R",'Mapa de Riesgos'!$A$78),"")</f>
        <v/>
      </c>
      <c r="O12" s="367"/>
      <c r="P12" s="370" t="str">
        <f>IF(AND('Mapa de Riesgos'!$H$66="Muy Alta",'Mapa de Riesgos'!$L$66="Menor"),CONCATENATE("R",'Mapa de Riesgos'!$A$66),"")</f>
        <v/>
      </c>
      <c r="Q12" s="366"/>
      <c r="R12" s="366" t="str">
        <f>IF(AND('Mapa de Riesgos'!$H$72="Muy Alta",'Mapa de Riesgos'!$L$72="Menor"),CONCATENATE("R",'Mapa de Riesgos'!$A$72),"")</f>
        <v/>
      </c>
      <c r="S12" s="366"/>
      <c r="T12" s="366" t="str">
        <f>IF(AND('Mapa de Riesgos'!$H$78="Muy Alta",'Mapa de Riesgos'!$L$78="Menor"),CONCATENATE("R",'Mapa de Riesgos'!$A$78),"")</f>
        <v/>
      </c>
      <c r="U12" s="367"/>
      <c r="V12" s="370" t="str">
        <f>IF(AND('Mapa de Riesgos'!$H$66="Muy Alta",'Mapa de Riesgos'!$L$66="Moderado"),CONCATENATE("R",'Mapa de Riesgos'!$A$66),"")</f>
        <v/>
      </c>
      <c r="W12" s="366"/>
      <c r="X12" s="366" t="str">
        <f>IF(AND('Mapa de Riesgos'!$H$72="Muy Alta",'Mapa de Riesgos'!$L$72="Moderado"),CONCATENATE("R",'Mapa de Riesgos'!$A$72),"")</f>
        <v/>
      </c>
      <c r="Y12" s="366"/>
      <c r="Z12" s="366" t="str">
        <f>IF(AND('Mapa de Riesgos'!$H$78="Muy Alta",'Mapa de Riesgos'!$L$78="Moderado"),CONCATENATE("R",'Mapa de Riesgos'!$A$78),"")</f>
        <v/>
      </c>
      <c r="AA12" s="367"/>
      <c r="AB12" s="370" t="str">
        <f>IF(AND('Mapa de Riesgos'!$H$66="Muy Alta",'Mapa de Riesgos'!$L$66="Mayor"),CONCATENATE("R",'Mapa de Riesgos'!$A$66),"")</f>
        <v/>
      </c>
      <c r="AC12" s="366"/>
      <c r="AD12" s="366" t="str">
        <f>IF(AND('Mapa de Riesgos'!$H$72="Muy Alta",'Mapa de Riesgos'!$L$72="Mayor"),CONCATENATE("R",'Mapa de Riesgos'!$A$72),"")</f>
        <v/>
      </c>
      <c r="AE12" s="366"/>
      <c r="AF12" s="366" t="str">
        <f>IF(AND('Mapa de Riesgos'!$H$78="Muy Alta",'Mapa de Riesgos'!$L$78="Mayor"),CONCATENATE("R",'Mapa de Riesgos'!$A$78),"")</f>
        <v/>
      </c>
      <c r="AG12" s="367"/>
      <c r="AH12" s="377" t="str">
        <f>IF(AND('Mapa de Riesgos'!$H$66="Muy Alta",'Mapa de Riesgos'!$L$66="Catastrófico"),CONCATENATE("R",'Mapa de Riesgos'!$A$66),"")</f>
        <v/>
      </c>
      <c r="AI12" s="378"/>
      <c r="AJ12" s="378" t="str">
        <f>IF(AND('Mapa de Riesgos'!$H$72="Muy Alta",'Mapa de Riesgos'!$L$72="Catastrófico"),CONCATENATE("R",'Mapa de Riesgos'!$A$72),"")</f>
        <v/>
      </c>
      <c r="AK12" s="378"/>
      <c r="AL12" s="378" t="str">
        <f>IF(AND('Mapa de Riesgos'!$H$78="Muy Alta",'Mapa de Riesgos'!$L$78="Catastrófico"),CONCATENATE("R",'Mapa de Riesgos'!$A$78),"")</f>
        <v/>
      </c>
      <c r="AM12" s="379"/>
      <c r="AN12" s="53"/>
      <c r="AO12" s="324"/>
      <c r="AP12" s="325"/>
      <c r="AQ12" s="325"/>
      <c r="AR12" s="325"/>
      <c r="AS12" s="325"/>
      <c r="AT12" s="326"/>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row>
    <row r="13" spans="1:99" ht="15.75" customHeight="1" thickBot="1" x14ac:dyDescent="0.3">
      <c r="A13" s="53"/>
      <c r="B13" s="319"/>
      <c r="C13" s="319"/>
      <c r="D13" s="320"/>
      <c r="E13" s="363"/>
      <c r="F13" s="364"/>
      <c r="G13" s="364"/>
      <c r="H13" s="364"/>
      <c r="I13" s="365"/>
      <c r="J13" s="370"/>
      <c r="K13" s="366"/>
      <c r="L13" s="366"/>
      <c r="M13" s="366"/>
      <c r="N13" s="366"/>
      <c r="O13" s="367"/>
      <c r="P13" s="370"/>
      <c r="Q13" s="366"/>
      <c r="R13" s="366"/>
      <c r="S13" s="366"/>
      <c r="T13" s="366"/>
      <c r="U13" s="367"/>
      <c r="V13" s="370"/>
      <c r="W13" s="366"/>
      <c r="X13" s="366"/>
      <c r="Y13" s="366"/>
      <c r="Z13" s="366"/>
      <c r="AA13" s="367"/>
      <c r="AB13" s="370"/>
      <c r="AC13" s="366"/>
      <c r="AD13" s="366"/>
      <c r="AE13" s="366"/>
      <c r="AF13" s="366"/>
      <c r="AG13" s="367"/>
      <c r="AH13" s="380"/>
      <c r="AI13" s="381"/>
      <c r="AJ13" s="381"/>
      <c r="AK13" s="381"/>
      <c r="AL13" s="381"/>
      <c r="AM13" s="382"/>
      <c r="AN13" s="53"/>
      <c r="AO13" s="327"/>
      <c r="AP13" s="328"/>
      <c r="AQ13" s="328"/>
      <c r="AR13" s="328"/>
      <c r="AS13" s="328"/>
      <c r="AT13" s="329"/>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row>
    <row r="14" spans="1:99" ht="15" customHeight="1" x14ac:dyDescent="0.25">
      <c r="A14" s="53"/>
      <c r="B14" s="319"/>
      <c r="C14" s="319"/>
      <c r="D14" s="320"/>
      <c r="E14" s="357" t="s">
        <v>148</v>
      </c>
      <c r="F14" s="358"/>
      <c r="G14" s="358"/>
      <c r="H14" s="358"/>
      <c r="I14" s="358"/>
      <c r="J14" s="392" t="str">
        <f>IF(AND('Mapa de Riesgos'!$H$12="Alta",'Mapa de Riesgos'!$L$12="Leve"),CONCATENATE("R",'Mapa de Riesgos'!$A$12),"")</f>
        <v/>
      </c>
      <c r="K14" s="393"/>
      <c r="L14" s="393" t="str">
        <f>IF(AND('Mapa de Riesgos'!$H$18="Alta",'Mapa de Riesgos'!$L$18="Leve"),CONCATENATE("R",'Mapa de Riesgos'!$A$18),"")</f>
        <v/>
      </c>
      <c r="M14" s="393"/>
      <c r="N14" s="393" t="str">
        <f>IF(AND('Mapa de Riesgos'!$H$24="Alta",'Mapa de Riesgos'!$L$24="Leve"),CONCATENATE("R",'Mapa de Riesgos'!$A$24),"")</f>
        <v/>
      </c>
      <c r="O14" s="394"/>
      <c r="P14" s="392" t="str">
        <f>IF(AND('Mapa de Riesgos'!$H$12="Alta",'Mapa de Riesgos'!$L$12="Menor"),CONCATENATE("R",'Mapa de Riesgos'!$A$12),"")</f>
        <v/>
      </c>
      <c r="Q14" s="393"/>
      <c r="R14" s="393" t="str">
        <f>IF(AND('Mapa de Riesgos'!$H$18="Alta",'Mapa de Riesgos'!$L$18="Menor"),CONCATENATE("R",'Mapa de Riesgos'!$A$18),"")</f>
        <v/>
      </c>
      <c r="S14" s="393"/>
      <c r="T14" s="393" t="str">
        <f>IF(AND('Mapa de Riesgos'!$H$24="Alta",'Mapa de Riesgos'!$L$24="Menor"),CONCATENATE("R",'Mapa de Riesgos'!$A$24),"")</f>
        <v/>
      </c>
      <c r="U14" s="394"/>
      <c r="V14" s="368" t="str">
        <f>IF(AND('Mapa de Riesgos'!$H$12="Alta",'Mapa de Riesgos'!$L$12="Moderado"),CONCATENATE("R",'Mapa de Riesgos'!$A$12),"")</f>
        <v/>
      </c>
      <c r="W14" s="369"/>
      <c r="X14" s="369" t="str">
        <f>IF(AND('Mapa de Riesgos'!$H$18="Alta",'Mapa de Riesgos'!$L$18="Moderado"),CONCATENATE("R",'Mapa de Riesgos'!$A$18),"")</f>
        <v/>
      </c>
      <c r="Y14" s="369"/>
      <c r="Z14" s="369" t="str">
        <f>IF(AND('Mapa de Riesgos'!$H$24="Alta",'Mapa de Riesgos'!$L$24="Moderado"),CONCATENATE("R",'Mapa de Riesgos'!$A$24),"")</f>
        <v/>
      </c>
      <c r="AA14" s="371"/>
      <c r="AB14" s="368" t="str">
        <f>IF(AND('Mapa de Riesgos'!$H$12="Alta",'Mapa de Riesgos'!$L$12="Mayor"),CONCATENATE("R",'Mapa de Riesgos'!$A$12),"")</f>
        <v/>
      </c>
      <c r="AC14" s="369"/>
      <c r="AD14" s="369" t="str">
        <f>IF(AND('Mapa de Riesgos'!$H$18="Alta",'Mapa de Riesgos'!$L$18="Mayor"),CONCATENATE("R",'Mapa de Riesgos'!$A$18),"")</f>
        <v/>
      </c>
      <c r="AE14" s="369"/>
      <c r="AF14" s="369" t="str">
        <f>IF(AND('Mapa de Riesgos'!$H$24="Alta",'Mapa de Riesgos'!$L$24="Mayor"),CONCATENATE("R",'Mapa de Riesgos'!$A$24),"")</f>
        <v/>
      </c>
      <c r="AG14" s="371"/>
      <c r="AH14" s="383" t="str">
        <f>IF(AND('Mapa de Riesgos'!$H$12="Alta",'Mapa de Riesgos'!$L$12="Catastrófico"),CONCATENATE("R",'Mapa de Riesgos'!$A$12),"")</f>
        <v/>
      </c>
      <c r="AI14" s="384"/>
      <c r="AJ14" s="384" t="str">
        <f>IF(AND('Mapa de Riesgos'!$H$18="Alta",'Mapa de Riesgos'!$L$18="Catastrófico"),CONCATENATE("R",'Mapa de Riesgos'!$A$18),"")</f>
        <v/>
      </c>
      <c r="AK14" s="384"/>
      <c r="AL14" s="384" t="str">
        <f>IF(AND('Mapa de Riesgos'!$H$24="Alta",'Mapa de Riesgos'!$L$24="Catastrófico"),CONCATENATE("R",'Mapa de Riesgos'!$A$24),"")</f>
        <v/>
      </c>
      <c r="AM14" s="385"/>
      <c r="AN14" s="53"/>
      <c r="AO14" s="330" t="s">
        <v>149</v>
      </c>
      <c r="AP14" s="331"/>
      <c r="AQ14" s="331"/>
      <c r="AR14" s="331"/>
      <c r="AS14" s="331"/>
      <c r="AT14" s="332"/>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row>
    <row r="15" spans="1:99" ht="15" customHeight="1" x14ac:dyDescent="0.25">
      <c r="A15" s="53"/>
      <c r="B15" s="319"/>
      <c r="C15" s="319"/>
      <c r="D15" s="320"/>
      <c r="E15" s="360"/>
      <c r="F15" s="361"/>
      <c r="G15" s="361"/>
      <c r="H15" s="361"/>
      <c r="I15" s="361"/>
      <c r="J15" s="386"/>
      <c r="K15" s="387"/>
      <c r="L15" s="387"/>
      <c r="M15" s="387"/>
      <c r="N15" s="387"/>
      <c r="O15" s="388"/>
      <c r="P15" s="386"/>
      <c r="Q15" s="387"/>
      <c r="R15" s="387"/>
      <c r="S15" s="387"/>
      <c r="T15" s="387"/>
      <c r="U15" s="388"/>
      <c r="V15" s="370"/>
      <c r="W15" s="366"/>
      <c r="X15" s="366"/>
      <c r="Y15" s="366"/>
      <c r="Z15" s="366"/>
      <c r="AA15" s="367"/>
      <c r="AB15" s="370"/>
      <c r="AC15" s="366"/>
      <c r="AD15" s="366"/>
      <c r="AE15" s="366"/>
      <c r="AF15" s="366"/>
      <c r="AG15" s="367"/>
      <c r="AH15" s="377"/>
      <c r="AI15" s="378"/>
      <c r="AJ15" s="378"/>
      <c r="AK15" s="378"/>
      <c r="AL15" s="378"/>
      <c r="AM15" s="379"/>
      <c r="AN15" s="53"/>
      <c r="AO15" s="333"/>
      <c r="AP15" s="334"/>
      <c r="AQ15" s="334"/>
      <c r="AR15" s="334"/>
      <c r="AS15" s="334"/>
      <c r="AT15" s="335"/>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row>
    <row r="16" spans="1:99" ht="15" customHeight="1" x14ac:dyDescent="0.25">
      <c r="A16" s="53"/>
      <c r="B16" s="319"/>
      <c r="C16" s="319"/>
      <c r="D16" s="320"/>
      <c r="E16" s="360"/>
      <c r="F16" s="361"/>
      <c r="G16" s="361"/>
      <c r="H16" s="361"/>
      <c r="I16" s="361"/>
      <c r="J16" s="386" t="str">
        <f>IF(AND('Mapa de Riesgos'!$H$30="Alta",'Mapa de Riesgos'!$L$30="Leve"),CONCATENATE("R",'Mapa de Riesgos'!$A$30),"")</f>
        <v/>
      </c>
      <c r="K16" s="387"/>
      <c r="L16" s="387" t="str">
        <f>IF(AND('Mapa de Riesgos'!$H$36="Alta",'Mapa de Riesgos'!$L$36="Leve"),CONCATENATE("R",'Mapa de Riesgos'!$A$36),"")</f>
        <v/>
      </c>
      <c r="M16" s="387"/>
      <c r="N16" s="387" t="str">
        <f>IF(AND('Mapa de Riesgos'!$H$42="Alta",'Mapa de Riesgos'!$L$42="Leve"),CONCATENATE("R",'Mapa de Riesgos'!$A$42),"")</f>
        <v/>
      </c>
      <c r="O16" s="388"/>
      <c r="P16" s="386" t="str">
        <f>IF(AND('Mapa de Riesgos'!$H$30="Alta",'Mapa de Riesgos'!$L$30="Menor"),CONCATENATE("R",'Mapa de Riesgos'!$A$30),"")</f>
        <v/>
      </c>
      <c r="Q16" s="387"/>
      <c r="R16" s="387" t="str">
        <f>IF(AND('Mapa de Riesgos'!$H$36="Alta",'Mapa de Riesgos'!$L$36="Menor"),CONCATENATE("R",'Mapa de Riesgos'!$A$36),"")</f>
        <v/>
      </c>
      <c r="S16" s="387"/>
      <c r="T16" s="387" t="str">
        <f>IF(AND('Mapa de Riesgos'!$H$42="Alta",'Mapa de Riesgos'!$L$42="Menor"),CONCATENATE("R",'Mapa de Riesgos'!$A$42),"")</f>
        <v/>
      </c>
      <c r="U16" s="388"/>
      <c r="V16" s="370" t="str">
        <f>IF(AND('Mapa de Riesgos'!$H$30="Alta",'Mapa de Riesgos'!$L$30="Moderado"),CONCATENATE("R",'Mapa de Riesgos'!$A$30),"")</f>
        <v/>
      </c>
      <c r="W16" s="366"/>
      <c r="X16" s="366" t="str">
        <f>IF(AND('Mapa de Riesgos'!$H$36="Alta",'Mapa de Riesgos'!$L$36="Moderado"),CONCATENATE("R",'Mapa de Riesgos'!$A$36),"")</f>
        <v/>
      </c>
      <c r="Y16" s="366"/>
      <c r="Z16" s="366" t="str">
        <f>IF(AND('Mapa de Riesgos'!$H$42="Alta",'Mapa de Riesgos'!$L$42="Moderado"),CONCATENATE("R",'Mapa de Riesgos'!$A$42),"")</f>
        <v/>
      </c>
      <c r="AA16" s="367"/>
      <c r="AB16" s="370" t="str">
        <f>IF(AND('Mapa de Riesgos'!$H$30="Alta",'Mapa de Riesgos'!$L$30="Mayor"),CONCATENATE("R",'Mapa de Riesgos'!$A$30),"")</f>
        <v/>
      </c>
      <c r="AC16" s="366"/>
      <c r="AD16" s="366" t="str">
        <f>IF(AND('Mapa de Riesgos'!$H$36="Alta",'Mapa de Riesgos'!$L$36="Mayor"),CONCATENATE("R",'Mapa de Riesgos'!$A$36),"")</f>
        <v/>
      </c>
      <c r="AE16" s="366"/>
      <c r="AF16" s="366" t="str">
        <f>IF(AND('Mapa de Riesgos'!$H$42="Alta",'Mapa de Riesgos'!$L$42="Mayor"),CONCATENATE("R",'Mapa de Riesgos'!$A$42),"")</f>
        <v/>
      </c>
      <c r="AG16" s="367"/>
      <c r="AH16" s="377" t="str">
        <f>IF(AND('Mapa de Riesgos'!$H$30="Alta",'Mapa de Riesgos'!$L$30="Catastrófico"),CONCATENATE("R",'Mapa de Riesgos'!$A$30),"")</f>
        <v/>
      </c>
      <c r="AI16" s="378"/>
      <c r="AJ16" s="378" t="str">
        <f>IF(AND('Mapa de Riesgos'!$H$36="Alta",'Mapa de Riesgos'!$L$36="Catastrófico"),CONCATENATE("R",'Mapa de Riesgos'!$A$36),"")</f>
        <v/>
      </c>
      <c r="AK16" s="378"/>
      <c r="AL16" s="378" t="str">
        <f>IF(AND('Mapa de Riesgos'!$H$42="Alta",'Mapa de Riesgos'!$L$42="Catastrófico"),CONCATENATE("R",'Mapa de Riesgos'!$A$42),"")</f>
        <v/>
      </c>
      <c r="AM16" s="379"/>
      <c r="AN16" s="53"/>
      <c r="AO16" s="333"/>
      <c r="AP16" s="334"/>
      <c r="AQ16" s="334"/>
      <c r="AR16" s="334"/>
      <c r="AS16" s="334"/>
      <c r="AT16" s="335"/>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row>
    <row r="17" spans="1:80" ht="15" customHeight="1" x14ac:dyDescent="0.25">
      <c r="A17" s="53"/>
      <c r="B17" s="319"/>
      <c r="C17" s="319"/>
      <c r="D17" s="320"/>
      <c r="E17" s="360"/>
      <c r="F17" s="361"/>
      <c r="G17" s="361"/>
      <c r="H17" s="361"/>
      <c r="I17" s="361"/>
      <c r="J17" s="386"/>
      <c r="K17" s="387"/>
      <c r="L17" s="387"/>
      <c r="M17" s="387"/>
      <c r="N17" s="387"/>
      <c r="O17" s="388"/>
      <c r="P17" s="386"/>
      <c r="Q17" s="387"/>
      <c r="R17" s="387"/>
      <c r="S17" s="387"/>
      <c r="T17" s="387"/>
      <c r="U17" s="388"/>
      <c r="V17" s="370"/>
      <c r="W17" s="366"/>
      <c r="X17" s="366"/>
      <c r="Y17" s="366"/>
      <c r="Z17" s="366"/>
      <c r="AA17" s="367"/>
      <c r="AB17" s="370"/>
      <c r="AC17" s="366"/>
      <c r="AD17" s="366"/>
      <c r="AE17" s="366"/>
      <c r="AF17" s="366"/>
      <c r="AG17" s="367"/>
      <c r="AH17" s="377"/>
      <c r="AI17" s="378"/>
      <c r="AJ17" s="378"/>
      <c r="AK17" s="378"/>
      <c r="AL17" s="378"/>
      <c r="AM17" s="379"/>
      <c r="AN17" s="53"/>
      <c r="AO17" s="333"/>
      <c r="AP17" s="334"/>
      <c r="AQ17" s="334"/>
      <c r="AR17" s="334"/>
      <c r="AS17" s="334"/>
      <c r="AT17" s="335"/>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row>
    <row r="18" spans="1:80" ht="15" customHeight="1" x14ac:dyDescent="0.25">
      <c r="A18" s="53"/>
      <c r="B18" s="319"/>
      <c r="C18" s="319"/>
      <c r="D18" s="320"/>
      <c r="E18" s="360"/>
      <c r="F18" s="361"/>
      <c r="G18" s="361"/>
      <c r="H18" s="361"/>
      <c r="I18" s="361"/>
      <c r="J18" s="386" t="str">
        <f>IF(AND('Mapa de Riesgos'!$H$48="Alta",'Mapa de Riesgos'!$L$48="Leve"),CONCATENATE("R",'Mapa de Riesgos'!$A$48),"")</f>
        <v/>
      </c>
      <c r="K18" s="387"/>
      <c r="L18" s="387" t="str">
        <f>IF(AND('Mapa de Riesgos'!$H$54="Alta",'Mapa de Riesgos'!$L$54="Leve"),CONCATENATE("R",'Mapa de Riesgos'!$A$54),"")</f>
        <v/>
      </c>
      <c r="M18" s="387"/>
      <c r="N18" s="387" t="str">
        <f>IF(AND('Mapa de Riesgos'!$H$60="Alta",'Mapa de Riesgos'!$L$60="Leve"),CONCATENATE("R",'Mapa de Riesgos'!$A$60),"")</f>
        <v/>
      </c>
      <c r="O18" s="388"/>
      <c r="P18" s="386" t="str">
        <f>IF(AND('Mapa de Riesgos'!$H$48="Alta",'Mapa de Riesgos'!$L$48="Menor"),CONCATENATE("R",'Mapa de Riesgos'!$A$48),"")</f>
        <v/>
      </c>
      <c r="Q18" s="387"/>
      <c r="R18" s="387" t="str">
        <f>IF(AND('Mapa de Riesgos'!$H$54="Alta",'Mapa de Riesgos'!$L$54="Menor"),CONCATENATE("R",'Mapa de Riesgos'!$A$54),"")</f>
        <v/>
      </c>
      <c r="S18" s="387"/>
      <c r="T18" s="387" t="str">
        <f>IF(AND('Mapa de Riesgos'!$H$60="Alta",'Mapa de Riesgos'!$L$60="Menor"),CONCATENATE("R",'Mapa de Riesgos'!$A$60),"")</f>
        <v/>
      </c>
      <c r="U18" s="388"/>
      <c r="V18" s="370" t="str">
        <f>IF(AND('Mapa de Riesgos'!$H$48="Alta",'Mapa de Riesgos'!$L$48="Moderado"),CONCATENATE("R",'Mapa de Riesgos'!$A$48),"")</f>
        <v/>
      </c>
      <c r="W18" s="366"/>
      <c r="X18" s="366" t="str">
        <f>IF(AND('Mapa de Riesgos'!$H$54="Alta",'Mapa de Riesgos'!$L$54="Moderado"),CONCATENATE("R",'Mapa de Riesgos'!$A$54),"")</f>
        <v/>
      </c>
      <c r="Y18" s="366"/>
      <c r="Z18" s="366" t="str">
        <f>IF(AND('Mapa de Riesgos'!$H$60="Alta",'Mapa de Riesgos'!$L$60="Moderado"),CONCATENATE("R",'Mapa de Riesgos'!$A$60),"")</f>
        <v/>
      </c>
      <c r="AA18" s="367"/>
      <c r="AB18" s="370" t="str">
        <f>IF(AND('Mapa de Riesgos'!$H$48="Alta",'Mapa de Riesgos'!$L$48="Mayor"),CONCATENATE("R",'Mapa de Riesgos'!$A$48),"")</f>
        <v/>
      </c>
      <c r="AC18" s="366"/>
      <c r="AD18" s="366" t="str">
        <f>IF(AND('Mapa de Riesgos'!$H$54="Alta",'Mapa de Riesgos'!$L$54="Mayor"),CONCATENATE("R",'Mapa de Riesgos'!$A$54),"")</f>
        <v/>
      </c>
      <c r="AE18" s="366"/>
      <c r="AF18" s="366" t="str">
        <f>IF(AND('Mapa de Riesgos'!$H$60="Alta",'Mapa de Riesgos'!$L$60="Mayor"),CONCATENATE("R",'Mapa de Riesgos'!$A$60),"")</f>
        <v/>
      </c>
      <c r="AG18" s="367"/>
      <c r="AH18" s="377" t="str">
        <f>IF(AND('Mapa de Riesgos'!$H$48="Alta",'Mapa de Riesgos'!$L$48="Catastrófico"),CONCATENATE("R",'Mapa de Riesgos'!$A$48),"")</f>
        <v/>
      </c>
      <c r="AI18" s="378"/>
      <c r="AJ18" s="378" t="str">
        <f>IF(AND('Mapa de Riesgos'!$H$54="Alta",'Mapa de Riesgos'!$L$54="Catastrófico"),CONCATENATE("R",'Mapa de Riesgos'!$A$54),"")</f>
        <v/>
      </c>
      <c r="AK18" s="378"/>
      <c r="AL18" s="378" t="str">
        <f>IF(AND('Mapa de Riesgos'!$H$60="Alta",'Mapa de Riesgos'!$L$60="Catastrófico"),CONCATENATE("R",'Mapa de Riesgos'!$A$60),"")</f>
        <v/>
      </c>
      <c r="AM18" s="379"/>
      <c r="AN18" s="53"/>
      <c r="AO18" s="333"/>
      <c r="AP18" s="334"/>
      <c r="AQ18" s="334"/>
      <c r="AR18" s="334"/>
      <c r="AS18" s="334"/>
      <c r="AT18" s="335"/>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row>
    <row r="19" spans="1:80" ht="15" customHeight="1" x14ac:dyDescent="0.25">
      <c r="A19" s="53"/>
      <c r="B19" s="319"/>
      <c r="C19" s="319"/>
      <c r="D19" s="320"/>
      <c r="E19" s="360"/>
      <c r="F19" s="361"/>
      <c r="G19" s="361"/>
      <c r="H19" s="361"/>
      <c r="I19" s="361"/>
      <c r="J19" s="386"/>
      <c r="K19" s="387"/>
      <c r="L19" s="387"/>
      <c r="M19" s="387"/>
      <c r="N19" s="387"/>
      <c r="O19" s="388"/>
      <c r="P19" s="386"/>
      <c r="Q19" s="387"/>
      <c r="R19" s="387"/>
      <c r="S19" s="387"/>
      <c r="T19" s="387"/>
      <c r="U19" s="388"/>
      <c r="V19" s="370"/>
      <c r="W19" s="366"/>
      <c r="X19" s="366"/>
      <c r="Y19" s="366"/>
      <c r="Z19" s="366"/>
      <c r="AA19" s="367"/>
      <c r="AB19" s="370"/>
      <c r="AC19" s="366"/>
      <c r="AD19" s="366"/>
      <c r="AE19" s="366"/>
      <c r="AF19" s="366"/>
      <c r="AG19" s="367"/>
      <c r="AH19" s="377"/>
      <c r="AI19" s="378"/>
      <c r="AJ19" s="378"/>
      <c r="AK19" s="378"/>
      <c r="AL19" s="378"/>
      <c r="AM19" s="379"/>
      <c r="AN19" s="53"/>
      <c r="AO19" s="333"/>
      <c r="AP19" s="334"/>
      <c r="AQ19" s="334"/>
      <c r="AR19" s="334"/>
      <c r="AS19" s="334"/>
      <c r="AT19" s="335"/>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row>
    <row r="20" spans="1:80" ht="15" customHeight="1" x14ac:dyDescent="0.25">
      <c r="A20" s="53"/>
      <c r="B20" s="319"/>
      <c r="C20" s="319"/>
      <c r="D20" s="320"/>
      <c r="E20" s="360"/>
      <c r="F20" s="361"/>
      <c r="G20" s="361"/>
      <c r="H20" s="361"/>
      <c r="I20" s="361"/>
      <c r="J20" s="386" t="str">
        <f>IF(AND('Mapa de Riesgos'!$H$66="Alta",'Mapa de Riesgos'!$L$66="Leve"),CONCATENATE("R",'Mapa de Riesgos'!$A$66),"")</f>
        <v/>
      </c>
      <c r="K20" s="387"/>
      <c r="L20" s="387" t="str">
        <f>IF(AND('Mapa de Riesgos'!$H$72="Alta",'Mapa de Riesgos'!$L$72="Leve"),CONCATENATE("R",'Mapa de Riesgos'!$A$72),"")</f>
        <v/>
      </c>
      <c r="M20" s="387"/>
      <c r="N20" s="387" t="str">
        <f>IF(AND('Mapa de Riesgos'!$H$78="Alta",'Mapa de Riesgos'!$L$78="Leve"),CONCATENATE("R",'Mapa de Riesgos'!$A$78),"")</f>
        <v/>
      </c>
      <c r="O20" s="388"/>
      <c r="P20" s="386" t="str">
        <f>IF(AND('Mapa de Riesgos'!$H$66="Alta",'Mapa de Riesgos'!$L$66="Menor"),CONCATENATE("R",'Mapa de Riesgos'!$A$66),"")</f>
        <v/>
      </c>
      <c r="Q20" s="387"/>
      <c r="R20" s="387" t="str">
        <f>IF(AND('Mapa de Riesgos'!$H$72="Alta",'Mapa de Riesgos'!$L$72="Menor"),CONCATENATE("R",'Mapa de Riesgos'!$A$72),"")</f>
        <v/>
      </c>
      <c r="S20" s="387"/>
      <c r="T20" s="387" t="str">
        <f>IF(AND('Mapa de Riesgos'!$H$78="Alta",'Mapa de Riesgos'!$L$78="Menor"),CONCATENATE("R",'Mapa de Riesgos'!$A$78),"")</f>
        <v/>
      </c>
      <c r="U20" s="388"/>
      <c r="V20" s="370" t="str">
        <f>IF(AND('Mapa de Riesgos'!$H$66="Alta",'Mapa de Riesgos'!$L$66="Moderado"),CONCATENATE("R",'Mapa de Riesgos'!$A$66),"")</f>
        <v/>
      </c>
      <c r="W20" s="366"/>
      <c r="X20" s="366" t="str">
        <f>IF(AND('Mapa de Riesgos'!$H$72="Alta",'Mapa de Riesgos'!$L$72="Moderado"),CONCATENATE("R",'Mapa de Riesgos'!$A$72),"")</f>
        <v/>
      </c>
      <c r="Y20" s="366"/>
      <c r="Z20" s="366" t="str">
        <f>IF(AND('Mapa de Riesgos'!$H$78="Alta",'Mapa de Riesgos'!$L$78="Moderado"),CONCATENATE("R",'Mapa de Riesgos'!$A$78),"")</f>
        <v/>
      </c>
      <c r="AA20" s="367"/>
      <c r="AB20" s="370" t="str">
        <f>IF(AND('Mapa de Riesgos'!$H$66="Alta",'Mapa de Riesgos'!$L$66="Mayor"),CONCATENATE("R",'Mapa de Riesgos'!$A$66),"")</f>
        <v/>
      </c>
      <c r="AC20" s="366"/>
      <c r="AD20" s="366" t="str">
        <f>IF(AND('Mapa de Riesgos'!$H$72="Alta",'Mapa de Riesgos'!$L$72="Mayor"),CONCATENATE("R",'Mapa de Riesgos'!$A$72),"")</f>
        <v/>
      </c>
      <c r="AE20" s="366"/>
      <c r="AF20" s="366" t="str">
        <f>IF(AND('Mapa de Riesgos'!$H$78="Alta",'Mapa de Riesgos'!$L$78="Mayor"),CONCATENATE("R",'Mapa de Riesgos'!$A$78),"")</f>
        <v/>
      </c>
      <c r="AG20" s="367"/>
      <c r="AH20" s="377" t="str">
        <f>IF(AND('Mapa de Riesgos'!$H$66="Alta",'Mapa de Riesgos'!$L$66="Catastrófico"),CONCATENATE("R",'Mapa de Riesgos'!$A$66),"")</f>
        <v/>
      </c>
      <c r="AI20" s="378"/>
      <c r="AJ20" s="378" t="str">
        <f>IF(AND('Mapa de Riesgos'!$H$72="Alta",'Mapa de Riesgos'!$L$72="Catastrófico"),CONCATENATE("R",'Mapa de Riesgos'!$A$72),"")</f>
        <v/>
      </c>
      <c r="AK20" s="378"/>
      <c r="AL20" s="378" t="str">
        <f>IF(AND('Mapa de Riesgos'!$H$78="Alta",'Mapa de Riesgos'!$L$78="Catastrófico"),CONCATENATE("R",'Mapa de Riesgos'!$A$78),"")</f>
        <v/>
      </c>
      <c r="AM20" s="379"/>
      <c r="AN20" s="53"/>
      <c r="AO20" s="333"/>
      <c r="AP20" s="334"/>
      <c r="AQ20" s="334"/>
      <c r="AR20" s="334"/>
      <c r="AS20" s="334"/>
      <c r="AT20" s="335"/>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row>
    <row r="21" spans="1:80" ht="15.75" customHeight="1" thickBot="1" x14ac:dyDescent="0.3">
      <c r="A21" s="53"/>
      <c r="B21" s="319"/>
      <c r="C21" s="319"/>
      <c r="D21" s="320"/>
      <c r="E21" s="363"/>
      <c r="F21" s="364"/>
      <c r="G21" s="364"/>
      <c r="H21" s="364"/>
      <c r="I21" s="364"/>
      <c r="J21" s="389"/>
      <c r="K21" s="390"/>
      <c r="L21" s="390"/>
      <c r="M21" s="390"/>
      <c r="N21" s="390"/>
      <c r="O21" s="391"/>
      <c r="P21" s="389"/>
      <c r="Q21" s="390"/>
      <c r="R21" s="390"/>
      <c r="S21" s="390"/>
      <c r="T21" s="390"/>
      <c r="U21" s="391"/>
      <c r="V21" s="374"/>
      <c r="W21" s="375"/>
      <c r="X21" s="375"/>
      <c r="Y21" s="375"/>
      <c r="Z21" s="375"/>
      <c r="AA21" s="376"/>
      <c r="AB21" s="374"/>
      <c r="AC21" s="375"/>
      <c r="AD21" s="375"/>
      <c r="AE21" s="375"/>
      <c r="AF21" s="375"/>
      <c r="AG21" s="376"/>
      <c r="AH21" s="380"/>
      <c r="AI21" s="381"/>
      <c r="AJ21" s="381"/>
      <c r="AK21" s="381"/>
      <c r="AL21" s="381"/>
      <c r="AM21" s="382"/>
      <c r="AN21" s="53"/>
      <c r="AO21" s="336"/>
      <c r="AP21" s="337"/>
      <c r="AQ21" s="337"/>
      <c r="AR21" s="337"/>
      <c r="AS21" s="337"/>
      <c r="AT21" s="338"/>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row>
    <row r="22" spans="1:80" x14ac:dyDescent="0.25">
      <c r="A22" s="53"/>
      <c r="B22" s="319"/>
      <c r="C22" s="319"/>
      <c r="D22" s="320"/>
      <c r="E22" s="357" t="s">
        <v>150</v>
      </c>
      <c r="F22" s="358"/>
      <c r="G22" s="358"/>
      <c r="H22" s="358"/>
      <c r="I22" s="359"/>
      <c r="J22" s="392" t="str">
        <f>IF(AND('Mapa de Riesgos'!$H$12="Media",'Mapa de Riesgos'!$L$12="Leve"),CONCATENATE("R",'Mapa de Riesgos'!$A$12),"")</f>
        <v/>
      </c>
      <c r="K22" s="393"/>
      <c r="L22" s="393" t="str">
        <f>IF(AND('Mapa de Riesgos'!$H$18="Media",'Mapa de Riesgos'!$L$18="Leve"),CONCATENATE("R",'Mapa de Riesgos'!$A$18),"")</f>
        <v/>
      </c>
      <c r="M22" s="393"/>
      <c r="N22" s="393" t="str">
        <f>IF(AND('Mapa de Riesgos'!$H$24="Media",'Mapa de Riesgos'!$L$24="Leve"),CONCATENATE("R",'Mapa de Riesgos'!$A$24),"")</f>
        <v/>
      </c>
      <c r="O22" s="394"/>
      <c r="P22" s="392" t="str">
        <f>IF(AND('Mapa de Riesgos'!$H$12="Media",'Mapa de Riesgos'!$L$12="Menor"),CONCATENATE("R",'Mapa de Riesgos'!$A$12),"")</f>
        <v/>
      </c>
      <c r="Q22" s="393"/>
      <c r="R22" s="393" t="str">
        <f>IF(AND('Mapa de Riesgos'!$H$18="Media",'Mapa de Riesgos'!$L$18="Menor"),CONCATENATE("R",'Mapa de Riesgos'!$A$18),"")</f>
        <v/>
      </c>
      <c r="S22" s="393"/>
      <c r="T22" s="393" t="str">
        <f>IF(AND('Mapa de Riesgos'!$H$24="Media",'Mapa de Riesgos'!$L$24="Menor"),CONCATENATE("R",'Mapa de Riesgos'!$A$24),"")</f>
        <v>R3</v>
      </c>
      <c r="U22" s="394"/>
      <c r="V22" s="392" t="str">
        <f>IF(AND('Mapa de Riesgos'!$H$12="Media",'Mapa de Riesgos'!$L$12="Moderado"),CONCATENATE("R",'Mapa de Riesgos'!$A$12),"")</f>
        <v/>
      </c>
      <c r="W22" s="393"/>
      <c r="X22" s="393" t="str">
        <f>IF(AND('Mapa de Riesgos'!$H$18="Media",'Mapa de Riesgos'!$L$18="Moderado"),CONCATENATE("R",'Mapa de Riesgos'!$A$18),"")</f>
        <v/>
      </c>
      <c r="Y22" s="393"/>
      <c r="Z22" s="393" t="str">
        <f>IF(AND('Mapa de Riesgos'!$H$24="Media",'Mapa de Riesgos'!$L$24="Moderado"),CONCATENATE("R",'Mapa de Riesgos'!$A$24),"")</f>
        <v/>
      </c>
      <c r="AA22" s="394"/>
      <c r="AB22" s="368" t="str">
        <f>IF(AND('Mapa de Riesgos'!$H$12="Media",'Mapa de Riesgos'!$L$12="Mayor"),CONCATENATE("R",'Mapa de Riesgos'!$A$12),"")</f>
        <v>R1</v>
      </c>
      <c r="AC22" s="369"/>
      <c r="AD22" s="369" t="str">
        <f>IF(AND('Mapa de Riesgos'!$H$18="Media",'Mapa de Riesgos'!$L$18="Mayor"),CONCATENATE("R",'Mapa de Riesgos'!$A$18),"")</f>
        <v>R2</v>
      </c>
      <c r="AE22" s="369"/>
      <c r="AF22" s="369" t="str">
        <f>IF(AND('Mapa de Riesgos'!$H$24="Media",'Mapa de Riesgos'!$L$24="Mayor"),CONCATENATE("R",'Mapa de Riesgos'!$A$24),"")</f>
        <v/>
      </c>
      <c r="AG22" s="371"/>
      <c r="AH22" s="383" t="str">
        <f>IF(AND('Mapa de Riesgos'!$H$12="Media",'Mapa de Riesgos'!$L$12="Catastrófico"),CONCATENATE("R",'Mapa de Riesgos'!$A$12),"")</f>
        <v/>
      </c>
      <c r="AI22" s="384"/>
      <c r="AJ22" s="384" t="str">
        <f>IF(AND('Mapa de Riesgos'!$H$18="Media",'Mapa de Riesgos'!$L$18="Catastrófico"),CONCATENATE("R",'Mapa de Riesgos'!$A$18),"")</f>
        <v/>
      </c>
      <c r="AK22" s="384"/>
      <c r="AL22" s="384" t="str">
        <f>IF(AND('Mapa de Riesgos'!$H$24="Media",'Mapa de Riesgos'!$L$24="Catastrófico"),CONCATENATE("R",'Mapa de Riesgos'!$A$24),"")</f>
        <v/>
      </c>
      <c r="AM22" s="385"/>
      <c r="AN22" s="53"/>
      <c r="AO22" s="339" t="s">
        <v>151</v>
      </c>
      <c r="AP22" s="340"/>
      <c r="AQ22" s="340"/>
      <c r="AR22" s="340"/>
      <c r="AS22" s="340"/>
      <c r="AT22" s="341"/>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row>
    <row r="23" spans="1:80" x14ac:dyDescent="0.25">
      <c r="A23" s="53"/>
      <c r="B23" s="319"/>
      <c r="C23" s="319"/>
      <c r="D23" s="320"/>
      <c r="E23" s="360"/>
      <c r="F23" s="361"/>
      <c r="G23" s="361"/>
      <c r="H23" s="361"/>
      <c r="I23" s="362"/>
      <c r="J23" s="386"/>
      <c r="K23" s="387"/>
      <c r="L23" s="387"/>
      <c r="M23" s="387"/>
      <c r="N23" s="387"/>
      <c r="O23" s="388"/>
      <c r="P23" s="386"/>
      <c r="Q23" s="387"/>
      <c r="R23" s="387"/>
      <c r="S23" s="387"/>
      <c r="T23" s="387"/>
      <c r="U23" s="388"/>
      <c r="V23" s="386"/>
      <c r="W23" s="387"/>
      <c r="X23" s="387"/>
      <c r="Y23" s="387"/>
      <c r="Z23" s="387"/>
      <c r="AA23" s="388"/>
      <c r="AB23" s="370"/>
      <c r="AC23" s="366"/>
      <c r="AD23" s="366"/>
      <c r="AE23" s="366"/>
      <c r="AF23" s="366"/>
      <c r="AG23" s="367"/>
      <c r="AH23" s="377"/>
      <c r="AI23" s="378"/>
      <c r="AJ23" s="378"/>
      <c r="AK23" s="378"/>
      <c r="AL23" s="378"/>
      <c r="AM23" s="379"/>
      <c r="AN23" s="53"/>
      <c r="AO23" s="342"/>
      <c r="AP23" s="343"/>
      <c r="AQ23" s="343"/>
      <c r="AR23" s="343"/>
      <c r="AS23" s="343"/>
      <c r="AT23" s="344"/>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row>
    <row r="24" spans="1:80" x14ac:dyDescent="0.25">
      <c r="A24" s="53"/>
      <c r="B24" s="319"/>
      <c r="C24" s="319"/>
      <c r="D24" s="320"/>
      <c r="E24" s="360"/>
      <c r="F24" s="361"/>
      <c r="G24" s="361"/>
      <c r="H24" s="361"/>
      <c r="I24" s="362"/>
      <c r="J24" s="386" t="str">
        <f>IF(AND('Mapa de Riesgos'!$H$30="Media",'Mapa de Riesgos'!$L$30="Leve"),CONCATENATE("R",'Mapa de Riesgos'!$A$30),"")</f>
        <v/>
      </c>
      <c r="K24" s="387"/>
      <c r="L24" s="387" t="str">
        <f>IF(AND('Mapa de Riesgos'!$H$36="Media",'Mapa de Riesgos'!$L$36="Leve"),CONCATENATE("R",'Mapa de Riesgos'!$A$36),"")</f>
        <v/>
      </c>
      <c r="M24" s="387"/>
      <c r="N24" s="387" t="str">
        <f>IF(AND('Mapa de Riesgos'!$H$42="Media",'Mapa de Riesgos'!$L$42="Leve"),CONCATENATE("R",'Mapa de Riesgos'!$A$42),"")</f>
        <v/>
      </c>
      <c r="O24" s="388"/>
      <c r="P24" s="386" t="str">
        <f>IF(AND('Mapa de Riesgos'!$H$30="Media",'Mapa de Riesgos'!$L$30="Menor"),CONCATENATE("R",'Mapa de Riesgos'!$A$30),"")</f>
        <v/>
      </c>
      <c r="Q24" s="387"/>
      <c r="R24" s="387" t="str">
        <f>IF(AND('Mapa de Riesgos'!$H$36="Media",'Mapa de Riesgos'!$L$36="Menor"),CONCATENATE("R",'Mapa de Riesgos'!$A$36),"")</f>
        <v/>
      </c>
      <c r="S24" s="387"/>
      <c r="T24" s="387" t="str">
        <f>IF(AND('Mapa de Riesgos'!$H$42="Media",'Mapa de Riesgos'!$L$42="Menor"),CONCATENATE("R",'Mapa de Riesgos'!$A$42),"")</f>
        <v/>
      </c>
      <c r="U24" s="388"/>
      <c r="V24" s="386" t="str">
        <f>IF(AND('Mapa de Riesgos'!$H$30="Media",'Mapa de Riesgos'!$L$30="Moderado"),CONCATENATE("R",'Mapa de Riesgos'!$A$30),"")</f>
        <v/>
      </c>
      <c r="W24" s="387"/>
      <c r="X24" s="387" t="str">
        <f>IF(AND('Mapa de Riesgos'!$H$36="Media",'Mapa de Riesgos'!$L$36="Moderado"),CONCATENATE("R",'Mapa de Riesgos'!$A$36),"")</f>
        <v/>
      </c>
      <c r="Y24" s="387"/>
      <c r="Z24" s="387" t="str">
        <f>IF(AND('Mapa de Riesgos'!$H$42="Media",'Mapa de Riesgos'!$L$42="Moderado"),CONCATENATE("R",'Mapa de Riesgos'!$A$42),"")</f>
        <v/>
      </c>
      <c r="AA24" s="388"/>
      <c r="AB24" s="370" t="str">
        <f>IF(AND('Mapa de Riesgos'!$H$30="Media",'Mapa de Riesgos'!$L$30="Mayor"),CONCATENATE("R",'Mapa de Riesgos'!$A$30),"")</f>
        <v/>
      </c>
      <c r="AC24" s="366"/>
      <c r="AD24" s="366" t="str">
        <f>IF(AND('Mapa de Riesgos'!$H$36="Media",'Mapa de Riesgos'!$L$36="Mayor"),CONCATENATE("R",'Mapa de Riesgos'!$A$36),"")</f>
        <v/>
      </c>
      <c r="AE24" s="366"/>
      <c r="AF24" s="366" t="str">
        <f>IF(AND('Mapa de Riesgos'!$H$42="Media",'Mapa de Riesgos'!$L$42="Mayor"),CONCATENATE("R",'Mapa de Riesgos'!$A$42),"")</f>
        <v/>
      </c>
      <c r="AG24" s="367"/>
      <c r="AH24" s="377" t="str">
        <f>IF(AND('Mapa de Riesgos'!$H$30="Media",'Mapa de Riesgos'!$L$30="Catastrófico"),CONCATENATE("R",'Mapa de Riesgos'!$A$30),"")</f>
        <v/>
      </c>
      <c r="AI24" s="378"/>
      <c r="AJ24" s="378" t="str">
        <f>IF(AND('Mapa de Riesgos'!$H$36="Media",'Mapa de Riesgos'!$L$36="Catastrófico"),CONCATENATE("R",'Mapa de Riesgos'!$A$36),"")</f>
        <v/>
      </c>
      <c r="AK24" s="378"/>
      <c r="AL24" s="378" t="str">
        <f>IF(AND('Mapa de Riesgos'!$H$42="Media",'Mapa de Riesgos'!$L$42="Catastrófico"),CONCATENATE("R",'Mapa de Riesgos'!$A$42),"")</f>
        <v/>
      </c>
      <c r="AM24" s="379"/>
      <c r="AN24" s="53"/>
      <c r="AO24" s="342"/>
      <c r="AP24" s="343"/>
      <c r="AQ24" s="343"/>
      <c r="AR24" s="343"/>
      <c r="AS24" s="343"/>
      <c r="AT24" s="344"/>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row>
    <row r="25" spans="1:80" x14ac:dyDescent="0.25">
      <c r="A25" s="53"/>
      <c r="B25" s="319"/>
      <c r="C25" s="319"/>
      <c r="D25" s="320"/>
      <c r="E25" s="360"/>
      <c r="F25" s="361"/>
      <c r="G25" s="361"/>
      <c r="H25" s="361"/>
      <c r="I25" s="362"/>
      <c r="J25" s="386"/>
      <c r="K25" s="387"/>
      <c r="L25" s="387"/>
      <c r="M25" s="387"/>
      <c r="N25" s="387"/>
      <c r="O25" s="388"/>
      <c r="P25" s="386"/>
      <c r="Q25" s="387"/>
      <c r="R25" s="387"/>
      <c r="S25" s="387"/>
      <c r="T25" s="387"/>
      <c r="U25" s="388"/>
      <c r="V25" s="386"/>
      <c r="W25" s="387"/>
      <c r="X25" s="387"/>
      <c r="Y25" s="387"/>
      <c r="Z25" s="387"/>
      <c r="AA25" s="388"/>
      <c r="AB25" s="370"/>
      <c r="AC25" s="366"/>
      <c r="AD25" s="366"/>
      <c r="AE25" s="366"/>
      <c r="AF25" s="366"/>
      <c r="AG25" s="367"/>
      <c r="AH25" s="377"/>
      <c r="AI25" s="378"/>
      <c r="AJ25" s="378"/>
      <c r="AK25" s="378"/>
      <c r="AL25" s="378"/>
      <c r="AM25" s="379"/>
      <c r="AN25" s="53"/>
      <c r="AO25" s="342"/>
      <c r="AP25" s="343"/>
      <c r="AQ25" s="343"/>
      <c r="AR25" s="343"/>
      <c r="AS25" s="343"/>
      <c r="AT25" s="344"/>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row>
    <row r="26" spans="1:80" x14ac:dyDescent="0.25">
      <c r="A26" s="53"/>
      <c r="B26" s="319"/>
      <c r="C26" s="319"/>
      <c r="D26" s="320"/>
      <c r="E26" s="360"/>
      <c r="F26" s="361"/>
      <c r="G26" s="361"/>
      <c r="H26" s="361"/>
      <c r="I26" s="362"/>
      <c r="J26" s="386" t="str">
        <f>IF(AND('Mapa de Riesgos'!$H$48="Media",'Mapa de Riesgos'!$L$48="Leve"),CONCATENATE("R",'Mapa de Riesgos'!$A$48),"")</f>
        <v/>
      </c>
      <c r="K26" s="387"/>
      <c r="L26" s="387" t="str">
        <f>IF(AND('Mapa de Riesgos'!$H$54="Media",'Mapa de Riesgos'!$L$54="Leve"),CONCATENATE("R",'Mapa de Riesgos'!$A$54),"")</f>
        <v/>
      </c>
      <c r="M26" s="387"/>
      <c r="N26" s="387" t="str">
        <f>IF(AND('Mapa de Riesgos'!$H$60="Media",'Mapa de Riesgos'!$L$60="Leve"),CONCATENATE("R",'Mapa de Riesgos'!$A$60),"")</f>
        <v/>
      </c>
      <c r="O26" s="388"/>
      <c r="P26" s="386" t="str">
        <f>IF(AND('Mapa de Riesgos'!$H$48="Media",'Mapa de Riesgos'!$L$48="Menor"),CONCATENATE("R",'Mapa de Riesgos'!$A$48),"")</f>
        <v/>
      </c>
      <c r="Q26" s="387"/>
      <c r="R26" s="387" t="str">
        <f>IF(AND('Mapa de Riesgos'!$H$54="Media",'Mapa de Riesgos'!$L$54="Menor"),CONCATENATE("R",'Mapa de Riesgos'!$A$54),"")</f>
        <v/>
      </c>
      <c r="S26" s="387"/>
      <c r="T26" s="387" t="str">
        <f>IF(AND('Mapa de Riesgos'!$H$60="Media",'Mapa de Riesgos'!$L$60="Menor"),CONCATENATE("R",'Mapa de Riesgos'!$A$60),"")</f>
        <v/>
      </c>
      <c r="U26" s="388"/>
      <c r="V26" s="386" t="str">
        <f>IF(AND('Mapa de Riesgos'!$H$48="Media",'Mapa de Riesgos'!$L$48="Moderado"),CONCATENATE("R",'Mapa de Riesgos'!$A$48),"")</f>
        <v/>
      </c>
      <c r="W26" s="387"/>
      <c r="X26" s="387" t="str">
        <f>IF(AND('Mapa de Riesgos'!$H$54="Media",'Mapa de Riesgos'!$L$54="Moderado"),CONCATENATE("R",'Mapa de Riesgos'!$A$54),"")</f>
        <v/>
      </c>
      <c r="Y26" s="387"/>
      <c r="Z26" s="387" t="str">
        <f>IF(AND('Mapa de Riesgos'!$H$60="Media",'Mapa de Riesgos'!$L$60="Moderado"),CONCATENATE("R",'Mapa de Riesgos'!$A$60),"")</f>
        <v/>
      </c>
      <c r="AA26" s="388"/>
      <c r="AB26" s="370" t="str">
        <f>IF(AND('Mapa de Riesgos'!$H$48="Media",'Mapa de Riesgos'!$L$48="Mayor"),CONCATENATE("R",'Mapa de Riesgos'!$A$48),"")</f>
        <v/>
      </c>
      <c r="AC26" s="366"/>
      <c r="AD26" s="366" t="str">
        <f>IF(AND('Mapa de Riesgos'!$H$54="Media",'Mapa de Riesgos'!$L$54="Mayor"),CONCATENATE("R",'Mapa de Riesgos'!$A$54),"")</f>
        <v/>
      </c>
      <c r="AE26" s="366"/>
      <c r="AF26" s="366" t="str">
        <f>IF(AND('Mapa de Riesgos'!$H$60="Media",'Mapa de Riesgos'!$L$60="Mayor"),CONCATENATE("R",'Mapa de Riesgos'!$A$60),"")</f>
        <v/>
      </c>
      <c r="AG26" s="367"/>
      <c r="AH26" s="377" t="str">
        <f>IF(AND('Mapa de Riesgos'!$H$48="Media",'Mapa de Riesgos'!$L$48="Catastrófico"),CONCATENATE("R",'Mapa de Riesgos'!$A$48),"")</f>
        <v/>
      </c>
      <c r="AI26" s="378"/>
      <c r="AJ26" s="378" t="str">
        <f>IF(AND('Mapa de Riesgos'!$H$54="Media",'Mapa de Riesgos'!$L$54="Catastrófico"),CONCATENATE("R",'Mapa de Riesgos'!$A$54),"")</f>
        <v/>
      </c>
      <c r="AK26" s="378"/>
      <c r="AL26" s="378" t="str">
        <f>IF(AND('Mapa de Riesgos'!$H$60="Media",'Mapa de Riesgos'!$L$60="Catastrófico"),CONCATENATE("R",'Mapa de Riesgos'!$A$60),"")</f>
        <v/>
      </c>
      <c r="AM26" s="379"/>
      <c r="AN26" s="53"/>
      <c r="AO26" s="342"/>
      <c r="AP26" s="343"/>
      <c r="AQ26" s="343"/>
      <c r="AR26" s="343"/>
      <c r="AS26" s="343"/>
      <c r="AT26" s="344"/>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row>
    <row r="27" spans="1:80" x14ac:dyDescent="0.25">
      <c r="A27" s="53"/>
      <c r="B27" s="319"/>
      <c r="C27" s="319"/>
      <c r="D27" s="320"/>
      <c r="E27" s="360"/>
      <c r="F27" s="361"/>
      <c r="G27" s="361"/>
      <c r="H27" s="361"/>
      <c r="I27" s="362"/>
      <c r="J27" s="386"/>
      <c r="K27" s="387"/>
      <c r="L27" s="387"/>
      <c r="M27" s="387"/>
      <c r="N27" s="387"/>
      <c r="O27" s="388"/>
      <c r="P27" s="386"/>
      <c r="Q27" s="387"/>
      <c r="R27" s="387"/>
      <c r="S27" s="387"/>
      <c r="T27" s="387"/>
      <c r="U27" s="388"/>
      <c r="V27" s="386"/>
      <c r="W27" s="387"/>
      <c r="X27" s="387"/>
      <c r="Y27" s="387"/>
      <c r="Z27" s="387"/>
      <c r="AA27" s="388"/>
      <c r="AB27" s="370"/>
      <c r="AC27" s="366"/>
      <c r="AD27" s="366"/>
      <c r="AE27" s="366"/>
      <c r="AF27" s="366"/>
      <c r="AG27" s="367"/>
      <c r="AH27" s="377"/>
      <c r="AI27" s="378"/>
      <c r="AJ27" s="378"/>
      <c r="AK27" s="378"/>
      <c r="AL27" s="378"/>
      <c r="AM27" s="379"/>
      <c r="AN27" s="53"/>
      <c r="AO27" s="342"/>
      <c r="AP27" s="343"/>
      <c r="AQ27" s="343"/>
      <c r="AR27" s="343"/>
      <c r="AS27" s="343"/>
      <c r="AT27" s="344"/>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row>
    <row r="28" spans="1:80" x14ac:dyDescent="0.25">
      <c r="A28" s="53"/>
      <c r="B28" s="319"/>
      <c r="C28" s="319"/>
      <c r="D28" s="320"/>
      <c r="E28" s="360"/>
      <c r="F28" s="361"/>
      <c r="G28" s="361"/>
      <c r="H28" s="361"/>
      <c r="I28" s="362"/>
      <c r="J28" s="386" t="str">
        <f>IF(AND('Mapa de Riesgos'!$H$66="Media",'Mapa de Riesgos'!$L$66="Leve"),CONCATENATE("R",'Mapa de Riesgos'!$A$66),"")</f>
        <v/>
      </c>
      <c r="K28" s="387"/>
      <c r="L28" s="387" t="str">
        <f>IF(AND('Mapa de Riesgos'!$H$72="Media",'Mapa de Riesgos'!$L$72="Leve"),CONCATENATE("R",'Mapa de Riesgos'!$A$72),"")</f>
        <v/>
      </c>
      <c r="M28" s="387"/>
      <c r="N28" s="387" t="str">
        <f>IF(AND('Mapa de Riesgos'!$H$78="Media",'Mapa de Riesgos'!$L$78="Leve"),CONCATENATE("R",'Mapa de Riesgos'!$A$78),"")</f>
        <v/>
      </c>
      <c r="O28" s="388"/>
      <c r="P28" s="386" t="str">
        <f>IF(AND('Mapa de Riesgos'!$H$66="Media",'Mapa de Riesgos'!$L$66="Menor"),CONCATENATE("R",'Mapa de Riesgos'!$A$66),"")</f>
        <v/>
      </c>
      <c r="Q28" s="387"/>
      <c r="R28" s="387" t="str">
        <f>IF(AND('Mapa de Riesgos'!$H$72="Media",'Mapa de Riesgos'!$L$72="Menor"),CONCATENATE("R",'Mapa de Riesgos'!$A$72),"")</f>
        <v/>
      </c>
      <c r="S28" s="387"/>
      <c r="T28" s="387" t="str">
        <f>IF(AND('Mapa de Riesgos'!$H$78="Media",'Mapa de Riesgos'!$L$78="Menor"),CONCATENATE("R",'Mapa de Riesgos'!$A$78),"")</f>
        <v/>
      </c>
      <c r="U28" s="388"/>
      <c r="V28" s="386" t="str">
        <f>IF(AND('Mapa de Riesgos'!$H$66="Media",'Mapa de Riesgos'!$L$66="Moderado"),CONCATENATE("R",'Mapa de Riesgos'!$A$66),"")</f>
        <v/>
      </c>
      <c r="W28" s="387"/>
      <c r="X28" s="387" t="str">
        <f>IF(AND('Mapa de Riesgos'!$H$72="Media",'Mapa de Riesgos'!$L$72="Moderado"),CONCATENATE("R",'Mapa de Riesgos'!$A$72),"")</f>
        <v/>
      </c>
      <c r="Y28" s="387"/>
      <c r="Z28" s="387" t="str">
        <f>IF(AND('Mapa de Riesgos'!$H$78="Media",'Mapa de Riesgos'!$L$78="Moderado"),CONCATENATE("R",'Mapa de Riesgos'!$A$78),"")</f>
        <v/>
      </c>
      <c r="AA28" s="388"/>
      <c r="AB28" s="370" t="str">
        <f>IF(AND('Mapa de Riesgos'!$H$66="Media",'Mapa de Riesgos'!$L$66="Mayor"),CONCATENATE("R",'Mapa de Riesgos'!$A$66),"")</f>
        <v/>
      </c>
      <c r="AC28" s="366"/>
      <c r="AD28" s="366" t="str">
        <f>IF(AND('Mapa de Riesgos'!$H$72="Media",'Mapa de Riesgos'!$L$72="Mayor"),CONCATENATE("R",'Mapa de Riesgos'!$A$72),"")</f>
        <v/>
      </c>
      <c r="AE28" s="366"/>
      <c r="AF28" s="366" t="str">
        <f>IF(AND('Mapa de Riesgos'!$H$78="Media",'Mapa de Riesgos'!$L$78="Mayor"),CONCATENATE("R",'Mapa de Riesgos'!$A$78),"")</f>
        <v/>
      </c>
      <c r="AG28" s="367"/>
      <c r="AH28" s="377" t="str">
        <f>IF(AND('Mapa de Riesgos'!$H$66="Media",'Mapa de Riesgos'!$L$66="Catastrófico"),CONCATENATE("R",'Mapa de Riesgos'!$A$66),"")</f>
        <v/>
      </c>
      <c r="AI28" s="378"/>
      <c r="AJ28" s="378" t="str">
        <f>IF(AND('Mapa de Riesgos'!$H$72="Media",'Mapa de Riesgos'!$L$72="Catastrófico"),CONCATENATE("R",'Mapa de Riesgos'!$A$72),"")</f>
        <v/>
      </c>
      <c r="AK28" s="378"/>
      <c r="AL28" s="378" t="str">
        <f>IF(AND('Mapa de Riesgos'!$H$78="Media",'Mapa de Riesgos'!$L$78="Catastrófico"),CONCATENATE("R",'Mapa de Riesgos'!$A$78),"")</f>
        <v/>
      </c>
      <c r="AM28" s="379"/>
      <c r="AN28" s="53"/>
      <c r="AO28" s="342"/>
      <c r="AP28" s="343"/>
      <c r="AQ28" s="343"/>
      <c r="AR28" s="343"/>
      <c r="AS28" s="343"/>
      <c r="AT28" s="344"/>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row>
    <row r="29" spans="1:80" ht="15.75" thickBot="1" x14ac:dyDescent="0.3">
      <c r="A29" s="53"/>
      <c r="B29" s="319"/>
      <c r="C29" s="319"/>
      <c r="D29" s="320"/>
      <c r="E29" s="363"/>
      <c r="F29" s="364"/>
      <c r="G29" s="364"/>
      <c r="H29" s="364"/>
      <c r="I29" s="365"/>
      <c r="J29" s="386"/>
      <c r="K29" s="387"/>
      <c r="L29" s="387"/>
      <c r="M29" s="387"/>
      <c r="N29" s="387"/>
      <c r="O29" s="388"/>
      <c r="P29" s="389"/>
      <c r="Q29" s="390"/>
      <c r="R29" s="390"/>
      <c r="S29" s="390"/>
      <c r="T29" s="390"/>
      <c r="U29" s="391"/>
      <c r="V29" s="389"/>
      <c r="W29" s="390"/>
      <c r="X29" s="390"/>
      <c r="Y29" s="390"/>
      <c r="Z29" s="390"/>
      <c r="AA29" s="391"/>
      <c r="AB29" s="374"/>
      <c r="AC29" s="375"/>
      <c r="AD29" s="375"/>
      <c r="AE29" s="375"/>
      <c r="AF29" s="375"/>
      <c r="AG29" s="376"/>
      <c r="AH29" s="380"/>
      <c r="AI29" s="381"/>
      <c r="AJ29" s="381"/>
      <c r="AK29" s="381"/>
      <c r="AL29" s="381"/>
      <c r="AM29" s="382"/>
      <c r="AN29" s="53"/>
      <c r="AO29" s="345"/>
      <c r="AP29" s="346"/>
      <c r="AQ29" s="346"/>
      <c r="AR29" s="346"/>
      <c r="AS29" s="346"/>
      <c r="AT29" s="347"/>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row>
    <row r="30" spans="1:80" x14ac:dyDescent="0.25">
      <c r="A30" s="53"/>
      <c r="B30" s="319"/>
      <c r="C30" s="319"/>
      <c r="D30" s="320"/>
      <c r="E30" s="357" t="s">
        <v>152</v>
      </c>
      <c r="F30" s="358"/>
      <c r="G30" s="358"/>
      <c r="H30" s="358"/>
      <c r="I30" s="358"/>
      <c r="J30" s="401" t="str">
        <f>IF(AND('Mapa de Riesgos'!$H$12="Baja",'Mapa de Riesgos'!$L$12="Leve"),CONCATENATE("R",'Mapa de Riesgos'!$A$12),"")</f>
        <v/>
      </c>
      <c r="K30" s="402"/>
      <c r="L30" s="402" t="str">
        <f>IF(AND('Mapa de Riesgos'!$H$18="Baja",'Mapa de Riesgos'!$L$18="Leve"),CONCATENATE("R",'Mapa de Riesgos'!$A$18),"")</f>
        <v/>
      </c>
      <c r="M30" s="402"/>
      <c r="N30" s="402" t="str">
        <f>IF(AND('Mapa de Riesgos'!$H$24="Baja",'Mapa de Riesgos'!$L$24="Leve"),CONCATENATE("R",'Mapa de Riesgos'!$A$24),"")</f>
        <v/>
      </c>
      <c r="O30" s="403"/>
      <c r="P30" s="393" t="str">
        <f>IF(AND('Mapa de Riesgos'!$H$12="Baja",'Mapa de Riesgos'!$L$12="Menor"),CONCATENATE("R",'Mapa de Riesgos'!$A$12),"")</f>
        <v/>
      </c>
      <c r="Q30" s="393"/>
      <c r="R30" s="393" t="str">
        <f>IF(AND('Mapa de Riesgos'!$H$18="Baja",'Mapa de Riesgos'!$L$18="Menor"),CONCATENATE("R",'Mapa de Riesgos'!$A$18),"")</f>
        <v/>
      </c>
      <c r="S30" s="393"/>
      <c r="T30" s="393" t="str">
        <f>IF(AND('Mapa de Riesgos'!$H$24="Baja",'Mapa de Riesgos'!$L$24="Menor"),CONCATENATE("R",'Mapa de Riesgos'!$A$24),"")</f>
        <v/>
      </c>
      <c r="U30" s="394"/>
      <c r="V30" s="392" t="str">
        <f>IF(AND('Mapa de Riesgos'!$H$12="Baja",'Mapa de Riesgos'!$L$12="Moderado"),CONCATENATE("R",'Mapa de Riesgos'!$A$12),"")</f>
        <v/>
      </c>
      <c r="W30" s="393"/>
      <c r="X30" s="393" t="str">
        <f>IF(AND('Mapa de Riesgos'!$H$18="Baja",'Mapa de Riesgos'!$L$18="Moderado"),CONCATENATE("R",'Mapa de Riesgos'!$A$18),"")</f>
        <v/>
      </c>
      <c r="Y30" s="393"/>
      <c r="Z30" s="393" t="str">
        <f>IF(AND('Mapa de Riesgos'!$H$24="Baja",'Mapa de Riesgos'!$L$24="Moderado"),CONCATENATE("R",'Mapa de Riesgos'!$A$24),"")</f>
        <v/>
      </c>
      <c r="AA30" s="394"/>
      <c r="AB30" s="368" t="str">
        <f>IF(AND('Mapa de Riesgos'!$H$12="Baja",'Mapa de Riesgos'!$L$12="Mayor"),CONCATENATE("R",'Mapa de Riesgos'!$A$12),"")</f>
        <v/>
      </c>
      <c r="AC30" s="369"/>
      <c r="AD30" s="369" t="str">
        <f>IF(AND('Mapa de Riesgos'!$H$18="Baja",'Mapa de Riesgos'!$L$18="Mayor"),CONCATENATE("R",'Mapa de Riesgos'!$A$18),"")</f>
        <v/>
      </c>
      <c r="AE30" s="369"/>
      <c r="AF30" s="369" t="str">
        <f>IF(AND('Mapa de Riesgos'!$H$24="Baja",'Mapa de Riesgos'!$L$24="Mayor"),CONCATENATE("R",'Mapa de Riesgos'!$A$24),"")</f>
        <v/>
      </c>
      <c r="AG30" s="371"/>
      <c r="AH30" s="383" t="str">
        <f>IF(AND('Mapa de Riesgos'!$H$12="Baja",'Mapa de Riesgos'!$L$12="Catastrófico"),CONCATENATE("R",'Mapa de Riesgos'!$A$12),"")</f>
        <v/>
      </c>
      <c r="AI30" s="384"/>
      <c r="AJ30" s="384" t="str">
        <f>IF(AND('Mapa de Riesgos'!$H$18="Baja",'Mapa de Riesgos'!$L$18="Catastrófico"),CONCATENATE("R",'Mapa de Riesgos'!$A$18),"")</f>
        <v/>
      </c>
      <c r="AK30" s="384"/>
      <c r="AL30" s="384" t="str">
        <f>IF(AND('Mapa de Riesgos'!$H$24="Baja",'Mapa de Riesgos'!$L$24="Catastrófico"),CONCATENATE("R",'Mapa de Riesgos'!$A$24),"")</f>
        <v/>
      </c>
      <c r="AM30" s="385"/>
      <c r="AN30" s="53"/>
      <c r="AO30" s="348" t="s">
        <v>153</v>
      </c>
      <c r="AP30" s="349"/>
      <c r="AQ30" s="349"/>
      <c r="AR30" s="349"/>
      <c r="AS30" s="349"/>
      <c r="AT30" s="350"/>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row>
    <row r="31" spans="1:80" x14ac:dyDescent="0.25">
      <c r="A31" s="53"/>
      <c r="B31" s="319"/>
      <c r="C31" s="319"/>
      <c r="D31" s="320"/>
      <c r="E31" s="360"/>
      <c r="F31" s="361"/>
      <c r="G31" s="361"/>
      <c r="H31" s="361"/>
      <c r="I31" s="361"/>
      <c r="J31" s="397"/>
      <c r="K31" s="395"/>
      <c r="L31" s="395"/>
      <c r="M31" s="395"/>
      <c r="N31" s="395"/>
      <c r="O31" s="396"/>
      <c r="P31" s="387"/>
      <c r="Q31" s="387"/>
      <c r="R31" s="387"/>
      <c r="S31" s="387"/>
      <c r="T31" s="387"/>
      <c r="U31" s="388"/>
      <c r="V31" s="386"/>
      <c r="W31" s="387"/>
      <c r="X31" s="387"/>
      <c r="Y31" s="387"/>
      <c r="Z31" s="387"/>
      <c r="AA31" s="388"/>
      <c r="AB31" s="370"/>
      <c r="AC31" s="366"/>
      <c r="AD31" s="366"/>
      <c r="AE31" s="366"/>
      <c r="AF31" s="366"/>
      <c r="AG31" s="367"/>
      <c r="AH31" s="377"/>
      <c r="AI31" s="378"/>
      <c r="AJ31" s="378"/>
      <c r="AK31" s="378"/>
      <c r="AL31" s="378"/>
      <c r="AM31" s="379"/>
      <c r="AN31" s="53"/>
      <c r="AO31" s="351"/>
      <c r="AP31" s="352"/>
      <c r="AQ31" s="352"/>
      <c r="AR31" s="352"/>
      <c r="AS31" s="352"/>
      <c r="AT31" s="3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row>
    <row r="32" spans="1:80" x14ac:dyDescent="0.25">
      <c r="A32" s="53"/>
      <c r="B32" s="319"/>
      <c r="C32" s="319"/>
      <c r="D32" s="320"/>
      <c r="E32" s="360"/>
      <c r="F32" s="361"/>
      <c r="G32" s="361"/>
      <c r="H32" s="361"/>
      <c r="I32" s="361"/>
      <c r="J32" s="397" t="str">
        <f>IF(AND('Mapa de Riesgos'!$H$30="Baja",'Mapa de Riesgos'!$L$30="Leve"),CONCATENATE("R",'Mapa de Riesgos'!$A$30),"")</f>
        <v/>
      </c>
      <c r="K32" s="395"/>
      <c r="L32" s="395" t="str">
        <f>IF(AND('Mapa de Riesgos'!$H$36="Baja",'Mapa de Riesgos'!$L$36="Leve"),CONCATENATE("R",'Mapa de Riesgos'!$A$36),"")</f>
        <v/>
      </c>
      <c r="M32" s="395"/>
      <c r="N32" s="395" t="str">
        <f>IF(AND('Mapa de Riesgos'!$H$42="Baja",'Mapa de Riesgos'!$L$42="Leve"),CONCATENATE("R",'Mapa de Riesgos'!$A$42),"")</f>
        <v/>
      </c>
      <c r="O32" s="396"/>
      <c r="P32" s="387" t="str">
        <f>IF(AND('Mapa de Riesgos'!$H$30="Baja",'Mapa de Riesgos'!$L$30="Menor"),CONCATENATE("R",'Mapa de Riesgos'!$A$30),"")</f>
        <v/>
      </c>
      <c r="Q32" s="387"/>
      <c r="R32" s="387" t="str">
        <f>IF(AND('Mapa de Riesgos'!$H$36="Baja",'Mapa de Riesgos'!$L$36="Menor"),CONCATENATE("R",'Mapa de Riesgos'!$A$36),"")</f>
        <v/>
      </c>
      <c r="S32" s="387"/>
      <c r="T32" s="387" t="str">
        <f>IF(AND('Mapa de Riesgos'!$H$42="Baja",'Mapa de Riesgos'!$L$42="Menor"),CONCATENATE("R",'Mapa de Riesgos'!$A$42),"")</f>
        <v/>
      </c>
      <c r="U32" s="388"/>
      <c r="V32" s="386" t="str">
        <f>IF(AND('Mapa de Riesgos'!$H$30="Baja",'Mapa de Riesgos'!$L$30="Moderado"),CONCATENATE("R",'Mapa de Riesgos'!$A$30),"")</f>
        <v/>
      </c>
      <c r="W32" s="387"/>
      <c r="X32" s="387" t="str">
        <f>IF(AND('Mapa de Riesgos'!$H$36="Baja",'Mapa de Riesgos'!$L$36="Moderado"),CONCATENATE("R",'Mapa de Riesgos'!$A$36),"")</f>
        <v/>
      </c>
      <c r="Y32" s="387"/>
      <c r="Z32" s="387" t="str">
        <f>IF(AND('Mapa de Riesgos'!$H$42="Baja",'Mapa de Riesgos'!$L$42="Moderado"),CONCATENATE("R",'Mapa de Riesgos'!$A$42),"")</f>
        <v/>
      </c>
      <c r="AA32" s="388"/>
      <c r="AB32" s="370" t="str">
        <f>IF(AND('Mapa de Riesgos'!$H$30="Baja",'Mapa de Riesgos'!$L$30="Mayor"),CONCATENATE("R",'Mapa de Riesgos'!$A$30),"")</f>
        <v/>
      </c>
      <c r="AC32" s="366"/>
      <c r="AD32" s="366" t="str">
        <f>IF(AND('Mapa de Riesgos'!$H$36="Baja",'Mapa de Riesgos'!$L$36="Mayor"),CONCATENATE("R",'Mapa de Riesgos'!$A$36),"")</f>
        <v/>
      </c>
      <c r="AE32" s="366"/>
      <c r="AF32" s="366" t="str">
        <f>IF(AND('Mapa de Riesgos'!$H$42="Baja",'Mapa de Riesgos'!$L$42="Mayor"),CONCATENATE("R",'Mapa de Riesgos'!$A$42),"")</f>
        <v/>
      </c>
      <c r="AG32" s="367"/>
      <c r="AH32" s="377" t="str">
        <f>IF(AND('Mapa de Riesgos'!$H$30="Baja",'Mapa de Riesgos'!$L$30="Catastrófico"),CONCATENATE("R",'Mapa de Riesgos'!$A$30),"")</f>
        <v/>
      </c>
      <c r="AI32" s="378"/>
      <c r="AJ32" s="378" t="str">
        <f>IF(AND('Mapa de Riesgos'!$H$36="Baja",'Mapa de Riesgos'!$L$36="Catastrófico"),CONCATENATE("R",'Mapa de Riesgos'!$A$36),"")</f>
        <v/>
      </c>
      <c r="AK32" s="378"/>
      <c r="AL32" s="378" t="str">
        <f>IF(AND('Mapa de Riesgos'!$H$42="Baja",'Mapa de Riesgos'!$L$42="Catastrófico"),CONCATENATE("R",'Mapa de Riesgos'!$A$42),"")</f>
        <v/>
      </c>
      <c r="AM32" s="379"/>
      <c r="AN32" s="53"/>
      <c r="AO32" s="351"/>
      <c r="AP32" s="352"/>
      <c r="AQ32" s="352"/>
      <c r="AR32" s="352"/>
      <c r="AS32" s="352"/>
      <c r="AT32" s="3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row>
    <row r="33" spans="1:80" x14ac:dyDescent="0.25">
      <c r="A33" s="53"/>
      <c r="B33" s="319"/>
      <c r="C33" s="319"/>
      <c r="D33" s="320"/>
      <c r="E33" s="360"/>
      <c r="F33" s="361"/>
      <c r="G33" s="361"/>
      <c r="H33" s="361"/>
      <c r="I33" s="361"/>
      <c r="J33" s="397"/>
      <c r="K33" s="395"/>
      <c r="L33" s="395"/>
      <c r="M33" s="395"/>
      <c r="N33" s="395"/>
      <c r="O33" s="396"/>
      <c r="P33" s="387"/>
      <c r="Q33" s="387"/>
      <c r="R33" s="387"/>
      <c r="S33" s="387"/>
      <c r="T33" s="387"/>
      <c r="U33" s="388"/>
      <c r="V33" s="386"/>
      <c r="W33" s="387"/>
      <c r="X33" s="387"/>
      <c r="Y33" s="387"/>
      <c r="Z33" s="387"/>
      <c r="AA33" s="388"/>
      <c r="AB33" s="370"/>
      <c r="AC33" s="366"/>
      <c r="AD33" s="366"/>
      <c r="AE33" s="366"/>
      <c r="AF33" s="366"/>
      <c r="AG33" s="367"/>
      <c r="AH33" s="377"/>
      <c r="AI33" s="378"/>
      <c r="AJ33" s="378"/>
      <c r="AK33" s="378"/>
      <c r="AL33" s="378"/>
      <c r="AM33" s="379"/>
      <c r="AN33" s="53"/>
      <c r="AO33" s="351"/>
      <c r="AP33" s="352"/>
      <c r="AQ33" s="352"/>
      <c r="AR33" s="352"/>
      <c r="AS33" s="352"/>
      <c r="AT33" s="3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row>
    <row r="34" spans="1:80" x14ac:dyDescent="0.25">
      <c r="A34" s="53"/>
      <c r="B34" s="319"/>
      <c r="C34" s="319"/>
      <c r="D34" s="320"/>
      <c r="E34" s="360"/>
      <c r="F34" s="361"/>
      <c r="G34" s="361"/>
      <c r="H34" s="361"/>
      <c r="I34" s="361"/>
      <c r="J34" s="397" t="str">
        <f>IF(AND('Mapa de Riesgos'!$H$48="Baja",'Mapa de Riesgos'!$L$48="Leve"),CONCATENATE("R",'Mapa de Riesgos'!$A$48),"")</f>
        <v/>
      </c>
      <c r="K34" s="395"/>
      <c r="L34" s="395" t="str">
        <f>IF(AND('Mapa de Riesgos'!$H$54="Baja",'Mapa de Riesgos'!$L$54="Leve"),CONCATENATE("R",'Mapa de Riesgos'!$A$54),"")</f>
        <v/>
      </c>
      <c r="M34" s="395"/>
      <c r="N34" s="395" t="str">
        <f>IF(AND('Mapa de Riesgos'!$H$60="Baja",'Mapa de Riesgos'!$L$60="Leve"),CONCATENATE("R",'Mapa de Riesgos'!$A$60),"")</f>
        <v/>
      </c>
      <c r="O34" s="396"/>
      <c r="P34" s="387" t="str">
        <f>IF(AND('Mapa de Riesgos'!$H$48="Baja",'Mapa de Riesgos'!$L$48="Menor"),CONCATENATE("R",'Mapa de Riesgos'!$A$48),"")</f>
        <v/>
      </c>
      <c r="Q34" s="387"/>
      <c r="R34" s="387" t="str">
        <f>IF(AND('Mapa de Riesgos'!$H$54="Baja",'Mapa de Riesgos'!$L$54="Menor"),CONCATENATE("R",'Mapa de Riesgos'!$A$54),"")</f>
        <v/>
      </c>
      <c r="S34" s="387"/>
      <c r="T34" s="387" t="str">
        <f>IF(AND('Mapa de Riesgos'!$H$60="Baja",'Mapa de Riesgos'!$L$60="Menor"),CONCATENATE("R",'Mapa de Riesgos'!$A$60),"")</f>
        <v/>
      </c>
      <c r="U34" s="388"/>
      <c r="V34" s="386" t="str">
        <f>IF(AND('Mapa de Riesgos'!$H$48="Baja",'Mapa de Riesgos'!$L$48="Moderado"),CONCATENATE("R",'Mapa de Riesgos'!$A$48),"")</f>
        <v/>
      </c>
      <c r="W34" s="387"/>
      <c r="X34" s="387" t="str">
        <f>IF(AND('Mapa de Riesgos'!$H$54="Baja",'Mapa de Riesgos'!$L$54="Moderado"),CONCATENATE("R",'Mapa de Riesgos'!$A$54),"")</f>
        <v/>
      </c>
      <c r="Y34" s="387"/>
      <c r="Z34" s="387" t="str">
        <f>IF(AND('Mapa de Riesgos'!$H$60="Baja",'Mapa de Riesgos'!$L$60="Moderado"),CONCATENATE("R",'Mapa de Riesgos'!$A$60),"")</f>
        <v/>
      </c>
      <c r="AA34" s="388"/>
      <c r="AB34" s="370" t="str">
        <f>IF(AND('Mapa de Riesgos'!$H$48="Baja",'Mapa de Riesgos'!$L$48="Mayor"),CONCATENATE("R",'Mapa de Riesgos'!$A$48),"")</f>
        <v/>
      </c>
      <c r="AC34" s="366"/>
      <c r="AD34" s="366" t="str">
        <f>IF(AND('Mapa de Riesgos'!$H$54="Baja",'Mapa de Riesgos'!$L$54="Mayor"),CONCATENATE("R",'Mapa de Riesgos'!$A$54),"")</f>
        <v/>
      </c>
      <c r="AE34" s="366"/>
      <c r="AF34" s="366" t="str">
        <f>IF(AND('Mapa de Riesgos'!$H$60="Baja",'Mapa de Riesgos'!$L$60="Mayor"),CONCATENATE("R",'Mapa de Riesgos'!$A$60),"")</f>
        <v/>
      </c>
      <c r="AG34" s="367"/>
      <c r="AH34" s="377" t="str">
        <f>IF(AND('Mapa de Riesgos'!$H$48="Baja",'Mapa de Riesgos'!$L$48="Catastrófico"),CONCATENATE("R",'Mapa de Riesgos'!$A$48),"")</f>
        <v/>
      </c>
      <c r="AI34" s="378"/>
      <c r="AJ34" s="378" t="str">
        <f>IF(AND('Mapa de Riesgos'!$H$54="Baja",'Mapa de Riesgos'!$L$54="Catastrófico"),CONCATENATE("R",'Mapa de Riesgos'!$A$54),"")</f>
        <v/>
      </c>
      <c r="AK34" s="378"/>
      <c r="AL34" s="378" t="str">
        <f>IF(AND('Mapa de Riesgos'!$H$60="Baja",'Mapa de Riesgos'!$L$60="Catastrófico"),CONCATENATE("R",'Mapa de Riesgos'!$A$60),"")</f>
        <v/>
      </c>
      <c r="AM34" s="379"/>
      <c r="AN34" s="53"/>
      <c r="AO34" s="351"/>
      <c r="AP34" s="352"/>
      <c r="AQ34" s="352"/>
      <c r="AR34" s="352"/>
      <c r="AS34" s="352"/>
      <c r="AT34" s="3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row>
    <row r="35" spans="1:80" x14ac:dyDescent="0.25">
      <c r="A35" s="53"/>
      <c r="B35" s="319"/>
      <c r="C35" s="319"/>
      <c r="D35" s="320"/>
      <c r="E35" s="360"/>
      <c r="F35" s="361"/>
      <c r="G35" s="361"/>
      <c r="H35" s="361"/>
      <c r="I35" s="361"/>
      <c r="J35" s="397"/>
      <c r="K35" s="395"/>
      <c r="L35" s="395"/>
      <c r="M35" s="395"/>
      <c r="N35" s="395"/>
      <c r="O35" s="396"/>
      <c r="P35" s="387"/>
      <c r="Q35" s="387"/>
      <c r="R35" s="387"/>
      <c r="S35" s="387"/>
      <c r="T35" s="387"/>
      <c r="U35" s="388"/>
      <c r="V35" s="386"/>
      <c r="W35" s="387"/>
      <c r="X35" s="387"/>
      <c r="Y35" s="387"/>
      <c r="Z35" s="387"/>
      <c r="AA35" s="388"/>
      <c r="AB35" s="370"/>
      <c r="AC35" s="366"/>
      <c r="AD35" s="366"/>
      <c r="AE35" s="366"/>
      <c r="AF35" s="366"/>
      <c r="AG35" s="367"/>
      <c r="AH35" s="377"/>
      <c r="AI35" s="378"/>
      <c r="AJ35" s="378"/>
      <c r="AK35" s="378"/>
      <c r="AL35" s="378"/>
      <c r="AM35" s="379"/>
      <c r="AN35" s="53"/>
      <c r="AO35" s="351"/>
      <c r="AP35" s="352"/>
      <c r="AQ35" s="352"/>
      <c r="AR35" s="352"/>
      <c r="AS35" s="352"/>
      <c r="AT35" s="3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row>
    <row r="36" spans="1:80" x14ac:dyDescent="0.25">
      <c r="A36" s="53"/>
      <c r="B36" s="319"/>
      <c r="C36" s="319"/>
      <c r="D36" s="320"/>
      <c r="E36" s="360"/>
      <c r="F36" s="361"/>
      <c r="G36" s="361"/>
      <c r="H36" s="361"/>
      <c r="I36" s="361"/>
      <c r="J36" s="397" t="str">
        <f>IF(AND('Mapa de Riesgos'!$H$66="Baja",'Mapa de Riesgos'!$L$66="Leve"),CONCATENATE("R",'Mapa de Riesgos'!$A$66),"")</f>
        <v/>
      </c>
      <c r="K36" s="395"/>
      <c r="L36" s="395" t="str">
        <f>IF(AND('Mapa de Riesgos'!$H$72="Baja",'Mapa de Riesgos'!$L$72="Leve"),CONCATENATE("R",'Mapa de Riesgos'!$A$72),"")</f>
        <v/>
      </c>
      <c r="M36" s="395"/>
      <c r="N36" s="395" t="str">
        <f>IF(AND('Mapa de Riesgos'!$H$78="Baja",'Mapa de Riesgos'!$L$78="Leve"),CONCATENATE("R",'Mapa de Riesgos'!$A$78),"")</f>
        <v/>
      </c>
      <c r="O36" s="396"/>
      <c r="P36" s="387" t="str">
        <f>IF(AND('Mapa de Riesgos'!$H$66="Baja",'Mapa de Riesgos'!$L$66="Menor"),CONCATENATE("R",'Mapa de Riesgos'!$A$66),"")</f>
        <v/>
      </c>
      <c r="Q36" s="387"/>
      <c r="R36" s="387" t="str">
        <f>IF(AND('Mapa de Riesgos'!$H$72="Baja",'Mapa de Riesgos'!$L$72="Menor"),CONCATENATE("R",'Mapa de Riesgos'!$A$72),"")</f>
        <v/>
      </c>
      <c r="S36" s="387"/>
      <c r="T36" s="387" t="str">
        <f>IF(AND('Mapa de Riesgos'!$H$78="Baja",'Mapa de Riesgos'!$L$78="Menor"),CONCATENATE("R",'Mapa de Riesgos'!$A$78),"")</f>
        <v/>
      </c>
      <c r="U36" s="388"/>
      <c r="V36" s="386" t="str">
        <f>IF(AND('Mapa de Riesgos'!$H$66="Baja",'Mapa de Riesgos'!$L$66="Moderado"),CONCATENATE("R",'Mapa de Riesgos'!$A$66),"")</f>
        <v/>
      </c>
      <c r="W36" s="387"/>
      <c r="X36" s="387" t="str">
        <f>IF(AND('Mapa de Riesgos'!$H$72="Baja",'Mapa de Riesgos'!$L$72="Moderado"),CONCATENATE("R",'Mapa de Riesgos'!$A$72),"")</f>
        <v/>
      </c>
      <c r="Y36" s="387"/>
      <c r="Z36" s="387" t="str">
        <f>IF(AND('Mapa de Riesgos'!$H$78="Baja",'Mapa de Riesgos'!$L$78="Moderado"),CONCATENATE("R",'Mapa de Riesgos'!$A$78),"")</f>
        <v/>
      </c>
      <c r="AA36" s="388"/>
      <c r="AB36" s="370" t="str">
        <f>IF(AND('Mapa de Riesgos'!$H$66="Baja",'Mapa de Riesgos'!$L$66="Mayor"),CONCATENATE("R",'Mapa de Riesgos'!$A$66),"")</f>
        <v/>
      </c>
      <c r="AC36" s="366"/>
      <c r="AD36" s="366" t="str">
        <f>IF(AND('Mapa de Riesgos'!$H$72="Baja",'Mapa de Riesgos'!$L$72="Mayor"),CONCATENATE("R",'Mapa de Riesgos'!$A$72),"")</f>
        <v/>
      </c>
      <c r="AE36" s="366"/>
      <c r="AF36" s="366" t="str">
        <f>IF(AND('Mapa de Riesgos'!$H$78="Baja",'Mapa de Riesgos'!$L$78="Mayor"),CONCATENATE("R",'Mapa de Riesgos'!$A$78),"")</f>
        <v/>
      </c>
      <c r="AG36" s="367"/>
      <c r="AH36" s="377" t="str">
        <f>IF(AND('Mapa de Riesgos'!$H$66="Baja",'Mapa de Riesgos'!$L$66="Catastrófico"),CONCATENATE("R",'Mapa de Riesgos'!$A$66),"")</f>
        <v/>
      </c>
      <c r="AI36" s="378"/>
      <c r="AJ36" s="378" t="str">
        <f>IF(AND('Mapa de Riesgos'!$H$72="Baja",'Mapa de Riesgos'!$L$72="Catastrófico"),CONCATENATE("R",'Mapa de Riesgos'!$A$72),"")</f>
        <v/>
      </c>
      <c r="AK36" s="378"/>
      <c r="AL36" s="378" t="str">
        <f>IF(AND('Mapa de Riesgos'!$H$78="Baja",'Mapa de Riesgos'!$L$78="Catastrófico"),CONCATENATE("R",'Mapa de Riesgos'!$A$78),"")</f>
        <v/>
      </c>
      <c r="AM36" s="379"/>
      <c r="AN36" s="53"/>
      <c r="AO36" s="351"/>
      <c r="AP36" s="352"/>
      <c r="AQ36" s="352"/>
      <c r="AR36" s="352"/>
      <c r="AS36" s="352"/>
      <c r="AT36" s="3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row>
    <row r="37" spans="1:80" ht="15.75" thickBot="1" x14ac:dyDescent="0.3">
      <c r="A37" s="53"/>
      <c r="B37" s="319"/>
      <c r="C37" s="319"/>
      <c r="D37" s="320"/>
      <c r="E37" s="363"/>
      <c r="F37" s="364"/>
      <c r="G37" s="364"/>
      <c r="H37" s="364"/>
      <c r="I37" s="364"/>
      <c r="J37" s="398"/>
      <c r="K37" s="399"/>
      <c r="L37" s="399"/>
      <c r="M37" s="399"/>
      <c r="N37" s="399"/>
      <c r="O37" s="400"/>
      <c r="P37" s="390"/>
      <c r="Q37" s="390"/>
      <c r="R37" s="390"/>
      <c r="S37" s="390"/>
      <c r="T37" s="390"/>
      <c r="U37" s="391"/>
      <c r="V37" s="389"/>
      <c r="W37" s="390"/>
      <c r="X37" s="390"/>
      <c r="Y37" s="390"/>
      <c r="Z37" s="390"/>
      <c r="AA37" s="391"/>
      <c r="AB37" s="374"/>
      <c r="AC37" s="375"/>
      <c r="AD37" s="375"/>
      <c r="AE37" s="375"/>
      <c r="AF37" s="375"/>
      <c r="AG37" s="376"/>
      <c r="AH37" s="380"/>
      <c r="AI37" s="381"/>
      <c r="AJ37" s="381"/>
      <c r="AK37" s="381"/>
      <c r="AL37" s="381"/>
      <c r="AM37" s="382"/>
      <c r="AN37" s="53"/>
      <c r="AO37" s="354"/>
      <c r="AP37" s="355"/>
      <c r="AQ37" s="355"/>
      <c r="AR37" s="355"/>
      <c r="AS37" s="355"/>
      <c r="AT37" s="356"/>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row>
    <row r="38" spans="1:80" x14ac:dyDescent="0.25">
      <c r="A38" s="53"/>
      <c r="B38" s="319"/>
      <c r="C38" s="319"/>
      <c r="D38" s="320"/>
      <c r="E38" s="357" t="s">
        <v>154</v>
      </c>
      <c r="F38" s="358"/>
      <c r="G38" s="358"/>
      <c r="H38" s="358"/>
      <c r="I38" s="359"/>
      <c r="J38" s="401" t="str">
        <f>IF(AND('Mapa de Riesgos'!$H$12="Muy Baja",'Mapa de Riesgos'!$L$12="Leve"),CONCATENATE("R",'Mapa de Riesgos'!$A$12),"")</f>
        <v/>
      </c>
      <c r="K38" s="402"/>
      <c r="L38" s="402" t="str">
        <f>IF(AND('Mapa de Riesgos'!$H$18="Muy Baja",'Mapa de Riesgos'!$L$18="Leve"),CONCATENATE("R",'Mapa de Riesgos'!$A$18),"")</f>
        <v/>
      </c>
      <c r="M38" s="402"/>
      <c r="N38" s="402" t="str">
        <f>IF(AND('Mapa de Riesgos'!$H$24="Muy Baja",'Mapa de Riesgos'!$L$24="Leve"),CONCATENATE("R",'Mapa de Riesgos'!$A$24),"")</f>
        <v/>
      </c>
      <c r="O38" s="403"/>
      <c r="P38" s="401" t="str">
        <f>IF(AND('Mapa de Riesgos'!$H$12="Muy Baja",'Mapa de Riesgos'!$L$12="Menor"),CONCATENATE("R",'Mapa de Riesgos'!$A$12),"")</f>
        <v/>
      </c>
      <c r="Q38" s="402"/>
      <c r="R38" s="402" t="str">
        <f>IF(AND('Mapa de Riesgos'!$H$18="Muy Baja",'Mapa de Riesgos'!$L$18="Menor"),CONCATENATE("R",'Mapa de Riesgos'!$A$18),"")</f>
        <v/>
      </c>
      <c r="S38" s="402"/>
      <c r="T38" s="402" t="str">
        <f>IF(AND('Mapa de Riesgos'!$H$24="Muy Baja",'Mapa de Riesgos'!$L$24="Menor"),CONCATENATE("R",'Mapa de Riesgos'!$A$24),"")</f>
        <v/>
      </c>
      <c r="U38" s="403"/>
      <c r="V38" s="392" t="str">
        <f>IF(AND('Mapa de Riesgos'!$H$12="Muy Baja",'Mapa de Riesgos'!$L$12="Moderado"),CONCATENATE("R",'Mapa de Riesgos'!$A$12),"")</f>
        <v/>
      </c>
      <c r="W38" s="393"/>
      <c r="X38" s="393" t="str">
        <f>IF(AND('Mapa de Riesgos'!$H$18="Muy Baja",'Mapa de Riesgos'!$L$18="Moderado"),CONCATENATE("R",'Mapa de Riesgos'!$A$18),"")</f>
        <v/>
      </c>
      <c r="Y38" s="393"/>
      <c r="Z38" s="393" t="str">
        <f>IF(AND('Mapa de Riesgos'!$H$24="Muy Baja",'Mapa de Riesgos'!$L$24="Moderado"),CONCATENATE("R",'Mapa de Riesgos'!$A$24),"")</f>
        <v/>
      </c>
      <c r="AA38" s="394"/>
      <c r="AB38" s="368" t="str">
        <f>IF(AND('Mapa de Riesgos'!$H$12="Muy Baja",'Mapa de Riesgos'!$L$12="Mayor"),CONCATENATE("R",'Mapa de Riesgos'!$A$12),"")</f>
        <v/>
      </c>
      <c r="AC38" s="369"/>
      <c r="AD38" s="369" t="str">
        <f>IF(AND('Mapa de Riesgos'!$H$18="Muy Baja",'Mapa de Riesgos'!$L$18="Mayor"),CONCATENATE("R",'Mapa de Riesgos'!$A$18),"")</f>
        <v/>
      </c>
      <c r="AE38" s="369"/>
      <c r="AF38" s="369" t="str">
        <f>IF(AND('Mapa de Riesgos'!$H$24="Muy Baja",'Mapa de Riesgos'!$L$24="Mayor"),CONCATENATE("R",'Mapa de Riesgos'!$A$24),"")</f>
        <v/>
      </c>
      <c r="AG38" s="371"/>
      <c r="AH38" s="383" t="str">
        <f>IF(AND('Mapa de Riesgos'!$H$12="Muy Baja",'Mapa de Riesgos'!$L$12="Catastrófico"),CONCATENATE("R",'Mapa de Riesgos'!$A$12),"")</f>
        <v/>
      </c>
      <c r="AI38" s="384"/>
      <c r="AJ38" s="384" t="str">
        <f>IF(AND('Mapa de Riesgos'!$H$18="Muy Baja",'Mapa de Riesgos'!$L$18="Catastrófico"),CONCATENATE("R",'Mapa de Riesgos'!$A$18),"")</f>
        <v/>
      </c>
      <c r="AK38" s="384"/>
      <c r="AL38" s="384" t="str">
        <f>IF(AND('Mapa de Riesgos'!$H$24="Muy Baja",'Mapa de Riesgos'!$L$24="Catastrófico"),CONCATENATE("R",'Mapa de Riesgos'!$A$24),"")</f>
        <v/>
      </c>
      <c r="AM38" s="385"/>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row>
    <row r="39" spans="1:80" x14ac:dyDescent="0.25">
      <c r="A39" s="53"/>
      <c r="B39" s="319"/>
      <c r="C39" s="319"/>
      <c r="D39" s="320"/>
      <c r="E39" s="360"/>
      <c r="F39" s="361"/>
      <c r="G39" s="361"/>
      <c r="H39" s="361"/>
      <c r="I39" s="362"/>
      <c r="J39" s="397"/>
      <c r="K39" s="395"/>
      <c r="L39" s="395"/>
      <c r="M39" s="395"/>
      <c r="N39" s="395"/>
      <c r="O39" s="396"/>
      <c r="P39" s="397"/>
      <c r="Q39" s="395"/>
      <c r="R39" s="395"/>
      <c r="S39" s="395"/>
      <c r="T39" s="395"/>
      <c r="U39" s="396"/>
      <c r="V39" s="386"/>
      <c r="W39" s="387"/>
      <c r="X39" s="387"/>
      <c r="Y39" s="387"/>
      <c r="Z39" s="387"/>
      <c r="AA39" s="388"/>
      <c r="AB39" s="370"/>
      <c r="AC39" s="366"/>
      <c r="AD39" s="366"/>
      <c r="AE39" s="366"/>
      <c r="AF39" s="366"/>
      <c r="AG39" s="367"/>
      <c r="AH39" s="377"/>
      <c r="AI39" s="378"/>
      <c r="AJ39" s="378"/>
      <c r="AK39" s="378"/>
      <c r="AL39" s="378"/>
      <c r="AM39" s="379"/>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row>
    <row r="40" spans="1:80" x14ac:dyDescent="0.25">
      <c r="A40" s="53"/>
      <c r="B40" s="319"/>
      <c r="C40" s="319"/>
      <c r="D40" s="320"/>
      <c r="E40" s="360"/>
      <c r="F40" s="361"/>
      <c r="G40" s="361"/>
      <c r="H40" s="361"/>
      <c r="I40" s="362"/>
      <c r="J40" s="397" t="str">
        <f>IF(AND('Mapa de Riesgos'!$H$30="Muy Baja",'Mapa de Riesgos'!$L$30="Leve"),CONCATENATE("R",'Mapa de Riesgos'!$A$30),"")</f>
        <v/>
      </c>
      <c r="K40" s="395"/>
      <c r="L40" s="395" t="str">
        <f>IF(AND('Mapa de Riesgos'!$H$36="Muy Baja",'Mapa de Riesgos'!$L$36="Leve"),CONCATENATE("R",'Mapa de Riesgos'!$A$36),"")</f>
        <v/>
      </c>
      <c r="M40" s="395"/>
      <c r="N40" s="395" t="str">
        <f>IF(AND('Mapa de Riesgos'!$H$42="Muy Baja",'Mapa de Riesgos'!$L$42="Leve"),CONCATENATE("R",'Mapa de Riesgos'!$A$42),"")</f>
        <v/>
      </c>
      <c r="O40" s="396"/>
      <c r="P40" s="397" t="str">
        <f>IF(AND('Mapa de Riesgos'!$H$30="Muy Baja",'Mapa de Riesgos'!$L$30="Menor"),CONCATENATE("R",'Mapa de Riesgos'!$A$30),"")</f>
        <v/>
      </c>
      <c r="Q40" s="395"/>
      <c r="R40" s="395" t="str">
        <f>IF(AND('Mapa de Riesgos'!$H$36="Muy Baja",'Mapa de Riesgos'!$L$36="Menor"),CONCATENATE("R",'Mapa de Riesgos'!$A$36),"")</f>
        <v/>
      </c>
      <c r="S40" s="395"/>
      <c r="T40" s="395" t="str">
        <f>IF(AND('Mapa de Riesgos'!$H$42="Muy Baja",'Mapa de Riesgos'!$L$42="Menor"),CONCATENATE("R",'Mapa de Riesgos'!$A$42),"")</f>
        <v/>
      </c>
      <c r="U40" s="396"/>
      <c r="V40" s="386" t="str">
        <f>IF(AND('Mapa de Riesgos'!$H$30="Muy Baja",'Mapa de Riesgos'!$L$30="Moderado"),CONCATENATE("R",'Mapa de Riesgos'!$A$30),"")</f>
        <v>R4</v>
      </c>
      <c r="W40" s="387"/>
      <c r="X40" s="387" t="str">
        <f>IF(AND('Mapa de Riesgos'!$H$36="Muy Baja",'Mapa de Riesgos'!$L$36="Moderado"),CONCATENATE("R",'Mapa de Riesgos'!$A$36),"")</f>
        <v/>
      </c>
      <c r="Y40" s="387"/>
      <c r="Z40" s="387" t="str">
        <f>IF(AND('Mapa de Riesgos'!$H$42="Muy Baja",'Mapa de Riesgos'!$L$42="Moderado"),CONCATENATE("R",'Mapa de Riesgos'!$A$42),"")</f>
        <v/>
      </c>
      <c r="AA40" s="388"/>
      <c r="AB40" s="370" t="str">
        <f>IF(AND('Mapa de Riesgos'!$H$30="Muy Baja",'Mapa de Riesgos'!$L$30="Mayor"),CONCATENATE("R",'Mapa de Riesgos'!$A$30),"")</f>
        <v/>
      </c>
      <c r="AC40" s="366"/>
      <c r="AD40" s="366" t="str">
        <f>IF(AND('Mapa de Riesgos'!$H$36="Muy Baja",'Mapa de Riesgos'!$L$36="Mayor"),CONCATENATE("R",'Mapa de Riesgos'!$A$36),"")</f>
        <v/>
      </c>
      <c r="AE40" s="366"/>
      <c r="AF40" s="366" t="str">
        <f>IF(AND('Mapa de Riesgos'!$H$42="Muy Baja",'Mapa de Riesgos'!$L$42="Mayor"),CONCATENATE("R",'Mapa de Riesgos'!$A$42),"")</f>
        <v/>
      </c>
      <c r="AG40" s="367"/>
      <c r="AH40" s="377" t="str">
        <f>IF(AND('Mapa de Riesgos'!$H$30="Muy Baja",'Mapa de Riesgos'!$L$30="Catastrófico"),CONCATENATE("R",'Mapa de Riesgos'!$A$30),"")</f>
        <v/>
      </c>
      <c r="AI40" s="378"/>
      <c r="AJ40" s="378" t="str">
        <f>IF(AND('Mapa de Riesgos'!$H$36="Muy Baja",'Mapa de Riesgos'!$L$36="Catastrófico"),CONCATENATE("R",'Mapa de Riesgos'!$A$36),"")</f>
        <v/>
      </c>
      <c r="AK40" s="378"/>
      <c r="AL40" s="378" t="str">
        <f>IF(AND('Mapa de Riesgos'!$H$42="Muy Baja",'Mapa de Riesgos'!$L$42="Catastrófico"),CONCATENATE("R",'Mapa de Riesgos'!$A$42),"")</f>
        <v/>
      </c>
      <c r="AM40" s="379"/>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row>
    <row r="41" spans="1:80" x14ac:dyDescent="0.25">
      <c r="A41" s="53"/>
      <c r="B41" s="319"/>
      <c r="C41" s="319"/>
      <c r="D41" s="320"/>
      <c r="E41" s="360"/>
      <c r="F41" s="361"/>
      <c r="G41" s="361"/>
      <c r="H41" s="361"/>
      <c r="I41" s="362"/>
      <c r="J41" s="397"/>
      <c r="K41" s="395"/>
      <c r="L41" s="395"/>
      <c r="M41" s="395"/>
      <c r="N41" s="395"/>
      <c r="O41" s="396"/>
      <c r="P41" s="397"/>
      <c r="Q41" s="395"/>
      <c r="R41" s="395"/>
      <c r="S41" s="395"/>
      <c r="T41" s="395"/>
      <c r="U41" s="396"/>
      <c r="V41" s="386"/>
      <c r="W41" s="387"/>
      <c r="X41" s="387"/>
      <c r="Y41" s="387"/>
      <c r="Z41" s="387"/>
      <c r="AA41" s="388"/>
      <c r="AB41" s="370"/>
      <c r="AC41" s="366"/>
      <c r="AD41" s="366"/>
      <c r="AE41" s="366"/>
      <c r="AF41" s="366"/>
      <c r="AG41" s="367"/>
      <c r="AH41" s="377"/>
      <c r="AI41" s="378"/>
      <c r="AJ41" s="378"/>
      <c r="AK41" s="378"/>
      <c r="AL41" s="378"/>
      <c r="AM41" s="379"/>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row>
    <row r="42" spans="1:80" x14ac:dyDescent="0.25">
      <c r="A42" s="53"/>
      <c r="B42" s="319"/>
      <c r="C42" s="319"/>
      <c r="D42" s="320"/>
      <c r="E42" s="360"/>
      <c r="F42" s="361"/>
      <c r="G42" s="361"/>
      <c r="H42" s="361"/>
      <c r="I42" s="362"/>
      <c r="J42" s="397" t="str">
        <f>IF(AND('Mapa de Riesgos'!$H$48="Muy Baja",'Mapa de Riesgos'!$L$48="Leve"),CONCATENATE("R",'Mapa de Riesgos'!$A$48),"")</f>
        <v/>
      </c>
      <c r="K42" s="395"/>
      <c r="L42" s="395" t="str">
        <f>IF(AND('Mapa de Riesgos'!$H$54="Muy Baja",'Mapa de Riesgos'!$L$54="Leve"),CONCATENATE("R",'Mapa de Riesgos'!$A$54),"")</f>
        <v/>
      </c>
      <c r="M42" s="395"/>
      <c r="N42" s="395" t="str">
        <f>IF(AND('Mapa de Riesgos'!$H$60="Muy Baja",'Mapa de Riesgos'!$L$60="Leve"),CONCATENATE("R",'Mapa de Riesgos'!$A$60),"")</f>
        <v/>
      </c>
      <c r="O42" s="396"/>
      <c r="P42" s="397" t="str">
        <f>IF(AND('Mapa de Riesgos'!$H$48="Muy Baja",'Mapa de Riesgos'!$L$48="Menor"),CONCATENATE("R",'Mapa de Riesgos'!$A$48),"")</f>
        <v/>
      </c>
      <c r="Q42" s="395"/>
      <c r="R42" s="395" t="str">
        <f>IF(AND('Mapa de Riesgos'!$H$54="Muy Baja",'Mapa de Riesgos'!$L$54="Menor"),CONCATENATE("R",'Mapa de Riesgos'!$A$54),"")</f>
        <v/>
      </c>
      <c r="S42" s="395"/>
      <c r="T42" s="395" t="str">
        <f>IF(AND('Mapa de Riesgos'!$H$60="Muy Baja",'Mapa de Riesgos'!$L$60="Menor"),CONCATENATE("R",'Mapa de Riesgos'!$A$60),"")</f>
        <v/>
      </c>
      <c r="U42" s="396"/>
      <c r="V42" s="386" t="str">
        <f>IF(AND('Mapa de Riesgos'!$H$48="Muy Baja",'Mapa de Riesgos'!$L$48="Moderado"),CONCATENATE("R",'Mapa de Riesgos'!$A$48),"")</f>
        <v/>
      </c>
      <c r="W42" s="387"/>
      <c r="X42" s="387" t="str">
        <f>IF(AND('Mapa de Riesgos'!$H$54="Muy Baja",'Mapa de Riesgos'!$L$54="Moderado"),CONCATENATE("R",'Mapa de Riesgos'!$A$54),"")</f>
        <v/>
      </c>
      <c r="Y42" s="387"/>
      <c r="Z42" s="387" t="str">
        <f>IF(AND('Mapa de Riesgos'!$H$60="Muy Baja",'Mapa de Riesgos'!$L$60="Moderado"),CONCATENATE("R",'Mapa de Riesgos'!$A$60),"")</f>
        <v/>
      </c>
      <c r="AA42" s="388"/>
      <c r="AB42" s="370" t="str">
        <f>IF(AND('Mapa de Riesgos'!$H$48="Muy Baja",'Mapa de Riesgos'!$L$48="Mayor"),CONCATENATE("R",'Mapa de Riesgos'!$A$48),"")</f>
        <v/>
      </c>
      <c r="AC42" s="366"/>
      <c r="AD42" s="366" t="str">
        <f>IF(AND('Mapa de Riesgos'!$H$54="Muy Baja",'Mapa de Riesgos'!$L$54="Mayor"),CONCATENATE("R",'Mapa de Riesgos'!$A$54),"")</f>
        <v/>
      </c>
      <c r="AE42" s="366"/>
      <c r="AF42" s="366" t="str">
        <f>IF(AND('Mapa de Riesgos'!$H$60="Muy Baja",'Mapa de Riesgos'!$L$60="Mayor"),CONCATENATE("R",'Mapa de Riesgos'!$A$60),"")</f>
        <v/>
      </c>
      <c r="AG42" s="367"/>
      <c r="AH42" s="377" t="str">
        <f>IF(AND('Mapa de Riesgos'!$H$48="Muy Baja",'Mapa de Riesgos'!$L$48="Catastrófico"),CONCATENATE("R",'Mapa de Riesgos'!$A$48),"")</f>
        <v/>
      </c>
      <c r="AI42" s="378"/>
      <c r="AJ42" s="378" t="str">
        <f>IF(AND('Mapa de Riesgos'!$H$54="Muy Baja",'Mapa de Riesgos'!$L$54="Catastrófico"),CONCATENATE("R",'Mapa de Riesgos'!$A$54),"")</f>
        <v/>
      </c>
      <c r="AK42" s="378"/>
      <c r="AL42" s="378" t="str">
        <f>IF(AND('Mapa de Riesgos'!$H$60="Muy Baja",'Mapa de Riesgos'!$L$60="Catastrófico"),CONCATENATE("R",'Mapa de Riesgos'!$A$60),"")</f>
        <v/>
      </c>
      <c r="AM42" s="379"/>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row>
    <row r="43" spans="1:80" x14ac:dyDescent="0.25">
      <c r="A43" s="53"/>
      <c r="B43" s="319"/>
      <c r="C43" s="319"/>
      <c r="D43" s="320"/>
      <c r="E43" s="360"/>
      <c r="F43" s="361"/>
      <c r="G43" s="361"/>
      <c r="H43" s="361"/>
      <c r="I43" s="362"/>
      <c r="J43" s="397"/>
      <c r="K43" s="395"/>
      <c r="L43" s="395"/>
      <c r="M43" s="395"/>
      <c r="N43" s="395"/>
      <c r="O43" s="396"/>
      <c r="P43" s="397"/>
      <c r="Q43" s="395"/>
      <c r="R43" s="395"/>
      <c r="S43" s="395"/>
      <c r="T43" s="395"/>
      <c r="U43" s="396"/>
      <c r="V43" s="386"/>
      <c r="W43" s="387"/>
      <c r="X43" s="387"/>
      <c r="Y43" s="387"/>
      <c r="Z43" s="387"/>
      <c r="AA43" s="388"/>
      <c r="AB43" s="370"/>
      <c r="AC43" s="366"/>
      <c r="AD43" s="366"/>
      <c r="AE43" s="366"/>
      <c r="AF43" s="366"/>
      <c r="AG43" s="367"/>
      <c r="AH43" s="377"/>
      <c r="AI43" s="378"/>
      <c r="AJ43" s="378"/>
      <c r="AK43" s="378"/>
      <c r="AL43" s="378"/>
      <c r="AM43" s="379"/>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row>
    <row r="44" spans="1:80" x14ac:dyDescent="0.25">
      <c r="A44" s="53"/>
      <c r="B44" s="319"/>
      <c r="C44" s="319"/>
      <c r="D44" s="320"/>
      <c r="E44" s="360"/>
      <c r="F44" s="361"/>
      <c r="G44" s="361"/>
      <c r="H44" s="361"/>
      <c r="I44" s="362"/>
      <c r="J44" s="397" t="str">
        <f>IF(AND('Mapa de Riesgos'!$H$66="Muy Baja",'Mapa de Riesgos'!$L$66="Leve"),CONCATENATE("R",'Mapa de Riesgos'!$A$66),"")</f>
        <v/>
      </c>
      <c r="K44" s="395"/>
      <c r="L44" s="395" t="str">
        <f>IF(AND('Mapa de Riesgos'!$H$72="Muy Baja",'Mapa de Riesgos'!$L$72="Leve"),CONCATENATE("R",'Mapa de Riesgos'!$A$72),"")</f>
        <v/>
      </c>
      <c r="M44" s="395"/>
      <c r="N44" s="395" t="str">
        <f>IF(AND('Mapa de Riesgos'!$H$78="Muy Baja",'Mapa de Riesgos'!$L$78="Leve"),CONCATENATE("R",'Mapa de Riesgos'!$A$78),"")</f>
        <v/>
      </c>
      <c r="O44" s="396"/>
      <c r="P44" s="397" t="str">
        <f>IF(AND('Mapa de Riesgos'!$H$66="Muy Baja",'Mapa de Riesgos'!$L$66="Menor"),CONCATENATE("R",'Mapa de Riesgos'!$A$66),"")</f>
        <v/>
      </c>
      <c r="Q44" s="395"/>
      <c r="R44" s="395" t="str">
        <f>IF(AND('Mapa de Riesgos'!$H$72="Muy Baja",'Mapa de Riesgos'!$L$72="Menor"),CONCATENATE("R",'Mapa de Riesgos'!$A$72),"")</f>
        <v/>
      </c>
      <c r="S44" s="395"/>
      <c r="T44" s="395" t="str">
        <f>IF(AND('Mapa de Riesgos'!$H$78="Muy Baja",'Mapa de Riesgos'!$L$78="Menor"),CONCATENATE("R",'Mapa de Riesgos'!$A$78),"")</f>
        <v/>
      </c>
      <c r="U44" s="396"/>
      <c r="V44" s="386" t="str">
        <f>IF(AND('Mapa de Riesgos'!$H$66="Muy Baja",'Mapa de Riesgos'!$L$66="Moderado"),CONCATENATE("R",'Mapa de Riesgos'!$A$66),"")</f>
        <v/>
      </c>
      <c r="W44" s="387"/>
      <c r="X44" s="387" t="str">
        <f>IF(AND('Mapa de Riesgos'!$H$72="Muy Baja",'Mapa de Riesgos'!$L$72="Moderado"),CONCATENATE("R",'Mapa de Riesgos'!$A$72),"")</f>
        <v/>
      </c>
      <c r="Y44" s="387"/>
      <c r="Z44" s="387" t="str">
        <f>IF(AND('Mapa de Riesgos'!$H$78="Muy Baja",'Mapa de Riesgos'!$L$78="Moderado"),CONCATENATE("R",'Mapa de Riesgos'!$A$78),"")</f>
        <v/>
      </c>
      <c r="AA44" s="388"/>
      <c r="AB44" s="370" t="str">
        <f>IF(AND('Mapa de Riesgos'!$H$66="Muy Baja",'Mapa de Riesgos'!$L$66="Mayor"),CONCATENATE("R",'Mapa de Riesgos'!$A$66),"")</f>
        <v/>
      </c>
      <c r="AC44" s="366"/>
      <c r="AD44" s="366" t="str">
        <f>IF(AND('Mapa de Riesgos'!$H$72="Muy Baja",'Mapa de Riesgos'!$L$72="Mayor"),CONCATENATE("R",'Mapa de Riesgos'!$A$72),"")</f>
        <v/>
      </c>
      <c r="AE44" s="366"/>
      <c r="AF44" s="366" t="str">
        <f>IF(AND('Mapa de Riesgos'!$H$78="Muy Baja",'Mapa de Riesgos'!$L$78="Mayor"),CONCATENATE("R",'Mapa de Riesgos'!$A$78),"")</f>
        <v/>
      </c>
      <c r="AG44" s="367"/>
      <c r="AH44" s="377" t="str">
        <f>IF(AND('Mapa de Riesgos'!$H$66="Muy Baja",'Mapa de Riesgos'!$L$66="Catastrófico"),CONCATENATE("R",'Mapa de Riesgos'!$A$66),"")</f>
        <v/>
      </c>
      <c r="AI44" s="378"/>
      <c r="AJ44" s="378" t="str">
        <f>IF(AND('Mapa de Riesgos'!$H$72="Muy Baja",'Mapa de Riesgos'!$L$72="Catastrófico"),CONCATENATE("R",'Mapa de Riesgos'!$A$72),"")</f>
        <v/>
      </c>
      <c r="AK44" s="378"/>
      <c r="AL44" s="378" t="str">
        <f>IF(AND('Mapa de Riesgos'!$H$78="Muy Baja",'Mapa de Riesgos'!$L$78="Catastrófico"),CONCATENATE("R",'Mapa de Riesgos'!$A$78),"")</f>
        <v/>
      </c>
      <c r="AM44" s="379"/>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row>
    <row r="45" spans="1:80" ht="15.75" thickBot="1" x14ac:dyDescent="0.3">
      <c r="A45" s="53"/>
      <c r="B45" s="319"/>
      <c r="C45" s="319"/>
      <c r="D45" s="320"/>
      <c r="E45" s="363"/>
      <c r="F45" s="364"/>
      <c r="G45" s="364"/>
      <c r="H45" s="364"/>
      <c r="I45" s="365"/>
      <c r="J45" s="398"/>
      <c r="K45" s="399"/>
      <c r="L45" s="399"/>
      <c r="M45" s="399"/>
      <c r="N45" s="399"/>
      <c r="O45" s="400"/>
      <c r="P45" s="398"/>
      <c r="Q45" s="399"/>
      <c r="R45" s="399"/>
      <c r="S45" s="399"/>
      <c r="T45" s="399"/>
      <c r="U45" s="400"/>
      <c r="V45" s="389"/>
      <c r="W45" s="390"/>
      <c r="X45" s="390"/>
      <c r="Y45" s="390"/>
      <c r="Z45" s="390"/>
      <c r="AA45" s="391"/>
      <c r="AB45" s="374"/>
      <c r="AC45" s="375"/>
      <c r="AD45" s="375"/>
      <c r="AE45" s="375"/>
      <c r="AF45" s="375"/>
      <c r="AG45" s="376"/>
      <c r="AH45" s="380"/>
      <c r="AI45" s="381"/>
      <c r="AJ45" s="381"/>
      <c r="AK45" s="381"/>
      <c r="AL45" s="381"/>
      <c r="AM45" s="382"/>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row>
    <row r="46" spans="1:80" x14ac:dyDescent="0.25">
      <c r="A46" s="53"/>
      <c r="B46" s="53"/>
      <c r="C46" s="53"/>
      <c r="D46" s="53"/>
      <c r="E46" s="53"/>
      <c r="F46" s="53"/>
      <c r="G46" s="53"/>
      <c r="H46" s="53"/>
      <c r="I46" s="53"/>
      <c r="J46" s="357" t="s">
        <v>155</v>
      </c>
      <c r="K46" s="358"/>
      <c r="L46" s="358"/>
      <c r="M46" s="358"/>
      <c r="N46" s="358"/>
      <c r="O46" s="359"/>
      <c r="P46" s="357" t="s">
        <v>156</v>
      </c>
      <c r="Q46" s="358"/>
      <c r="R46" s="358"/>
      <c r="S46" s="358"/>
      <c r="T46" s="358"/>
      <c r="U46" s="359"/>
      <c r="V46" s="357" t="s">
        <v>157</v>
      </c>
      <c r="W46" s="358"/>
      <c r="X46" s="358"/>
      <c r="Y46" s="358"/>
      <c r="Z46" s="358"/>
      <c r="AA46" s="359"/>
      <c r="AB46" s="357" t="s">
        <v>158</v>
      </c>
      <c r="AC46" s="373"/>
      <c r="AD46" s="358"/>
      <c r="AE46" s="358"/>
      <c r="AF46" s="358"/>
      <c r="AG46" s="359"/>
      <c r="AH46" s="357" t="s">
        <v>159</v>
      </c>
      <c r="AI46" s="358"/>
      <c r="AJ46" s="358"/>
      <c r="AK46" s="358"/>
      <c r="AL46" s="358"/>
      <c r="AM46" s="359"/>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row>
    <row r="47" spans="1:80" x14ac:dyDescent="0.25">
      <c r="A47" s="53"/>
      <c r="B47" s="53"/>
      <c r="C47" s="53"/>
      <c r="D47" s="53"/>
      <c r="E47" s="53"/>
      <c r="F47" s="53"/>
      <c r="G47" s="53"/>
      <c r="H47" s="53"/>
      <c r="I47" s="53"/>
      <c r="J47" s="360"/>
      <c r="K47" s="361"/>
      <c r="L47" s="361"/>
      <c r="M47" s="361"/>
      <c r="N47" s="361"/>
      <c r="O47" s="362"/>
      <c r="P47" s="360"/>
      <c r="Q47" s="361"/>
      <c r="R47" s="361"/>
      <c r="S47" s="361"/>
      <c r="T47" s="361"/>
      <c r="U47" s="362"/>
      <c r="V47" s="360"/>
      <c r="W47" s="361"/>
      <c r="X47" s="361"/>
      <c r="Y47" s="361"/>
      <c r="Z47" s="361"/>
      <c r="AA47" s="362"/>
      <c r="AB47" s="360"/>
      <c r="AC47" s="361"/>
      <c r="AD47" s="361"/>
      <c r="AE47" s="361"/>
      <c r="AF47" s="361"/>
      <c r="AG47" s="362"/>
      <c r="AH47" s="360"/>
      <c r="AI47" s="361"/>
      <c r="AJ47" s="361"/>
      <c r="AK47" s="361"/>
      <c r="AL47" s="361"/>
      <c r="AM47" s="362"/>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row>
    <row r="48" spans="1:80" x14ac:dyDescent="0.25">
      <c r="A48" s="53"/>
      <c r="B48" s="53"/>
      <c r="C48" s="53"/>
      <c r="D48" s="53"/>
      <c r="E48" s="53"/>
      <c r="F48" s="53"/>
      <c r="G48" s="53"/>
      <c r="H48" s="53"/>
      <c r="I48" s="53"/>
      <c r="J48" s="360"/>
      <c r="K48" s="361"/>
      <c r="L48" s="361"/>
      <c r="M48" s="361"/>
      <c r="N48" s="361"/>
      <c r="O48" s="362"/>
      <c r="P48" s="360"/>
      <c r="Q48" s="361"/>
      <c r="R48" s="361"/>
      <c r="S48" s="361"/>
      <c r="T48" s="361"/>
      <c r="U48" s="362"/>
      <c r="V48" s="360"/>
      <c r="W48" s="361"/>
      <c r="X48" s="361"/>
      <c r="Y48" s="361"/>
      <c r="Z48" s="361"/>
      <c r="AA48" s="362"/>
      <c r="AB48" s="360"/>
      <c r="AC48" s="361"/>
      <c r="AD48" s="361"/>
      <c r="AE48" s="361"/>
      <c r="AF48" s="361"/>
      <c r="AG48" s="362"/>
      <c r="AH48" s="360"/>
      <c r="AI48" s="361"/>
      <c r="AJ48" s="361"/>
      <c r="AK48" s="361"/>
      <c r="AL48" s="361"/>
      <c r="AM48" s="362"/>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row>
    <row r="49" spans="1:80" x14ac:dyDescent="0.25">
      <c r="A49" s="53"/>
      <c r="B49" s="53"/>
      <c r="C49" s="53"/>
      <c r="D49" s="53"/>
      <c r="E49" s="53"/>
      <c r="F49" s="53"/>
      <c r="G49" s="53"/>
      <c r="H49" s="53"/>
      <c r="I49" s="53"/>
      <c r="J49" s="360"/>
      <c r="K49" s="361"/>
      <c r="L49" s="361"/>
      <c r="M49" s="361"/>
      <c r="N49" s="361"/>
      <c r="O49" s="362"/>
      <c r="P49" s="360"/>
      <c r="Q49" s="361"/>
      <c r="R49" s="361"/>
      <c r="S49" s="361"/>
      <c r="T49" s="361"/>
      <c r="U49" s="362"/>
      <c r="V49" s="360"/>
      <c r="W49" s="361"/>
      <c r="X49" s="361"/>
      <c r="Y49" s="361"/>
      <c r="Z49" s="361"/>
      <c r="AA49" s="362"/>
      <c r="AB49" s="360"/>
      <c r="AC49" s="361"/>
      <c r="AD49" s="361"/>
      <c r="AE49" s="361"/>
      <c r="AF49" s="361"/>
      <c r="AG49" s="362"/>
      <c r="AH49" s="360"/>
      <c r="AI49" s="361"/>
      <c r="AJ49" s="361"/>
      <c r="AK49" s="361"/>
      <c r="AL49" s="361"/>
      <c r="AM49" s="362"/>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row>
    <row r="50" spans="1:80" x14ac:dyDescent="0.25">
      <c r="A50" s="53"/>
      <c r="B50" s="53"/>
      <c r="C50" s="53"/>
      <c r="D50" s="53"/>
      <c r="E50" s="53"/>
      <c r="F50" s="53"/>
      <c r="G50" s="53"/>
      <c r="H50" s="53"/>
      <c r="I50" s="53"/>
      <c r="J50" s="360"/>
      <c r="K50" s="361"/>
      <c r="L50" s="361"/>
      <c r="M50" s="361"/>
      <c r="N50" s="361"/>
      <c r="O50" s="362"/>
      <c r="P50" s="360"/>
      <c r="Q50" s="361"/>
      <c r="R50" s="361"/>
      <c r="S50" s="361"/>
      <c r="T50" s="361"/>
      <c r="U50" s="362"/>
      <c r="V50" s="360"/>
      <c r="W50" s="361"/>
      <c r="X50" s="361"/>
      <c r="Y50" s="361"/>
      <c r="Z50" s="361"/>
      <c r="AA50" s="362"/>
      <c r="AB50" s="360"/>
      <c r="AC50" s="361"/>
      <c r="AD50" s="361"/>
      <c r="AE50" s="361"/>
      <c r="AF50" s="361"/>
      <c r="AG50" s="362"/>
      <c r="AH50" s="360"/>
      <c r="AI50" s="361"/>
      <c r="AJ50" s="361"/>
      <c r="AK50" s="361"/>
      <c r="AL50" s="361"/>
      <c r="AM50" s="362"/>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row>
    <row r="51" spans="1:80" ht="15.75" thickBot="1" x14ac:dyDescent="0.3">
      <c r="A51" s="53"/>
      <c r="B51" s="53"/>
      <c r="C51" s="53"/>
      <c r="D51" s="53"/>
      <c r="E51" s="53"/>
      <c r="F51" s="53"/>
      <c r="G51" s="53"/>
      <c r="H51" s="53"/>
      <c r="I51" s="53"/>
      <c r="J51" s="363"/>
      <c r="K51" s="364"/>
      <c r="L51" s="364"/>
      <c r="M51" s="364"/>
      <c r="N51" s="364"/>
      <c r="O51" s="365"/>
      <c r="P51" s="363"/>
      <c r="Q51" s="364"/>
      <c r="R51" s="364"/>
      <c r="S51" s="364"/>
      <c r="T51" s="364"/>
      <c r="U51" s="365"/>
      <c r="V51" s="363"/>
      <c r="W51" s="364"/>
      <c r="X51" s="364"/>
      <c r="Y51" s="364"/>
      <c r="Z51" s="364"/>
      <c r="AA51" s="365"/>
      <c r="AB51" s="363"/>
      <c r="AC51" s="364"/>
      <c r="AD51" s="364"/>
      <c r="AE51" s="364"/>
      <c r="AF51" s="364"/>
      <c r="AG51" s="365"/>
      <c r="AH51" s="363"/>
      <c r="AI51" s="364"/>
      <c r="AJ51" s="364"/>
      <c r="AK51" s="364"/>
      <c r="AL51" s="364"/>
      <c r="AM51" s="365"/>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row>
    <row r="52" spans="1:80" x14ac:dyDescent="0.2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row>
    <row r="53" spans="1:80" ht="15" customHeight="1" x14ac:dyDescent="0.25">
      <c r="A53" s="53"/>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row>
    <row r="54" spans="1:80" ht="15" customHeight="1" x14ac:dyDescent="0.25">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row>
    <row r="55" spans="1:80" x14ac:dyDescent="0.2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row>
    <row r="56" spans="1:80" x14ac:dyDescent="0.2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row>
    <row r="57" spans="1:80" x14ac:dyDescent="0.2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row>
    <row r="58" spans="1:80" x14ac:dyDescent="0.2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row>
    <row r="59" spans="1:80" x14ac:dyDescent="0.2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row>
    <row r="60" spans="1:80" x14ac:dyDescent="0.2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row>
    <row r="61" spans="1:80" x14ac:dyDescent="0.2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row>
    <row r="62" spans="1:80" x14ac:dyDescent="0.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row>
    <row r="63" spans="1:80" x14ac:dyDescent="0.2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row>
    <row r="64" spans="1:80" x14ac:dyDescent="0.2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row>
    <row r="65" spans="1:80"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row>
    <row r="66" spans="1:80" x14ac:dyDescent="0.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row>
    <row r="67" spans="1:80" x14ac:dyDescent="0.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row>
    <row r="68" spans="1:80" x14ac:dyDescent="0.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row>
    <row r="69" spans="1:80"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row>
    <row r="70" spans="1:80" x14ac:dyDescent="0.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row>
    <row r="71" spans="1:80"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row>
    <row r="72" spans="1:80" x14ac:dyDescent="0.2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row>
    <row r="73" spans="1:80" x14ac:dyDescent="0.2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row>
    <row r="74" spans="1:80" x14ac:dyDescent="0.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row>
    <row r="75" spans="1:80"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row>
    <row r="76" spans="1:80"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row>
    <row r="77" spans="1:80"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row>
    <row r="78" spans="1:80"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row>
    <row r="79" spans="1:80"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80"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row r="84" spans="1:63"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row>
    <row r="85" spans="1:63"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63"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row>
    <row r="87" spans="1:63"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row>
    <row r="88" spans="1:63"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row>
    <row r="89" spans="1:63"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row>
    <row r="90" spans="1:63"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row>
    <row r="91" spans="1:63"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row>
    <row r="92" spans="1:63"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row>
    <row r="93" spans="1:63"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row>
    <row r="94" spans="1:63"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row>
    <row r="95" spans="1:63"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row>
    <row r="96" spans="1:63"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row>
    <row r="97" spans="1:63"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row>
    <row r="98" spans="1:63"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row>
    <row r="99" spans="1:63"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row>
    <row r="100" spans="1:63"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row>
    <row r="101" spans="1:63"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row>
    <row r="102" spans="1:63"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row>
    <row r="103" spans="1:63"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row>
    <row r="104" spans="1:63"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row>
    <row r="105" spans="1:63"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row>
    <row r="106" spans="1:63"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row>
    <row r="107" spans="1:63"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row>
    <row r="108" spans="1:63"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row>
    <row r="109" spans="1:63"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row>
    <row r="110" spans="1:63"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row>
    <row r="111" spans="1:63"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row>
    <row r="112" spans="1:63"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row>
    <row r="113" spans="1:63"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row>
    <row r="114" spans="1:63"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row>
    <row r="115" spans="1:63"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row>
    <row r="116" spans="1:63"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row>
    <row r="117" spans="1:63"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row>
    <row r="118" spans="1:63"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row>
    <row r="119" spans="1:63"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row>
    <row r="120" spans="1:63"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row>
    <row r="121" spans="1:63"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row>
    <row r="122" spans="1:63" x14ac:dyDescent="0.25">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row>
    <row r="123" spans="1:63" x14ac:dyDescent="0.25">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row>
    <row r="124" spans="1:63" x14ac:dyDescent="0.25">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row>
    <row r="125" spans="1:63" x14ac:dyDescent="0.25">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row>
    <row r="126" spans="1:63" x14ac:dyDescent="0.25">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row>
    <row r="127" spans="1:63" x14ac:dyDescent="0.25">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row>
    <row r="128" spans="1:63" x14ac:dyDescent="0.25">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row>
    <row r="129" spans="2:63" x14ac:dyDescent="0.2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row>
    <row r="130" spans="2:63" x14ac:dyDescent="0.25">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row>
    <row r="131" spans="2:63" x14ac:dyDescent="0.25">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row>
    <row r="132" spans="2:63" x14ac:dyDescent="0.25">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row>
    <row r="133" spans="2:63" x14ac:dyDescent="0.25">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row>
    <row r="134" spans="2:63" x14ac:dyDescent="0.25">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row>
    <row r="135" spans="2:63" x14ac:dyDescent="0.25">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row>
    <row r="136" spans="2:63" x14ac:dyDescent="0.25">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row>
    <row r="137" spans="2:63" x14ac:dyDescent="0.25">
      <c r="B137" s="53"/>
      <c r="C137" s="53"/>
      <c r="D137" s="53"/>
      <c r="E137" s="53"/>
      <c r="F137" s="53"/>
      <c r="G137" s="53"/>
      <c r="H137" s="53"/>
      <c r="I137" s="53"/>
    </row>
    <row r="138" spans="2:63" x14ac:dyDescent="0.25">
      <c r="B138" s="53"/>
      <c r="C138" s="53"/>
      <c r="D138" s="53"/>
      <c r="E138" s="53"/>
      <c r="F138" s="53"/>
      <c r="G138" s="53"/>
      <c r="H138" s="53"/>
      <c r="I138" s="53"/>
    </row>
    <row r="139" spans="2:63" x14ac:dyDescent="0.25">
      <c r="B139" s="53"/>
      <c r="C139" s="53"/>
      <c r="D139" s="53"/>
      <c r="E139" s="53"/>
      <c r="F139" s="53"/>
      <c r="G139" s="53"/>
      <c r="H139" s="53"/>
      <c r="I139" s="53"/>
    </row>
    <row r="140" spans="2:63" x14ac:dyDescent="0.25">
      <c r="B140" s="53"/>
      <c r="C140" s="53"/>
      <c r="D140" s="53"/>
      <c r="E140" s="53"/>
      <c r="F140" s="53"/>
      <c r="G140" s="53"/>
      <c r="H140" s="53"/>
      <c r="I140" s="5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row>
    <row r="2" spans="1:91" ht="18" customHeight="1" x14ac:dyDescent="0.25">
      <c r="A2" s="53"/>
      <c r="B2" s="430" t="s">
        <v>160</v>
      </c>
      <c r="C2" s="431"/>
      <c r="D2" s="431"/>
      <c r="E2" s="431"/>
      <c r="F2" s="431"/>
      <c r="G2" s="431"/>
      <c r="H2" s="431"/>
      <c r="I2" s="431"/>
      <c r="J2" s="372" t="s">
        <v>21</v>
      </c>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row>
    <row r="3" spans="1:91" ht="18.75" customHeight="1" x14ac:dyDescent="0.25">
      <c r="A3" s="53"/>
      <c r="B3" s="431"/>
      <c r="C3" s="431"/>
      <c r="D3" s="431"/>
      <c r="E3" s="431"/>
      <c r="F3" s="431"/>
      <c r="G3" s="431"/>
      <c r="H3" s="431"/>
      <c r="I3" s="431"/>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row>
    <row r="4" spans="1:91" ht="15" customHeight="1" x14ac:dyDescent="0.25">
      <c r="A4" s="53"/>
      <c r="B4" s="431"/>
      <c r="C4" s="431"/>
      <c r="D4" s="431"/>
      <c r="E4" s="431"/>
      <c r="F4" s="431"/>
      <c r="G4" s="431"/>
      <c r="H4" s="431"/>
      <c r="I4" s="431"/>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row>
    <row r="5" spans="1:91"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row>
    <row r="6" spans="1:91" ht="15" customHeight="1" x14ac:dyDescent="0.25">
      <c r="A6" s="53"/>
      <c r="B6" s="319" t="s">
        <v>145</v>
      </c>
      <c r="C6" s="319"/>
      <c r="D6" s="320"/>
      <c r="E6" s="414" t="s">
        <v>146</v>
      </c>
      <c r="F6" s="415"/>
      <c r="G6" s="415"/>
      <c r="H6" s="415"/>
      <c r="I6" s="432"/>
      <c r="J6" s="16" t="str">
        <f>IF(AND('Mapa de Riesgos'!$Y$12="Muy Alta",'Mapa de Riesgos'!$AA$12="Leve"),CONCATENATE("R1C",'Mapa de Riesgos'!$O$12),"")</f>
        <v/>
      </c>
      <c r="K6" s="17" t="str">
        <f>IF(AND('Mapa de Riesgos'!$Y$13="Muy Alta",'Mapa de Riesgos'!$AA$13="Leve"),CONCATENATE("R1C",'Mapa de Riesgos'!$O$13),"")</f>
        <v/>
      </c>
      <c r="L6" s="17" t="str">
        <f>IF(AND('Mapa de Riesgos'!$Y$14="Muy Alta",'Mapa de Riesgos'!$AA$14="Leve"),CONCATENATE("R1C",'Mapa de Riesgos'!$O$14),"")</f>
        <v/>
      </c>
      <c r="M6" s="17" t="str">
        <f>IF(AND('Mapa de Riesgos'!$Y$15="Muy Alta",'Mapa de Riesgos'!$AA$15="Leve"),CONCATENATE("R1C",'Mapa de Riesgos'!$O$15),"")</f>
        <v/>
      </c>
      <c r="N6" s="17" t="str">
        <f>IF(AND('Mapa de Riesgos'!$Y$16="Muy Alta",'Mapa de Riesgos'!$AA$16="Leve"),CONCATENATE("R1C",'Mapa de Riesgos'!$O$16),"")</f>
        <v/>
      </c>
      <c r="O6" s="18" t="str">
        <f>IF(AND('Mapa de Riesgos'!$Y$17="Muy Alta",'Mapa de Riesgos'!$AA$17="Leve"),CONCATENATE("R1C",'Mapa de Riesgos'!$O$17),"")</f>
        <v/>
      </c>
      <c r="P6" s="16" t="str">
        <f>IF(AND('Mapa de Riesgos'!$Y$12="Muy Alta",'Mapa de Riesgos'!$AA$12="Menor"),CONCATENATE("R1C",'Mapa de Riesgos'!$O$12),"")</f>
        <v/>
      </c>
      <c r="Q6" s="17" t="str">
        <f>IF(AND('Mapa de Riesgos'!$Y$13="Muy Alta",'Mapa de Riesgos'!$AA$13="Menor"),CONCATENATE("R1C",'Mapa de Riesgos'!$O$13),"")</f>
        <v/>
      </c>
      <c r="R6" s="17" t="str">
        <f>IF(AND('Mapa de Riesgos'!$Y$14="Muy Alta",'Mapa de Riesgos'!$AA$14="Menor"),CONCATENATE("R1C",'Mapa de Riesgos'!$O$14),"")</f>
        <v/>
      </c>
      <c r="S6" s="17" t="str">
        <f>IF(AND('Mapa de Riesgos'!$Y$15="Muy Alta",'Mapa de Riesgos'!$AA$15="Menor"),CONCATENATE("R1C",'Mapa de Riesgos'!$O$15),"")</f>
        <v/>
      </c>
      <c r="T6" s="17" t="str">
        <f>IF(AND('Mapa de Riesgos'!$Y$16="Muy Alta",'Mapa de Riesgos'!$AA$16="Menor"),CONCATENATE("R1C",'Mapa de Riesgos'!$O$16),"")</f>
        <v/>
      </c>
      <c r="U6" s="18" t="str">
        <f>IF(AND('Mapa de Riesgos'!$Y$17="Muy Alta",'Mapa de Riesgos'!$AA$17="Menor"),CONCATENATE("R1C",'Mapa de Riesgos'!$O$17),"")</f>
        <v/>
      </c>
      <c r="V6" s="16" t="str">
        <f>IF(AND('Mapa de Riesgos'!$Y$12="Muy Alta",'Mapa de Riesgos'!$AA$12="Moderado"),CONCATENATE("R1C",'Mapa de Riesgos'!$O$12),"")</f>
        <v/>
      </c>
      <c r="W6" s="17" t="str">
        <f>IF(AND('Mapa de Riesgos'!$Y$13="Muy Alta",'Mapa de Riesgos'!$AA$13="Moderado"),CONCATENATE("R1C",'Mapa de Riesgos'!$O$13),"")</f>
        <v/>
      </c>
      <c r="X6" s="17" t="str">
        <f>IF(AND('Mapa de Riesgos'!$Y$14="Muy Alta",'Mapa de Riesgos'!$AA$14="Moderado"),CONCATENATE("R1C",'Mapa de Riesgos'!$O$14),"")</f>
        <v/>
      </c>
      <c r="Y6" s="17" t="str">
        <f>IF(AND('Mapa de Riesgos'!$Y$15="Muy Alta",'Mapa de Riesgos'!$AA$15="Moderado"),CONCATENATE("R1C",'Mapa de Riesgos'!$O$15),"")</f>
        <v/>
      </c>
      <c r="Z6" s="17" t="str">
        <f>IF(AND('Mapa de Riesgos'!$Y$16="Muy Alta",'Mapa de Riesgos'!$AA$16="Moderado"),CONCATENATE("R1C",'Mapa de Riesgos'!$O$16),"")</f>
        <v/>
      </c>
      <c r="AA6" s="18" t="str">
        <f>IF(AND('Mapa de Riesgos'!$Y$17="Muy Alta",'Mapa de Riesgos'!$AA$17="Moderado"),CONCATENATE("R1C",'Mapa de Riesgos'!$O$17),"")</f>
        <v/>
      </c>
      <c r="AB6" s="16" t="str">
        <f>IF(AND('Mapa de Riesgos'!$Y$12="Muy Alta",'Mapa de Riesgos'!$AA$12="Mayor"),CONCATENATE("R1C",'Mapa de Riesgos'!$O$12),"")</f>
        <v/>
      </c>
      <c r="AC6" s="17" t="str">
        <f>IF(AND('Mapa de Riesgos'!$Y$13="Muy Alta",'Mapa de Riesgos'!$AA$13="Mayor"),CONCATENATE("R1C",'Mapa de Riesgos'!$O$13),"")</f>
        <v/>
      </c>
      <c r="AD6" s="17" t="str">
        <f>IF(AND('Mapa de Riesgos'!$Y$14="Muy Alta",'Mapa de Riesgos'!$AA$14="Mayor"),CONCATENATE("R1C",'Mapa de Riesgos'!$O$14),"")</f>
        <v/>
      </c>
      <c r="AE6" s="17" t="str">
        <f>IF(AND('Mapa de Riesgos'!$Y$15="Muy Alta",'Mapa de Riesgos'!$AA$15="Mayor"),CONCATENATE("R1C",'Mapa de Riesgos'!$O$15),"")</f>
        <v/>
      </c>
      <c r="AF6" s="17" t="str">
        <f>IF(AND('Mapa de Riesgos'!$Y$16="Muy Alta",'Mapa de Riesgos'!$AA$16="Mayor"),CONCATENATE("R1C",'Mapa de Riesgos'!$O$16),"")</f>
        <v/>
      </c>
      <c r="AG6" s="18" t="str">
        <f>IF(AND('Mapa de Riesgos'!$Y$17="Muy Alta",'Mapa de Riesgos'!$AA$17="Mayor"),CONCATENATE("R1C",'Mapa de Riesgos'!$O$17),"")</f>
        <v/>
      </c>
      <c r="AH6" s="19" t="str">
        <f>IF(AND('Mapa de Riesgos'!$Y$12="Muy Alta",'Mapa de Riesgos'!$AA$12="Catastrófico"),CONCATENATE("R1C",'Mapa de Riesgos'!$O$12),"")</f>
        <v/>
      </c>
      <c r="AI6" s="20" t="str">
        <f>IF(AND('Mapa de Riesgos'!$Y$13="Muy Alta",'Mapa de Riesgos'!$AA$13="Catastrófico"),CONCATENATE("R1C",'Mapa de Riesgos'!$O$13),"")</f>
        <v/>
      </c>
      <c r="AJ6" s="20" t="str">
        <f>IF(AND('Mapa de Riesgos'!$Y$14="Muy Alta",'Mapa de Riesgos'!$AA$14="Catastrófico"),CONCATENATE("R1C",'Mapa de Riesgos'!$O$14),"")</f>
        <v/>
      </c>
      <c r="AK6" s="20" t="str">
        <f>IF(AND('Mapa de Riesgos'!$Y$15="Muy Alta",'Mapa de Riesgos'!$AA$15="Catastrófico"),CONCATENATE("R1C",'Mapa de Riesgos'!$O$15),"")</f>
        <v/>
      </c>
      <c r="AL6" s="20" t="str">
        <f>IF(AND('Mapa de Riesgos'!$Y$16="Muy Alta",'Mapa de Riesgos'!$AA$16="Catastrófico"),CONCATENATE("R1C",'Mapa de Riesgos'!$O$16),"")</f>
        <v/>
      </c>
      <c r="AM6" s="21" t="str">
        <f>IF(AND('Mapa de Riesgos'!$Y$17="Muy Alta",'Mapa de Riesgos'!$AA$17="Catastrófico"),CONCATENATE("R1C",'Mapa de Riesgos'!$O$17),"")</f>
        <v/>
      </c>
      <c r="AN6" s="53"/>
      <c r="AO6" s="421" t="s">
        <v>147</v>
      </c>
      <c r="AP6" s="422"/>
      <c r="AQ6" s="422"/>
      <c r="AR6" s="422"/>
      <c r="AS6" s="422"/>
      <c r="AT6" s="42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row>
    <row r="7" spans="1:91" ht="15" customHeight="1" x14ac:dyDescent="0.25">
      <c r="A7" s="53"/>
      <c r="B7" s="319"/>
      <c r="C7" s="319"/>
      <c r="D7" s="320"/>
      <c r="E7" s="418"/>
      <c r="F7" s="417"/>
      <c r="G7" s="417"/>
      <c r="H7" s="417"/>
      <c r="I7" s="433"/>
      <c r="J7" s="22" t="str">
        <f>IF(AND('Mapa de Riesgos'!$Y$18="Muy Alta",'Mapa de Riesgos'!$AA$18="Leve"),CONCATENATE("R2C",'Mapa de Riesgos'!$O$18),"")</f>
        <v/>
      </c>
      <c r="K7" s="23" t="str">
        <f>IF(AND('Mapa de Riesgos'!$Y$19="Muy Alta",'Mapa de Riesgos'!$AA$19="Leve"),CONCATENATE("R2C",'Mapa de Riesgos'!$O$19),"")</f>
        <v/>
      </c>
      <c r="L7" s="23" t="str">
        <f>IF(AND('Mapa de Riesgos'!$Y$20="Muy Alta",'Mapa de Riesgos'!$AA$20="Leve"),CONCATENATE("R2C",'Mapa de Riesgos'!$O$20),"")</f>
        <v/>
      </c>
      <c r="M7" s="23" t="str">
        <f>IF(AND('Mapa de Riesgos'!$Y$21="Muy Alta",'Mapa de Riesgos'!$AA$21="Leve"),CONCATENATE("R2C",'Mapa de Riesgos'!$O$21),"")</f>
        <v/>
      </c>
      <c r="N7" s="23" t="str">
        <f>IF(AND('Mapa de Riesgos'!$Y$22="Muy Alta",'Mapa de Riesgos'!$AA$22="Leve"),CONCATENATE("R2C",'Mapa de Riesgos'!$O$22),"")</f>
        <v/>
      </c>
      <c r="O7" s="24" t="str">
        <f>IF(AND('Mapa de Riesgos'!$Y$23="Muy Alta",'Mapa de Riesgos'!$AA$23="Leve"),CONCATENATE("R2C",'Mapa de Riesgos'!$O$23),"")</f>
        <v/>
      </c>
      <c r="P7" s="22" t="str">
        <f>IF(AND('Mapa de Riesgos'!$Y$18="Muy Alta",'Mapa de Riesgos'!$AA$18="Menor"),CONCATENATE("R2C",'Mapa de Riesgos'!$O$18),"")</f>
        <v/>
      </c>
      <c r="Q7" s="23" t="str">
        <f>IF(AND('Mapa de Riesgos'!$Y$19="Muy Alta",'Mapa de Riesgos'!$AA$19="Menor"),CONCATENATE("R2C",'Mapa de Riesgos'!$O$19),"")</f>
        <v/>
      </c>
      <c r="R7" s="23" t="str">
        <f>IF(AND('Mapa de Riesgos'!$Y$20="Muy Alta",'Mapa de Riesgos'!$AA$20="Menor"),CONCATENATE("R2C",'Mapa de Riesgos'!$O$20),"")</f>
        <v/>
      </c>
      <c r="S7" s="23" t="str">
        <f>IF(AND('Mapa de Riesgos'!$Y$21="Muy Alta",'Mapa de Riesgos'!$AA$21="Menor"),CONCATENATE("R2C",'Mapa de Riesgos'!$O$21),"")</f>
        <v/>
      </c>
      <c r="T7" s="23" t="str">
        <f>IF(AND('Mapa de Riesgos'!$Y$22="Muy Alta",'Mapa de Riesgos'!$AA$22="Menor"),CONCATENATE("R2C",'Mapa de Riesgos'!$O$22),"")</f>
        <v/>
      </c>
      <c r="U7" s="24" t="str">
        <f>IF(AND('Mapa de Riesgos'!$Y$23="Muy Alta",'Mapa de Riesgos'!$AA$23="Menor"),CONCATENATE("R2C",'Mapa de Riesgos'!$O$23),"")</f>
        <v/>
      </c>
      <c r="V7" s="22" t="str">
        <f>IF(AND('Mapa de Riesgos'!$Y$18="Muy Alta",'Mapa de Riesgos'!$AA$18="Moderado"),CONCATENATE("R2C",'Mapa de Riesgos'!$O$18),"")</f>
        <v/>
      </c>
      <c r="W7" s="23" t="str">
        <f>IF(AND('Mapa de Riesgos'!$Y$19="Muy Alta",'Mapa de Riesgos'!$AA$19="Moderado"),CONCATENATE("R2C",'Mapa de Riesgos'!$O$19),"")</f>
        <v/>
      </c>
      <c r="X7" s="23" t="str">
        <f>IF(AND('Mapa de Riesgos'!$Y$20="Muy Alta",'Mapa de Riesgos'!$AA$20="Moderado"),CONCATENATE("R2C",'Mapa de Riesgos'!$O$20),"")</f>
        <v/>
      </c>
      <c r="Y7" s="23" t="str">
        <f>IF(AND('Mapa de Riesgos'!$Y$21="Muy Alta",'Mapa de Riesgos'!$AA$21="Moderado"),CONCATENATE("R2C",'Mapa de Riesgos'!$O$21),"")</f>
        <v/>
      </c>
      <c r="Z7" s="23" t="str">
        <f>IF(AND('Mapa de Riesgos'!$Y$22="Muy Alta",'Mapa de Riesgos'!$AA$22="Moderado"),CONCATENATE("R2C",'Mapa de Riesgos'!$O$22),"")</f>
        <v/>
      </c>
      <c r="AA7" s="24" t="str">
        <f>IF(AND('Mapa de Riesgos'!$Y$23="Muy Alta",'Mapa de Riesgos'!$AA$23="Moderado"),CONCATENATE("R2C",'Mapa de Riesgos'!$O$23),"")</f>
        <v/>
      </c>
      <c r="AB7" s="22" t="str">
        <f>IF(AND('Mapa de Riesgos'!$Y$18="Muy Alta",'Mapa de Riesgos'!$AA$18="Mayor"),CONCATENATE("R2C",'Mapa de Riesgos'!$O$18),"")</f>
        <v/>
      </c>
      <c r="AC7" s="23" t="str">
        <f>IF(AND('Mapa de Riesgos'!$Y$19="Muy Alta",'Mapa de Riesgos'!$AA$19="Mayor"),CONCATENATE("R2C",'Mapa de Riesgos'!$O$19),"")</f>
        <v/>
      </c>
      <c r="AD7" s="23" t="str">
        <f>IF(AND('Mapa de Riesgos'!$Y$20="Muy Alta",'Mapa de Riesgos'!$AA$20="Mayor"),CONCATENATE("R2C",'Mapa de Riesgos'!$O$20),"")</f>
        <v/>
      </c>
      <c r="AE7" s="23" t="str">
        <f>IF(AND('Mapa de Riesgos'!$Y$21="Muy Alta",'Mapa de Riesgos'!$AA$21="Mayor"),CONCATENATE("R2C",'Mapa de Riesgos'!$O$21),"")</f>
        <v/>
      </c>
      <c r="AF7" s="23" t="str">
        <f>IF(AND('Mapa de Riesgos'!$Y$22="Muy Alta",'Mapa de Riesgos'!$AA$22="Mayor"),CONCATENATE("R2C",'Mapa de Riesgos'!$O$22),"")</f>
        <v/>
      </c>
      <c r="AG7" s="24" t="str">
        <f>IF(AND('Mapa de Riesgos'!$Y$23="Muy Alta",'Mapa de Riesgos'!$AA$23="Mayor"),CONCATENATE("R2C",'Mapa de Riesgos'!$O$23),"")</f>
        <v/>
      </c>
      <c r="AH7" s="25" t="str">
        <f>IF(AND('Mapa de Riesgos'!$Y$18="Muy Alta",'Mapa de Riesgos'!$AA$18="Catastrófico"),CONCATENATE("R2C",'Mapa de Riesgos'!$O$18),"")</f>
        <v/>
      </c>
      <c r="AI7" s="26" t="str">
        <f>IF(AND('Mapa de Riesgos'!$Y$19="Muy Alta",'Mapa de Riesgos'!$AA$19="Catastrófico"),CONCATENATE("R2C",'Mapa de Riesgos'!$O$19),"")</f>
        <v/>
      </c>
      <c r="AJ7" s="26" t="str">
        <f>IF(AND('Mapa de Riesgos'!$Y$20="Muy Alta",'Mapa de Riesgos'!$AA$20="Catastrófico"),CONCATENATE("R2C",'Mapa de Riesgos'!$O$20),"")</f>
        <v/>
      </c>
      <c r="AK7" s="26" t="str">
        <f>IF(AND('Mapa de Riesgos'!$Y$21="Muy Alta",'Mapa de Riesgos'!$AA$21="Catastrófico"),CONCATENATE("R2C",'Mapa de Riesgos'!$O$21),"")</f>
        <v/>
      </c>
      <c r="AL7" s="26" t="str">
        <f>IF(AND('Mapa de Riesgos'!$Y$22="Muy Alta",'Mapa de Riesgos'!$AA$22="Catastrófico"),CONCATENATE("R2C",'Mapa de Riesgos'!$O$22),"")</f>
        <v/>
      </c>
      <c r="AM7" s="27" t="str">
        <f>IF(AND('Mapa de Riesgos'!$Y$23="Muy Alta",'Mapa de Riesgos'!$AA$23="Catastrófico"),CONCATENATE("R2C",'Mapa de Riesgos'!$O$23),"")</f>
        <v/>
      </c>
      <c r="AN7" s="53"/>
      <c r="AO7" s="424"/>
      <c r="AP7" s="425"/>
      <c r="AQ7" s="425"/>
      <c r="AR7" s="425"/>
      <c r="AS7" s="425"/>
      <c r="AT7" s="426"/>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row>
    <row r="8" spans="1:91" ht="15" customHeight="1" x14ac:dyDescent="0.25">
      <c r="A8" s="53"/>
      <c r="B8" s="319"/>
      <c r="C8" s="319"/>
      <c r="D8" s="320"/>
      <c r="E8" s="418"/>
      <c r="F8" s="417"/>
      <c r="G8" s="417"/>
      <c r="H8" s="417"/>
      <c r="I8" s="433"/>
      <c r="J8" s="22" t="str">
        <f>IF(AND('Mapa de Riesgos'!$Y$24="Muy Alta",'Mapa de Riesgos'!$AA$24="Leve"),CONCATENATE("R3C",'Mapa de Riesgos'!$O$24),"")</f>
        <v/>
      </c>
      <c r="K8" s="23" t="str">
        <f>IF(AND('Mapa de Riesgos'!$Y$25="Muy Alta",'Mapa de Riesgos'!$AA$25="Leve"),CONCATENATE("R3C",'Mapa de Riesgos'!$O$25),"")</f>
        <v/>
      </c>
      <c r="L8" s="23" t="str">
        <f>IF(AND('Mapa de Riesgos'!$Y$26="Muy Alta",'Mapa de Riesgos'!$AA$26="Leve"),CONCATENATE("R3C",'Mapa de Riesgos'!$O$26),"")</f>
        <v/>
      </c>
      <c r="M8" s="23" t="str">
        <f>IF(AND('Mapa de Riesgos'!$Y$27="Muy Alta",'Mapa de Riesgos'!$AA$27="Leve"),CONCATENATE("R3C",'Mapa de Riesgos'!$O$27),"")</f>
        <v/>
      </c>
      <c r="N8" s="23" t="str">
        <f>IF(AND('Mapa de Riesgos'!$Y$28="Muy Alta",'Mapa de Riesgos'!$AA$28="Leve"),CONCATENATE("R3C",'Mapa de Riesgos'!$O$28),"")</f>
        <v/>
      </c>
      <c r="O8" s="24" t="str">
        <f>IF(AND('Mapa de Riesgos'!$Y$29="Muy Alta",'Mapa de Riesgos'!$AA$29="Leve"),CONCATENATE("R3C",'Mapa de Riesgos'!$O$29),"")</f>
        <v/>
      </c>
      <c r="P8" s="22" t="str">
        <f>IF(AND('Mapa de Riesgos'!$Y$24="Muy Alta",'Mapa de Riesgos'!$AA$24="Menor"),CONCATENATE("R3C",'Mapa de Riesgos'!$O$24),"")</f>
        <v/>
      </c>
      <c r="Q8" s="23" t="str">
        <f>IF(AND('Mapa de Riesgos'!$Y$25="Muy Alta",'Mapa de Riesgos'!$AA$25="Menor"),CONCATENATE("R3C",'Mapa de Riesgos'!$O$25),"")</f>
        <v/>
      </c>
      <c r="R8" s="23" t="str">
        <f>IF(AND('Mapa de Riesgos'!$Y$26="Muy Alta",'Mapa de Riesgos'!$AA$26="Menor"),CONCATENATE("R3C",'Mapa de Riesgos'!$O$26),"")</f>
        <v/>
      </c>
      <c r="S8" s="23" t="str">
        <f>IF(AND('Mapa de Riesgos'!$Y$27="Muy Alta",'Mapa de Riesgos'!$AA$27="Menor"),CONCATENATE("R3C",'Mapa de Riesgos'!$O$27),"")</f>
        <v/>
      </c>
      <c r="T8" s="23" t="str">
        <f>IF(AND('Mapa de Riesgos'!$Y$28="Muy Alta",'Mapa de Riesgos'!$AA$28="Menor"),CONCATENATE("R3C",'Mapa de Riesgos'!$O$28),"")</f>
        <v/>
      </c>
      <c r="U8" s="24" t="str">
        <f>IF(AND('Mapa de Riesgos'!$Y$29="Muy Alta",'Mapa de Riesgos'!$AA$29="Menor"),CONCATENATE("R3C",'Mapa de Riesgos'!$O$29),"")</f>
        <v/>
      </c>
      <c r="V8" s="22" t="str">
        <f>IF(AND('Mapa de Riesgos'!$Y$24="Muy Alta",'Mapa de Riesgos'!$AA$24="Moderado"),CONCATENATE("R3C",'Mapa de Riesgos'!$O$24),"")</f>
        <v/>
      </c>
      <c r="W8" s="23" t="str">
        <f>IF(AND('Mapa de Riesgos'!$Y$25="Muy Alta",'Mapa de Riesgos'!$AA$25="Moderado"),CONCATENATE("R3C",'Mapa de Riesgos'!$O$25),"")</f>
        <v/>
      </c>
      <c r="X8" s="23" t="str">
        <f>IF(AND('Mapa de Riesgos'!$Y$26="Muy Alta",'Mapa de Riesgos'!$AA$26="Moderado"),CONCATENATE("R3C",'Mapa de Riesgos'!$O$26),"")</f>
        <v/>
      </c>
      <c r="Y8" s="23" t="str">
        <f>IF(AND('Mapa de Riesgos'!$Y$27="Muy Alta",'Mapa de Riesgos'!$AA$27="Moderado"),CONCATENATE("R3C",'Mapa de Riesgos'!$O$27),"")</f>
        <v/>
      </c>
      <c r="Z8" s="23" t="str">
        <f>IF(AND('Mapa de Riesgos'!$Y$28="Muy Alta",'Mapa de Riesgos'!$AA$28="Moderado"),CONCATENATE("R3C",'Mapa de Riesgos'!$O$28),"")</f>
        <v/>
      </c>
      <c r="AA8" s="24" t="str">
        <f>IF(AND('Mapa de Riesgos'!$Y$29="Muy Alta",'Mapa de Riesgos'!$AA$29="Moderado"),CONCATENATE("R3C",'Mapa de Riesgos'!$O$29),"")</f>
        <v/>
      </c>
      <c r="AB8" s="22" t="str">
        <f>IF(AND('Mapa de Riesgos'!$Y$24="Muy Alta",'Mapa de Riesgos'!$AA$24="Mayor"),CONCATENATE("R3C",'Mapa de Riesgos'!$O$24),"")</f>
        <v/>
      </c>
      <c r="AC8" s="23" t="str">
        <f>IF(AND('Mapa de Riesgos'!$Y$25="Muy Alta",'Mapa de Riesgos'!$AA$25="Mayor"),CONCATENATE("R3C",'Mapa de Riesgos'!$O$25),"")</f>
        <v/>
      </c>
      <c r="AD8" s="23" t="str">
        <f>IF(AND('Mapa de Riesgos'!$Y$26="Muy Alta",'Mapa de Riesgos'!$AA$26="Mayor"),CONCATENATE("R3C",'Mapa de Riesgos'!$O$26),"")</f>
        <v/>
      </c>
      <c r="AE8" s="23" t="str">
        <f>IF(AND('Mapa de Riesgos'!$Y$27="Muy Alta",'Mapa de Riesgos'!$AA$27="Mayor"),CONCATENATE("R3C",'Mapa de Riesgos'!$O$27),"")</f>
        <v/>
      </c>
      <c r="AF8" s="23" t="str">
        <f>IF(AND('Mapa de Riesgos'!$Y$28="Muy Alta",'Mapa de Riesgos'!$AA$28="Mayor"),CONCATENATE("R3C",'Mapa de Riesgos'!$O$28),"")</f>
        <v/>
      </c>
      <c r="AG8" s="24" t="str">
        <f>IF(AND('Mapa de Riesgos'!$Y$29="Muy Alta",'Mapa de Riesgos'!$AA$29="Mayor"),CONCATENATE("R3C",'Mapa de Riesgos'!$O$29),"")</f>
        <v/>
      </c>
      <c r="AH8" s="25" t="str">
        <f>IF(AND('Mapa de Riesgos'!$Y$24="Muy Alta",'Mapa de Riesgos'!$AA$24="Catastrófico"),CONCATENATE("R3C",'Mapa de Riesgos'!$O$24),"")</f>
        <v/>
      </c>
      <c r="AI8" s="26" t="str">
        <f>IF(AND('Mapa de Riesgos'!$Y$25="Muy Alta",'Mapa de Riesgos'!$AA$25="Catastrófico"),CONCATENATE("R3C",'Mapa de Riesgos'!$O$25),"")</f>
        <v/>
      </c>
      <c r="AJ8" s="26" t="str">
        <f>IF(AND('Mapa de Riesgos'!$Y$26="Muy Alta",'Mapa de Riesgos'!$AA$26="Catastrófico"),CONCATENATE("R3C",'Mapa de Riesgos'!$O$26),"")</f>
        <v/>
      </c>
      <c r="AK8" s="26" t="str">
        <f>IF(AND('Mapa de Riesgos'!$Y$27="Muy Alta",'Mapa de Riesgos'!$AA$27="Catastrófico"),CONCATENATE("R3C",'Mapa de Riesgos'!$O$27),"")</f>
        <v/>
      </c>
      <c r="AL8" s="26" t="str">
        <f>IF(AND('Mapa de Riesgos'!$Y$28="Muy Alta",'Mapa de Riesgos'!$AA$28="Catastrófico"),CONCATENATE("R3C",'Mapa de Riesgos'!$O$28),"")</f>
        <v/>
      </c>
      <c r="AM8" s="27" t="str">
        <f>IF(AND('Mapa de Riesgos'!$Y$29="Muy Alta",'Mapa de Riesgos'!$AA$29="Catastrófico"),CONCATENATE("R3C",'Mapa de Riesgos'!$O$29),"")</f>
        <v/>
      </c>
      <c r="AN8" s="53"/>
      <c r="AO8" s="424"/>
      <c r="AP8" s="425"/>
      <c r="AQ8" s="425"/>
      <c r="AR8" s="425"/>
      <c r="AS8" s="425"/>
      <c r="AT8" s="426"/>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row>
    <row r="9" spans="1:91" ht="15" customHeight="1" x14ac:dyDescent="0.25">
      <c r="A9" s="53"/>
      <c r="B9" s="319"/>
      <c r="C9" s="319"/>
      <c r="D9" s="320"/>
      <c r="E9" s="418"/>
      <c r="F9" s="417"/>
      <c r="G9" s="417"/>
      <c r="H9" s="417"/>
      <c r="I9" s="433"/>
      <c r="J9" s="22" t="str">
        <f>IF(AND('Mapa de Riesgos'!$Y$30="Muy Alta",'Mapa de Riesgos'!$AA$30="Leve"),CONCATENATE("R4C",'Mapa de Riesgos'!$O$30),"")</f>
        <v/>
      </c>
      <c r="K9" s="23" t="str">
        <f>IF(AND('Mapa de Riesgos'!$Y$31="Muy Alta",'Mapa de Riesgos'!$AA$31="Leve"),CONCATENATE("R4C",'Mapa de Riesgos'!$O$31),"")</f>
        <v/>
      </c>
      <c r="L9" s="23" t="str">
        <f>IF(AND('Mapa de Riesgos'!$Y$32="Muy Alta",'Mapa de Riesgos'!$AA$32="Leve"),CONCATENATE("R4C",'Mapa de Riesgos'!$O$32),"")</f>
        <v/>
      </c>
      <c r="M9" s="23" t="str">
        <f>IF(AND('Mapa de Riesgos'!$Y$33="Muy Alta",'Mapa de Riesgos'!$AA$33="Leve"),CONCATENATE("R4C",'Mapa de Riesgos'!$O$33),"")</f>
        <v/>
      </c>
      <c r="N9" s="23" t="str">
        <f>IF(AND('Mapa de Riesgos'!$Y$34="Muy Alta",'Mapa de Riesgos'!$AA$34="Leve"),CONCATENATE("R4C",'Mapa de Riesgos'!$O$34),"")</f>
        <v/>
      </c>
      <c r="O9" s="24" t="str">
        <f>IF(AND('Mapa de Riesgos'!$Y$35="Muy Alta",'Mapa de Riesgos'!$AA$35="Leve"),CONCATENATE("R4C",'Mapa de Riesgos'!$O$35),"")</f>
        <v/>
      </c>
      <c r="P9" s="22" t="str">
        <f>IF(AND('Mapa de Riesgos'!$Y$30="Muy Alta",'Mapa de Riesgos'!$AA$30="Menor"),CONCATENATE("R4C",'Mapa de Riesgos'!$O$30),"")</f>
        <v/>
      </c>
      <c r="Q9" s="23" t="str">
        <f>IF(AND('Mapa de Riesgos'!$Y$31="Muy Alta",'Mapa de Riesgos'!$AA$31="Menor"),CONCATENATE("R4C",'Mapa de Riesgos'!$O$31),"")</f>
        <v/>
      </c>
      <c r="R9" s="23" t="str">
        <f>IF(AND('Mapa de Riesgos'!$Y$32="Muy Alta",'Mapa de Riesgos'!$AA$32="Menor"),CONCATENATE("R4C",'Mapa de Riesgos'!$O$32),"")</f>
        <v/>
      </c>
      <c r="S9" s="23" t="str">
        <f>IF(AND('Mapa de Riesgos'!$Y$33="Muy Alta",'Mapa de Riesgos'!$AA$33="Menor"),CONCATENATE("R4C",'Mapa de Riesgos'!$O$33),"")</f>
        <v/>
      </c>
      <c r="T9" s="23" t="str">
        <f>IF(AND('Mapa de Riesgos'!$Y$34="Muy Alta",'Mapa de Riesgos'!$AA$34="Menor"),CONCATENATE("R4C",'Mapa de Riesgos'!$O$34),"")</f>
        <v/>
      </c>
      <c r="U9" s="24" t="str">
        <f>IF(AND('Mapa de Riesgos'!$Y$35="Muy Alta",'Mapa de Riesgos'!$AA$35="Menor"),CONCATENATE("R4C",'Mapa de Riesgos'!$O$35),"")</f>
        <v/>
      </c>
      <c r="V9" s="22" t="str">
        <f>IF(AND('Mapa de Riesgos'!$Y$30="Muy Alta",'Mapa de Riesgos'!$AA$30="Moderado"),CONCATENATE("R4C",'Mapa de Riesgos'!$O$30),"")</f>
        <v/>
      </c>
      <c r="W9" s="23" t="str">
        <f>IF(AND('Mapa de Riesgos'!$Y$31="Muy Alta",'Mapa de Riesgos'!$AA$31="Moderado"),CONCATENATE("R4C",'Mapa de Riesgos'!$O$31),"")</f>
        <v/>
      </c>
      <c r="X9" s="23" t="str">
        <f>IF(AND('Mapa de Riesgos'!$Y$32="Muy Alta",'Mapa de Riesgos'!$AA$32="Moderado"),CONCATENATE("R4C",'Mapa de Riesgos'!$O$32),"")</f>
        <v/>
      </c>
      <c r="Y9" s="23" t="str">
        <f>IF(AND('Mapa de Riesgos'!$Y$33="Muy Alta",'Mapa de Riesgos'!$AA$33="Moderado"),CONCATENATE("R4C",'Mapa de Riesgos'!$O$33),"")</f>
        <v/>
      </c>
      <c r="Z9" s="23" t="str">
        <f>IF(AND('Mapa de Riesgos'!$Y$34="Muy Alta",'Mapa de Riesgos'!$AA$34="Moderado"),CONCATENATE("R4C",'Mapa de Riesgos'!$O$34),"")</f>
        <v/>
      </c>
      <c r="AA9" s="24" t="str">
        <f>IF(AND('Mapa de Riesgos'!$Y$35="Muy Alta",'Mapa de Riesgos'!$AA$35="Moderado"),CONCATENATE("R4C",'Mapa de Riesgos'!$O$35),"")</f>
        <v/>
      </c>
      <c r="AB9" s="22" t="str">
        <f>IF(AND('Mapa de Riesgos'!$Y$30="Muy Alta",'Mapa de Riesgos'!$AA$30="Mayor"),CONCATENATE("R4C",'Mapa de Riesgos'!$O$30),"")</f>
        <v/>
      </c>
      <c r="AC9" s="23" t="str">
        <f>IF(AND('Mapa de Riesgos'!$Y$31="Muy Alta",'Mapa de Riesgos'!$AA$31="Mayor"),CONCATENATE("R4C",'Mapa de Riesgos'!$O$31),"")</f>
        <v/>
      </c>
      <c r="AD9" s="23" t="str">
        <f>IF(AND('Mapa de Riesgos'!$Y$32="Muy Alta",'Mapa de Riesgos'!$AA$32="Mayor"),CONCATENATE("R4C",'Mapa de Riesgos'!$O$32),"")</f>
        <v/>
      </c>
      <c r="AE9" s="23" t="str">
        <f>IF(AND('Mapa de Riesgos'!$Y$33="Muy Alta",'Mapa de Riesgos'!$AA$33="Mayor"),CONCATENATE("R4C",'Mapa de Riesgos'!$O$33),"")</f>
        <v/>
      </c>
      <c r="AF9" s="23" t="str">
        <f>IF(AND('Mapa de Riesgos'!$Y$34="Muy Alta",'Mapa de Riesgos'!$AA$34="Mayor"),CONCATENATE("R4C",'Mapa de Riesgos'!$O$34),"")</f>
        <v/>
      </c>
      <c r="AG9" s="24" t="str">
        <f>IF(AND('Mapa de Riesgos'!$Y$35="Muy Alta",'Mapa de Riesgos'!$AA$35="Mayor"),CONCATENATE("R4C",'Mapa de Riesgos'!$O$35),"")</f>
        <v/>
      </c>
      <c r="AH9" s="25" t="str">
        <f>IF(AND('Mapa de Riesgos'!$Y$30="Muy Alta",'Mapa de Riesgos'!$AA$30="Catastrófico"),CONCATENATE("R4C",'Mapa de Riesgos'!$O$30),"")</f>
        <v/>
      </c>
      <c r="AI9" s="26" t="str">
        <f>IF(AND('Mapa de Riesgos'!$Y$31="Muy Alta",'Mapa de Riesgos'!$AA$31="Catastrófico"),CONCATENATE("R4C",'Mapa de Riesgos'!$O$31),"")</f>
        <v/>
      </c>
      <c r="AJ9" s="26" t="str">
        <f>IF(AND('Mapa de Riesgos'!$Y$32="Muy Alta",'Mapa de Riesgos'!$AA$32="Catastrófico"),CONCATENATE("R4C",'Mapa de Riesgos'!$O$32),"")</f>
        <v/>
      </c>
      <c r="AK9" s="26" t="str">
        <f>IF(AND('Mapa de Riesgos'!$Y$33="Muy Alta",'Mapa de Riesgos'!$AA$33="Catastrófico"),CONCATENATE("R4C",'Mapa de Riesgos'!$O$33),"")</f>
        <v/>
      </c>
      <c r="AL9" s="26" t="str">
        <f>IF(AND('Mapa de Riesgos'!$Y$34="Muy Alta",'Mapa de Riesgos'!$AA$34="Catastrófico"),CONCATENATE("R4C",'Mapa de Riesgos'!$O$34),"")</f>
        <v/>
      </c>
      <c r="AM9" s="27" t="str">
        <f>IF(AND('Mapa de Riesgos'!$Y$35="Muy Alta",'Mapa de Riesgos'!$AA$35="Catastrófico"),CONCATENATE("R4C",'Mapa de Riesgos'!$O$35),"")</f>
        <v/>
      </c>
      <c r="AN9" s="53"/>
      <c r="AO9" s="424"/>
      <c r="AP9" s="425"/>
      <c r="AQ9" s="425"/>
      <c r="AR9" s="425"/>
      <c r="AS9" s="425"/>
      <c r="AT9" s="426"/>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row>
    <row r="10" spans="1:91" ht="15" customHeight="1" x14ac:dyDescent="0.25">
      <c r="A10" s="53"/>
      <c r="B10" s="319"/>
      <c r="C10" s="319"/>
      <c r="D10" s="320"/>
      <c r="E10" s="418"/>
      <c r="F10" s="417"/>
      <c r="G10" s="417"/>
      <c r="H10" s="417"/>
      <c r="I10" s="433"/>
      <c r="J10" s="22" t="str">
        <f>IF(AND('Mapa de Riesgos'!$Y$36="Muy Alta",'Mapa de Riesgos'!$AA$36="Leve"),CONCATENATE("R5C",'Mapa de Riesgos'!$O$36),"")</f>
        <v/>
      </c>
      <c r="K10" s="23" t="str">
        <f>IF(AND('Mapa de Riesgos'!$Y$37="Muy Alta",'Mapa de Riesgos'!$AA$37="Leve"),CONCATENATE("R5C",'Mapa de Riesgos'!$O$37),"")</f>
        <v/>
      </c>
      <c r="L10" s="23" t="str">
        <f>IF(AND('Mapa de Riesgos'!$Y$38="Muy Alta",'Mapa de Riesgos'!$AA$38="Leve"),CONCATENATE("R5C",'Mapa de Riesgos'!$O$38),"")</f>
        <v/>
      </c>
      <c r="M10" s="23" t="str">
        <f>IF(AND('Mapa de Riesgos'!$Y$39="Muy Alta",'Mapa de Riesgos'!$AA$39="Leve"),CONCATENATE("R5C",'Mapa de Riesgos'!$O$39),"")</f>
        <v/>
      </c>
      <c r="N10" s="23" t="str">
        <f>IF(AND('Mapa de Riesgos'!$Y$40="Muy Alta",'Mapa de Riesgos'!$AA$40="Leve"),CONCATENATE("R5C",'Mapa de Riesgos'!$O$40),"")</f>
        <v/>
      </c>
      <c r="O10" s="24" t="str">
        <f>IF(AND('Mapa de Riesgos'!$Y$41="Muy Alta",'Mapa de Riesgos'!$AA$41="Leve"),CONCATENATE("R5C",'Mapa de Riesgos'!$O$41),"")</f>
        <v/>
      </c>
      <c r="P10" s="22" t="str">
        <f>IF(AND('Mapa de Riesgos'!$Y$36="Muy Alta",'Mapa de Riesgos'!$AA$36="Menor"),CONCATENATE("R5C",'Mapa de Riesgos'!$O$36),"")</f>
        <v/>
      </c>
      <c r="Q10" s="23" t="str">
        <f>IF(AND('Mapa de Riesgos'!$Y$37="Muy Alta",'Mapa de Riesgos'!$AA$37="Menor"),CONCATENATE("R5C",'Mapa de Riesgos'!$O$37),"")</f>
        <v/>
      </c>
      <c r="R10" s="23" t="str">
        <f>IF(AND('Mapa de Riesgos'!$Y$38="Muy Alta",'Mapa de Riesgos'!$AA$38="Menor"),CONCATENATE("R5C",'Mapa de Riesgos'!$O$38),"")</f>
        <v/>
      </c>
      <c r="S10" s="23" t="str">
        <f>IF(AND('Mapa de Riesgos'!$Y$39="Muy Alta",'Mapa de Riesgos'!$AA$39="Menor"),CONCATENATE("R5C",'Mapa de Riesgos'!$O$39),"")</f>
        <v/>
      </c>
      <c r="T10" s="23" t="str">
        <f>IF(AND('Mapa de Riesgos'!$Y$40="Muy Alta",'Mapa de Riesgos'!$AA$40="Menor"),CONCATENATE("R5C",'Mapa de Riesgos'!$O$40),"")</f>
        <v/>
      </c>
      <c r="U10" s="24" t="str">
        <f>IF(AND('Mapa de Riesgos'!$Y$41="Muy Alta",'Mapa de Riesgos'!$AA$41="Menor"),CONCATENATE("R5C",'Mapa de Riesgos'!$O$41),"")</f>
        <v/>
      </c>
      <c r="V10" s="22" t="str">
        <f>IF(AND('Mapa de Riesgos'!$Y$36="Muy Alta",'Mapa de Riesgos'!$AA$36="Moderado"),CONCATENATE("R5C",'Mapa de Riesgos'!$O$36),"")</f>
        <v/>
      </c>
      <c r="W10" s="23" t="str">
        <f>IF(AND('Mapa de Riesgos'!$Y$37="Muy Alta",'Mapa de Riesgos'!$AA$37="Moderado"),CONCATENATE("R5C",'Mapa de Riesgos'!$O$37),"")</f>
        <v/>
      </c>
      <c r="X10" s="23" t="str">
        <f>IF(AND('Mapa de Riesgos'!$Y$38="Muy Alta",'Mapa de Riesgos'!$AA$38="Moderado"),CONCATENATE("R5C",'Mapa de Riesgos'!$O$38),"")</f>
        <v/>
      </c>
      <c r="Y10" s="23" t="str">
        <f>IF(AND('Mapa de Riesgos'!$Y$39="Muy Alta",'Mapa de Riesgos'!$AA$39="Moderado"),CONCATENATE("R5C",'Mapa de Riesgos'!$O$39),"")</f>
        <v/>
      </c>
      <c r="Z10" s="23" t="str">
        <f>IF(AND('Mapa de Riesgos'!$Y$40="Muy Alta",'Mapa de Riesgos'!$AA$40="Moderado"),CONCATENATE("R5C",'Mapa de Riesgos'!$O$40),"")</f>
        <v/>
      </c>
      <c r="AA10" s="24" t="str">
        <f>IF(AND('Mapa de Riesgos'!$Y$41="Muy Alta",'Mapa de Riesgos'!$AA$41="Moderado"),CONCATENATE("R5C",'Mapa de Riesgos'!$O$41),"")</f>
        <v/>
      </c>
      <c r="AB10" s="22" t="str">
        <f>IF(AND('Mapa de Riesgos'!$Y$36="Muy Alta",'Mapa de Riesgos'!$AA$36="Mayor"),CONCATENATE("R5C",'Mapa de Riesgos'!$O$36),"")</f>
        <v/>
      </c>
      <c r="AC10" s="23" t="str">
        <f>IF(AND('Mapa de Riesgos'!$Y$37="Muy Alta",'Mapa de Riesgos'!$AA$37="Mayor"),CONCATENATE("R5C",'Mapa de Riesgos'!$O$37),"")</f>
        <v/>
      </c>
      <c r="AD10" s="23" t="str">
        <f>IF(AND('Mapa de Riesgos'!$Y$38="Muy Alta",'Mapa de Riesgos'!$AA$38="Mayor"),CONCATENATE("R5C",'Mapa de Riesgos'!$O$38),"")</f>
        <v/>
      </c>
      <c r="AE10" s="23" t="str">
        <f>IF(AND('Mapa de Riesgos'!$Y$39="Muy Alta",'Mapa de Riesgos'!$AA$39="Mayor"),CONCATENATE("R5C",'Mapa de Riesgos'!$O$39),"")</f>
        <v/>
      </c>
      <c r="AF10" s="23" t="str">
        <f>IF(AND('Mapa de Riesgos'!$Y$40="Muy Alta",'Mapa de Riesgos'!$AA$40="Mayor"),CONCATENATE("R5C",'Mapa de Riesgos'!$O$40),"")</f>
        <v/>
      </c>
      <c r="AG10" s="24" t="str">
        <f>IF(AND('Mapa de Riesgos'!$Y$41="Muy Alta",'Mapa de Riesgos'!$AA$41="Mayor"),CONCATENATE("R5C",'Mapa de Riesgos'!$O$41),"")</f>
        <v/>
      </c>
      <c r="AH10" s="25" t="str">
        <f>IF(AND('Mapa de Riesgos'!$Y$36="Muy Alta",'Mapa de Riesgos'!$AA$36="Catastrófico"),CONCATENATE("R5C",'Mapa de Riesgos'!$O$36),"")</f>
        <v/>
      </c>
      <c r="AI10" s="26" t="str">
        <f>IF(AND('Mapa de Riesgos'!$Y$37="Muy Alta",'Mapa de Riesgos'!$AA$37="Catastrófico"),CONCATENATE("R5C",'Mapa de Riesgos'!$O$37),"")</f>
        <v/>
      </c>
      <c r="AJ10" s="26" t="str">
        <f>IF(AND('Mapa de Riesgos'!$Y$38="Muy Alta",'Mapa de Riesgos'!$AA$38="Catastrófico"),CONCATENATE("R5C",'Mapa de Riesgos'!$O$38),"")</f>
        <v/>
      </c>
      <c r="AK10" s="26" t="str">
        <f>IF(AND('Mapa de Riesgos'!$Y$39="Muy Alta",'Mapa de Riesgos'!$AA$39="Catastrófico"),CONCATENATE("R5C",'Mapa de Riesgos'!$O$39),"")</f>
        <v/>
      </c>
      <c r="AL10" s="26" t="str">
        <f>IF(AND('Mapa de Riesgos'!$Y$40="Muy Alta",'Mapa de Riesgos'!$AA$40="Catastrófico"),CONCATENATE("R5C",'Mapa de Riesgos'!$O$40),"")</f>
        <v/>
      </c>
      <c r="AM10" s="27" t="str">
        <f>IF(AND('Mapa de Riesgos'!$Y$41="Muy Alta",'Mapa de Riesgos'!$AA$41="Catastrófico"),CONCATENATE("R5C",'Mapa de Riesgos'!$O$41),"")</f>
        <v/>
      </c>
      <c r="AN10" s="53"/>
      <c r="AO10" s="424"/>
      <c r="AP10" s="425"/>
      <c r="AQ10" s="425"/>
      <c r="AR10" s="425"/>
      <c r="AS10" s="425"/>
      <c r="AT10" s="426"/>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row>
    <row r="11" spans="1:91" ht="15" customHeight="1" x14ac:dyDescent="0.25">
      <c r="A11" s="53"/>
      <c r="B11" s="319"/>
      <c r="C11" s="319"/>
      <c r="D11" s="320"/>
      <c r="E11" s="418"/>
      <c r="F11" s="417"/>
      <c r="G11" s="417"/>
      <c r="H11" s="417"/>
      <c r="I11" s="433"/>
      <c r="J11" s="22" t="str">
        <f>IF(AND('Mapa de Riesgos'!$Y$42="Muy Alta",'Mapa de Riesgos'!$AA$42="Leve"),CONCATENATE("R6C",'Mapa de Riesgos'!$O$42),"")</f>
        <v/>
      </c>
      <c r="K11" s="23" t="str">
        <f>IF(AND('Mapa de Riesgos'!$Y$43="Muy Alta",'Mapa de Riesgos'!$AA$43="Leve"),CONCATENATE("R6C",'Mapa de Riesgos'!$O$43),"")</f>
        <v/>
      </c>
      <c r="L11" s="23" t="str">
        <f>IF(AND('Mapa de Riesgos'!$Y$44="Muy Alta",'Mapa de Riesgos'!$AA$44="Leve"),CONCATENATE("R6C",'Mapa de Riesgos'!$O$44),"")</f>
        <v/>
      </c>
      <c r="M11" s="23" t="str">
        <f>IF(AND('Mapa de Riesgos'!$Y$45="Muy Alta",'Mapa de Riesgos'!$AA$45="Leve"),CONCATENATE("R6C",'Mapa de Riesgos'!$O$45),"")</f>
        <v/>
      </c>
      <c r="N11" s="23" t="str">
        <f>IF(AND('Mapa de Riesgos'!$Y$46="Muy Alta",'Mapa de Riesgos'!$AA$46="Leve"),CONCATENATE("R6C",'Mapa de Riesgos'!$O$46),"")</f>
        <v/>
      </c>
      <c r="O11" s="24" t="str">
        <f>IF(AND('Mapa de Riesgos'!$Y$47="Muy Alta",'Mapa de Riesgos'!$AA$47="Leve"),CONCATENATE("R6C",'Mapa de Riesgos'!$O$47),"")</f>
        <v/>
      </c>
      <c r="P11" s="22" t="str">
        <f>IF(AND('Mapa de Riesgos'!$Y$42="Muy Alta",'Mapa de Riesgos'!$AA$42="Menor"),CONCATENATE("R6C",'Mapa de Riesgos'!$O$42),"")</f>
        <v/>
      </c>
      <c r="Q11" s="23" t="str">
        <f>IF(AND('Mapa de Riesgos'!$Y$43="Muy Alta",'Mapa de Riesgos'!$AA$43="Menor"),CONCATENATE("R6C",'Mapa de Riesgos'!$O$43),"")</f>
        <v/>
      </c>
      <c r="R11" s="23" t="str">
        <f>IF(AND('Mapa de Riesgos'!$Y$44="Muy Alta",'Mapa de Riesgos'!$AA$44="Menor"),CONCATENATE("R6C",'Mapa de Riesgos'!$O$44),"")</f>
        <v/>
      </c>
      <c r="S11" s="23" t="str">
        <f>IF(AND('Mapa de Riesgos'!$Y$45="Muy Alta",'Mapa de Riesgos'!$AA$45="Menor"),CONCATENATE("R6C",'Mapa de Riesgos'!$O$45),"")</f>
        <v/>
      </c>
      <c r="T11" s="23" t="str">
        <f>IF(AND('Mapa de Riesgos'!$Y$46="Muy Alta",'Mapa de Riesgos'!$AA$46="Menor"),CONCATENATE("R6C",'Mapa de Riesgos'!$O$46),"")</f>
        <v/>
      </c>
      <c r="U11" s="24" t="str">
        <f>IF(AND('Mapa de Riesgos'!$Y$47="Muy Alta",'Mapa de Riesgos'!$AA$47="Menor"),CONCATENATE("R6C",'Mapa de Riesgos'!$O$47),"")</f>
        <v/>
      </c>
      <c r="V11" s="22" t="str">
        <f>IF(AND('Mapa de Riesgos'!$Y$42="Muy Alta",'Mapa de Riesgos'!$AA$42="Moderado"),CONCATENATE("R6C",'Mapa de Riesgos'!$O$42),"")</f>
        <v/>
      </c>
      <c r="W11" s="23" t="str">
        <f>IF(AND('Mapa de Riesgos'!$Y$43="Muy Alta",'Mapa de Riesgos'!$AA$43="Moderado"),CONCATENATE("R6C",'Mapa de Riesgos'!$O$43),"")</f>
        <v/>
      </c>
      <c r="X11" s="23" t="str">
        <f>IF(AND('Mapa de Riesgos'!$Y$44="Muy Alta",'Mapa de Riesgos'!$AA$44="Moderado"),CONCATENATE("R6C",'Mapa de Riesgos'!$O$44),"")</f>
        <v/>
      </c>
      <c r="Y11" s="23" t="str">
        <f>IF(AND('Mapa de Riesgos'!$Y$45="Muy Alta",'Mapa de Riesgos'!$AA$45="Moderado"),CONCATENATE("R6C",'Mapa de Riesgos'!$O$45),"")</f>
        <v/>
      </c>
      <c r="Z11" s="23" t="str">
        <f>IF(AND('Mapa de Riesgos'!$Y$46="Muy Alta",'Mapa de Riesgos'!$AA$46="Moderado"),CONCATENATE("R6C",'Mapa de Riesgos'!$O$46),"")</f>
        <v/>
      </c>
      <c r="AA11" s="24" t="str">
        <f>IF(AND('Mapa de Riesgos'!$Y$47="Muy Alta",'Mapa de Riesgos'!$AA$47="Moderado"),CONCATENATE("R6C",'Mapa de Riesgos'!$O$47),"")</f>
        <v/>
      </c>
      <c r="AB11" s="22" t="str">
        <f>IF(AND('Mapa de Riesgos'!$Y$42="Muy Alta",'Mapa de Riesgos'!$AA$42="Mayor"),CONCATENATE("R6C",'Mapa de Riesgos'!$O$42),"")</f>
        <v/>
      </c>
      <c r="AC11" s="23" t="str">
        <f>IF(AND('Mapa de Riesgos'!$Y$43="Muy Alta",'Mapa de Riesgos'!$AA$43="Mayor"),CONCATENATE("R6C",'Mapa de Riesgos'!$O$43),"")</f>
        <v/>
      </c>
      <c r="AD11" s="23" t="str">
        <f>IF(AND('Mapa de Riesgos'!$Y$44="Muy Alta",'Mapa de Riesgos'!$AA$44="Mayor"),CONCATENATE("R6C",'Mapa de Riesgos'!$O$44),"")</f>
        <v/>
      </c>
      <c r="AE11" s="23" t="str">
        <f>IF(AND('Mapa de Riesgos'!$Y$45="Muy Alta",'Mapa de Riesgos'!$AA$45="Mayor"),CONCATENATE("R6C",'Mapa de Riesgos'!$O$45),"")</f>
        <v/>
      </c>
      <c r="AF11" s="23" t="str">
        <f>IF(AND('Mapa de Riesgos'!$Y$46="Muy Alta",'Mapa de Riesgos'!$AA$46="Mayor"),CONCATENATE("R6C",'Mapa de Riesgos'!$O$46),"")</f>
        <v/>
      </c>
      <c r="AG11" s="24" t="str">
        <f>IF(AND('Mapa de Riesgos'!$Y$47="Muy Alta",'Mapa de Riesgos'!$AA$47="Mayor"),CONCATENATE("R6C",'Mapa de Riesgos'!$O$47),"")</f>
        <v/>
      </c>
      <c r="AH11" s="25" t="str">
        <f>IF(AND('Mapa de Riesgos'!$Y$42="Muy Alta",'Mapa de Riesgos'!$AA$42="Catastrófico"),CONCATENATE("R6C",'Mapa de Riesgos'!$O$42),"")</f>
        <v/>
      </c>
      <c r="AI11" s="26" t="str">
        <f>IF(AND('Mapa de Riesgos'!$Y$43="Muy Alta",'Mapa de Riesgos'!$AA$43="Catastrófico"),CONCATENATE("R6C",'Mapa de Riesgos'!$O$43),"")</f>
        <v/>
      </c>
      <c r="AJ11" s="26" t="str">
        <f>IF(AND('Mapa de Riesgos'!$Y$44="Muy Alta",'Mapa de Riesgos'!$AA$44="Catastrófico"),CONCATENATE("R6C",'Mapa de Riesgos'!$O$44),"")</f>
        <v/>
      </c>
      <c r="AK11" s="26" t="str">
        <f>IF(AND('Mapa de Riesgos'!$Y$45="Muy Alta",'Mapa de Riesgos'!$AA$45="Catastrófico"),CONCATENATE("R6C",'Mapa de Riesgos'!$O$45),"")</f>
        <v/>
      </c>
      <c r="AL11" s="26" t="str">
        <f>IF(AND('Mapa de Riesgos'!$Y$46="Muy Alta",'Mapa de Riesgos'!$AA$46="Catastrófico"),CONCATENATE("R6C",'Mapa de Riesgos'!$O$46),"")</f>
        <v/>
      </c>
      <c r="AM11" s="27" t="str">
        <f>IF(AND('Mapa de Riesgos'!$Y$47="Muy Alta",'Mapa de Riesgos'!$AA$47="Catastrófico"),CONCATENATE("R6C",'Mapa de Riesgos'!$O$47),"")</f>
        <v/>
      </c>
      <c r="AN11" s="53"/>
      <c r="AO11" s="424"/>
      <c r="AP11" s="425"/>
      <c r="AQ11" s="425"/>
      <c r="AR11" s="425"/>
      <c r="AS11" s="425"/>
      <c r="AT11" s="426"/>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row>
    <row r="12" spans="1:91" ht="15" customHeight="1" x14ac:dyDescent="0.25">
      <c r="A12" s="53"/>
      <c r="B12" s="319"/>
      <c r="C12" s="319"/>
      <c r="D12" s="320"/>
      <c r="E12" s="418"/>
      <c r="F12" s="417"/>
      <c r="G12" s="417"/>
      <c r="H12" s="417"/>
      <c r="I12" s="433"/>
      <c r="J12" s="22" t="str">
        <f>IF(AND('Mapa de Riesgos'!$Y$48="Muy Alta",'Mapa de Riesgos'!$AA$48="Leve"),CONCATENATE("R7C",'Mapa de Riesgos'!$O$48),"")</f>
        <v/>
      </c>
      <c r="K12" s="23" t="str">
        <f>IF(AND('Mapa de Riesgos'!$Y$49="Muy Alta",'Mapa de Riesgos'!$AA$49="Leve"),CONCATENATE("R7C",'Mapa de Riesgos'!$O$49),"")</f>
        <v/>
      </c>
      <c r="L12" s="23" t="str">
        <f>IF(AND('Mapa de Riesgos'!$Y$50="Muy Alta",'Mapa de Riesgos'!$AA$50="Leve"),CONCATENATE("R7C",'Mapa de Riesgos'!$O$50),"")</f>
        <v/>
      </c>
      <c r="M12" s="23" t="str">
        <f>IF(AND('Mapa de Riesgos'!$Y$51="Muy Alta",'Mapa de Riesgos'!$AA$51="Leve"),CONCATENATE("R7C",'Mapa de Riesgos'!$O$51),"")</f>
        <v/>
      </c>
      <c r="N12" s="23" t="str">
        <f>IF(AND('Mapa de Riesgos'!$Y$52="Muy Alta",'Mapa de Riesgos'!$AA$52="Leve"),CONCATENATE("R7C",'Mapa de Riesgos'!$O$52),"")</f>
        <v/>
      </c>
      <c r="O12" s="24" t="str">
        <f>IF(AND('Mapa de Riesgos'!$Y$53="Muy Alta",'Mapa de Riesgos'!$AA$53="Leve"),CONCATENATE("R7C",'Mapa de Riesgos'!$O$53),"")</f>
        <v/>
      </c>
      <c r="P12" s="22" t="str">
        <f>IF(AND('Mapa de Riesgos'!$Y$48="Muy Alta",'Mapa de Riesgos'!$AA$48="Menor"),CONCATENATE("R7C",'Mapa de Riesgos'!$O$48),"")</f>
        <v/>
      </c>
      <c r="Q12" s="23" t="str">
        <f>IF(AND('Mapa de Riesgos'!$Y$49="Muy Alta",'Mapa de Riesgos'!$AA$49="Menor"),CONCATENATE("R7C",'Mapa de Riesgos'!$O$49),"")</f>
        <v/>
      </c>
      <c r="R12" s="23" t="str">
        <f>IF(AND('Mapa de Riesgos'!$Y$50="Muy Alta",'Mapa de Riesgos'!$AA$50="Menor"),CONCATENATE("R7C",'Mapa de Riesgos'!$O$50),"")</f>
        <v/>
      </c>
      <c r="S12" s="23" t="str">
        <f>IF(AND('Mapa de Riesgos'!$Y$51="Muy Alta",'Mapa de Riesgos'!$AA$51="Menor"),CONCATENATE("R7C",'Mapa de Riesgos'!$O$51),"")</f>
        <v/>
      </c>
      <c r="T12" s="23" t="str">
        <f>IF(AND('Mapa de Riesgos'!$Y$52="Muy Alta",'Mapa de Riesgos'!$AA$52="Menor"),CONCATENATE("R7C",'Mapa de Riesgos'!$O$52),"")</f>
        <v/>
      </c>
      <c r="U12" s="24" t="str">
        <f>IF(AND('Mapa de Riesgos'!$Y$53="Muy Alta",'Mapa de Riesgos'!$AA$53="Menor"),CONCATENATE("R7C",'Mapa de Riesgos'!$O$53),"")</f>
        <v/>
      </c>
      <c r="V12" s="22" t="str">
        <f>IF(AND('Mapa de Riesgos'!$Y$48="Muy Alta",'Mapa de Riesgos'!$AA$48="Moderado"),CONCATENATE("R7C",'Mapa de Riesgos'!$O$48),"")</f>
        <v/>
      </c>
      <c r="W12" s="23" t="str">
        <f>IF(AND('Mapa de Riesgos'!$Y$49="Muy Alta",'Mapa de Riesgos'!$AA$49="Moderado"),CONCATENATE("R7C",'Mapa de Riesgos'!$O$49),"")</f>
        <v/>
      </c>
      <c r="X12" s="23" t="str">
        <f>IF(AND('Mapa de Riesgos'!$Y$50="Muy Alta",'Mapa de Riesgos'!$AA$50="Moderado"),CONCATENATE("R7C",'Mapa de Riesgos'!$O$50),"")</f>
        <v/>
      </c>
      <c r="Y12" s="23" t="str">
        <f>IF(AND('Mapa de Riesgos'!$Y$51="Muy Alta",'Mapa de Riesgos'!$AA$51="Moderado"),CONCATENATE("R7C",'Mapa de Riesgos'!$O$51),"")</f>
        <v/>
      </c>
      <c r="Z12" s="23" t="str">
        <f>IF(AND('Mapa de Riesgos'!$Y$52="Muy Alta",'Mapa de Riesgos'!$AA$52="Moderado"),CONCATENATE("R7C",'Mapa de Riesgos'!$O$52),"")</f>
        <v/>
      </c>
      <c r="AA12" s="24" t="str">
        <f>IF(AND('Mapa de Riesgos'!$Y$53="Muy Alta",'Mapa de Riesgos'!$AA$53="Moderado"),CONCATENATE("R7C",'Mapa de Riesgos'!$O$53),"")</f>
        <v/>
      </c>
      <c r="AB12" s="22" t="str">
        <f>IF(AND('Mapa de Riesgos'!$Y$48="Muy Alta",'Mapa de Riesgos'!$AA$48="Mayor"),CONCATENATE("R7C",'Mapa de Riesgos'!$O$48),"")</f>
        <v/>
      </c>
      <c r="AC12" s="23" t="str">
        <f>IF(AND('Mapa de Riesgos'!$Y$49="Muy Alta",'Mapa de Riesgos'!$AA$49="Mayor"),CONCATENATE("R7C",'Mapa de Riesgos'!$O$49),"")</f>
        <v/>
      </c>
      <c r="AD12" s="23" t="str">
        <f>IF(AND('Mapa de Riesgos'!$Y$50="Muy Alta",'Mapa de Riesgos'!$AA$50="Mayor"),CONCATENATE("R7C",'Mapa de Riesgos'!$O$50),"")</f>
        <v/>
      </c>
      <c r="AE12" s="23" t="str">
        <f>IF(AND('Mapa de Riesgos'!$Y$51="Muy Alta",'Mapa de Riesgos'!$AA$51="Mayor"),CONCATENATE("R7C",'Mapa de Riesgos'!$O$51),"")</f>
        <v/>
      </c>
      <c r="AF12" s="23" t="str">
        <f>IF(AND('Mapa de Riesgos'!$Y$52="Muy Alta",'Mapa de Riesgos'!$AA$52="Mayor"),CONCATENATE("R7C",'Mapa de Riesgos'!$O$52),"")</f>
        <v/>
      </c>
      <c r="AG12" s="24" t="str">
        <f>IF(AND('Mapa de Riesgos'!$Y$53="Muy Alta",'Mapa de Riesgos'!$AA$53="Mayor"),CONCATENATE("R7C",'Mapa de Riesgos'!$O$53),"")</f>
        <v/>
      </c>
      <c r="AH12" s="25" t="str">
        <f>IF(AND('Mapa de Riesgos'!$Y$48="Muy Alta",'Mapa de Riesgos'!$AA$48="Catastrófico"),CONCATENATE("R7C",'Mapa de Riesgos'!$O$48),"")</f>
        <v/>
      </c>
      <c r="AI12" s="26" t="str">
        <f>IF(AND('Mapa de Riesgos'!$Y$49="Muy Alta",'Mapa de Riesgos'!$AA$49="Catastrófico"),CONCATENATE("R7C",'Mapa de Riesgos'!$O$49),"")</f>
        <v/>
      </c>
      <c r="AJ12" s="26" t="str">
        <f>IF(AND('Mapa de Riesgos'!$Y$50="Muy Alta",'Mapa de Riesgos'!$AA$50="Catastrófico"),CONCATENATE("R7C",'Mapa de Riesgos'!$O$50),"")</f>
        <v/>
      </c>
      <c r="AK12" s="26" t="str">
        <f>IF(AND('Mapa de Riesgos'!$Y$51="Muy Alta",'Mapa de Riesgos'!$AA$51="Catastrófico"),CONCATENATE("R7C",'Mapa de Riesgos'!$O$51),"")</f>
        <v/>
      </c>
      <c r="AL12" s="26" t="str">
        <f>IF(AND('Mapa de Riesgos'!$Y$52="Muy Alta",'Mapa de Riesgos'!$AA$52="Catastrófico"),CONCATENATE("R7C",'Mapa de Riesgos'!$O$52),"")</f>
        <v/>
      </c>
      <c r="AM12" s="27" t="str">
        <f>IF(AND('Mapa de Riesgos'!$Y$53="Muy Alta",'Mapa de Riesgos'!$AA$53="Catastrófico"),CONCATENATE("R7C",'Mapa de Riesgos'!$O$53),"")</f>
        <v/>
      </c>
      <c r="AN12" s="53"/>
      <c r="AO12" s="424"/>
      <c r="AP12" s="425"/>
      <c r="AQ12" s="425"/>
      <c r="AR12" s="425"/>
      <c r="AS12" s="425"/>
      <c r="AT12" s="426"/>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row>
    <row r="13" spans="1:91" ht="15" customHeight="1" x14ac:dyDescent="0.25">
      <c r="A13" s="53"/>
      <c r="B13" s="319"/>
      <c r="C13" s="319"/>
      <c r="D13" s="320"/>
      <c r="E13" s="418"/>
      <c r="F13" s="417"/>
      <c r="G13" s="417"/>
      <c r="H13" s="417"/>
      <c r="I13" s="433"/>
      <c r="J13" s="22" t="str">
        <f>IF(AND('Mapa de Riesgos'!$Y$54="Muy Alta",'Mapa de Riesgos'!$AA$54="Leve"),CONCATENATE("R8C",'Mapa de Riesgos'!$O$54),"")</f>
        <v/>
      </c>
      <c r="K13" s="23" t="str">
        <f>IF(AND('Mapa de Riesgos'!$Y$55="Muy Alta",'Mapa de Riesgos'!$AA$55="Leve"),CONCATENATE("R8C",'Mapa de Riesgos'!$O$55),"")</f>
        <v/>
      </c>
      <c r="L13" s="23" t="str">
        <f>IF(AND('Mapa de Riesgos'!$Y$56="Muy Alta",'Mapa de Riesgos'!$AA$56="Leve"),CONCATENATE("R8C",'Mapa de Riesgos'!$O$56),"")</f>
        <v/>
      </c>
      <c r="M13" s="23" t="str">
        <f>IF(AND('Mapa de Riesgos'!$Y$57="Muy Alta",'Mapa de Riesgos'!$AA$57="Leve"),CONCATENATE("R8C",'Mapa de Riesgos'!$O$57),"")</f>
        <v/>
      </c>
      <c r="N13" s="23" t="str">
        <f>IF(AND('Mapa de Riesgos'!$Y$58="Muy Alta",'Mapa de Riesgos'!$AA$58="Leve"),CONCATENATE("R8C",'Mapa de Riesgos'!$O$58),"")</f>
        <v/>
      </c>
      <c r="O13" s="24" t="str">
        <f>IF(AND('Mapa de Riesgos'!$Y$59="Muy Alta",'Mapa de Riesgos'!$AA$59="Leve"),CONCATENATE("R8C",'Mapa de Riesgos'!$O$59),"")</f>
        <v/>
      </c>
      <c r="P13" s="22" t="str">
        <f>IF(AND('Mapa de Riesgos'!$Y$54="Muy Alta",'Mapa de Riesgos'!$AA$54="Menor"),CONCATENATE("R8C",'Mapa de Riesgos'!$O$54),"")</f>
        <v/>
      </c>
      <c r="Q13" s="23" t="str">
        <f>IF(AND('Mapa de Riesgos'!$Y$55="Muy Alta",'Mapa de Riesgos'!$AA$55="Menor"),CONCATENATE("R8C",'Mapa de Riesgos'!$O$55),"")</f>
        <v/>
      </c>
      <c r="R13" s="23" t="str">
        <f>IF(AND('Mapa de Riesgos'!$Y$56="Muy Alta",'Mapa de Riesgos'!$AA$56="Menor"),CONCATENATE("R8C",'Mapa de Riesgos'!$O$56),"")</f>
        <v/>
      </c>
      <c r="S13" s="23" t="str">
        <f>IF(AND('Mapa de Riesgos'!$Y$57="Muy Alta",'Mapa de Riesgos'!$AA$57="Menor"),CONCATENATE("R8C",'Mapa de Riesgos'!$O$57),"")</f>
        <v/>
      </c>
      <c r="T13" s="23" t="str">
        <f>IF(AND('Mapa de Riesgos'!$Y$58="Muy Alta",'Mapa de Riesgos'!$AA$58="Menor"),CONCATENATE("R8C",'Mapa de Riesgos'!$O$58),"")</f>
        <v/>
      </c>
      <c r="U13" s="24" t="str">
        <f>IF(AND('Mapa de Riesgos'!$Y$59="Muy Alta",'Mapa de Riesgos'!$AA$59="Menor"),CONCATENATE("R8C",'Mapa de Riesgos'!$O$59),"")</f>
        <v/>
      </c>
      <c r="V13" s="22" t="str">
        <f>IF(AND('Mapa de Riesgos'!$Y$54="Muy Alta",'Mapa de Riesgos'!$AA$54="Moderado"),CONCATENATE("R8C",'Mapa de Riesgos'!$O$54),"")</f>
        <v/>
      </c>
      <c r="W13" s="23" t="str">
        <f>IF(AND('Mapa de Riesgos'!$Y$55="Muy Alta",'Mapa de Riesgos'!$AA$55="Moderado"),CONCATENATE("R8C",'Mapa de Riesgos'!$O$55),"")</f>
        <v/>
      </c>
      <c r="X13" s="23" t="str">
        <f>IF(AND('Mapa de Riesgos'!$Y$56="Muy Alta",'Mapa de Riesgos'!$AA$56="Moderado"),CONCATENATE("R8C",'Mapa de Riesgos'!$O$56),"")</f>
        <v/>
      </c>
      <c r="Y13" s="23" t="str">
        <f>IF(AND('Mapa de Riesgos'!$Y$57="Muy Alta",'Mapa de Riesgos'!$AA$57="Moderado"),CONCATENATE("R8C",'Mapa de Riesgos'!$O$57),"")</f>
        <v/>
      </c>
      <c r="Z13" s="23" t="str">
        <f>IF(AND('Mapa de Riesgos'!$Y$58="Muy Alta",'Mapa de Riesgos'!$AA$58="Moderado"),CONCATENATE("R8C",'Mapa de Riesgos'!$O$58),"")</f>
        <v/>
      </c>
      <c r="AA13" s="24" t="str">
        <f>IF(AND('Mapa de Riesgos'!$Y$59="Muy Alta",'Mapa de Riesgos'!$AA$59="Moderado"),CONCATENATE("R8C",'Mapa de Riesgos'!$O$59),"")</f>
        <v/>
      </c>
      <c r="AB13" s="22" t="str">
        <f>IF(AND('Mapa de Riesgos'!$Y$54="Muy Alta",'Mapa de Riesgos'!$AA$54="Mayor"),CONCATENATE("R8C",'Mapa de Riesgos'!$O$54),"")</f>
        <v/>
      </c>
      <c r="AC13" s="23" t="str">
        <f>IF(AND('Mapa de Riesgos'!$Y$55="Muy Alta",'Mapa de Riesgos'!$AA$55="Mayor"),CONCATENATE("R8C",'Mapa de Riesgos'!$O$55),"")</f>
        <v/>
      </c>
      <c r="AD13" s="23" t="str">
        <f>IF(AND('Mapa de Riesgos'!$Y$56="Muy Alta",'Mapa de Riesgos'!$AA$56="Mayor"),CONCATENATE("R8C",'Mapa de Riesgos'!$O$56),"")</f>
        <v/>
      </c>
      <c r="AE13" s="23" t="str">
        <f>IF(AND('Mapa de Riesgos'!$Y$57="Muy Alta",'Mapa de Riesgos'!$AA$57="Mayor"),CONCATENATE("R8C",'Mapa de Riesgos'!$O$57),"")</f>
        <v/>
      </c>
      <c r="AF13" s="23" t="str">
        <f>IF(AND('Mapa de Riesgos'!$Y$58="Muy Alta",'Mapa de Riesgos'!$AA$58="Mayor"),CONCATENATE("R8C",'Mapa de Riesgos'!$O$58),"")</f>
        <v/>
      </c>
      <c r="AG13" s="24" t="str">
        <f>IF(AND('Mapa de Riesgos'!$Y$59="Muy Alta",'Mapa de Riesgos'!$AA$59="Mayor"),CONCATENATE("R8C",'Mapa de Riesgos'!$O$59),"")</f>
        <v/>
      </c>
      <c r="AH13" s="25" t="str">
        <f>IF(AND('Mapa de Riesgos'!$Y$54="Muy Alta",'Mapa de Riesgos'!$AA$54="Catastrófico"),CONCATENATE("R8C",'Mapa de Riesgos'!$O$54),"")</f>
        <v/>
      </c>
      <c r="AI13" s="26" t="str">
        <f>IF(AND('Mapa de Riesgos'!$Y$55="Muy Alta",'Mapa de Riesgos'!$AA$55="Catastrófico"),CONCATENATE("R8C",'Mapa de Riesgos'!$O$55),"")</f>
        <v/>
      </c>
      <c r="AJ13" s="26" t="str">
        <f>IF(AND('Mapa de Riesgos'!$Y$56="Muy Alta",'Mapa de Riesgos'!$AA$56="Catastrófico"),CONCATENATE("R8C",'Mapa de Riesgos'!$O$56),"")</f>
        <v/>
      </c>
      <c r="AK13" s="26" t="str">
        <f>IF(AND('Mapa de Riesgos'!$Y$57="Muy Alta",'Mapa de Riesgos'!$AA$57="Catastrófico"),CONCATENATE("R8C",'Mapa de Riesgos'!$O$57),"")</f>
        <v/>
      </c>
      <c r="AL13" s="26" t="str">
        <f>IF(AND('Mapa de Riesgos'!$Y$58="Muy Alta",'Mapa de Riesgos'!$AA$58="Catastrófico"),CONCATENATE("R8C",'Mapa de Riesgos'!$O$58),"")</f>
        <v/>
      </c>
      <c r="AM13" s="27" t="str">
        <f>IF(AND('Mapa de Riesgos'!$Y$59="Muy Alta",'Mapa de Riesgos'!$AA$59="Catastrófico"),CONCATENATE("R8C",'Mapa de Riesgos'!$O$59),"")</f>
        <v/>
      </c>
      <c r="AN13" s="53"/>
      <c r="AO13" s="424"/>
      <c r="AP13" s="425"/>
      <c r="AQ13" s="425"/>
      <c r="AR13" s="425"/>
      <c r="AS13" s="425"/>
      <c r="AT13" s="426"/>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row>
    <row r="14" spans="1:91" ht="15" customHeight="1" x14ac:dyDescent="0.25">
      <c r="A14" s="53"/>
      <c r="B14" s="319"/>
      <c r="C14" s="319"/>
      <c r="D14" s="320"/>
      <c r="E14" s="418"/>
      <c r="F14" s="417"/>
      <c r="G14" s="417"/>
      <c r="H14" s="417"/>
      <c r="I14" s="433"/>
      <c r="J14" s="22" t="str">
        <f>IF(AND('Mapa de Riesgos'!$Y$60="Muy Alta",'Mapa de Riesgos'!$AA$60="Leve"),CONCATENATE("R9C",'Mapa de Riesgos'!$O$60),"")</f>
        <v/>
      </c>
      <c r="K14" s="23" t="str">
        <f>IF(AND('Mapa de Riesgos'!$Y$61="Muy Alta",'Mapa de Riesgos'!$AA$61="Leve"),CONCATENATE("R9C",'Mapa de Riesgos'!$O$61),"")</f>
        <v/>
      </c>
      <c r="L14" s="23" t="str">
        <f>IF(AND('Mapa de Riesgos'!$Y$62="Muy Alta",'Mapa de Riesgos'!$AA$62="Leve"),CONCATENATE("R9C",'Mapa de Riesgos'!$O$62),"")</f>
        <v/>
      </c>
      <c r="M14" s="23" t="str">
        <f>IF(AND('Mapa de Riesgos'!$Y$63="Muy Alta",'Mapa de Riesgos'!$AA$63="Leve"),CONCATENATE("R9C",'Mapa de Riesgos'!$O$63),"")</f>
        <v/>
      </c>
      <c r="N14" s="23" t="str">
        <f>IF(AND('Mapa de Riesgos'!$Y$64="Muy Alta",'Mapa de Riesgos'!$AA$64="Leve"),CONCATENATE("R9C",'Mapa de Riesgos'!$O$64),"")</f>
        <v/>
      </c>
      <c r="O14" s="24" t="str">
        <f>IF(AND('Mapa de Riesgos'!$Y$65="Muy Alta",'Mapa de Riesgos'!$AA$65="Leve"),CONCATENATE("R9C",'Mapa de Riesgos'!$O$65),"")</f>
        <v/>
      </c>
      <c r="P14" s="22" t="str">
        <f>IF(AND('Mapa de Riesgos'!$Y$60="Muy Alta",'Mapa de Riesgos'!$AA$60="Menor"),CONCATENATE("R9C",'Mapa de Riesgos'!$O$60),"")</f>
        <v/>
      </c>
      <c r="Q14" s="23" t="str">
        <f>IF(AND('Mapa de Riesgos'!$Y$61="Muy Alta",'Mapa de Riesgos'!$AA$61="Menor"),CONCATENATE("R9C",'Mapa de Riesgos'!$O$61),"")</f>
        <v/>
      </c>
      <c r="R14" s="23" t="str">
        <f>IF(AND('Mapa de Riesgos'!$Y$62="Muy Alta",'Mapa de Riesgos'!$AA$62="Menor"),CONCATENATE("R9C",'Mapa de Riesgos'!$O$62),"")</f>
        <v/>
      </c>
      <c r="S14" s="23" t="str">
        <f>IF(AND('Mapa de Riesgos'!$Y$63="Muy Alta",'Mapa de Riesgos'!$AA$63="Menor"),CONCATENATE("R9C",'Mapa de Riesgos'!$O$63),"")</f>
        <v/>
      </c>
      <c r="T14" s="23" t="str">
        <f>IF(AND('Mapa de Riesgos'!$Y$64="Muy Alta",'Mapa de Riesgos'!$AA$64="Menor"),CONCATENATE("R9C",'Mapa de Riesgos'!$O$64),"")</f>
        <v/>
      </c>
      <c r="U14" s="24" t="str">
        <f>IF(AND('Mapa de Riesgos'!$Y$65="Muy Alta",'Mapa de Riesgos'!$AA$65="Menor"),CONCATENATE("R9C",'Mapa de Riesgos'!$O$65),"")</f>
        <v/>
      </c>
      <c r="V14" s="22" t="str">
        <f>IF(AND('Mapa de Riesgos'!$Y$60="Muy Alta",'Mapa de Riesgos'!$AA$60="Moderado"),CONCATENATE("R9C",'Mapa de Riesgos'!$O$60),"")</f>
        <v/>
      </c>
      <c r="W14" s="23" t="str">
        <f>IF(AND('Mapa de Riesgos'!$Y$61="Muy Alta",'Mapa de Riesgos'!$AA$61="Moderado"),CONCATENATE("R9C",'Mapa de Riesgos'!$O$61),"")</f>
        <v/>
      </c>
      <c r="X14" s="23" t="str">
        <f>IF(AND('Mapa de Riesgos'!$Y$62="Muy Alta",'Mapa de Riesgos'!$AA$62="Moderado"),CONCATENATE("R9C",'Mapa de Riesgos'!$O$62),"")</f>
        <v/>
      </c>
      <c r="Y14" s="23" t="str">
        <f>IF(AND('Mapa de Riesgos'!$Y$63="Muy Alta",'Mapa de Riesgos'!$AA$63="Moderado"),CONCATENATE("R9C",'Mapa de Riesgos'!$O$63),"")</f>
        <v/>
      </c>
      <c r="Z14" s="23" t="str">
        <f>IF(AND('Mapa de Riesgos'!$Y$64="Muy Alta",'Mapa de Riesgos'!$AA$64="Moderado"),CONCATENATE("R9C",'Mapa de Riesgos'!$O$64),"")</f>
        <v/>
      </c>
      <c r="AA14" s="24" t="str">
        <f>IF(AND('Mapa de Riesgos'!$Y$65="Muy Alta",'Mapa de Riesgos'!$AA$65="Moderado"),CONCATENATE("R9C",'Mapa de Riesgos'!$O$65),"")</f>
        <v/>
      </c>
      <c r="AB14" s="22" t="str">
        <f>IF(AND('Mapa de Riesgos'!$Y$60="Muy Alta",'Mapa de Riesgos'!$AA$60="Mayor"),CONCATENATE("R9C",'Mapa de Riesgos'!$O$60),"")</f>
        <v/>
      </c>
      <c r="AC14" s="23" t="str">
        <f>IF(AND('Mapa de Riesgos'!$Y$61="Muy Alta",'Mapa de Riesgos'!$AA$61="Mayor"),CONCATENATE("R9C",'Mapa de Riesgos'!$O$61),"")</f>
        <v/>
      </c>
      <c r="AD14" s="23" t="str">
        <f>IF(AND('Mapa de Riesgos'!$Y$62="Muy Alta",'Mapa de Riesgos'!$AA$62="Mayor"),CONCATENATE("R9C",'Mapa de Riesgos'!$O$62),"")</f>
        <v/>
      </c>
      <c r="AE14" s="23" t="str">
        <f>IF(AND('Mapa de Riesgos'!$Y$63="Muy Alta",'Mapa de Riesgos'!$AA$63="Mayor"),CONCATENATE("R9C",'Mapa de Riesgos'!$O$63),"")</f>
        <v/>
      </c>
      <c r="AF14" s="23" t="str">
        <f>IF(AND('Mapa de Riesgos'!$Y$64="Muy Alta",'Mapa de Riesgos'!$AA$64="Mayor"),CONCATENATE("R9C",'Mapa de Riesgos'!$O$64),"")</f>
        <v/>
      </c>
      <c r="AG14" s="24" t="str">
        <f>IF(AND('Mapa de Riesgos'!$Y$65="Muy Alta",'Mapa de Riesgos'!$AA$65="Mayor"),CONCATENATE("R9C",'Mapa de Riesgos'!$O$65),"")</f>
        <v/>
      </c>
      <c r="AH14" s="25" t="str">
        <f>IF(AND('Mapa de Riesgos'!$Y$60="Muy Alta",'Mapa de Riesgos'!$AA$60="Catastrófico"),CONCATENATE("R9C",'Mapa de Riesgos'!$O$60),"")</f>
        <v/>
      </c>
      <c r="AI14" s="26" t="str">
        <f>IF(AND('Mapa de Riesgos'!$Y$61="Muy Alta",'Mapa de Riesgos'!$AA$61="Catastrófico"),CONCATENATE("R9C",'Mapa de Riesgos'!$O$61),"")</f>
        <v/>
      </c>
      <c r="AJ14" s="26" t="str">
        <f>IF(AND('Mapa de Riesgos'!$Y$62="Muy Alta",'Mapa de Riesgos'!$AA$62="Catastrófico"),CONCATENATE("R9C",'Mapa de Riesgos'!$O$62),"")</f>
        <v/>
      </c>
      <c r="AK14" s="26" t="str">
        <f>IF(AND('Mapa de Riesgos'!$Y$63="Muy Alta",'Mapa de Riesgos'!$AA$63="Catastrófico"),CONCATENATE("R9C",'Mapa de Riesgos'!$O$63),"")</f>
        <v/>
      </c>
      <c r="AL14" s="26" t="str">
        <f>IF(AND('Mapa de Riesgos'!$Y$64="Muy Alta",'Mapa de Riesgos'!$AA$64="Catastrófico"),CONCATENATE("R9C",'Mapa de Riesgos'!$O$64),"")</f>
        <v/>
      </c>
      <c r="AM14" s="27" t="str">
        <f>IF(AND('Mapa de Riesgos'!$Y$65="Muy Alta",'Mapa de Riesgos'!$AA$65="Catastrófico"),CONCATENATE("R9C",'Mapa de Riesgos'!$O$65),"")</f>
        <v/>
      </c>
      <c r="AN14" s="53"/>
      <c r="AO14" s="424"/>
      <c r="AP14" s="425"/>
      <c r="AQ14" s="425"/>
      <c r="AR14" s="425"/>
      <c r="AS14" s="425"/>
      <c r="AT14" s="426"/>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row>
    <row r="15" spans="1:91" ht="15.75" customHeight="1" thickBot="1" x14ac:dyDescent="0.3">
      <c r="A15" s="53"/>
      <c r="B15" s="319"/>
      <c r="C15" s="319"/>
      <c r="D15" s="320"/>
      <c r="E15" s="419"/>
      <c r="F15" s="420"/>
      <c r="G15" s="420"/>
      <c r="H15" s="420"/>
      <c r="I15" s="434"/>
      <c r="J15" s="28" t="str">
        <f>IF(AND('Mapa de Riesgos'!$Y$66="Muy Alta",'Mapa de Riesgos'!$AA$66="Leve"),CONCATENATE("R10C",'Mapa de Riesgos'!$O$66),"")</f>
        <v/>
      </c>
      <c r="K15" s="29" t="str">
        <f>IF(AND('Mapa de Riesgos'!$Y$67="Muy Alta",'Mapa de Riesgos'!$AA$67="Leve"),CONCATENATE("R10C",'Mapa de Riesgos'!$O$67),"")</f>
        <v/>
      </c>
      <c r="L15" s="29" t="str">
        <f>IF(AND('Mapa de Riesgos'!$Y$68="Muy Alta",'Mapa de Riesgos'!$AA$68="Leve"),CONCATENATE("R10C",'Mapa de Riesgos'!$O$68),"")</f>
        <v/>
      </c>
      <c r="M15" s="29" t="str">
        <f>IF(AND('Mapa de Riesgos'!$Y$69="Muy Alta",'Mapa de Riesgos'!$AA$69="Leve"),CONCATENATE("R10C",'Mapa de Riesgos'!$O$69),"")</f>
        <v/>
      </c>
      <c r="N15" s="29" t="str">
        <f>IF(AND('Mapa de Riesgos'!$Y$70="Muy Alta",'Mapa de Riesgos'!$AA$70="Leve"),CONCATENATE("R10C",'Mapa de Riesgos'!$O$70),"")</f>
        <v/>
      </c>
      <c r="O15" s="30" t="str">
        <f>IF(AND('Mapa de Riesgos'!$Y$71="Muy Alta",'Mapa de Riesgos'!$AA$71="Leve"),CONCATENATE("R10C",'Mapa de Riesgos'!$O$71),"")</f>
        <v/>
      </c>
      <c r="P15" s="22" t="str">
        <f>IF(AND('Mapa de Riesgos'!$Y$66="Muy Alta",'Mapa de Riesgos'!$AA$66="Menor"),CONCATENATE("R10C",'Mapa de Riesgos'!$O$66),"")</f>
        <v/>
      </c>
      <c r="Q15" s="23" t="str">
        <f>IF(AND('Mapa de Riesgos'!$Y$67="Muy Alta",'Mapa de Riesgos'!$AA$67="Menor"),CONCATENATE("R10C",'Mapa de Riesgos'!$O$67),"")</f>
        <v/>
      </c>
      <c r="R15" s="23" t="str">
        <f>IF(AND('Mapa de Riesgos'!$Y$68="Muy Alta",'Mapa de Riesgos'!$AA$68="Menor"),CONCATENATE("R10C",'Mapa de Riesgos'!$O$68),"")</f>
        <v/>
      </c>
      <c r="S15" s="23" t="str">
        <f>IF(AND('Mapa de Riesgos'!$Y$69="Muy Alta",'Mapa de Riesgos'!$AA$69="Menor"),CONCATENATE("R10C",'Mapa de Riesgos'!$O$69),"")</f>
        <v/>
      </c>
      <c r="T15" s="23" t="str">
        <f>IF(AND('Mapa de Riesgos'!$Y$70="Muy Alta",'Mapa de Riesgos'!$AA$70="Menor"),CONCATENATE("R10C",'Mapa de Riesgos'!$O$70),"")</f>
        <v/>
      </c>
      <c r="U15" s="24" t="str">
        <f>IF(AND('Mapa de Riesgos'!$Y$71="Muy Alta",'Mapa de Riesgos'!$AA$71="Menor"),CONCATENATE("R10C",'Mapa de Riesgos'!$O$71),"")</f>
        <v/>
      </c>
      <c r="V15" s="28" t="str">
        <f>IF(AND('Mapa de Riesgos'!$Y$66="Muy Alta",'Mapa de Riesgos'!$AA$66="Moderado"),CONCATENATE("R10C",'Mapa de Riesgos'!$O$66),"")</f>
        <v/>
      </c>
      <c r="W15" s="29" t="str">
        <f>IF(AND('Mapa de Riesgos'!$Y$67="Muy Alta",'Mapa de Riesgos'!$AA$67="Moderado"),CONCATENATE("R10C",'Mapa de Riesgos'!$O$67),"")</f>
        <v/>
      </c>
      <c r="X15" s="29" t="str">
        <f>IF(AND('Mapa de Riesgos'!$Y$68="Muy Alta",'Mapa de Riesgos'!$AA$68="Moderado"),CONCATENATE("R10C",'Mapa de Riesgos'!$O$68),"")</f>
        <v/>
      </c>
      <c r="Y15" s="29" t="str">
        <f>IF(AND('Mapa de Riesgos'!$Y$69="Muy Alta",'Mapa de Riesgos'!$AA$69="Moderado"),CONCATENATE("R10C",'Mapa de Riesgos'!$O$69),"")</f>
        <v/>
      </c>
      <c r="Z15" s="29" t="str">
        <f>IF(AND('Mapa de Riesgos'!$Y$70="Muy Alta",'Mapa de Riesgos'!$AA$70="Moderado"),CONCATENATE("R10C",'Mapa de Riesgos'!$O$70),"")</f>
        <v/>
      </c>
      <c r="AA15" s="30" t="str">
        <f>IF(AND('Mapa de Riesgos'!$Y$71="Muy Alta",'Mapa de Riesgos'!$AA$71="Moderado"),CONCATENATE("R10C",'Mapa de Riesgos'!$O$71),"")</f>
        <v/>
      </c>
      <c r="AB15" s="22" t="str">
        <f>IF(AND('Mapa de Riesgos'!$Y$66="Muy Alta",'Mapa de Riesgos'!$AA$66="Mayor"),CONCATENATE("R10C",'Mapa de Riesgos'!$O$66),"")</f>
        <v/>
      </c>
      <c r="AC15" s="23" t="str">
        <f>IF(AND('Mapa de Riesgos'!$Y$67="Muy Alta",'Mapa de Riesgos'!$AA$67="Mayor"),CONCATENATE("R10C",'Mapa de Riesgos'!$O$67),"")</f>
        <v/>
      </c>
      <c r="AD15" s="23" t="str">
        <f>IF(AND('Mapa de Riesgos'!$Y$68="Muy Alta",'Mapa de Riesgos'!$AA$68="Mayor"),CONCATENATE("R10C",'Mapa de Riesgos'!$O$68),"")</f>
        <v/>
      </c>
      <c r="AE15" s="23" t="str">
        <f>IF(AND('Mapa de Riesgos'!$Y$69="Muy Alta",'Mapa de Riesgos'!$AA$69="Mayor"),CONCATENATE("R10C",'Mapa de Riesgos'!$O$69),"")</f>
        <v/>
      </c>
      <c r="AF15" s="23" t="str">
        <f>IF(AND('Mapa de Riesgos'!$Y$70="Muy Alta",'Mapa de Riesgos'!$AA$70="Mayor"),CONCATENATE("R10C",'Mapa de Riesgos'!$O$70),"")</f>
        <v/>
      </c>
      <c r="AG15" s="24" t="str">
        <f>IF(AND('Mapa de Riesgos'!$Y$71="Muy Alta",'Mapa de Riesgos'!$AA$71="Mayor"),CONCATENATE("R10C",'Mapa de Riesgos'!$O$71),"")</f>
        <v/>
      </c>
      <c r="AH15" s="31" t="str">
        <f>IF(AND('Mapa de Riesgos'!$Y$66="Muy Alta",'Mapa de Riesgos'!$AA$66="Catastrófico"),CONCATENATE("R10C",'Mapa de Riesgos'!$O$66),"")</f>
        <v/>
      </c>
      <c r="AI15" s="32" t="str">
        <f>IF(AND('Mapa de Riesgos'!$Y$67="Muy Alta",'Mapa de Riesgos'!$AA$67="Catastrófico"),CONCATENATE("R10C",'Mapa de Riesgos'!$O$67),"")</f>
        <v/>
      </c>
      <c r="AJ15" s="32" t="str">
        <f>IF(AND('Mapa de Riesgos'!$Y$68="Muy Alta",'Mapa de Riesgos'!$AA$68="Catastrófico"),CONCATENATE("R10C",'Mapa de Riesgos'!$O$68),"")</f>
        <v/>
      </c>
      <c r="AK15" s="32" t="str">
        <f>IF(AND('Mapa de Riesgos'!$Y$69="Muy Alta",'Mapa de Riesgos'!$AA$69="Catastrófico"),CONCATENATE("R10C",'Mapa de Riesgos'!$O$69),"")</f>
        <v/>
      </c>
      <c r="AL15" s="32" t="str">
        <f>IF(AND('Mapa de Riesgos'!$Y$70="Muy Alta",'Mapa de Riesgos'!$AA$70="Catastrófico"),CONCATENATE("R10C",'Mapa de Riesgos'!$O$70),"")</f>
        <v/>
      </c>
      <c r="AM15" s="33" t="str">
        <f>IF(AND('Mapa de Riesgos'!$Y$71="Muy Alta",'Mapa de Riesgos'!$AA$71="Catastrófico"),CONCATENATE("R10C",'Mapa de Riesgos'!$O$71),"")</f>
        <v/>
      </c>
      <c r="AN15" s="53"/>
      <c r="AO15" s="427"/>
      <c r="AP15" s="428"/>
      <c r="AQ15" s="428"/>
      <c r="AR15" s="428"/>
      <c r="AS15" s="428"/>
      <c r="AT15" s="429"/>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row>
    <row r="16" spans="1:91" ht="15" customHeight="1" x14ac:dyDescent="0.25">
      <c r="A16" s="53"/>
      <c r="B16" s="319"/>
      <c r="C16" s="319"/>
      <c r="D16" s="320"/>
      <c r="E16" s="414" t="s">
        <v>148</v>
      </c>
      <c r="F16" s="415"/>
      <c r="G16" s="415"/>
      <c r="H16" s="415"/>
      <c r="I16" s="415"/>
      <c r="J16" s="34" t="str">
        <f>IF(AND('Mapa de Riesgos'!$Y$12="Alta",'Mapa de Riesgos'!$AA$12="Leve"),CONCATENATE("R1C",'Mapa de Riesgos'!$O$12),"")</f>
        <v/>
      </c>
      <c r="K16" s="35" t="str">
        <f>IF(AND('Mapa de Riesgos'!$Y$13="Alta",'Mapa de Riesgos'!$AA$13="Leve"),CONCATENATE("R1C",'Mapa de Riesgos'!$O$13),"")</f>
        <v/>
      </c>
      <c r="L16" s="35" t="str">
        <f>IF(AND('Mapa de Riesgos'!$Y$14="Alta",'Mapa de Riesgos'!$AA$14="Leve"),CONCATENATE("R1C",'Mapa de Riesgos'!$O$14),"")</f>
        <v/>
      </c>
      <c r="M16" s="35" t="str">
        <f>IF(AND('Mapa de Riesgos'!$Y$15="Alta",'Mapa de Riesgos'!$AA$15="Leve"),CONCATENATE("R1C",'Mapa de Riesgos'!$O$15),"")</f>
        <v/>
      </c>
      <c r="N16" s="35" t="str">
        <f>IF(AND('Mapa de Riesgos'!$Y$16="Alta",'Mapa de Riesgos'!$AA$16="Leve"),CONCATENATE("R1C",'Mapa de Riesgos'!$O$16),"")</f>
        <v/>
      </c>
      <c r="O16" s="36" t="str">
        <f>IF(AND('Mapa de Riesgos'!$Y$17="Alta",'Mapa de Riesgos'!$AA$17="Leve"),CONCATENATE("R1C",'Mapa de Riesgos'!$O$17),"")</f>
        <v/>
      </c>
      <c r="P16" s="34" t="str">
        <f>IF(AND('Mapa de Riesgos'!$Y$12="Alta",'Mapa de Riesgos'!$AA$12="Menor"),CONCATENATE("R1C",'Mapa de Riesgos'!$O$12),"")</f>
        <v/>
      </c>
      <c r="Q16" s="35" t="str">
        <f>IF(AND('Mapa de Riesgos'!$Y$13="Alta",'Mapa de Riesgos'!$AA$13="Menor"),CONCATENATE("R1C",'Mapa de Riesgos'!$O$13),"")</f>
        <v/>
      </c>
      <c r="R16" s="35" t="str">
        <f>IF(AND('Mapa de Riesgos'!$Y$14="Alta",'Mapa de Riesgos'!$AA$14="Menor"),CONCATENATE("R1C",'Mapa de Riesgos'!$O$14),"")</f>
        <v/>
      </c>
      <c r="S16" s="35" t="str">
        <f>IF(AND('Mapa de Riesgos'!$Y$15="Alta",'Mapa de Riesgos'!$AA$15="Menor"),CONCATENATE("R1C",'Mapa de Riesgos'!$O$15),"")</f>
        <v/>
      </c>
      <c r="T16" s="35" t="str">
        <f>IF(AND('Mapa de Riesgos'!$Y$16="Alta",'Mapa de Riesgos'!$AA$16="Menor"),CONCATENATE("R1C",'Mapa de Riesgos'!$O$16),"")</f>
        <v/>
      </c>
      <c r="U16" s="36" t="str">
        <f>IF(AND('Mapa de Riesgos'!$Y$17="Alta",'Mapa de Riesgos'!$AA$17="Menor"),CONCATENATE("R1C",'Mapa de Riesgos'!$O$17),"")</f>
        <v/>
      </c>
      <c r="V16" s="16" t="str">
        <f>IF(AND('Mapa de Riesgos'!$Y$12="Alta",'Mapa de Riesgos'!$AA$12="Moderado"),CONCATENATE("R1C",'Mapa de Riesgos'!$O$12),"")</f>
        <v/>
      </c>
      <c r="W16" s="17" t="str">
        <f>IF(AND('Mapa de Riesgos'!$Y$13="Alta",'Mapa de Riesgos'!$AA$13="Moderado"),CONCATENATE("R1C",'Mapa de Riesgos'!$O$13),"")</f>
        <v/>
      </c>
      <c r="X16" s="17" t="str">
        <f>IF(AND('Mapa de Riesgos'!$Y$14="Alta",'Mapa de Riesgos'!$AA$14="Moderado"),CONCATENATE("R1C",'Mapa de Riesgos'!$O$14),"")</f>
        <v/>
      </c>
      <c r="Y16" s="17" t="str">
        <f>IF(AND('Mapa de Riesgos'!$Y$15="Alta",'Mapa de Riesgos'!$AA$15="Moderado"),CONCATENATE("R1C",'Mapa de Riesgos'!$O$15),"")</f>
        <v/>
      </c>
      <c r="Z16" s="17" t="str">
        <f>IF(AND('Mapa de Riesgos'!$Y$16="Alta",'Mapa de Riesgos'!$AA$16="Moderado"),CONCATENATE("R1C",'Mapa de Riesgos'!$O$16),"")</f>
        <v/>
      </c>
      <c r="AA16" s="18" t="str">
        <f>IF(AND('Mapa de Riesgos'!$Y$17="Alta",'Mapa de Riesgos'!$AA$17="Moderado"),CONCATENATE("R1C",'Mapa de Riesgos'!$O$17),"")</f>
        <v/>
      </c>
      <c r="AB16" s="16" t="str">
        <f>IF(AND('Mapa de Riesgos'!$Y$12="Alta",'Mapa de Riesgos'!$AA$12="Mayor"),CONCATENATE("R1C",'Mapa de Riesgos'!$O$12),"")</f>
        <v/>
      </c>
      <c r="AC16" s="17" t="str">
        <f>IF(AND('Mapa de Riesgos'!$Y$13="Alta",'Mapa de Riesgos'!$AA$13="Mayor"),CONCATENATE("R1C",'Mapa de Riesgos'!$O$13),"")</f>
        <v/>
      </c>
      <c r="AD16" s="17" t="str">
        <f>IF(AND('Mapa de Riesgos'!$Y$14="Alta",'Mapa de Riesgos'!$AA$14="Mayor"),CONCATENATE("R1C",'Mapa de Riesgos'!$O$14),"")</f>
        <v/>
      </c>
      <c r="AE16" s="17" t="str">
        <f>IF(AND('Mapa de Riesgos'!$Y$15="Alta",'Mapa de Riesgos'!$AA$15="Mayor"),CONCATENATE("R1C",'Mapa de Riesgos'!$O$15),"")</f>
        <v/>
      </c>
      <c r="AF16" s="17" t="str">
        <f>IF(AND('Mapa de Riesgos'!$Y$16="Alta",'Mapa de Riesgos'!$AA$16="Mayor"),CONCATENATE("R1C",'Mapa de Riesgos'!$O$16),"")</f>
        <v/>
      </c>
      <c r="AG16" s="18" t="str">
        <f>IF(AND('Mapa de Riesgos'!$Y$17="Alta",'Mapa de Riesgos'!$AA$17="Mayor"),CONCATENATE("R1C",'Mapa de Riesgos'!$O$17),"")</f>
        <v/>
      </c>
      <c r="AH16" s="19" t="str">
        <f>IF(AND('Mapa de Riesgos'!$Y$12="Alta",'Mapa de Riesgos'!$AA$12="Catastrófico"),CONCATENATE("R1C",'Mapa de Riesgos'!$O$12),"")</f>
        <v/>
      </c>
      <c r="AI16" s="20" t="str">
        <f>IF(AND('Mapa de Riesgos'!$Y$13="Alta",'Mapa de Riesgos'!$AA$13="Catastrófico"),CONCATENATE("R1C",'Mapa de Riesgos'!$O$13),"")</f>
        <v/>
      </c>
      <c r="AJ16" s="20" t="str">
        <f>IF(AND('Mapa de Riesgos'!$Y$14="Alta",'Mapa de Riesgos'!$AA$14="Catastrófico"),CONCATENATE("R1C",'Mapa de Riesgos'!$O$14),"")</f>
        <v/>
      </c>
      <c r="AK16" s="20" t="str">
        <f>IF(AND('Mapa de Riesgos'!$Y$15="Alta",'Mapa de Riesgos'!$AA$15="Catastrófico"),CONCATENATE("R1C",'Mapa de Riesgos'!$O$15),"")</f>
        <v/>
      </c>
      <c r="AL16" s="20" t="str">
        <f>IF(AND('Mapa de Riesgos'!$Y$16="Alta",'Mapa de Riesgos'!$AA$16="Catastrófico"),CONCATENATE("R1C",'Mapa de Riesgos'!$O$16),"")</f>
        <v/>
      </c>
      <c r="AM16" s="21" t="str">
        <f>IF(AND('Mapa de Riesgos'!$Y$17="Alta",'Mapa de Riesgos'!$AA$17="Catastrófico"),CONCATENATE("R1C",'Mapa de Riesgos'!$O$17),"")</f>
        <v/>
      </c>
      <c r="AN16" s="53"/>
      <c r="AO16" s="405" t="s">
        <v>149</v>
      </c>
      <c r="AP16" s="406"/>
      <c r="AQ16" s="406"/>
      <c r="AR16" s="406"/>
      <c r="AS16" s="406"/>
      <c r="AT16" s="407"/>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row>
    <row r="17" spans="1:76" ht="15" customHeight="1" x14ac:dyDescent="0.25">
      <c r="A17" s="53"/>
      <c r="B17" s="319"/>
      <c r="C17" s="319"/>
      <c r="D17" s="320"/>
      <c r="E17" s="416"/>
      <c r="F17" s="417"/>
      <c r="G17" s="417"/>
      <c r="H17" s="417"/>
      <c r="I17" s="417"/>
      <c r="J17" s="37" t="str">
        <f>IF(AND('Mapa de Riesgos'!$Y$18="Alta",'Mapa de Riesgos'!$AA$18="Leve"),CONCATENATE("R2C",'Mapa de Riesgos'!$O$18),"")</f>
        <v/>
      </c>
      <c r="K17" s="38" t="str">
        <f>IF(AND('Mapa de Riesgos'!$Y$19="Alta",'Mapa de Riesgos'!$AA$19="Leve"),CONCATENATE("R2C",'Mapa de Riesgos'!$O$19),"")</f>
        <v/>
      </c>
      <c r="L17" s="38" t="str">
        <f>IF(AND('Mapa de Riesgos'!$Y$20="Alta",'Mapa de Riesgos'!$AA$20="Leve"),CONCATENATE("R2C",'Mapa de Riesgos'!$O$20),"")</f>
        <v/>
      </c>
      <c r="M17" s="38" t="str">
        <f>IF(AND('Mapa de Riesgos'!$Y$21="Alta",'Mapa de Riesgos'!$AA$21="Leve"),CONCATENATE("R2C",'Mapa de Riesgos'!$O$21),"")</f>
        <v/>
      </c>
      <c r="N17" s="38" t="str">
        <f>IF(AND('Mapa de Riesgos'!$Y$22="Alta",'Mapa de Riesgos'!$AA$22="Leve"),CONCATENATE("R2C",'Mapa de Riesgos'!$O$22),"")</f>
        <v/>
      </c>
      <c r="O17" s="39" t="str">
        <f>IF(AND('Mapa de Riesgos'!$Y$23="Alta",'Mapa de Riesgos'!$AA$23="Leve"),CONCATENATE("R2C",'Mapa de Riesgos'!$O$23),"")</f>
        <v/>
      </c>
      <c r="P17" s="37" t="str">
        <f>IF(AND('Mapa de Riesgos'!$Y$18="Alta",'Mapa de Riesgos'!$AA$18="Menor"),CONCATENATE("R2C",'Mapa de Riesgos'!$O$18),"")</f>
        <v/>
      </c>
      <c r="Q17" s="38" t="str">
        <f>IF(AND('Mapa de Riesgos'!$Y$19="Alta",'Mapa de Riesgos'!$AA$19="Menor"),CONCATENATE("R2C",'Mapa de Riesgos'!$O$19),"")</f>
        <v/>
      </c>
      <c r="R17" s="38" t="str">
        <f>IF(AND('Mapa de Riesgos'!$Y$20="Alta",'Mapa de Riesgos'!$AA$20="Menor"),CONCATENATE("R2C",'Mapa de Riesgos'!$O$20),"")</f>
        <v/>
      </c>
      <c r="S17" s="38" t="str">
        <f>IF(AND('Mapa de Riesgos'!$Y$21="Alta",'Mapa de Riesgos'!$AA$21="Menor"),CONCATENATE("R2C",'Mapa de Riesgos'!$O$21),"")</f>
        <v/>
      </c>
      <c r="T17" s="38" t="str">
        <f>IF(AND('Mapa de Riesgos'!$Y$22="Alta",'Mapa de Riesgos'!$AA$22="Menor"),CONCATENATE("R2C",'Mapa de Riesgos'!$O$22),"")</f>
        <v/>
      </c>
      <c r="U17" s="39" t="str">
        <f>IF(AND('Mapa de Riesgos'!$Y$23="Alta",'Mapa de Riesgos'!$AA$23="Menor"),CONCATENATE("R2C",'Mapa de Riesgos'!$O$23),"")</f>
        <v/>
      </c>
      <c r="V17" s="22" t="str">
        <f>IF(AND('Mapa de Riesgos'!$Y$18="Alta",'Mapa de Riesgos'!$AA$18="Moderado"),CONCATENATE("R2C",'Mapa de Riesgos'!$O$18),"")</f>
        <v/>
      </c>
      <c r="W17" s="23" t="str">
        <f>IF(AND('Mapa de Riesgos'!$Y$19="Alta",'Mapa de Riesgos'!$AA$19="Moderado"),CONCATENATE("R2C",'Mapa de Riesgos'!$O$19),"")</f>
        <v/>
      </c>
      <c r="X17" s="23" t="str">
        <f>IF(AND('Mapa de Riesgos'!$Y$20="Alta",'Mapa de Riesgos'!$AA$20="Moderado"),CONCATENATE("R2C",'Mapa de Riesgos'!$O$20),"")</f>
        <v/>
      </c>
      <c r="Y17" s="23" t="str">
        <f>IF(AND('Mapa de Riesgos'!$Y$21="Alta",'Mapa de Riesgos'!$AA$21="Moderado"),CONCATENATE("R2C",'Mapa de Riesgos'!$O$21),"")</f>
        <v/>
      </c>
      <c r="Z17" s="23" t="str">
        <f>IF(AND('Mapa de Riesgos'!$Y$22="Alta",'Mapa de Riesgos'!$AA$22="Moderado"),CONCATENATE("R2C",'Mapa de Riesgos'!$O$22),"")</f>
        <v/>
      </c>
      <c r="AA17" s="24" t="str">
        <f>IF(AND('Mapa de Riesgos'!$Y$23="Alta",'Mapa de Riesgos'!$AA$23="Moderado"),CONCATENATE("R2C",'Mapa de Riesgos'!$O$23),"")</f>
        <v/>
      </c>
      <c r="AB17" s="22" t="str">
        <f>IF(AND('Mapa de Riesgos'!$Y$18="Alta",'Mapa de Riesgos'!$AA$18="Mayor"),CONCATENATE("R2C",'Mapa de Riesgos'!$O$18),"")</f>
        <v/>
      </c>
      <c r="AC17" s="23" t="str">
        <f>IF(AND('Mapa de Riesgos'!$Y$19="Alta",'Mapa de Riesgos'!$AA$19="Mayor"),CONCATENATE("R2C",'Mapa de Riesgos'!$O$19),"")</f>
        <v/>
      </c>
      <c r="AD17" s="23" t="str">
        <f>IF(AND('Mapa de Riesgos'!$Y$20="Alta",'Mapa de Riesgos'!$AA$20="Mayor"),CONCATENATE("R2C",'Mapa de Riesgos'!$O$20),"")</f>
        <v/>
      </c>
      <c r="AE17" s="23" t="str">
        <f>IF(AND('Mapa de Riesgos'!$Y$21="Alta",'Mapa de Riesgos'!$AA$21="Mayor"),CONCATENATE("R2C",'Mapa de Riesgos'!$O$21),"")</f>
        <v/>
      </c>
      <c r="AF17" s="23" t="str">
        <f>IF(AND('Mapa de Riesgos'!$Y$22="Alta",'Mapa de Riesgos'!$AA$22="Mayor"),CONCATENATE("R2C",'Mapa de Riesgos'!$O$22),"")</f>
        <v/>
      </c>
      <c r="AG17" s="24" t="str">
        <f>IF(AND('Mapa de Riesgos'!$Y$23="Alta",'Mapa de Riesgos'!$AA$23="Mayor"),CONCATENATE("R2C",'Mapa de Riesgos'!$O$23),"")</f>
        <v/>
      </c>
      <c r="AH17" s="25" t="str">
        <f>IF(AND('Mapa de Riesgos'!$Y$18="Alta",'Mapa de Riesgos'!$AA$18="Catastrófico"),CONCATENATE("R2C",'Mapa de Riesgos'!$O$18),"")</f>
        <v/>
      </c>
      <c r="AI17" s="26" t="str">
        <f>IF(AND('Mapa de Riesgos'!$Y$19="Alta",'Mapa de Riesgos'!$AA$19="Catastrófico"),CONCATENATE("R2C",'Mapa de Riesgos'!$O$19),"")</f>
        <v/>
      </c>
      <c r="AJ17" s="26" t="str">
        <f>IF(AND('Mapa de Riesgos'!$Y$20="Alta",'Mapa de Riesgos'!$AA$20="Catastrófico"),CONCATENATE("R2C",'Mapa de Riesgos'!$O$20),"")</f>
        <v/>
      </c>
      <c r="AK17" s="26" t="str">
        <f>IF(AND('Mapa de Riesgos'!$Y$21="Alta",'Mapa de Riesgos'!$AA$21="Catastrófico"),CONCATENATE("R2C",'Mapa de Riesgos'!$O$21),"")</f>
        <v/>
      </c>
      <c r="AL17" s="26" t="str">
        <f>IF(AND('Mapa de Riesgos'!$Y$22="Alta",'Mapa de Riesgos'!$AA$22="Catastrófico"),CONCATENATE("R2C",'Mapa de Riesgos'!$O$22),"")</f>
        <v/>
      </c>
      <c r="AM17" s="27" t="str">
        <f>IF(AND('Mapa de Riesgos'!$Y$23="Alta",'Mapa de Riesgos'!$AA$23="Catastrófico"),CONCATENATE("R2C",'Mapa de Riesgos'!$O$23),"")</f>
        <v/>
      </c>
      <c r="AN17" s="53"/>
      <c r="AO17" s="408"/>
      <c r="AP17" s="409"/>
      <c r="AQ17" s="409"/>
      <c r="AR17" s="409"/>
      <c r="AS17" s="409"/>
      <c r="AT17" s="410"/>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row>
    <row r="18" spans="1:76" ht="15" customHeight="1" x14ac:dyDescent="0.25">
      <c r="A18" s="53"/>
      <c r="B18" s="319"/>
      <c r="C18" s="319"/>
      <c r="D18" s="320"/>
      <c r="E18" s="418"/>
      <c r="F18" s="417"/>
      <c r="G18" s="417"/>
      <c r="H18" s="417"/>
      <c r="I18" s="417"/>
      <c r="J18" s="37" t="str">
        <f>IF(AND('Mapa de Riesgos'!$Y$24="Alta",'Mapa de Riesgos'!$AA$24="Leve"),CONCATENATE("R3C",'Mapa de Riesgos'!$O$24),"")</f>
        <v/>
      </c>
      <c r="K18" s="38" t="str">
        <f>IF(AND('Mapa de Riesgos'!$Y$25="Alta",'Mapa de Riesgos'!$AA$25="Leve"),CONCATENATE("R3C",'Mapa de Riesgos'!$O$25),"")</f>
        <v/>
      </c>
      <c r="L18" s="38" t="str">
        <f>IF(AND('Mapa de Riesgos'!$Y$26="Alta",'Mapa de Riesgos'!$AA$26="Leve"),CONCATENATE("R3C",'Mapa de Riesgos'!$O$26),"")</f>
        <v/>
      </c>
      <c r="M18" s="38" t="str">
        <f>IF(AND('Mapa de Riesgos'!$Y$27="Alta",'Mapa de Riesgos'!$AA$27="Leve"),CONCATENATE("R3C",'Mapa de Riesgos'!$O$27),"")</f>
        <v/>
      </c>
      <c r="N18" s="38" t="str">
        <f>IF(AND('Mapa de Riesgos'!$Y$28="Alta",'Mapa de Riesgos'!$AA$28="Leve"),CONCATENATE("R3C",'Mapa de Riesgos'!$O$28),"")</f>
        <v/>
      </c>
      <c r="O18" s="39" t="str">
        <f>IF(AND('Mapa de Riesgos'!$Y$29="Alta",'Mapa de Riesgos'!$AA$29="Leve"),CONCATENATE("R3C",'Mapa de Riesgos'!$O$29),"")</f>
        <v/>
      </c>
      <c r="P18" s="37" t="str">
        <f>IF(AND('Mapa de Riesgos'!$Y$24="Alta",'Mapa de Riesgos'!$AA$24="Menor"),CONCATENATE("R3C",'Mapa de Riesgos'!$O$24),"")</f>
        <v/>
      </c>
      <c r="Q18" s="38" t="str">
        <f>IF(AND('Mapa de Riesgos'!$Y$25="Alta",'Mapa de Riesgos'!$AA$25="Menor"),CONCATENATE("R3C",'Mapa de Riesgos'!$O$25),"")</f>
        <v/>
      </c>
      <c r="R18" s="38" t="str">
        <f>IF(AND('Mapa de Riesgos'!$Y$26="Alta",'Mapa de Riesgos'!$AA$26="Menor"),CONCATENATE("R3C",'Mapa de Riesgos'!$O$26),"")</f>
        <v/>
      </c>
      <c r="S18" s="38" t="str">
        <f>IF(AND('Mapa de Riesgos'!$Y$27="Alta",'Mapa de Riesgos'!$AA$27="Menor"),CONCATENATE("R3C",'Mapa de Riesgos'!$O$27),"")</f>
        <v/>
      </c>
      <c r="T18" s="38" t="str">
        <f>IF(AND('Mapa de Riesgos'!$Y$28="Alta",'Mapa de Riesgos'!$AA$28="Menor"),CONCATENATE("R3C",'Mapa de Riesgos'!$O$28),"")</f>
        <v/>
      </c>
      <c r="U18" s="39" t="str">
        <f>IF(AND('Mapa de Riesgos'!$Y$29="Alta",'Mapa de Riesgos'!$AA$29="Menor"),CONCATENATE("R3C",'Mapa de Riesgos'!$O$29),"")</f>
        <v/>
      </c>
      <c r="V18" s="22" t="str">
        <f>IF(AND('Mapa de Riesgos'!$Y$24="Alta",'Mapa de Riesgos'!$AA$24="Moderado"),CONCATENATE("R3C",'Mapa de Riesgos'!$O$24),"")</f>
        <v/>
      </c>
      <c r="W18" s="23" t="str">
        <f>IF(AND('Mapa de Riesgos'!$Y$25="Alta",'Mapa de Riesgos'!$AA$25="Moderado"),CONCATENATE("R3C",'Mapa de Riesgos'!$O$25),"")</f>
        <v/>
      </c>
      <c r="X18" s="23" t="str">
        <f>IF(AND('Mapa de Riesgos'!$Y$26="Alta",'Mapa de Riesgos'!$AA$26="Moderado"),CONCATENATE("R3C",'Mapa de Riesgos'!$O$26),"")</f>
        <v/>
      </c>
      <c r="Y18" s="23" t="str">
        <f>IF(AND('Mapa de Riesgos'!$Y$27="Alta",'Mapa de Riesgos'!$AA$27="Moderado"),CONCATENATE("R3C",'Mapa de Riesgos'!$O$27),"")</f>
        <v/>
      </c>
      <c r="Z18" s="23" t="str">
        <f>IF(AND('Mapa de Riesgos'!$Y$28="Alta",'Mapa de Riesgos'!$AA$28="Moderado"),CONCATENATE("R3C",'Mapa de Riesgos'!$O$28),"")</f>
        <v/>
      </c>
      <c r="AA18" s="24" t="str">
        <f>IF(AND('Mapa de Riesgos'!$Y$29="Alta",'Mapa de Riesgos'!$AA$29="Moderado"),CONCATENATE("R3C",'Mapa de Riesgos'!$O$29),"")</f>
        <v/>
      </c>
      <c r="AB18" s="22" t="str">
        <f>IF(AND('Mapa de Riesgos'!$Y$24="Alta",'Mapa de Riesgos'!$AA$24="Mayor"),CONCATENATE("R3C",'Mapa de Riesgos'!$O$24),"")</f>
        <v/>
      </c>
      <c r="AC18" s="23" t="str">
        <f>IF(AND('Mapa de Riesgos'!$Y$25="Alta",'Mapa de Riesgos'!$AA$25="Mayor"),CONCATENATE("R3C",'Mapa de Riesgos'!$O$25),"")</f>
        <v/>
      </c>
      <c r="AD18" s="23" t="str">
        <f>IF(AND('Mapa de Riesgos'!$Y$26="Alta",'Mapa de Riesgos'!$AA$26="Mayor"),CONCATENATE("R3C",'Mapa de Riesgos'!$O$26),"")</f>
        <v/>
      </c>
      <c r="AE18" s="23" t="str">
        <f>IF(AND('Mapa de Riesgos'!$Y$27="Alta",'Mapa de Riesgos'!$AA$27="Mayor"),CONCATENATE("R3C",'Mapa de Riesgos'!$O$27),"")</f>
        <v/>
      </c>
      <c r="AF18" s="23" t="str">
        <f>IF(AND('Mapa de Riesgos'!$Y$28="Alta",'Mapa de Riesgos'!$AA$28="Mayor"),CONCATENATE("R3C",'Mapa de Riesgos'!$O$28),"")</f>
        <v/>
      </c>
      <c r="AG18" s="24" t="str">
        <f>IF(AND('Mapa de Riesgos'!$Y$29="Alta",'Mapa de Riesgos'!$AA$29="Mayor"),CONCATENATE("R3C",'Mapa de Riesgos'!$O$29),"")</f>
        <v/>
      </c>
      <c r="AH18" s="25" t="str">
        <f>IF(AND('Mapa de Riesgos'!$Y$24="Alta",'Mapa de Riesgos'!$AA$24="Catastrófico"),CONCATENATE("R3C",'Mapa de Riesgos'!$O$24),"")</f>
        <v/>
      </c>
      <c r="AI18" s="26" t="str">
        <f>IF(AND('Mapa de Riesgos'!$Y$25="Alta",'Mapa de Riesgos'!$AA$25="Catastrófico"),CONCATENATE("R3C",'Mapa de Riesgos'!$O$25),"")</f>
        <v/>
      </c>
      <c r="AJ18" s="26" t="str">
        <f>IF(AND('Mapa de Riesgos'!$Y$26="Alta",'Mapa de Riesgos'!$AA$26="Catastrófico"),CONCATENATE("R3C",'Mapa de Riesgos'!$O$26),"")</f>
        <v/>
      </c>
      <c r="AK18" s="26" t="str">
        <f>IF(AND('Mapa de Riesgos'!$Y$27="Alta",'Mapa de Riesgos'!$AA$27="Catastrófico"),CONCATENATE("R3C",'Mapa de Riesgos'!$O$27),"")</f>
        <v/>
      </c>
      <c r="AL18" s="26" t="str">
        <f>IF(AND('Mapa de Riesgos'!$Y$28="Alta",'Mapa de Riesgos'!$AA$28="Catastrófico"),CONCATENATE("R3C",'Mapa de Riesgos'!$O$28),"")</f>
        <v/>
      </c>
      <c r="AM18" s="27" t="str">
        <f>IF(AND('Mapa de Riesgos'!$Y$29="Alta",'Mapa de Riesgos'!$AA$29="Catastrófico"),CONCATENATE("R3C",'Mapa de Riesgos'!$O$29),"")</f>
        <v/>
      </c>
      <c r="AN18" s="53"/>
      <c r="AO18" s="408"/>
      <c r="AP18" s="409"/>
      <c r="AQ18" s="409"/>
      <c r="AR18" s="409"/>
      <c r="AS18" s="409"/>
      <c r="AT18" s="410"/>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row>
    <row r="19" spans="1:76" ht="15" customHeight="1" x14ac:dyDescent="0.25">
      <c r="A19" s="53"/>
      <c r="B19" s="319"/>
      <c r="C19" s="319"/>
      <c r="D19" s="320"/>
      <c r="E19" s="418"/>
      <c r="F19" s="417"/>
      <c r="G19" s="417"/>
      <c r="H19" s="417"/>
      <c r="I19" s="417"/>
      <c r="J19" s="37" t="str">
        <f>IF(AND('Mapa de Riesgos'!$Y$30="Alta",'Mapa de Riesgos'!$AA$30="Leve"),CONCATENATE("R4C",'Mapa de Riesgos'!$O$30),"")</f>
        <v/>
      </c>
      <c r="K19" s="38" t="str">
        <f>IF(AND('Mapa de Riesgos'!$Y$31="Alta",'Mapa de Riesgos'!$AA$31="Leve"),CONCATENATE("R4C",'Mapa de Riesgos'!$O$31),"")</f>
        <v/>
      </c>
      <c r="L19" s="38" t="str">
        <f>IF(AND('Mapa de Riesgos'!$Y$32="Alta",'Mapa de Riesgos'!$AA$32="Leve"),CONCATENATE("R4C",'Mapa de Riesgos'!$O$32),"")</f>
        <v/>
      </c>
      <c r="M19" s="38" t="str">
        <f>IF(AND('Mapa de Riesgos'!$Y$33="Alta",'Mapa de Riesgos'!$AA$33="Leve"),CONCATENATE("R4C",'Mapa de Riesgos'!$O$33),"")</f>
        <v/>
      </c>
      <c r="N19" s="38" t="str">
        <f>IF(AND('Mapa de Riesgos'!$Y$34="Alta",'Mapa de Riesgos'!$AA$34="Leve"),CONCATENATE("R4C",'Mapa de Riesgos'!$O$34),"")</f>
        <v/>
      </c>
      <c r="O19" s="39" t="str">
        <f>IF(AND('Mapa de Riesgos'!$Y$35="Alta",'Mapa de Riesgos'!$AA$35="Leve"),CONCATENATE("R4C",'Mapa de Riesgos'!$O$35),"")</f>
        <v/>
      </c>
      <c r="P19" s="37" t="str">
        <f>IF(AND('Mapa de Riesgos'!$Y$30="Alta",'Mapa de Riesgos'!$AA$30="Menor"),CONCATENATE("R4C",'Mapa de Riesgos'!$O$30),"")</f>
        <v/>
      </c>
      <c r="Q19" s="38" t="str">
        <f>IF(AND('Mapa de Riesgos'!$Y$31="Alta",'Mapa de Riesgos'!$AA$31="Menor"),CONCATENATE("R4C",'Mapa de Riesgos'!$O$31),"")</f>
        <v/>
      </c>
      <c r="R19" s="38" t="str">
        <f>IF(AND('Mapa de Riesgos'!$Y$32="Alta",'Mapa de Riesgos'!$AA$32="Menor"),CONCATENATE("R4C",'Mapa de Riesgos'!$O$32),"")</f>
        <v/>
      </c>
      <c r="S19" s="38" t="str">
        <f>IF(AND('Mapa de Riesgos'!$Y$33="Alta",'Mapa de Riesgos'!$AA$33="Menor"),CONCATENATE("R4C",'Mapa de Riesgos'!$O$33),"")</f>
        <v/>
      </c>
      <c r="T19" s="38" t="str">
        <f>IF(AND('Mapa de Riesgos'!$Y$34="Alta",'Mapa de Riesgos'!$AA$34="Menor"),CONCATENATE("R4C",'Mapa de Riesgos'!$O$34),"")</f>
        <v/>
      </c>
      <c r="U19" s="39" t="str">
        <f>IF(AND('Mapa de Riesgos'!$Y$35="Alta",'Mapa de Riesgos'!$AA$35="Menor"),CONCATENATE("R4C",'Mapa de Riesgos'!$O$35),"")</f>
        <v/>
      </c>
      <c r="V19" s="22" t="str">
        <f>IF(AND('Mapa de Riesgos'!$Y$30="Alta",'Mapa de Riesgos'!$AA$30="Moderado"),CONCATENATE("R4C",'Mapa de Riesgos'!$O$30),"")</f>
        <v/>
      </c>
      <c r="W19" s="23" t="str">
        <f>IF(AND('Mapa de Riesgos'!$Y$31="Alta",'Mapa de Riesgos'!$AA$31="Moderado"),CONCATENATE("R4C",'Mapa de Riesgos'!$O$31),"")</f>
        <v/>
      </c>
      <c r="X19" s="23" t="str">
        <f>IF(AND('Mapa de Riesgos'!$Y$32="Alta",'Mapa de Riesgos'!$AA$32="Moderado"),CONCATENATE("R4C",'Mapa de Riesgos'!$O$32),"")</f>
        <v/>
      </c>
      <c r="Y19" s="23" t="str">
        <f>IF(AND('Mapa de Riesgos'!$Y$33="Alta",'Mapa de Riesgos'!$AA$33="Moderado"),CONCATENATE("R4C",'Mapa de Riesgos'!$O$33),"")</f>
        <v/>
      </c>
      <c r="Z19" s="23" t="str">
        <f>IF(AND('Mapa de Riesgos'!$Y$34="Alta",'Mapa de Riesgos'!$AA$34="Moderado"),CONCATENATE("R4C",'Mapa de Riesgos'!$O$34),"")</f>
        <v/>
      </c>
      <c r="AA19" s="24" t="str">
        <f>IF(AND('Mapa de Riesgos'!$Y$35="Alta",'Mapa de Riesgos'!$AA$35="Moderado"),CONCATENATE("R4C",'Mapa de Riesgos'!$O$35),"")</f>
        <v/>
      </c>
      <c r="AB19" s="22" t="str">
        <f>IF(AND('Mapa de Riesgos'!$Y$30="Alta",'Mapa de Riesgos'!$AA$30="Mayor"),CONCATENATE("R4C",'Mapa de Riesgos'!$O$30),"")</f>
        <v/>
      </c>
      <c r="AC19" s="23" t="str">
        <f>IF(AND('Mapa de Riesgos'!$Y$31="Alta",'Mapa de Riesgos'!$AA$31="Mayor"),CONCATENATE("R4C",'Mapa de Riesgos'!$O$31),"")</f>
        <v/>
      </c>
      <c r="AD19" s="23" t="str">
        <f>IF(AND('Mapa de Riesgos'!$Y$32="Alta",'Mapa de Riesgos'!$AA$32="Mayor"),CONCATENATE("R4C",'Mapa de Riesgos'!$O$32),"")</f>
        <v/>
      </c>
      <c r="AE19" s="23" t="str">
        <f>IF(AND('Mapa de Riesgos'!$Y$33="Alta",'Mapa de Riesgos'!$AA$33="Mayor"),CONCATENATE("R4C",'Mapa de Riesgos'!$O$33),"")</f>
        <v/>
      </c>
      <c r="AF19" s="23" t="str">
        <f>IF(AND('Mapa de Riesgos'!$Y$34="Alta",'Mapa de Riesgos'!$AA$34="Mayor"),CONCATENATE("R4C",'Mapa de Riesgos'!$O$34),"")</f>
        <v/>
      </c>
      <c r="AG19" s="24" t="str">
        <f>IF(AND('Mapa de Riesgos'!$Y$35="Alta",'Mapa de Riesgos'!$AA$35="Mayor"),CONCATENATE("R4C",'Mapa de Riesgos'!$O$35),"")</f>
        <v/>
      </c>
      <c r="AH19" s="25" t="str">
        <f>IF(AND('Mapa de Riesgos'!$Y$30="Alta",'Mapa de Riesgos'!$AA$30="Catastrófico"),CONCATENATE("R4C",'Mapa de Riesgos'!$O$30),"")</f>
        <v/>
      </c>
      <c r="AI19" s="26" t="str">
        <f>IF(AND('Mapa de Riesgos'!$Y$31="Alta",'Mapa de Riesgos'!$AA$31="Catastrófico"),CONCATENATE("R4C",'Mapa de Riesgos'!$O$31),"")</f>
        <v/>
      </c>
      <c r="AJ19" s="26" t="str">
        <f>IF(AND('Mapa de Riesgos'!$Y$32="Alta",'Mapa de Riesgos'!$AA$32="Catastrófico"),CONCATENATE("R4C",'Mapa de Riesgos'!$O$32),"")</f>
        <v/>
      </c>
      <c r="AK19" s="26" t="str">
        <f>IF(AND('Mapa de Riesgos'!$Y$33="Alta",'Mapa de Riesgos'!$AA$33="Catastrófico"),CONCATENATE("R4C",'Mapa de Riesgos'!$O$33),"")</f>
        <v/>
      </c>
      <c r="AL19" s="26" t="str">
        <f>IF(AND('Mapa de Riesgos'!$Y$34="Alta",'Mapa de Riesgos'!$AA$34="Catastrófico"),CONCATENATE("R4C",'Mapa de Riesgos'!$O$34),"")</f>
        <v/>
      </c>
      <c r="AM19" s="27" t="str">
        <f>IF(AND('Mapa de Riesgos'!$Y$35="Alta",'Mapa de Riesgos'!$AA$35="Catastrófico"),CONCATENATE("R4C",'Mapa de Riesgos'!$O$35),"")</f>
        <v/>
      </c>
      <c r="AN19" s="53"/>
      <c r="AO19" s="408"/>
      <c r="AP19" s="409"/>
      <c r="AQ19" s="409"/>
      <c r="AR19" s="409"/>
      <c r="AS19" s="409"/>
      <c r="AT19" s="410"/>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76" ht="15" customHeight="1" x14ac:dyDescent="0.25">
      <c r="A20" s="53"/>
      <c r="B20" s="319"/>
      <c r="C20" s="319"/>
      <c r="D20" s="320"/>
      <c r="E20" s="418"/>
      <c r="F20" s="417"/>
      <c r="G20" s="417"/>
      <c r="H20" s="417"/>
      <c r="I20" s="417"/>
      <c r="J20" s="37" t="str">
        <f>IF(AND('Mapa de Riesgos'!$Y$36="Alta",'Mapa de Riesgos'!$AA$36="Leve"),CONCATENATE("R5C",'Mapa de Riesgos'!$O$36),"")</f>
        <v/>
      </c>
      <c r="K20" s="38" t="str">
        <f>IF(AND('Mapa de Riesgos'!$Y$37="Alta",'Mapa de Riesgos'!$AA$37="Leve"),CONCATENATE("R5C",'Mapa de Riesgos'!$O$37),"")</f>
        <v/>
      </c>
      <c r="L20" s="38" t="str">
        <f>IF(AND('Mapa de Riesgos'!$Y$38="Alta",'Mapa de Riesgos'!$AA$38="Leve"),CONCATENATE("R5C",'Mapa de Riesgos'!$O$38),"")</f>
        <v/>
      </c>
      <c r="M20" s="38" t="str">
        <f>IF(AND('Mapa de Riesgos'!$Y$39="Alta",'Mapa de Riesgos'!$AA$39="Leve"),CONCATENATE("R5C",'Mapa de Riesgos'!$O$39),"")</f>
        <v/>
      </c>
      <c r="N20" s="38" t="str">
        <f>IF(AND('Mapa de Riesgos'!$Y$40="Alta",'Mapa de Riesgos'!$AA$40="Leve"),CONCATENATE("R5C",'Mapa de Riesgos'!$O$40),"")</f>
        <v/>
      </c>
      <c r="O20" s="39" t="str">
        <f>IF(AND('Mapa de Riesgos'!$Y$41="Alta",'Mapa de Riesgos'!$AA$41="Leve"),CONCATENATE("R5C",'Mapa de Riesgos'!$O$41),"")</f>
        <v/>
      </c>
      <c r="P20" s="37" t="str">
        <f>IF(AND('Mapa de Riesgos'!$Y$36="Alta",'Mapa de Riesgos'!$AA$36="Menor"),CONCATENATE("R5C",'Mapa de Riesgos'!$O$36),"")</f>
        <v/>
      </c>
      <c r="Q20" s="38" t="str">
        <f>IF(AND('Mapa de Riesgos'!$Y$37="Alta",'Mapa de Riesgos'!$AA$37="Menor"),CONCATENATE("R5C",'Mapa de Riesgos'!$O$37),"")</f>
        <v/>
      </c>
      <c r="R20" s="38" t="str">
        <f>IF(AND('Mapa de Riesgos'!$Y$38="Alta",'Mapa de Riesgos'!$AA$38="Menor"),CONCATENATE("R5C",'Mapa de Riesgos'!$O$38),"")</f>
        <v/>
      </c>
      <c r="S20" s="38" t="str">
        <f>IF(AND('Mapa de Riesgos'!$Y$39="Alta",'Mapa de Riesgos'!$AA$39="Menor"),CONCATENATE("R5C",'Mapa de Riesgos'!$O$39),"")</f>
        <v/>
      </c>
      <c r="T20" s="38" t="str">
        <f>IF(AND('Mapa de Riesgos'!$Y$40="Alta",'Mapa de Riesgos'!$AA$40="Menor"),CONCATENATE("R5C",'Mapa de Riesgos'!$O$40),"")</f>
        <v/>
      </c>
      <c r="U20" s="39" t="str">
        <f>IF(AND('Mapa de Riesgos'!$Y$41="Alta",'Mapa de Riesgos'!$AA$41="Menor"),CONCATENATE("R5C",'Mapa de Riesgos'!$O$41),"")</f>
        <v/>
      </c>
      <c r="V20" s="22" t="str">
        <f>IF(AND('Mapa de Riesgos'!$Y$36="Alta",'Mapa de Riesgos'!$AA$36="Moderado"),CONCATENATE("R5C",'Mapa de Riesgos'!$O$36),"")</f>
        <v/>
      </c>
      <c r="W20" s="23" t="str">
        <f>IF(AND('Mapa de Riesgos'!$Y$37="Alta",'Mapa de Riesgos'!$AA$37="Moderado"),CONCATENATE("R5C",'Mapa de Riesgos'!$O$37),"")</f>
        <v/>
      </c>
      <c r="X20" s="23" t="str">
        <f>IF(AND('Mapa de Riesgos'!$Y$38="Alta",'Mapa de Riesgos'!$AA$38="Moderado"),CONCATENATE("R5C",'Mapa de Riesgos'!$O$38),"")</f>
        <v/>
      </c>
      <c r="Y20" s="23" t="str">
        <f>IF(AND('Mapa de Riesgos'!$Y$39="Alta",'Mapa de Riesgos'!$AA$39="Moderado"),CONCATENATE("R5C",'Mapa de Riesgos'!$O$39),"")</f>
        <v/>
      </c>
      <c r="Z20" s="23" t="str">
        <f>IF(AND('Mapa de Riesgos'!$Y$40="Alta",'Mapa de Riesgos'!$AA$40="Moderado"),CONCATENATE("R5C",'Mapa de Riesgos'!$O$40),"")</f>
        <v/>
      </c>
      <c r="AA20" s="24" t="str">
        <f>IF(AND('Mapa de Riesgos'!$Y$41="Alta",'Mapa de Riesgos'!$AA$41="Moderado"),CONCATENATE("R5C",'Mapa de Riesgos'!$O$41),"")</f>
        <v/>
      </c>
      <c r="AB20" s="22" t="str">
        <f>IF(AND('Mapa de Riesgos'!$Y$36="Alta",'Mapa de Riesgos'!$AA$36="Mayor"),CONCATENATE("R5C",'Mapa de Riesgos'!$O$36),"")</f>
        <v/>
      </c>
      <c r="AC20" s="23" t="str">
        <f>IF(AND('Mapa de Riesgos'!$Y$37="Alta",'Mapa de Riesgos'!$AA$37="Mayor"),CONCATENATE("R5C",'Mapa de Riesgos'!$O$37),"")</f>
        <v/>
      </c>
      <c r="AD20" s="23" t="str">
        <f>IF(AND('Mapa de Riesgos'!$Y$38="Alta",'Mapa de Riesgos'!$AA$38="Mayor"),CONCATENATE("R5C",'Mapa de Riesgos'!$O$38),"")</f>
        <v/>
      </c>
      <c r="AE20" s="23" t="str">
        <f>IF(AND('Mapa de Riesgos'!$Y$39="Alta",'Mapa de Riesgos'!$AA$39="Mayor"),CONCATENATE("R5C",'Mapa de Riesgos'!$O$39),"")</f>
        <v/>
      </c>
      <c r="AF20" s="23" t="str">
        <f>IF(AND('Mapa de Riesgos'!$Y$40="Alta",'Mapa de Riesgos'!$AA$40="Mayor"),CONCATENATE("R5C",'Mapa de Riesgos'!$O$40),"")</f>
        <v/>
      </c>
      <c r="AG20" s="24" t="str">
        <f>IF(AND('Mapa de Riesgos'!$Y$41="Alta",'Mapa de Riesgos'!$AA$41="Mayor"),CONCATENATE("R5C",'Mapa de Riesgos'!$O$41),"")</f>
        <v/>
      </c>
      <c r="AH20" s="25" t="str">
        <f>IF(AND('Mapa de Riesgos'!$Y$36="Alta",'Mapa de Riesgos'!$AA$36="Catastrófico"),CONCATENATE("R5C",'Mapa de Riesgos'!$O$36),"")</f>
        <v/>
      </c>
      <c r="AI20" s="26" t="str">
        <f>IF(AND('Mapa de Riesgos'!$Y$37="Alta",'Mapa de Riesgos'!$AA$37="Catastrófico"),CONCATENATE("R5C",'Mapa de Riesgos'!$O$37),"")</f>
        <v/>
      </c>
      <c r="AJ20" s="26" t="str">
        <f>IF(AND('Mapa de Riesgos'!$Y$38="Alta",'Mapa de Riesgos'!$AA$38="Catastrófico"),CONCATENATE("R5C",'Mapa de Riesgos'!$O$38),"")</f>
        <v/>
      </c>
      <c r="AK20" s="26" t="str">
        <f>IF(AND('Mapa de Riesgos'!$Y$39="Alta",'Mapa de Riesgos'!$AA$39="Catastrófico"),CONCATENATE("R5C",'Mapa de Riesgos'!$O$39),"")</f>
        <v/>
      </c>
      <c r="AL20" s="26" t="str">
        <f>IF(AND('Mapa de Riesgos'!$Y$40="Alta",'Mapa de Riesgos'!$AA$40="Catastrófico"),CONCATENATE("R5C",'Mapa de Riesgos'!$O$40),"")</f>
        <v/>
      </c>
      <c r="AM20" s="27" t="str">
        <f>IF(AND('Mapa de Riesgos'!$Y$41="Alta",'Mapa de Riesgos'!$AA$41="Catastrófico"),CONCATENATE("R5C",'Mapa de Riesgos'!$O$41),"")</f>
        <v/>
      </c>
      <c r="AN20" s="53"/>
      <c r="AO20" s="408"/>
      <c r="AP20" s="409"/>
      <c r="AQ20" s="409"/>
      <c r="AR20" s="409"/>
      <c r="AS20" s="409"/>
      <c r="AT20" s="410"/>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row>
    <row r="21" spans="1:76" ht="15" customHeight="1" x14ac:dyDescent="0.25">
      <c r="A21" s="53"/>
      <c r="B21" s="319"/>
      <c r="C21" s="319"/>
      <c r="D21" s="320"/>
      <c r="E21" s="418"/>
      <c r="F21" s="417"/>
      <c r="G21" s="417"/>
      <c r="H21" s="417"/>
      <c r="I21" s="417"/>
      <c r="J21" s="37" t="str">
        <f>IF(AND('Mapa de Riesgos'!$Y$42="Alta",'Mapa de Riesgos'!$AA$42="Leve"),CONCATENATE("R6C",'Mapa de Riesgos'!$O$42),"")</f>
        <v/>
      </c>
      <c r="K21" s="38" t="str">
        <f>IF(AND('Mapa de Riesgos'!$Y$43="Alta",'Mapa de Riesgos'!$AA$43="Leve"),CONCATENATE("R6C",'Mapa de Riesgos'!$O$43),"")</f>
        <v/>
      </c>
      <c r="L21" s="38" t="str">
        <f>IF(AND('Mapa de Riesgos'!$Y$44="Alta",'Mapa de Riesgos'!$AA$44="Leve"),CONCATENATE("R6C",'Mapa de Riesgos'!$O$44),"")</f>
        <v/>
      </c>
      <c r="M21" s="38" t="str">
        <f>IF(AND('Mapa de Riesgos'!$Y$45="Alta",'Mapa de Riesgos'!$AA$45="Leve"),CONCATENATE("R6C",'Mapa de Riesgos'!$O$45),"")</f>
        <v/>
      </c>
      <c r="N21" s="38" t="str">
        <f>IF(AND('Mapa de Riesgos'!$Y$46="Alta",'Mapa de Riesgos'!$AA$46="Leve"),CONCATENATE("R6C",'Mapa de Riesgos'!$O$46),"")</f>
        <v/>
      </c>
      <c r="O21" s="39" t="str">
        <f>IF(AND('Mapa de Riesgos'!$Y$47="Alta",'Mapa de Riesgos'!$AA$47="Leve"),CONCATENATE("R6C",'Mapa de Riesgos'!$O$47),"")</f>
        <v/>
      </c>
      <c r="P21" s="37" t="str">
        <f>IF(AND('Mapa de Riesgos'!$Y$42="Alta",'Mapa de Riesgos'!$AA$42="Menor"),CONCATENATE("R6C",'Mapa de Riesgos'!$O$42),"")</f>
        <v/>
      </c>
      <c r="Q21" s="38" t="str">
        <f>IF(AND('Mapa de Riesgos'!$Y$43="Alta",'Mapa de Riesgos'!$AA$43="Menor"),CONCATENATE("R6C",'Mapa de Riesgos'!$O$43),"")</f>
        <v/>
      </c>
      <c r="R21" s="38" t="str">
        <f>IF(AND('Mapa de Riesgos'!$Y$44="Alta",'Mapa de Riesgos'!$AA$44="Menor"),CONCATENATE("R6C",'Mapa de Riesgos'!$O$44),"")</f>
        <v/>
      </c>
      <c r="S21" s="38" t="str">
        <f>IF(AND('Mapa de Riesgos'!$Y$45="Alta",'Mapa de Riesgos'!$AA$45="Menor"),CONCATENATE("R6C",'Mapa de Riesgos'!$O$45),"")</f>
        <v/>
      </c>
      <c r="T21" s="38" t="str">
        <f>IF(AND('Mapa de Riesgos'!$Y$46="Alta",'Mapa de Riesgos'!$AA$46="Menor"),CONCATENATE("R6C",'Mapa de Riesgos'!$O$46),"")</f>
        <v/>
      </c>
      <c r="U21" s="39" t="str">
        <f>IF(AND('Mapa de Riesgos'!$Y$47="Alta",'Mapa de Riesgos'!$AA$47="Menor"),CONCATENATE("R6C",'Mapa de Riesgos'!$O$47),"")</f>
        <v/>
      </c>
      <c r="V21" s="22" t="str">
        <f>IF(AND('Mapa de Riesgos'!$Y$42="Alta",'Mapa de Riesgos'!$AA$42="Moderado"),CONCATENATE("R6C",'Mapa de Riesgos'!$O$42),"")</f>
        <v/>
      </c>
      <c r="W21" s="23" t="str">
        <f>IF(AND('Mapa de Riesgos'!$Y$43="Alta",'Mapa de Riesgos'!$AA$43="Moderado"),CONCATENATE("R6C",'Mapa de Riesgos'!$O$43),"")</f>
        <v/>
      </c>
      <c r="X21" s="23" t="str">
        <f>IF(AND('Mapa de Riesgos'!$Y$44="Alta",'Mapa de Riesgos'!$AA$44="Moderado"),CONCATENATE("R6C",'Mapa de Riesgos'!$O$44),"")</f>
        <v/>
      </c>
      <c r="Y21" s="23" t="str">
        <f>IF(AND('Mapa de Riesgos'!$Y$45="Alta",'Mapa de Riesgos'!$AA$45="Moderado"),CONCATENATE("R6C",'Mapa de Riesgos'!$O$45),"")</f>
        <v/>
      </c>
      <c r="Z21" s="23" t="str">
        <f>IF(AND('Mapa de Riesgos'!$Y$46="Alta",'Mapa de Riesgos'!$AA$46="Moderado"),CONCATENATE("R6C",'Mapa de Riesgos'!$O$46),"")</f>
        <v/>
      </c>
      <c r="AA21" s="24" t="str">
        <f>IF(AND('Mapa de Riesgos'!$Y$47="Alta",'Mapa de Riesgos'!$AA$47="Moderado"),CONCATENATE("R6C",'Mapa de Riesgos'!$O$47),"")</f>
        <v/>
      </c>
      <c r="AB21" s="22" t="str">
        <f>IF(AND('Mapa de Riesgos'!$Y$42="Alta",'Mapa de Riesgos'!$AA$42="Mayor"),CONCATENATE("R6C",'Mapa de Riesgos'!$O$42),"")</f>
        <v/>
      </c>
      <c r="AC21" s="23" t="str">
        <f>IF(AND('Mapa de Riesgos'!$Y$43="Alta",'Mapa de Riesgos'!$AA$43="Mayor"),CONCATENATE("R6C",'Mapa de Riesgos'!$O$43),"")</f>
        <v/>
      </c>
      <c r="AD21" s="23" t="str">
        <f>IF(AND('Mapa de Riesgos'!$Y$44="Alta",'Mapa de Riesgos'!$AA$44="Mayor"),CONCATENATE("R6C",'Mapa de Riesgos'!$O$44),"")</f>
        <v/>
      </c>
      <c r="AE21" s="23" t="str">
        <f>IF(AND('Mapa de Riesgos'!$Y$45="Alta",'Mapa de Riesgos'!$AA$45="Mayor"),CONCATENATE("R6C",'Mapa de Riesgos'!$O$45),"")</f>
        <v/>
      </c>
      <c r="AF21" s="23" t="str">
        <f>IF(AND('Mapa de Riesgos'!$Y$46="Alta",'Mapa de Riesgos'!$AA$46="Mayor"),CONCATENATE("R6C",'Mapa de Riesgos'!$O$46),"")</f>
        <v/>
      </c>
      <c r="AG21" s="24" t="str">
        <f>IF(AND('Mapa de Riesgos'!$Y$47="Alta",'Mapa de Riesgos'!$AA$47="Mayor"),CONCATENATE("R6C",'Mapa de Riesgos'!$O$47),"")</f>
        <v/>
      </c>
      <c r="AH21" s="25" t="str">
        <f>IF(AND('Mapa de Riesgos'!$Y$42="Alta",'Mapa de Riesgos'!$AA$42="Catastrófico"),CONCATENATE("R6C",'Mapa de Riesgos'!$O$42),"")</f>
        <v/>
      </c>
      <c r="AI21" s="26" t="str">
        <f>IF(AND('Mapa de Riesgos'!$Y$43="Alta",'Mapa de Riesgos'!$AA$43="Catastrófico"),CONCATENATE("R6C",'Mapa de Riesgos'!$O$43),"")</f>
        <v/>
      </c>
      <c r="AJ21" s="26" t="str">
        <f>IF(AND('Mapa de Riesgos'!$Y$44="Alta",'Mapa de Riesgos'!$AA$44="Catastrófico"),CONCATENATE("R6C",'Mapa de Riesgos'!$O$44),"")</f>
        <v/>
      </c>
      <c r="AK21" s="26" t="str">
        <f>IF(AND('Mapa de Riesgos'!$Y$45="Alta",'Mapa de Riesgos'!$AA$45="Catastrófico"),CONCATENATE("R6C",'Mapa de Riesgos'!$O$45),"")</f>
        <v/>
      </c>
      <c r="AL21" s="26" t="str">
        <f>IF(AND('Mapa de Riesgos'!$Y$46="Alta",'Mapa de Riesgos'!$AA$46="Catastrófico"),CONCATENATE("R6C",'Mapa de Riesgos'!$O$46),"")</f>
        <v/>
      </c>
      <c r="AM21" s="27" t="str">
        <f>IF(AND('Mapa de Riesgos'!$Y$47="Alta",'Mapa de Riesgos'!$AA$47="Catastrófico"),CONCATENATE("R6C",'Mapa de Riesgos'!$O$47),"")</f>
        <v/>
      </c>
      <c r="AN21" s="53"/>
      <c r="AO21" s="408"/>
      <c r="AP21" s="409"/>
      <c r="AQ21" s="409"/>
      <c r="AR21" s="409"/>
      <c r="AS21" s="409"/>
      <c r="AT21" s="410"/>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2" spans="1:76" ht="15" customHeight="1" x14ac:dyDescent="0.25">
      <c r="A22" s="53"/>
      <c r="B22" s="319"/>
      <c r="C22" s="319"/>
      <c r="D22" s="320"/>
      <c r="E22" s="418"/>
      <c r="F22" s="417"/>
      <c r="G22" s="417"/>
      <c r="H22" s="417"/>
      <c r="I22" s="417"/>
      <c r="J22" s="37" t="str">
        <f>IF(AND('Mapa de Riesgos'!$Y$48="Alta",'Mapa de Riesgos'!$AA$48="Leve"),CONCATENATE("R7C",'Mapa de Riesgos'!$O$48),"")</f>
        <v/>
      </c>
      <c r="K22" s="38" t="str">
        <f>IF(AND('Mapa de Riesgos'!$Y$49="Alta",'Mapa de Riesgos'!$AA$49="Leve"),CONCATENATE("R7C",'Mapa de Riesgos'!$O$49),"")</f>
        <v/>
      </c>
      <c r="L22" s="38" t="str">
        <f>IF(AND('Mapa de Riesgos'!$Y$50="Alta",'Mapa de Riesgos'!$AA$50="Leve"),CONCATENATE("R7C",'Mapa de Riesgos'!$O$50),"")</f>
        <v/>
      </c>
      <c r="M22" s="38" t="str">
        <f>IF(AND('Mapa de Riesgos'!$Y$51="Alta",'Mapa de Riesgos'!$AA$51="Leve"),CONCATENATE("R7C",'Mapa de Riesgos'!$O$51),"")</f>
        <v/>
      </c>
      <c r="N22" s="38" t="str">
        <f>IF(AND('Mapa de Riesgos'!$Y$52="Alta",'Mapa de Riesgos'!$AA$52="Leve"),CONCATENATE("R7C",'Mapa de Riesgos'!$O$52),"")</f>
        <v/>
      </c>
      <c r="O22" s="39" t="str">
        <f>IF(AND('Mapa de Riesgos'!$Y$53="Alta",'Mapa de Riesgos'!$AA$53="Leve"),CONCATENATE("R7C",'Mapa de Riesgos'!$O$53),"")</f>
        <v/>
      </c>
      <c r="P22" s="37" t="str">
        <f>IF(AND('Mapa de Riesgos'!$Y$48="Alta",'Mapa de Riesgos'!$AA$48="Menor"),CONCATENATE("R7C",'Mapa de Riesgos'!$O$48),"")</f>
        <v/>
      </c>
      <c r="Q22" s="38" t="str">
        <f>IF(AND('Mapa de Riesgos'!$Y$49="Alta",'Mapa de Riesgos'!$AA$49="Menor"),CONCATENATE("R7C",'Mapa de Riesgos'!$O$49),"")</f>
        <v/>
      </c>
      <c r="R22" s="38" t="str">
        <f>IF(AND('Mapa de Riesgos'!$Y$50="Alta",'Mapa de Riesgos'!$AA$50="Menor"),CONCATENATE("R7C",'Mapa de Riesgos'!$O$50),"")</f>
        <v/>
      </c>
      <c r="S22" s="38" t="str">
        <f>IF(AND('Mapa de Riesgos'!$Y$51="Alta",'Mapa de Riesgos'!$AA$51="Menor"),CONCATENATE("R7C",'Mapa de Riesgos'!$O$51),"")</f>
        <v/>
      </c>
      <c r="T22" s="38" t="str">
        <f>IF(AND('Mapa de Riesgos'!$Y$52="Alta",'Mapa de Riesgos'!$AA$52="Menor"),CONCATENATE("R7C",'Mapa de Riesgos'!$O$52),"")</f>
        <v/>
      </c>
      <c r="U22" s="39" t="str">
        <f>IF(AND('Mapa de Riesgos'!$Y$53="Alta",'Mapa de Riesgos'!$AA$53="Menor"),CONCATENATE("R7C",'Mapa de Riesgos'!$O$53),"")</f>
        <v/>
      </c>
      <c r="V22" s="22" t="str">
        <f>IF(AND('Mapa de Riesgos'!$Y$48="Alta",'Mapa de Riesgos'!$AA$48="Moderado"),CONCATENATE("R7C",'Mapa de Riesgos'!$O$48),"")</f>
        <v/>
      </c>
      <c r="W22" s="23" t="str">
        <f>IF(AND('Mapa de Riesgos'!$Y$49="Alta",'Mapa de Riesgos'!$AA$49="Moderado"),CONCATENATE("R7C",'Mapa de Riesgos'!$O$49),"")</f>
        <v/>
      </c>
      <c r="X22" s="23" t="str">
        <f>IF(AND('Mapa de Riesgos'!$Y$50="Alta",'Mapa de Riesgos'!$AA$50="Moderado"),CONCATENATE("R7C",'Mapa de Riesgos'!$O$50),"")</f>
        <v/>
      </c>
      <c r="Y22" s="23" t="str">
        <f>IF(AND('Mapa de Riesgos'!$Y$51="Alta",'Mapa de Riesgos'!$AA$51="Moderado"),CONCATENATE("R7C",'Mapa de Riesgos'!$O$51),"")</f>
        <v/>
      </c>
      <c r="Z22" s="23" t="str">
        <f>IF(AND('Mapa de Riesgos'!$Y$52="Alta",'Mapa de Riesgos'!$AA$52="Moderado"),CONCATENATE("R7C",'Mapa de Riesgos'!$O$52),"")</f>
        <v/>
      </c>
      <c r="AA22" s="24" t="str">
        <f>IF(AND('Mapa de Riesgos'!$Y$53="Alta",'Mapa de Riesgos'!$AA$53="Moderado"),CONCATENATE("R7C",'Mapa de Riesgos'!$O$53),"")</f>
        <v/>
      </c>
      <c r="AB22" s="22" t="str">
        <f>IF(AND('Mapa de Riesgos'!$Y$48="Alta",'Mapa de Riesgos'!$AA$48="Mayor"),CONCATENATE("R7C",'Mapa de Riesgos'!$O$48),"")</f>
        <v/>
      </c>
      <c r="AC22" s="23" t="str">
        <f>IF(AND('Mapa de Riesgos'!$Y$49="Alta",'Mapa de Riesgos'!$AA$49="Mayor"),CONCATENATE("R7C",'Mapa de Riesgos'!$O$49),"")</f>
        <v/>
      </c>
      <c r="AD22" s="23" t="str">
        <f>IF(AND('Mapa de Riesgos'!$Y$50="Alta",'Mapa de Riesgos'!$AA$50="Mayor"),CONCATENATE("R7C",'Mapa de Riesgos'!$O$50),"")</f>
        <v/>
      </c>
      <c r="AE22" s="23" t="str">
        <f>IF(AND('Mapa de Riesgos'!$Y$51="Alta",'Mapa de Riesgos'!$AA$51="Mayor"),CONCATENATE("R7C",'Mapa de Riesgos'!$O$51),"")</f>
        <v/>
      </c>
      <c r="AF22" s="23" t="str">
        <f>IF(AND('Mapa de Riesgos'!$Y$52="Alta",'Mapa de Riesgos'!$AA$52="Mayor"),CONCATENATE("R7C",'Mapa de Riesgos'!$O$52),"")</f>
        <v/>
      </c>
      <c r="AG22" s="24" t="str">
        <f>IF(AND('Mapa de Riesgos'!$Y$53="Alta",'Mapa de Riesgos'!$AA$53="Mayor"),CONCATENATE("R7C",'Mapa de Riesgos'!$O$53),"")</f>
        <v/>
      </c>
      <c r="AH22" s="25" t="str">
        <f>IF(AND('Mapa de Riesgos'!$Y$48="Alta",'Mapa de Riesgos'!$AA$48="Catastrófico"),CONCATENATE("R7C",'Mapa de Riesgos'!$O$48),"")</f>
        <v/>
      </c>
      <c r="AI22" s="26" t="str">
        <f>IF(AND('Mapa de Riesgos'!$Y$49="Alta",'Mapa de Riesgos'!$AA$49="Catastrófico"),CONCATENATE("R7C",'Mapa de Riesgos'!$O$49),"")</f>
        <v/>
      </c>
      <c r="AJ22" s="26" t="str">
        <f>IF(AND('Mapa de Riesgos'!$Y$50="Alta",'Mapa de Riesgos'!$AA$50="Catastrófico"),CONCATENATE("R7C",'Mapa de Riesgos'!$O$50),"")</f>
        <v/>
      </c>
      <c r="AK22" s="26" t="str">
        <f>IF(AND('Mapa de Riesgos'!$Y$51="Alta",'Mapa de Riesgos'!$AA$51="Catastrófico"),CONCATENATE("R7C",'Mapa de Riesgos'!$O$51),"")</f>
        <v/>
      </c>
      <c r="AL22" s="26" t="str">
        <f>IF(AND('Mapa de Riesgos'!$Y$52="Alta",'Mapa de Riesgos'!$AA$52="Catastrófico"),CONCATENATE("R7C",'Mapa de Riesgos'!$O$52),"")</f>
        <v/>
      </c>
      <c r="AM22" s="27" t="str">
        <f>IF(AND('Mapa de Riesgos'!$Y$53="Alta",'Mapa de Riesgos'!$AA$53="Catastrófico"),CONCATENATE("R7C",'Mapa de Riesgos'!$O$53),"")</f>
        <v/>
      </c>
      <c r="AN22" s="53"/>
      <c r="AO22" s="408"/>
      <c r="AP22" s="409"/>
      <c r="AQ22" s="409"/>
      <c r="AR22" s="409"/>
      <c r="AS22" s="409"/>
      <c r="AT22" s="410"/>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3" spans="1:76" ht="15" customHeight="1" x14ac:dyDescent="0.25">
      <c r="A23" s="53"/>
      <c r="B23" s="319"/>
      <c r="C23" s="319"/>
      <c r="D23" s="320"/>
      <c r="E23" s="418"/>
      <c r="F23" s="417"/>
      <c r="G23" s="417"/>
      <c r="H23" s="417"/>
      <c r="I23" s="417"/>
      <c r="J23" s="37" t="str">
        <f>IF(AND('Mapa de Riesgos'!$Y$54="Alta",'Mapa de Riesgos'!$AA$54="Leve"),CONCATENATE("R8C",'Mapa de Riesgos'!$O$54),"")</f>
        <v/>
      </c>
      <c r="K23" s="38" t="str">
        <f>IF(AND('Mapa de Riesgos'!$Y$55="Alta",'Mapa de Riesgos'!$AA$55="Leve"),CONCATENATE("R8C",'Mapa de Riesgos'!$O$55),"")</f>
        <v/>
      </c>
      <c r="L23" s="38" t="str">
        <f>IF(AND('Mapa de Riesgos'!$Y$56="Alta",'Mapa de Riesgos'!$AA$56="Leve"),CONCATENATE("R8C",'Mapa de Riesgos'!$O$56),"")</f>
        <v/>
      </c>
      <c r="M23" s="38" t="str">
        <f>IF(AND('Mapa de Riesgos'!$Y$57="Alta",'Mapa de Riesgos'!$AA$57="Leve"),CONCATENATE("R8C",'Mapa de Riesgos'!$O$57),"")</f>
        <v/>
      </c>
      <c r="N23" s="38" t="str">
        <f>IF(AND('Mapa de Riesgos'!$Y$58="Alta",'Mapa de Riesgos'!$AA$58="Leve"),CONCATENATE("R8C",'Mapa de Riesgos'!$O$58),"")</f>
        <v/>
      </c>
      <c r="O23" s="39" t="str">
        <f>IF(AND('Mapa de Riesgos'!$Y$59="Alta",'Mapa de Riesgos'!$AA$59="Leve"),CONCATENATE("R8C",'Mapa de Riesgos'!$O$59),"")</f>
        <v/>
      </c>
      <c r="P23" s="37" t="str">
        <f>IF(AND('Mapa de Riesgos'!$Y$54="Alta",'Mapa de Riesgos'!$AA$54="Menor"),CONCATENATE("R8C",'Mapa de Riesgos'!$O$54),"")</f>
        <v/>
      </c>
      <c r="Q23" s="38" t="str">
        <f>IF(AND('Mapa de Riesgos'!$Y$55="Alta",'Mapa de Riesgos'!$AA$55="Menor"),CONCATENATE("R8C",'Mapa de Riesgos'!$O$55),"")</f>
        <v/>
      </c>
      <c r="R23" s="38" t="str">
        <f>IF(AND('Mapa de Riesgos'!$Y$56="Alta",'Mapa de Riesgos'!$AA$56="Menor"),CONCATENATE("R8C",'Mapa de Riesgos'!$O$56),"")</f>
        <v/>
      </c>
      <c r="S23" s="38" t="str">
        <f>IF(AND('Mapa de Riesgos'!$Y$57="Alta",'Mapa de Riesgos'!$AA$57="Menor"),CONCATENATE("R8C",'Mapa de Riesgos'!$O$57),"")</f>
        <v/>
      </c>
      <c r="T23" s="38" t="str">
        <f>IF(AND('Mapa de Riesgos'!$Y$58="Alta",'Mapa de Riesgos'!$AA$58="Menor"),CONCATENATE("R8C",'Mapa de Riesgos'!$O$58),"")</f>
        <v/>
      </c>
      <c r="U23" s="39" t="str">
        <f>IF(AND('Mapa de Riesgos'!$Y$59="Alta",'Mapa de Riesgos'!$AA$59="Menor"),CONCATENATE("R8C",'Mapa de Riesgos'!$O$59),"")</f>
        <v/>
      </c>
      <c r="V23" s="22" t="str">
        <f>IF(AND('Mapa de Riesgos'!$Y$54="Alta",'Mapa de Riesgos'!$AA$54="Moderado"),CONCATENATE("R8C",'Mapa de Riesgos'!$O$54),"")</f>
        <v/>
      </c>
      <c r="W23" s="23" t="str">
        <f>IF(AND('Mapa de Riesgos'!$Y$55="Alta",'Mapa de Riesgos'!$AA$55="Moderado"),CONCATENATE("R8C",'Mapa de Riesgos'!$O$55),"")</f>
        <v/>
      </c>
      <c r="X23" s="23" t="str">
        <f>IF(AND('Mapa de Riesgos'!$Y$56="Alta",'Mapa de Riesgos'!$AA$56="Moderado"),CONCATENATE("R8C",'Mapa de Riesgos'!$O$56),"")</f>
        <v/>
      </c>
      <c r="Y23" s="23" t="str">
        <f>IF(AND('Mapa de Riesgos'!$Y$57="Alta",'Mapa de Riesgos'!$AA$57="Moderado"),CONCATENATE("R8C",'Mapa de Riesgos'!$O$57),"")</f>
        <v/>
      </c>
      <c r="Z23" s="23" t="str">
        <f>IF(AND('Mapa de Riesgos'!$Y$58="Alta",'Mapa de Riesgos'!$AA$58="Moderado"),CONCATENATE("R8C",'Mapa de Riesgos'!$O$58),"")</f>
        <v/>
      </c>
      <c r="AA23" s="24" t="str">
        <f>IF(AND('Mapa de Riesgos'!$Y$59="Alta",'Mapa de Riesgos'!$AA$59="Moderado"),CONCATENATE("R8C",'Mapa de Riesgos'!$O$59),"")</f>
        <v/>
      </c>
      <c r="AB23" s="22" t="str">
        <f>IF(AND('Mapa de Riesgos'!$Y$54="Alta",'Mapa de Riesgos'!$AA$54="Mayor"),CONCATENATE("R8C",'Mapa de Riesgos'!$O$54),"")</f>
        <v/>
      </c>
      <c r="AC23" s="23" t="str">
        <f>IF(AND('Mapa de Riesgos'!$Y$55="Alta",'Mapa de Riesgos'!$AA$55="Mayor"),CONCATENATE("R8C",'Mapa de Riesgos'!$O$55),"")</f>
        <v/>
      </c>
      <c r="AD23" s="23" t="str">
        <f>IF(AND('Mapa de Riesgos'!$Y$56="Alta",'Mapa de Riesgos'!$AA$56="Mayor"),CONCATENATE("R8C",'Mapa de Riesgos'!$O$56),"")</f>
        <v/>
      </c>
      <c r="AE23" s="23" t="str">
        <f>IF(AND('Mapa de Riesgos'!$Y$57="Alta",'Mapa de Riesgos'!$AA$57="Mayor"),CONCATENATE("R8C",'Mapa de Riesgos'!$O$57),"")</f>
        <v/>
      </c>
      <c r="AF23" s="23" t="str">
        <f>IF(AND('Mapa de Riesgos'!$Y$58="Alta",'Mapa de Riesgos'!$AA$58="Mayor"),CONCATENATE("R8C",'Mapa de Riesgos'!$O$58),"")</f>
        <v/>
      </c>
      <c r="AG23" s="24" t="str">
        <f>IF(AND('Mapa de Riesgos'!$Y$59="Alta",'Mapa de Riesgos'!$AA$59="Mayor"),CONCATENATE("R8C",'Mapa de Riesgos'!$O$59),"")</f>
        <v/>
      </c>
      <c r="AH23" s="25" t="str">
        <f>IF(AND('Mapa de Riesgos'!$Y$54="Alta",'Mapa de Riesgos'!$AA$54="Catastrófico"),CONCATENATE("R8C",'Mapa de Riesgos'!$O$54),"")</f>
        <v/>
      </c>
      <c r="AI23" s="26" t="str">
        <f>IF(AND('Mapa de Riesgos'!$Y$55="Alta",'Mapa de Riesgos'!$AA$55="Catastrófico"),CONCATENATE("R8C",'Mapa de Riesgos'!$O$55),"")</f>
        <v/>
      </c>
      <c r="AJ23" s="26" t="str">
        <f>IF(AND('Mapa de Riesgos'!$Y$56="Alta",'Mapa de Riesgos'!$AA$56="Catastrófico"),CONCATENATE("R8C",'Mapa de Riesgos'!$O$56),"")</f>
        <v/>
      </c>
      <c r="AK23" s="26" t="str">
        <f>IF(AND('Mapa de Riesgos'!$Y$57="Alta",'Mapa de Riesgos'!$AA$57="Catastrófico"),CONCATENATE("R8C",'Mapa de Riesgos'!$O$57),"")</f>
        <v/>
      </c>
      <c r="AL23" s="26" t="str">
        <f>IF(AND('Mapa de Riesgos'!$Y$58="Alta",'Mapa de Riesgos'!$AA$58="Catastrófico"),CONCATENATE("R8C",'Mapa de Riesgos'!$O$58),"")</f>
        <v/>
      </c>
      <c r="AM23" s="27" t="str">
        <f>IF(AND('Mapa de Riesgos'!$Y$59="Alta",'Mapa de Riesgos'!$AA$59="Catastrófico"),CONCATENATE("R8C",'Mapa de Riesgos'!$O$59),"")</f>
        <v/>
      </c>
      <c r="AN23" s="53"/>
      <c r="AO23" s="408"/>
      <c r="AP23" s="409"/>
      <c r="AQ23" s="409"/>
      <c r="AR23" s="409"/>
      <c r="AS23" s="409"/>
      <c r="AT23" s="410"/>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4" spans="1:76" ht="15" customHeight="1" x14ac:dyDescent="0.25">
      <c r="A24" s="53"/>
      <c r="B24" s="319"/>
      <c r="C24" s="319"/>
      <c r="D24" s="320"/>
      <c r="E24" s="418"/>
      <c r="F24" s="417"/>
      <c r="G24" s="417"/>
      <c r="H24" s="417"/>
      <c r="I24" s="417"/>
      <c r="J24" s="37" t="str">
        <f>IF(AND('Mapa de Riesgos'!$Y$60="Alta",'Mapa de Riesgos'!$AA$60="Leve"),CONCATENATE("R9C",'Mapa de Riesgos'!$O$60),"")</f>
        <v/>
      </c>
      <c r="K24" s="38" t="str">
        <f>IF(AND('Mapa de Riesgos'!$Y$61="Alta",'Mapa de Riesgos'!$AA$61="Leve"),CONCATENATE("R9C",'Mapa de Riesgos'!$O$61),"")</f>
        <v/>
      </c>
      <c r="L24" s="38" t="str">
        <f>IF(AND('Mapa de Riesgos'!$Y$62="Alta",'Mapa de Riesgos'!$AA$62="Leve"),CONCATENATE("R9C",'Mapa de Riesgos'!$O$62),"")</f>
        <v/>
      </c>
      <c r="M24" s="38" t="str">
        <f>IF(AND('Mapa de Riesgos'!$Y$63="Alta",'Mapa de Riesgos'!$AA$63="Leve"),CONCATENATE("R9C",'Mapa de Riesgos'!$O$63),"")</f>
        <v/>
      </c>
      <c r="N24" s="38" t="str">
        <f>IF(AND('Mapa de Riesgos'!$Y$64="Alta",'Mapa de Riesgos'!$AA$64="Leve"),CONCATENATE("R9C",'Mapa de Riesgos'!$O$64),"")</f>
        <v/>
      </c>
      <c r="O24" s="39" t="str">
        <f>IF(AND('Mapa de Riesgos'!$Y$65="Alta",'Mapa de Riesgos'!$AA$65="Leve"),CONCATENATE("R9C",'Mapa de Riesgos'!$O$65),"")</f>
        <v/>
      </c>
      <c r="P24" s="37" t="str">
        <f>IF(AND('Mapa de Riesgos'!$Y$60="Alta",'Mapa de Riesgos'!$AA$60="Menor"),CONCATENATE("R9C",'Mapa de Riesgos'!$O$60),"")</f>
        <v/>
      </c>
      <c r="Q24" s="38" t="str">
        <f>IF(AND('Mapa de Riesgos'!$Y$61="Alta",'Mapa de Riesgos'!$AA$61="Menor"),CONCATENATE("R9C",'Mapa de Riesgos'!$O$61),"")</f>
        <v/>
      </c>
      <c r="R24" s="38" t="str">
        <f>IF(AND('Mapa de Riesgos'!$Y$62="Alta",'Mapa de Riesgos'!$AA$62="Menor"),CONCATENATE("R9C",'Mapa de Riesgos'!$O$62),"")</f>
        <v/>
      </c>
      <c r="S24" s="38" t="str">
        <f>IF(AND('Mapa de Riesgos'!$Y$63="Alta",'Mapa de Riesgos'!$AA$63="Menor"),CONCATENATE("R9C",'Mapa de Riesgos'!$O$63),"")</f>
        <v/>
      </c>
      <c r="T24" s="38" t="str">
        <f>IF(AND('Mapa de Riesgos'!$Y$64="Alta",'Mapa de Riesgos'!$AA$64="Menor"),CONCATENATE("R9C",'Mapa de Riesgos'!$O$64),"")</f>
        <v/>
      </c>
      <c r="U24" s="39" t="str">
        <f>IF(AND('Mapa de Riesgos'!$Y$65="Alta",'Mapa de Riesgos'!$AA$65="Menor"),CONCATENATE("R9C",'Mapa de Riesgos'!$O$65),"")</f>
        <v/>
      </c>
      <c r="V24" s="22" t="str">
        <f>IF(AND('Mapa de Riesgos'!$Y$60="Alta",'Mapa de Riesgos'!$AA$60="Moderado"),CONCATENATE("R9C",'Mapa de Riesgos'!$O$60),"")</f>
        <v/>
      </c>
      <c r="W24" s="23" t="str">
        <f>IF(AND('Mapa de Riesgos'!$Y$61="Alta",'Mapa de Riesgos'!$AA$61="Moderado"),CONCATENATE("R9C",'Mapa de Riesgos'!$O$61),"")</f>
        <v/>
      </c>
      <c r="X24" s="23" t="str">
        <f>IF(AND('Mapa de Riesgos'!$Y$62="Alta",'Mapa de Riesgos'!$AA$62="Moderado"),CONCATENATE("R9C",'Mapa de Riesgos'!$O$62),"")</f>
        <v/>
      </c>
      <c r="Y24" s="23" t="str">
        <f>IF(AND('Mapa de Riesgos'!$Y$63="Alta",'Mapa de Riesgos'!$AA$63="Moderado"),CONCATENATE("R9C",'Mapa de Riesgos'!$O$63),"")</f>
        <v/>
      </c>
      <c r="Z24" s="23" t="str">
        <f>IF(AND('Mapa de Riesgos'!$Y$64="Alta",'Mapa de Riesgos'!$AA$64="Moderado"),CONCATENATE("R9C",'Mapa de Riesgos'!$O$64),"")</f>
        <v/>
      </c>
      <c r="AA24" s="24" t="str">
        <f>IF(AND('Mapa de Riesgos'!$Y$65="Alta",'Mapa de Riesgos'!$AA$65="Moderado"),CONCATENATE("R9C",'Mapa de Riesgos'!$O$65),"")</f>
        <v/>
      </c>
      <c r="AB24" s="22" t="str">
        <f>IF(AND('Mapa de Riesgos'!$Y$60="Alta",'Mapa de Riesgos'!$AA$60="Mayor"),CONCATENATE("R9C",'Mapa de Riesgos'!$O$60),"")</f>
        <v/>
      </c>
      <c r="AC24" s="23" t="str">
        <f>IF(AND('Mapa de Riesgos'!$Y$61="Alta",'Mapa de Riesgos'!$AA$61="Mayor"),CONCATENATE("R9C",'Mapa de Riesgos'!$O$61),"")</f>
        <v/>
      </c>
      <c r="AD24" s="23" t="str">
        <f>IF(AND('Mapa de Riesgos'!$Y$62="Alta",'Mapa de Riesgos'!$AA$62="Mayor"),CONCATENATE("R9C",'Mapa de Riesgos'!$O$62),"")</f>
        <v/>
      </c>
      <c r="AE24" s="23" t="str">
        <f>IF(AND('Mapa de Riesgos'!$Y$63="Alta",'Mapa de Riesgos'!$AA$63="Mayor"),CONCATENATE("R9C",'Mapa de Riesgos'!$O$63),"")</f>
        <v/>
      </c>
      <c r="AF24" s="23" t="str">
        <f>IF(AND('Mapa de Riesgos'!$Y$64="Alta",'Mapa de Riesgos'!$AA$64="Mayor"),CONCATENATE("R9C",'Mapa de Riesgos'!$O$64),"")</f>
        <v/>
      </c>
      <c r="AG24" s="24" t="str">
        <f>IF(AND('Mapa de Riesgos'!$Y$65="Alta",'Mapa de Riesgos'!$AA$65="Mayor"),CONCATENATE("R9C",'Mapa de Riesgos'!$O$65),"")</f>
        <v/>
      </c>
      <c r="AH24" s="25" t="str">
        <f>IF(AND('Mapa de Riesgos'!$Y$60="Alta",'Mapa de Riesgos'!$AA$60="Catastrófico"),CONCATENATE("R9C",'Mapa de Riesgos'!$O$60),"")</f>
        <v/>
      </c>
      <c r="AI24" s="26" t="str">
        <f>IF(AND('Mapa de Riesgos'!$Y$61="Alta",'Mapa de Riesgos'!$AA$61="Catastrófico"),CONCATENATE("R9C",'Mapa de Riesgos'!$O$61),"")</f>
        <v/>
      </c>
      <c r="AJ24" s="26" t="str">
        <f>IF(AND('Mapa de Riesgos'!$Y$62="Alta",'Mapa de Riesgos'!$AA$62="Catastrófico"),CONCATENATE("R9C",'Mapa de Riesgos'!$O$62),"")</f>
        <v/>
      </c>
      <c r="AK24" s="26" t="str">
        <f>IF(AND('Mapa de Riesgos'!$Y$63="Alta",'Mapa de Riesgos'!$AA$63="Catastrófico"),CONCATENATE("R9C",'Mapa de Riesgos'!$O$63),"")</f>
        <v/>
      </c>
      <c r="AL24" s="26" t="str">
        <f>IF(AND('Mapa de Riesgos'!$Y$64="Alta",'Mapa de Riesgos'!$AA$64="Catastrófico"),CONCATENATE("R9C",'Mapa de Riesgos'!$O$64),"")</f>
        <v/>
      </c>
      <c r="AM24" s="27" t="str">
        <f>IF(AND('Mapa de Riesgos'!$Y$65="Alta",'Mapa de Riesgos'!$AA$65="Catastrófico"),CONCATENATE("R9C",'Mapa de Riesgos'!$O$65),"")</f>
        <v/>
      </c>
      <c r="AN24" s="53"/>
      <c r="AO24" s="408"/>
      <c r="AP24" s="409"/>
      <c r="AQ24" s="409"/>
      <c r="AR24" s="409"/>
      <c r="AS24" s="409"/>
      <c r="AT24" s="410"/>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5" spans="1:76" ht="15.75" customHeight="1" thickBot="1" x14ac:dyDescent="0.3">
      <c r="A25" s="53"/>
      <c r="B25" s="319"/>
      <c r="C25" s="319"/>
      <c r="D25" s="320"/>
      <c r="E25" s="419"/>
      <c r="F25" s="420"/>
      <c r="G25" s="420"/>
      <c r="H25" s="420"/>
      <c r="I25" s="420"/>
      <c r="J25" s="40" t="str">
        <f>IF(AND('Mapa de Riesgos'!$Y$66="Alta",'Mapa de Riesgos'!$AA$66="Leve"),CONCATENATE("R10C",'Mapa de Riesgos'!$O$66),"")</f>
        <v/>
      </c>
      <c r="K25" s="41" t="str">
        <f>IF(AND('Mapa de Riesgos'!$Y$67="Alta",'Mapa de Riesgos'!$AA$67="Leve"),CONCATENATE("R10C",'Mapa de Riesgos'!$O$67),"")</f>
        <v/>
      </c>
      <c r="L25" s="41" t="str">
        <f>IF(AND('Mapa de Riesgos'!$Y$68="Alta",'Mapa de Riesgos'!$AA$68="Leve"),CONCATENATE("R10C",'Mapa de Riesgos'!$O$68),"")</f>
        <v/>
      </c>
      <c r="M25" s="41" t="str">
        <f>IF(AND('Mapa de Riesgos'!$Y$69="Alta",'Mapa de Riesgos'!$AA$69="Leve"),CONCATENATE("R10C",'Mapa de Riesgos'!$O$69),"")</f>
        <v/>
      </c>
      <c r="N25" s="41" t="str">
        <f>IF(AND('Mapa de Riesgos'!$Y$70="Alta",'Mapa de Riesgos'!$AA$70="Leve"),CONCATENATE("R10C",'Mapa de Riesgos'!$O$70),"")</f>
        <v/>
      </c>
      <c r="O25" s="42" t="str">
        <f>IF(AND('Mapa de Riesgos'!$Y$71="Alta",'Mapa de Riesgos'!$AA$71="Leve"),CONCATENATE("R10C",'Mapa de Riesgos'!$O$71),"")</f>
        <v/>
      </c>
      <c r="P25" s="40" t="str">
        <f>IF(AND('Mapa de Riesgos'!$Y$66="Alta",'Mapa de Riesgos'!$AA$66="Menor"),CONCATENATE("R10C",'Mapa de Riesgos'!$O$66),"")</f>
        <v/>
      </c>
      <c r="Q25" s="41" t="str">
        <f>IF(AND('Mapa de Riesgos'!$Y$67="Alta",'Mapa de Riesgos'!$AA$67="Menor"),CONCATENATE("R10C",'Mapa de Riesgos'!$O$67),"")</f>
        <v/>
      </c>
      <c r="R25" s="41" t="str">
        <f>IF(AND('Mapa de Riesgos'!$Y$68="Alta",'Mapa de Riesgos'!$AA$68="Menor"),CONCATENATE("R10C",'Mapa de Riesgos'!$O$68),"")</f>
        <v/>
      </c>
      <c r="S25" s="41" t="str">
        <f>IF(AND('Mapa de Riesgos'!$Y$69="Alta",'Mapa de Riesgos'!$AA$69="Menor"),CONCATENATE("R10C",'Mapa de Riesgos'!$O$69),"")</f>
        <v/>
      </c>
      <c r="T25" s="41" t="str">
        <f>IF(AND('Mapa de Riesgos'!$Y$70="Alta",'Mapa de Riesgos'!$AA$70="Menor"),CONCATENATE("R10C",'Mapa de Riesgos'!$O$70),"")</f>
        <v/>
      </c>
      <c r="U25" s="42" t="str">
        <f>IF(AND('Mapa de Riesgos'!$Y$71="Alta",'Mapa de Riesgos'!$AA$71="Menor"),CONCATENATE("R10C",'Mapa de Riesgos'!$O$71),"")</f>
        <v/>
      </c>
      <c r="V25" s="28" t="str">
        <f>IF(AND('Mapa de Riesgos'!$Y$66="Alta",'Mapa de Riesgos'!$AA$66="Moderado"),CONCATENATE("R10C",'Mapa de Riesgos'!$O$66),"")</f>
        <v/>
      </c>
      <c r="W25" s="29" t="str">
        <f>IF(AND('Mapa de Riesgos'!$Y$67="Alta",'Mapa de Riesgos'!$AA$67="Moderado"),CONCATENATE("R10C",'Mapa de Riesgos'!$O$67),"")</f>
        <v/>
      </c>
      <c r="X25" s="29" t="str">
        <f>IF(AND('Mapa de Riesgos'!$Y$68="Alta",'Mapa de Riesgos'!$AA$68="Moderado"),CONCATENATE("R10C",'Mapa de Riesgos'!$O$68),"")</f>
        <v/>
      </c>
      <c r="Y25" s="29" t="str">
        <f>IF(AND('Mapa de Riesgos'!$Y$69="Alta",'Mapa de Riesgos'!$AA$69="Moderado"),CONCATENATE("R10C",'Mapa de Riesgos'!$O$69),"")</f>
        <v/>
      </c>
      <c r="Z25" s="29" t="str">
        <f>IF(AND('Mapa de Riesgos'!$Y$70="Alta",'Mapa de Riesgos'!$AA$70="Moderado"),CONCATENATE("R10C",'Mapa de Riesgos'!$O$70),"")</f>
        <v/>
      </c>
      <c r="AA25" s="30" t="str">
        <f>IF(AND('Mapa de Riesgos'!$Y$71="Alta",'Mapa de Riesgos'!$AA$71="Moderado"),CONCATENATE("R10C",'Mapa de Riesgos'!$O$71),"")</f>
        <v/>
      </c>
      <c r="AB25" s="28" t="str">
        <f>IF(AND('Mapa de Riesgos'!$Y$66="Alta",'Mapa de Riesgos'!$AA$66="Mayor"),CONCATENATE("R10C",'Mapa de Riesgos'!$O$66),"")</f>
        <v/>
      </c>
      <c r="AC25" s="29" t="str">
        <f>IF(AND('Mapa de Riesgos'!$Y$67="Alta",'Mapa de Riesgos'!$AA$67="Mayor"),CONCATENATE("R10C",'Mapa de Riesgos'!$O$67),"")</f>
        <v/>
      </c>
      <c r="AD25" s="29" t="str">
        <f>IF(AND('Mapa de Riesgos'!$Y$68="Alta",'Mapa de Riesgos'!$AA$68="Mayor"),CONCATENATE("R10C",'Mapa de Riesgos'!$O$68),"")</f>
        <v/>
      </c>
      <c r="AE25" s="29" t="str">
        <f>IF(AND('Mapa de Riesgos'!$Y$69="Alta",'Mapa de Riesgos'!$AA$69="Mayor"),CONCATENATE("R10C",'Mapa de Riesgos'!$O$69),"")</f>
        <v/>
      </c>
      <c r="AF25" s="29" t="str">
        <f>IF(AND('Mapa de Riesgos'!$Y$70="Alta",'Mapa de Riesgos'!$AA$70="Mayor"),CONCATENATE("R10C",'Mapa de Riesgos'!$O$70),"")</f>
        <v/>
      </c>
      <c r="AG25" s="30" t="str">
        <f>IF(AND('Mapa de Riesgos'!$Y$71="Alta",'Mapa de Riesgos'!$AA$71="Mayor"),CONCATENATE("R10C",'Mapa de Riesgos'!$O$71),"")</f>
        <v/>
      </c>
      <c r="AH25" s="31" t="str">
        <f>IF(AND('Mapa de Riesgos'!$Y$66="Alta",'Mapa de Riesgos'!$AA$66="Catastrófico"),CONCATENATE("R10C",'Mapa de Riesgos'!$O$66),"")</f>
        <v/>
      </c>
      <c r="AI25" s="32" t="str">
        <f>IF(AND('Mapa de Riesgos'!$Y$67="Alta",'Mapa de Riesgos'!$AA$67="Catastrófico"),CONCATENATE("R10C",'Mapa de Riesgos'!$O$67),"")</f>
        <v/>
      </c>
      <c r="AJ25" s="32" t="str">
        <f>IF(AND('Mapa de Riesgos'!$Y$68="Alta",'Mapa de Riesgos'!$AA$68="Catastrófico"),CONCATENATE("R10C",'Mapa de Riesgos'!$O$68),"")</f>
        <v/>
      </c>
      <c r="AK25" s="32" t="str">
        <f>IF(AND('Mapa de Riesgos'!$Y$69="Alta",'Mapa de Riesgos'!$AA$69="Catastrófico"),CONCATENATE("R10C",'Mapa de Riesgos'!$O$69),"")</f>
        <v/>
      </c>
      <c r="AL25" s="32" t="str">
        <f>IF(AND('Mapa de Riesgos'!$Y$70="Alta",'Mapa de Riesgos'!$AA$70="Catastrófico"),CONCATENATE("R10C",'Mapa de Riesgos'!$O$70),"")</f>
        <v/>
      </c>
      <c r="AM25" s="33" t="str">
        <f>IF(AND('Mapa de Riesgos'!$Y$71="Alta",'Mapa de Riesgos'!$AA$71="Catastrófico"),CONCATENATE("R10C",'Mapa de Riesgos'!$O$71),"")</f>
        <v/>
      </c>
      <c r="AN25" s="53"/>
      <c r="AO25" s="411"/>
      <c r="AP25" s="412"/>
      <c r="AQ25" s="412"/>
      <c r="AR25" s="412"/>
      <c r="AS25" s="412"/>
      <c r="AT25" s="41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row r="26" spans="1:76" ht="15" customHeight="1" x14ac:dyDescent="0.25">
      <c r="A26" s="53"/>
      <c r="B26" s="319"/>
      <c r="C26" s="319"/>
      <c r="D26" s="320"/>
      <c r="E26" s="414" t="s">
        <v>150</v>
      </c>
      <c r="F26" s="415"/>
      <c r="G26" s="415"/>
      <c r="H26" s="415"/>
      <c r="I26" s="432"/>
      <c r="J26" s="34" t="str">
        <f>IF(AND('Mapa de Riesgos'!$Y$12="Media",'Mapa de Riesgos'!$AA$12="Leve"),CONCATENATE("R1C",'Mapa de Riesgos'!$O$12),"")</f>
        <v/>
      </c>
      <c r="K26" s="35" t="str">
        <f>IF(AND('Mapa de Riesgos'!$Y$13="Media",'Mapa de Riesgos'!$AA$13="Leve"),CONCATENATE("R1C",'Mapa de Riesgos'!$O$13),"")</f>
        <v/>
      </c>
      <c r="L26" s="35" t="str">
        <f>IF(AND('Mapa de Riesgos'!$Y$14="Media",'Mapa de Riesgos'!$AA$14="Leve"),CONCATENATE("R1C",'Mapa de Riesgos'!$O$14),"")</f>
        <v/>
      </c>
      <c r="M26" s="35" t="str">
        <f>IF(AND('Mapa de Riesgos'!$Y$15="Media",'Mapa de Riesgos'!$AA$15="Leve"),CONCATENATE("R1C",'Mapa de Riesgos'!$O$15),"")</f>
        <v/>
      </c>
      <c r="N26" s="35" t="str">
        <f>IF(AND('Mapa de Riesgos'!$Y$16="Media",'Mapa de Riesgos'!$AA$16="Leve"),CONCATENATE("R1C",'Mapa de Riesgos'!$O$16),"")</f>
        <v/>
      </c>
      <c r="O26" s="36" t="str">
        <f>IF(AND('Mapa de Riesgos'!$Y$17="Media",'Mapa de Riesgos'!$AA$17="Leve"),CONCATENATE("R1C",'Mapa de Riesgos'!$O$17),"")</f>
        <v/>
      </c>
      <c r="P26" s="34" t="str">
        <f>IF(AND('Mapa de Riesgos'!$Y$12="Media",'Mapa de Riesgos'!$AA$12="Menor"),CONCATENATE("R1C",'Mapa de Riesgos'!$O$12),"")</f>
        <v/>
      </c>
      <c r="Q26" s="35" t="str">
        <f>IF(AND('Mapa de Riesgos'!$Y$13="Media",'Mapa de Riesgos'!$AA$13="Menor"),CONCATENATE("R1C",'Mapa de Riesgos'!$O$13),"")</f>
        <v/>
      </c>
      <c r="R26" s="35" t="str">
        <f>IF(AND('Mapa de Riesgos'!$Y$14="Media",'Mapa de Riesgos'!$AA$14="Menor"),CONCATENATE("R1C",'Mapa de Riesgos'!$O$14),"")</f>
        <v/>
      </c>
      <c r="S26" s="35" t="str">
        <f>IF(AND('Mapa de Riesgos'!$Y$15="Media",'Mapa de Riesgos'!$AA$15="Menor"),CONCATENATE("R1C",'Mapa de Riesgos'!$O$15),"")</f>
        <v/>
      </c>
      <c r="T26" s="35" t="str">
        <f>IF(AND('Mapa de Riesgos'!$Y$16="Media",'Mapa de Riesgos'!$AA$16="Menor"),CONCATENATE("R1C",'Mapa de Riesgos'!$O$16),"")</f>
        <v/>
      </c>
      <c r="U26" s="36" t="str">
        <f>IF(AND('Mapa de Riesgos'!$Y$17="Media",'Mapa de Riesgos'!$AA$17="Menor"),CONCATENATE("R1C",'Mapa de Riesgos'!$O$17),"")</f>
        <v/>
      </c>
      <c r="V26" s="34" t="str">
        <f>IF(AND('Mapa de Riesgos'!$Y$12="Media",'Mapa de Riesgos'!$AA$12="Moderado"),CONCATENATE("R1C",'Mapa de Riesgos'!$O$12),"")</f>
        <v/>
      </c>
      <c r="W26" s="35" t="str">
        <f>IF(AND('Mapa de Riesgos'!$Y$13="Media",'Mapa de Riesgos'!$AA$13="Moderado"),CONCATENATE("R1C",'Mapa de Riesgos'!$O$13),"")</f>
        <v/>
      </c>
      <c r="X26" s="35" t="str">
        <f>IF(AND('Mapa de Riesgos'!$Y$14="Media",'Mapa de Riesgos'!$AA$14="Moderado"),CONCATENATE("R1C",'Mapa de Riesgos'!$O$14),"")</f>
        <v/>
      </c>
      <c r="Y26" s="35" t="str">
        <f>IF(AND('Mapa de Riesgos'!$Y$15="Media",'Mapa de Riesgos'!$AA$15="Moderado"),CONCATENATE("R1C",'Mapa de Riesgos'!$O$15),"")</f>
        <v/>
      </c>
      <c r="Z26" s="35" t="str">
        <f>IF(AND('Mapa de Riesgos'!$Y$16="Media",'Mapa de Riesgos'!$AA$16="Moderado"),CONCATENATE("R1C",'Mapa de Riesgos'!$O$16),"")</f>
        <v/>
      </c>
      <c r="AA26" s="36" t="str">
        <f>IF(AND('Mapa de Riesgos'!$Y$17="Media",'Mapa de Riesgos'!$AA$17="Moderado"),CONCATENATE("R1C",'Mapa de Riesgos'!$O$17),"")</f>
        <v/>
      </c>
      <c r="AB26" s="16" t="str">
        <f>IF(AND('Mapa de Riesgos'!$Y$12="Media",'Mapa de Riesgos'!$AA$12="Mayor"),CONCATENATE("R1C",'Mapa de Riesgos'!$O$12),"")</f>
        <v/>
      </c>
      <c r="AC26" s="17" t="str">
        <f>IF(AND('Mapa de Riesgos'!$Y$13="Media",'Mapa de Riesgos'!$AA$13="Mayor"),CONCATENATE("R1C",'Mapa de Riesgos'!$O$13),"")</f>
        <v/>
      </c>
      <c r="AD26" s="17" t="str">
        <f>IF(AND('Mapa de Riesgos'!$Y$14="Media",'Mapa de Riesgos'!$AA$14="Mayor"),CONCATENATE("R1C",'Mapa de Riesgos'!$O$14),"")</f>
        <v/>
      </c>
      <c r="AE26" s="17" t="str">
        <f>IF(AND('Mapa de Riesgos'!$Y$15="Media",'Mapa de Riesgos'!$AA$15="Mayor"),CONCATENATE("R1C",'Mapa de Riesgos'!$O$15),"")</f>
        <v/>
      </c>
      <c r="AF26" s="17" t="str">
        <f>IF(AND('Mapa de Riesgos'!$Y$16="Media",'Mapa de Riesgos'!$AA$16="Mayor"),CONCATENATE("R1C",'Mapa de Riesgos'!$O$16),"")</f>
        <v/>
      </c>
      <c r="AG26" s="18" t="str">
        <f>IF(AND('Mapa de Riesgos'!$Y$17="Media",'Mapa de Riesgos'!$AA$17="Mayor"),CONCATENATE("R1C",'Mapa de Riesgos'!$O$17),"")</f>
        <v/>
      </c>
      <c r="AH26" s="19" t="str">
        <f>IF(AND('Mapa de Riesgos'!$Y$12="Media",'Mapa de Riesgos'!$AA$12="Catastrófico"),CONCATENATE("R1C",'Mapa de Riesgos'!$O$12),"")</f>
        <v/>
      </c>
      <c r="AI26" s="20" t="str">
        <f>IF(AND('Mapa de Riesgos'!$Y$13="Media",'Mapa de Riesgos'!$AA$13="Catastrófico"),CONCATENATE("R1C",'Mapa de Riesgos'!$O$13),"")</f>
        <v/>
      </c>
      <c r="AJ26" s="20" t="str">
        <f>IF(AND('Mapa de Riesgos'!$Y$14="Media",'Mapa de Riesgos'!$AA$14="Catastrófico"),CONCATENATE("R1C",'Mapa de Riesgos'!$O$14),"")</f>
        <v/>
      </c>
      <c r="AK26" s="20" t="str">
        <f>IF(AND('Mapa de Riesgos'!$Y$15="Media",'Mapa de Riesgos'!$AA$15="Catastrófico"),CONCATENATE("R1C",'Mapa de Riesgos'!$O$15),"")</f>
        <v/>
      </c>
      <c r="AL26" s="20" t="str">
        <f>IF(AND('Mapa de Riesgos'!$Y$16="Media",'Mapa de Riesgos'!$AA$16="Catastrófico"),CONCATENATE("R1C",'Mapa de Riesgos'!$O$16),"")</f>
        <v/>
      </c>
      <c r="AM26" s="21" t="str">
        <f>IF(AND('Mapa de Riesgos'!$Y$17="Media",'Mapa de Riesgos'!$AA$17="Catastrófico"),CONCATENATE("R1C",'Mapa de Riesgos'!$O$17),"")</f>
        <v/>
      </c>
      <c r="AN26" s="53"/>
      <c r="AO26" s="444" t="s">
        <v>151</v>
      </c>
      <c r="AP26" s="445"/>
      <c r="AQ26" s="445"/>
      <c r="AR26" s="445"/>
      <c r="AS26" s="445"/>
      <c r="AT26" s="446"/>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row r="27" spans="1:76" ht="15" customHeight="1" x14ac:dyDescent="0.25">
      <c r="A27" s="53"/>
      <c r="B27" s="319"/>
      <c r="C27" s="319"/>
      <c r="D27" s="320"/>
      <c r="E27" s="416"/>
      <c r="F27" s="417"/>
      <c r="G27" s="417"/>
      <c r="H27" s="417"/>
      <c r="I27" s="433"/>
      <c r="J27" s="37" t="str">
        <f>IF(AND('Mapa de Riesgos'!$Y$18="Media",'Mapa de Riesgos'!$AA$18="Leve"),CONCATENATE("R2C",'Mapa de Riesgos'!$O$18),"")</f>
        <v/>
      </c>
      <c r="K27" s="38" t="str">
        <f>IF(AND('Mapa de Riesgos'!$Y$19="Media",'Mapa de Riesgos'!$AA$19="Leve"),CONCATENATE("R2C",'Mapa de Riesgos'!$O$19),"")</f>
        <v/>
      </c>
      <c r="L27" s="38" t="str">
        <f>IF(AND('Mapa de Riesgos'!$Y$20="Media",'Mapa de Riesgos'!$AA$20="Leve"),CONCATENATE("R2C",'Mapa de Riesgos'!$O$20),"")</f>
        <v/>
      </c>
      <c r="M27" s="38" t="str">
        <f>IF(AND('Mapa de Riesgos'!$Y$21="Media",'Mapa de Riesgos'!$AA$21="Leve"),CONCATENATE("R2C",'Mapa de Riesgos'!$O$21),"")</f>
        <v/>
      </c>
      <c r="N27" s="38" t="str">
        <f>IF(AND('Mapa de Riesgos'!$Y$22="Media",'Mapa de Riesgos'!$AA$22="Leve"),CONCATENATE("R2C",'Mapa de Riesgos'!$O$22),"")</f>
        <v/>
      </c>
      <c r="O27" s="39" t="str">
        <f>IF(AND('Mapa de Riesgos'!$Y$23="Media",'Mapa de Riesgos'!$AA$23="Leve"),CONCATENATE("R2C",'Mapa de Riesgos'!$O$23),"")</f>
        <v/>
      </c>
      <c r="P27" s="37" t="str">
        <f>IF(AND('Mapa de Riesgos'!$Y$18="Media",'Mapa de Riesgos'!$AA$18="Menor"),CONCATENATE("R2C",'Mapa de Riesgos'!$O$18),"")</f>
        <v/>
      </c>
      <c r="Q27" s="38" t="str">
        <f>IF(AND('Mapa de Riesgos'!$Y$19="Media",'Mapa de Riesgos'!$AA$19="Menor"),CONCATENATE("R2C",'Mapa de Riesgos'!$O$19),"")</f>
        <v/>
      </c>
      <c r="R27" s="38" t="str">
        <f>IF(AND('Mapa de Riesgos'!$Y$20="Media",'Mapa de Riesgos'!$AA$20="Menor"),CONCATENATE("R2C",'Mapa de Riesgos'!$O$20),"")</f>
        <v/>
      </c>
      <c r="S27" s="38" t="str">
        <f>IF(AND('Mapa de Riesgos'!$Y$21="Media",'Mapa de Riesgos'!$AA$21="Menor"),CONCATENATE("R2C",'Mapa de Riesgos'!$O$21),"")</f>
        <v/>
      </c>
      <c r="T27" s="38" t="str">
        <f>IF(AND('Mapa de Riesgos'!$Y$22="Media",'Mapa de Riesgos'!$AA$22="Menor"),CONCATENATE("R2C",'Mapa de Riesgos'!$O$22),"")</f>
        <v/>
      </c>
      <c r="U27" s="39" t="str">
        <f>IF(AND('Mapa de Riesgos'!$Y$23="Media",'Mapa de Riesgos'!$AA$23="Menor"),CONCATENATE("R2C",'Mapa de Riesgos'!$O$23),"")</f>
        <v/>
      </c>
      <c r="V27" s="37" t="str">
        <f>IF(AND('Mapa de Riesgos'!$Y$18="Media",'Mapa de Riesgos'!$AA$18="Moderado"),CONCATENATE("R2C",'Mapa de Riesgos'!$O$18),"")</f>
        <v/>
      </c>
      <c r="W27" s="38" t="str">
        <f>IF(AND('Mapa de Riesgos'!$Y$19="Media",'Mapa de Riesgos'!$AA$19="Moderado"),CONCATENATE("R2C",'Mapa de Riesgos'!$O$19),"")</f>
        <v/>
      </c>
      <c r="X27" s="38" t="str">
        <f>IF(AND('Mapa de Riesgos'!$Y$20="Media",'Mapa de Riesgos'!$AA$20="Moderado"),CONCATENATE("R2C",'Mapa de Riesgos'!$O$20),"")</f>
        <v/>
      </c>
      <c r="Y27" s="38" t="str">
        <f>IF(AND('Mapa de Riesgos'!$Y$21="Media",'Mapa de Riesgos'!$AA$21="Moderado"),CONCATENATE("R2C",'Mapa de Riesgos'!$O$21),"")</f>
        <v/>
      </c>
      <c r="Z27" s="38" t="str">
        <f>IF(AND('Mapa de Riesgos'!$Y$22="Media",'Mapa de Riesgos'!$AA$22="Moderado"),CONCATENATE("R2C",'Mapa de Riesgos'!$O$22),"")</f>
        <v/>
      </c>
      <c r="AA27" s="39" t="str">
        <f>IF(AND('Mapa de Riesgos'!$Y$23="Media",'Mapa de Riesgos'!$AA$23="Moderado"),CONCATENATE("R2C",'Mapa de Riesgos'!$O$23),"")</f>
        <v/>
      </c>
      <c r="AB27" s="22" t="str">
        <f>IF(AND('Mapa de Riesgos'!$Y$18="Media",'Mapa de Riesgos'!$AA$18="Mayor"),CONCATENATE("R2C",'Mapa de Riesgos'!$O$18),"")</f>
        <v/>
      </c>
      <c r="AC27" s="23" t="str">
        <f>IF(AND('Mapa de Riesgos'!$Y$19="Media",'Mapa de Riesgos'!$AA$19="Mayor"),CONCATENATE("R2C",'Mapa de Riesgos'!$O$19),"")</f>
        <v/>
      </c>
      <c r="AD27" s="23" t="str">
        <f>IF(AND('Mapa de Riesgos'!$Y$20="Media",'Mapa de Riesgos'!$AA$20="Mayor"),CONCATENATE("R2C",'Mapa de Riesgos'!$O$20),"")</f>
        <v/>
      </c>
      <c r="AE27" s="23" t="str">
        <f>IF(AND('Mapa de Riesgos'!$Y$21="Media",'Mapa de Riesgos'!$AA$21="Mayor"),CONCATENATE("R2C",'Mapa de Riesgos'!$O$21),"")</f>
        <v/>
      </c>
      <c r="AF27" s="23" t="str">
        <f>IF(AND('Mapa de Riesgos'!$Y$22="Media",'Mapa de Riesgos'!$AA$22="Mayor"),CONCATENATE("R2C",'Mapa de Riesgos'!$O$22),"")</f>
        <v/>
      </c>
      <c r="AG27" s="24" t="str">
        <f>IF(AND('Mapa de Riesgos'!$Y$23="Media",'Mapa de Riesgos'!$AA$23="Mayor"),CONCATENATE("R2C",'Mapa de Riesgos'!$O$23),"")</f>
        <v/>
      </c>
      <c r="AH27" s="25" t="str">
        <f>IF(AND('Mapa de Riesgos'!$Y$18="Media",'Mapa de Riesgos'!$AA$18="Catastrófico"),CONCATENATE("R2C",'Mapa de Riesgos'!$O$18),"")</f>
        <v/>
      </c>
      <c r="AI27" s="26" t="str">
        <f>IF(AND('Mapa de Riesgos'!$Y$19="Media",'Mapa de Riesgos'!$AA$19="Catastrófico"),CONCATENATE("R2C",'Mapa de Riesgos'!$O$19),"")</f>
        <v/>
      </c>
      <c r="AJ27" s="26" t="str">
        <f>IF(AND('Mapa de Riesgos'!$Y$20="Media",'Mapa de Riesgos'!$AA$20="Catastrófico"),CONCATENATE("R2C",'Mapa de Riesgos'!$O$20),"")</f>
        <v/>
      </c>
      <c r="AK27" s="26" t="str">
        <f>IF(AND('Mapa de Riesgos'!$Y$21="Media",'Mapa de Riesgos'!$AA$21="Catastrófico"),CONCATENATE("R2C",'Mapa de Riesgos'!$O$21),"")</f>
        <v/>
      </c>
      <c r="AL27" s="26" t="str">
        <f>IF(AND('Mapa de Riesgos'!$Y$22="Media",'Mapa de Riesgos'!$AA$22="Catastrófico"),CONCATENATE("R2C",'Mapa de Riesgos'!$O$22),"")</f>
        <v/>
      </c>
      <c r="AM27" s="27" t="str">
        <f>IF(AND('Mapa de Riesgos'!$Y$23="Media",'Mapa de Riesgos'!$AA$23="Catastrófico"),CONCATENATE("R2C",'Mapa de Riesgos'!$O$23),"")</f>
        <v/>
      </c>
      <c r="AN27" s="53"/>
      <c r="AO27" s="447"/>
      <c r="AP27" s="448"/>
      <c r="AQ27" s="448"/>
      <c r="AR27" s="448"/>
      <c r="AS27" s="448"/>
      <c r="AT27" s="449"/>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row>
    <row r="28" spans="1:76" ht="15" customHeight="1" x14ac:dyDescent="0.25">
      <c r="A28" s="53"/>
      <c r="B28" s="319"/>
      <c r="C28" s="319"/>
      <c r="D28" s="320"/>
      <c r="E28" s="418"/>
      <c r="F28" s="417"/>
      <c r="G28" s="417"/>
      <c r="H28" s="417"/>
      <c r="I28" s="433"/>
      <c r="J28" s="37" t="str">
        <f>IF(AND('Mapa de Riesgos'!$Y$24="Media",'Mapa de Riesgos'!$AA$24="Leve"),CONCATENATE("R3C",'Mapa de Riesgos'!$O$24),"")</f>
        <v/>
      </c>
      <c r="K28" s="38" t="str">
        <f>IF(AND('Mapa de Riesgos'!$Y$25="Media",'Mapa de Riesgos'!$AA$25="Leve"),CONCATENATE("R3C",'Mapa de Riesgos'!$O$25),"")</f>
        <v/>
      </c>
      <c r="L28" s="38" t="str">
        <f>IF(AND('Mapa de Riesgos'!$Y$26="Media",'Mapa de Riesgos'!$AA$26="Leve"),CONCATENATE("R3C",'Mapa de Riesgos'!$O$26),"")</f>
        <v/>
      </c>
      <c r="M28" s="38" t="str">
        <f>IF(AND('Mapa de Riesgos'!$Y$27="Media",'Mapa de Riesgos'!$AA$27="Leve"),CONCATENATE("R3C",'Mapa de Riesgos'!$O$27),"")</f>
        <v/>
      </c>
      <c r="N28" s="38" t="str">
        <f>IF(AND('Mapa de Riesgos'!$Y$28="Media",'Mapa de Riesgos'!$AA$28="Leve"),CONCATENATE("R3C",'Mapa de Riesgos'!$O$28),"")</f>
        <v/>
      </c>
      <c r="O28" s="39" t="str">
        <f>IF(AND('Mapa de Riesgos'!$Y$29="Media",'Mapa de Riesgos'!$AA$29="Leve"),CONCATENATE("R3C",'Mapa de Riesgos'!$O$29),"")</f>
        <v/>
      </c>
      <c r="P28" s="37" t="str">
        <f>IF(AND('Mapa de Riesgos'!$Y$24="Media",'Mapa de Riesgos'!$AA$24="Menor"),CONCATENATE("R3C",'Mapa de Riesgos'!$O$24),"")</f>
        <v/>
      </c>
      <c r="Q28" s="38" t="str">
        <f>IF(AND('Mapa de Riesgos'!$Y$25="Media",'Mapa de Riesgos'!$AA$25="Menor"),CONCATENATE("R3C",'Mapa de Riesgos'!$O$25),"")</f>
        <v/>
      </c>
      <c r="R28" s="38" t="str">
        <f>IF(AND('Mapa de Riesgos'!$Y$26="Media",'Mapa de Riesgos'!$AA$26="Menor"),CONCATENATE("R3C",'Mapa de Riesgos'!$O$26),"")</f>
        <v/>
      </c>
      <c r="S28" s="38" t="str">
        <f>IF(AND('Mapa de Riesgos'!$Y$27="Media",'Mapa de Riesgos'!$AA$27="Menor"),CONCATENATE("R3C",'Mapa de Riesgos'!$O$27),"")</f>
        <v/>
      </c>
      <c r="T28" s="38" t="str">
        <f>IF(AND('Mapa de Riesgos'!$Y$28="Media",'Mapa de Riesgos'!$AA$28="Menor"),CONCATENATE("R3C",'Mapa de Riesgos'!$O$28),"")</f>
        <v/>
      </c>
      <c r="U28" s="39" t="str">
        <f>IF(AND('Mapa de Riesgos'!$Y$29="Media",'Mapa de Riesgos'!$AA$29="Menor"),CONCATENATE("R3C",'Mapa de Riesgos'!$O$29),"")</f>
        <v/>
      </c>
      <c r="V28" s="37" t="str">
        <f>IF(AND('Mapa de Riesgos'!$Y$24="Media",'Mapa de Riesgos'!$AA$24="Moderado"),CONCATENATE("R3C",'Mapa de Riesgos'!$O$24),"")</f>
        <v/>
      </c>
      <c r="W28" s="38" t="str">
        <f>IF(AND('Mapa de Riesgos'!$Y$25="Media",'Mapa de Riesgos'!$AA$25="Moderado"),CONCATENATE("R3C",'Mapa de Riesgos'!$O$25),"")</f>
        <v/>
      </c>
      <c r="X28" s="38" t="str">
        <f>IF(AND('Mapa de Riesgos'!$Y$26="Media",'Mapa de Riesgos'!$AA$26="Moderado"),CONCATENATE("R3C",'Mapa de Riesgos'!$O$26),"")</f>
        <v/>
      </c>
      <c r="Y28" s="38" t="str">
        <f>IF(AND('Mapa de Riesgos'!$Y$27="Media",'Mapa de Riesgos'!$AA$27="Moderado"),CONCATENATE("R3C",'Mapa de Riesgos'!$O$27),"")</f>
        <v/>
      </c>
      <c r="Z28" s="38" t="str">
        <f>IF(AND('Mapa de Riesgos'!$Y$28="Media",'Mapa de Riesgos'!$AA$28="Moderado"),CONCATENATE("R3C",'Mapa de Riesgos'!$O$28),"")</f>
        <v/>
      </c>
      <c r="AA28" s="39" t="str">
        <f>IF(AND('Mapa de Riesgos'!$Y$29="Media",'Mapa de Riesgos'!$AA$29="Moderado"),CONCATENATE("R3C",'Mapa de Riesgos'!$O$29),"")</f>
        <v/>
      </c>
      <c r="AB28" s="22" t="str">
        <f>IF(AND('Mapa de Riesgos'!$Y$24="Media",'Mapa de Riesgos'!$AA$24="Mayor"),CONCATENATE("R3C",'Mapa de Riesgos'!$O$24),"")</f>
        <v/>
      </c>
      <c r="AC28" s="23" t="str">
        <f>IF(AND('Mapa de Riesgos'!$Y$25="Media",'Mapa de Riesgos'!$AA$25="Mayor"),CONCATENATE("R3C",'Mapa de Riesgos'!$O$25),"")</f>
        <v/>
      </c>
      <c r="AD28" s="23" t="str">
        <f>IF(AND('Mapa de Riesgos'!$Y$26="Media",'Mapa de Riesgos'!$AA$26="Mayor"),CONCATENATE("R3C",'Mapa de Riesgos'!$O$26),"")</f>
        <v/>
      </c>
      <c r="AE28" s="23" t="str">
        <f>IF(AND('Mapa de Riesgos'!$Y$27="Media",'Mapa de Riesgos'!$AA$27="Mayor"),CONCATENATE("R3C",'Mapa de Riesgos'!$O$27),"")</f>
        <v/>
      </c>
      <c r="AF28" s="23" t="str">
        <f>IF(AND('Mapa de Riesgos'!$Y$28="Media",'Mapa de Riesgos'!$AA$28="Mayor"),CONCATENATE("R3C",'Mapa de Riesgos'!$O$28),"")</f>
        <v/>
      </c>
      <c r="AG28" s="24" t="str">
        <f>IF(AND('Mapa de Riesgos'!$Y$29="Media",'Mapa de Riesgos'!$AA$29="Mayor"),CONCATENATE("R3C",'Mapa de Riesgos'!$O$29),"")</f>
        <v/>
      </c>
      <c r="AH28" s="25" t="str">
        <f>IF(AND('Mapa de Riesgos'!$Y$24="Media",'Mapa de Riesgos'!$AA$24="Catastrófico"),CONCATENATE("R3C",'Mapa de Riesgos'!$O$24),"")</f>
        <v/>
      </c>
      <c r="AI28" s="26" t="str">
        <f>IF(AND('Mapa de Riesgos'!$Y$25="Media",'Mapa de Riesgos'!$AA$25="Catastrófico"),CONCATENATE("R3C",'Mapa de Riesgos'!$O$25),"")</f>
        <v/>
      </c>
      <c r="AJ28" s="26" t="str">
        <f>IF(AND('Mapa de Riesgos'!$Y$26="Media",'Mapa de Riesgos'!$AA$26="Catastrófico"),CONCATENATE("R3C",'Mapa de Riesgos'!$O$26),"")</f>
        <v/>
      </c>
      <c r="AK28" s="26" t="str">
        <f>IF(AND('Mapa de Riesgos'!$Y$27="Media",'Mapa de Riesgos'!$AA$27="Catastrófico"),CONCATENATE("R3C",'Mapa de Riesgos'!$O$27),"")</f>
        <v/>
      </c>
      <c r="AL28" s="26" t="str">
        <f>IF(AND('Mapa de Riesgos'!$Y$28="Media",'Mapa de Riesgos'!$AA$28="Catastrófico"),CONCATENATE("R3C",'Mapa de Riesgos'!$O$28),"")</f>
        <v/>
      </c>
      <c r="AM28" s="27" t="str">
        <f>IF(AND('Mapa de Riesgos'!$Y$29="Media",'Mapa de Riesgos'!$AA$29="Catastrófico"),CONCATENATE("R3C",'Mapa de Riesgos'!$O$29),"")</f>
        <v/>
      </c>
      <c r="AN28" s="53"/>
      <c r="AO28" s="447"/>
      <c r="AP28" s="448"/>
      <c r="AQ28" s="448"/>
      <c r="AR28" s="448"/>
      <c r="AS28" s="448"/>
      <c r="AT28" s="449"/>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spans="1:76" ht="15" customHeight="1" x14ac:dyDescent="0.25">
      <c r="A29" s="53"/>
      <c r="B29" s="319"/>
      <c r="C29" s="319"/>
      <c r="D29" s="320"/>
      <c r="E29" s="418"/>
      <c r="F29" s="417"/>
      <c r="G29" s="417"/>
      <c r="H29" s="417"/>
      <c r="I29" s="433"/>
      <c r="J29" s="37" t="str">
        <f>IF(AND('Mapa de Riesgos'!$Y$30="Media",'Mapa de Riesgos'!$AA$30="Leve"),CONCATENATE("R4C",'Mapa de Riesgos'!$O$30),"")</f>
        <v/>
      </c>
      <c r="K29" s="38" t="str">
        <f>IF(AND('Mapa de Riesgos'!$Y$31="Media",'Mapa de Riesgos'!$AA$31="Leve"),CONCATENATE("R4C",'Mapa de Riesgos'!$O$31),"")</f>
        <v/>
      </c>
      <c r="L29" s="38" t="str">
        <f>IF(AND('Mapa de Riesgos'!$Y$32="Media",'Mapa de Riesgos'!$AA$32="Leve"),CONCATENATE("R4C",'Mapa de Riesgos'!$O$32),"")</f>
        <v/>
      </c>
      <c r="M29" s="38" t="str">
        <f>IF(AND('Mapa de Riesgos'!$Y$33="Media",'Mapa de Riesgos'!$AA$33="Leve"),CONCATENATE("R4C",'Mapa de Riesgos'!$O$33),"")</f>
        <v/>
      </c>
      <c r="N29" s="38" t="str">
        <f>IF(AND('Mapa de Riesgos'!$Y$34="Media",'Mapa de Riesgos'!$AA$34="Leve"),CONCATENATE("R4C",'Mapa de Riesgos'!$O$34),"")</f>
        <v/>
      </c>
      <c r="O29" s="39" t="str">
        <f>IF(AND('Mapa de Riesgos'!$Y$35="Media",'Mapa de Riesgos'!$AA$35="Leve"),CONCATENATE("R4C",'Mapa de Riesgos'!$O$35),"")</f>
        <v/>
      </c>
      <c r="P29" s="37" t="str">
        <f>IF(AND('Mapa de Riesgos'!$Y$30="Media",'Mapa de Riesgos'!$AA$30="Menor"),CONCATENATE("R4C",'Mapa de Riesgos'!$O$30),"")</f>
        <v/>
      </c>
      <c r="Q29" s="38" t="str">
        <f>IF(AND('Mapa de Riesgos'!$Y$31="Media",'Mapa de Riesgos'!$AA$31="Menor"),CONCATENATE("R4C",'Mapa de Riesgos'!$O$31),"")</f>
        <v/>
      </c>
      <c r="R29" s="38" t="str">
        <f>IF(AND('Mapa de Riesgos'!$Y$32="Media",'Mapa de Riesgos'!$AA$32="Menor"),CONCATENATE("R4C",'Mapa de Riesgos'!$O$32),"")</f>
        <v/>
      </c>
      <c r="S29" s="38" t="str">
        <f>IF(AND('Mapa de Riesgos'!$Y$33="Media",'Mapa de Riesgos'!$AA$33="Menor"),CONCATENATE("R4C",'Mapa de Riesgos'!$O$33),"")</f>
        <v/>
      </c>
      <c r="T29" s="38" t="str">
        <f>IF(AND('Mapa de Riesgos'!$Y$34="Media",'Mapa de Riesgos'!$AA$34="Menor"),CONCATENATE("R4C",'Mapa de Riesgos'!$O$34),"")</f>
        <v/>
      </c>
      <c r="U29" s="39" t="str">
        <f>IF(AND('Mapa de Riesgos'!$Y$35="Media",'Mapa de Riesgos'!$AA$35="Menor"),CONCATENATE("R4C",'Mapa de Riesgos'!$O$35),"")</f>
        <v/>
      </c>
      <c r="V29" s="37" t="str">
        <f>IF(AND('Mapa de Riesgos'!$Y$30="Media",'Mapa de Riesgos'!$AA$30="Moderado"),CONCATENATE("R4C",'Mapa de Riesgos'!$O$30),"")</f>
        <v/>
      </c>
      <c r="W29" s="38" t="str">
        <f>IF(AND('Mapa de Riesgos'!$Y$31="Media",'Mapa de Riesgos'!$AA$31="Moderado"),CONCATENATE("R4C",'Mapa de Riesgos'!$O$31),"")</f>
        <v/>
      </c>
      <c r="X29" s="38" t="str">
        <f>IF(AND('Mapa de Riesgos'!$Y$32="Media",'Mapa de Riesgos'!$AA$32="Moderado"),CONCATENATE("R4C",'Mapa de Riesgos'!$O$32),"")</f>
        <v/>
      </c>
      <c r="Y29" s="38" t="str">
        <f>IF(AND('Mapa de Riesgos'!$Y$33="Media",'Mapa de Riesgos'!$AA$33="Moderado"),CONCATENATE("R4C",'Mapa de Riesgos'!$O$33),"")</f>
        <v/>
      </c>
      <c r="Z29" s="38" t="str">
        <f>IF(AND('Mapa de Riesgos'!$Y$34="Media",'Mapa de Riesgos'!$AA$34="Moderado"),CONCATENATE("R4C",'Mapa de Riesgos'!$O$34),"")</f>
        <v/>
      </c>
      <c r="AA29" s="39" t="str">
        <f>IF(AND('Mapa de Riesgos'!$Y$35="Media",'Mapa de Riesgos'!$AA$35="Moderado"),CONCATENATE("R4C",'Mapa de Riesgos'!$O$35),"")</f>
        <v/>
      </c>
      <c r="AB29" s="22" t="str">
        <f>IF(AND('Mapa de Riesgos'!$Y$30="Media",'Mapa de Riesgos'!$AA$30="Mayor"),CONCATENATE("R4C",'Mapa de Riesgos'!$O$30),"")</f>
        <v/>
      </c>
      <c r="AC29" s="23" t="str">
        <f>IF(AND('Mapa de Riesgos'!$Y$31="Media",'Mapa de Riesgos'!$AA$31="Mayor"),CONCATENATE("R4C",'Mapa de Riesgos'!$O$31),"")</f>
        <v/>
      </c>
      <c r="AD29" s="23" t="str">
        <f>IF(AND('Mapa de Riesgos'!$Y$32="Media",'Mapa de Riesgos'!$AA$32="Mayor"),CONCATENATE("R4C",'Mapa de Riesgos'!$O$32),"")</f>
        <v/>
      </c>
      <c r="AE29" s="23" t="str">
        <f>IF(AND('Mapa de Riesgos'!$Y$33="Media",'Mapa de Riesgos'!$AA$33="Mayor"),CONCATENATE("R4C",'Mapa de Riesgos'!$O$33),"")</f>
        <v/>
      </c>
      <c r="AF29" s="23" t="str">
        <f>IF(AND('Mapa de Riesgos'!$Y$34="Media",'Mapa de Riesgos'!$AA$34="Mayor"),CONCATENATE("R4C",'Mapa de Riesgos'!$O$34),"")</f>
        <v/>
      </c>
      <c r="AG29" s="24" t="str">
        <f>IF(AND('Mapa de Riesgos'!$Y$35="Media",'Mapa de Riesgos'!$AA$35="Mayor"),CONCATENATE("R4C",'Mapa de Riesgos'!$O$35),"")</f>
        <v/>
      </c>
      <c r="AH29" s="25" t="str">
        <f>IF(AND('Mapa de Riesgos'!$Y$30="Media",'Mapa de Riesgos'!$AA$30="Catastrófico"),CONCATENATE("R4C",'Mapa de Riesgos'!$O$30),"")</f>
        <v/>
      </c>
      <c r="AI29" s="26" t="str">
        <f>IF(AND('Mapa de Riesgos'!$Y$31="Media",'Mapa de Riesgos'!$AA$31="Catastrófico"),CONCATENATE("R4C",'Mapa de Riesgos'!$O$31),"")</f>
        <v/>
      </c>
      <c r="AJ29" s="26" t="str">
        <f>IF(AND('Mapa de Riesgos'!$Y$32="Media",'Mapa de Riesgos'!$AA$32="Catastrófico"),CONCATENATE("R4C",'Mapa de Riesgos'!$O$32),"")</f>
        <v/>
      </c>
      <c r="AK29" s="26" t="str">
        <f>IF(AND('Mapa de Riesgos'!$Y$33="Media",'Mapa de Riesgos'!$AA$33="Catastrófico"),CONCATENATE("R4C",'Mapa de Riesgos'!$O$33),"")</f>
        <v/>
      </c>
      <c r="AL29" s="26" t="str">
        <f>IF(AND('Mapa de Riesgos'!$Y$34="Media",'Mapa de Riesgos'!$AA$34="Catastrófico"),CONCATENATE("R4C",'Mapa de Riesgos'!$O$34),"")</f>
        <v/>
      </c>
      <c r="AM29" s="27" t="str">
        <f>IF(AND('Mapa de Riesgos'!$Y$35="Media",'Mapa de Riesgos'!$AA$35="Catastrófico"),CONCATENATE("R4C",'Mapa de Riesgos'!$O$35),"")</f>
        <v/>
      </c>
      <c r="AN29" s="53"/>
      <c r="AO29" s="447"/>
      <c r="AP29" s="448"/>
      <c r="AQ29" s="448"/>
      <c r="AR29" s="448"/>
      <c r="AS29" s="448"/>
      <c r="AT29" s="449"/>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row>
    <row r="30" spans="1:76" ht="15" customHeight="1" x14ac:dyDescent="0.25">
      <c r="A30" s="53"/>
      <c r="B30" s="319"/>
      <c r="C30" s="319"/>
      <c r="D30" s="320"/>
      <c r="E30" s="418"/>
      <c r="F30" s="417"/>
      <c r="G30" s="417"/>
      <c r="H30" s="417"/>
      <c r="I30" s="433"/>
      <c r="J30" s="37" t="str">
        <f>IF(AND('Mapa de Riesgos'!$Y$36="Media",'Mapa de Riesgos'!$AA$36="Leve"),CONCATENATE("R5C",'Mapa de Riesgos'!$O$36),"")</f>
        <v/>
      </c>
      <c r="K30" s="38" t="str">
        <f>IF(AND('Mapa de Riesgos'!$Y$37="Media",'Mapa de Riesgos'!$AA$37="Leve"),CONCATENATE("R5C",'Mapa de Riesgos'!$O$37),"")</f>
        <v/>
      </c>
      <c r="L30" s="38" t="str">
        <f>IF(AND('Mapa de Riesgos'!$Y$38="Media",'Mapa de Riesgos'!$AA$38="Leve"),CONCATENATE("R5C",'Mapa de Riesgos'!$O$38),"")</f>
        <v/>
      </c>
      <c r="M30" s="38" t="str">
        <f>IF(AND('Mapa de Riesgos'!$Y$39="Media",'Mapa de Riesgos'!$AA$39="Leve"),CONCATENATE("R5C",'Mapa de Riesgos'!$O$39),"")</f>
        <v/>
      </c>
      <c r="N30" s="38" t="str">
        <f>IF(AND('Mapa de Riesgos'!$Y$40="Media",'Mapa de Riesgos'!$AA$40="Leve"),CONCATENATE("R5C",'Mapa de Riesgos'!$O$40),"")</f>
        <v/>
      </c>
      <c r="O30" s="39" t="str">
        <f>IF(AND('Mapa de Riesgos'!$Y$41="Media",'Mapa de Riesgos'!$AA$41="Leve"),CONCATENATE("R5C",'Mapa de Riesgos'!$O$41),"")</f>
        <v/>
      </c>
      <c r="P30" s="37" t="str">
        <f>IF(AND('Mapa de Riesgos'!$Y$36="Media",'Mapa de Riesgos'!$AA$36="Menor"),CONCATENATE("R5C",'Mapa de Riesgos'!$O$36),"")</f>
        <v/>
      </c>
      <c r="Q30" s="38" t="str">
        <f>IF(AND('Mapa de Riesgos'!$Y$37="Media",'Mapa de Riesgos'!$AA$37="Menor"),CONCATENATE("R5C",'Mapa de Riesgos'!$O$37),"")</f>
        <v/>
      </c>
      <c r="R30" s="38" t="str">
        <f>IF(AND('Mapa de Riesgos'!$Y$38="Media",'Mapa de Riesgos'!$AA$38="Menor"),CONCATENATE("R5C",'Mapa de Riesgos'!$O$38),"")</f>
        <v/>
      </c>
      <c r="S30" s="38" t="str">
        <f>IF(AND('Mapa de Riesgos'!$Y$39="Media",'Mapa de Riesgos'!$AA$39="Menor"),CONCATENATE("R5C",'Mapa de Riesgos'!$O$39),"")</f>
        <v/>
      </c>
      <c r="T30" s="38" t="str">
        <f>IF(AND('Mapa de Riesgos'!$Y$40="Media",'Mapa de Riesgos'!$AA$40="Menor"),CONCATENATE("R5C",'Mapa de Riesgos'!$O$40),"")</f>
        <v/>
      </c>
      <c r="U30" s="39" t="str">
        <f>IF(AND('Mapa de Riesgos'!$Y$41="Media",'Mapa de Riesgos'!$AA$41="Menor"),CONCATENATE("R5C",'Mapa de Riesgos'!$O$41),"")</f>
        <v/>
      </c>
      <c r="V30" s="37" t="str">
        <f>IF(AND('Mapa de Riesgos'!$Y$36="Media",'Mapa de Riesgos'!$AA$36="Moderado"),CONCATENATE("R5C",'Mapa de Riesgos'!$O$36),"")</f>
        <v/>
      </c>
      <c r="W30" s="38" t="str">
        <f>IF(AND('Mapa de Riesgos'!$Y$37="Media",'Mapa de Riesgos'!$AA$37="Moderado"),CONCATENATE("R5C",'Mapa de Riesgos'!$O$37),"")</f>
        <v/>
      </c>
      <c r="X30" s="38" t="str">
        <f>IF(AND('Mapa de Riesgos'!$Y$38="Media",'Mapa de Riesgos'!$AA$38="Moderado"),CONCATENATE("R5C",'Mapa de Riesgos'!$O$38),"")</f>
        <v/>
      </c>
      <c r="Y30" s="38" t="str">
        <f>IF(AND('Mapa de Riesgos'!$Y$39="Media",'Mapa de Riesgos'!$AA$39="Moderado"),CONCATENATE("R5C",'Mapa de Riesgos'!$O$39),"")</f>
        <v/>
      </c>
      <c r="Z30" s="38" t="str">
        <f>IF(AND('Mapa de Riesgos'!$Y$40="Media",'Mapa de Riesgos'!$AA$40="Moderado"),CONCATENATE("R5C",'Mapa de Riesgos'!$O$40),"")</f>
        <v/>
      </c>
      <c r="AA30" s="39" t="str">
        <f>IF(AND('Mapa de Riesgos'!$Y$41="Media",'Mapa de Riesgos'!$AA$41="Moderado"),CONCATENATE("R5C",'Mapa de Riesgos'!$O$41),"")</f>
        <v/>
      </c>
      <c r="AB30" s="22" t="str">
        <f>IF(AND('Mapa de Riesgos'!$Y$36="Media",'Mapa de Riesgos'!$AA$36="Mayor"),CONCATENATE("R5C",'Mapa de Riesgos'!$O$36),"")</f>
        <v/>
      </c>
      <c r="AC30" s="23" t="str">
        <f>IF(AND('Mapa de Riesgos'!$Y$37="Media",'Mapa de Riesgos'!$AA$37="Mayor"),CONCATENATE("R5C",'Mapa de Riesgos'!$O$37),"")</f>
        <v/>
      </c>
      <c r="AD30" s="23" t="str">
        <f>IF(AND('Mapa de Riesgos'!$Y$38="Media",'Mapa de Riesgos'!$AA$38="Mayor"),CONCATENATE("R5C",'Mapa de Riesgos'!$O$38),"")</f>
        <v/>
      </c>
      <c r="AE30" s="23" t="str">
        <f>IF(AND('Mapa de Riesgos'!$Y$39="Media",'Mapa de Riesgos'!$AA$39="Mayor"),CONCATENATE("R5C",'Mapa de Riesgos'!$O$39),"")</f>
        <v/>
      </c>
      <c r="AF30" s="23" t="str">
        <f>IF(AND('Mapa de Riesgos'!$Y$40="Media",'Mapa de Riesgos'!$AA$40="Mayor"),CONCATENATE("R5C",'Mapa de Riesgos'!$O$40),"")</f>
        <v/>
      </c>
      <c r="AG30" s="24" t="str">
        <f>IF(AND('Mapa de Riesgos'!$Y$41="Media",'Mapa de Riesgos'!$AA$41="Mayor"),CONCATENATE("R5C",'Mapa de Riesgos'!$O$41),"")</f>
        <v/>
      </c>
      <c r="AH30" s="25" t="str">
        <f>IF(AND('Mapa de Riesgos'!$Y$36="Media",'Mapa de Riesgos'!$AA$36="Catastrófico"),CONCATENATE("R5C",'Mapa de Riesgos'!$O$36),"")</f>
        <v/>
      </c>
      <c r="AI30" s="26" t="str">
        <f>IF(AND('Mapa de Riesgos'!$Y$37="Media",'Mapa de Riesgos'!$AA$37="Catastrófico"),CONCATENATE("R5C",'Mapa de Riesgos'!$O$37),"")</f>
        <v/>
      </c>
      <c r="AJ30" s="26" t="str">
        <f>IF(AND('Mapa de Riesgos'!$Y$38="Media",'Mapa de Riesgos'!$AA$38="Catastrófico"),CONCATENATE("R5C",'Mapa de Riesgos'!$O$38),"")</f>
        <v/>
      </c>
      <c r="AK30" s="26" t="str">
        <f>IF(AND('Mapa de Riesgos'!$Y$39="Media",'Mapa de Riesgos'!$AA$39="Catastrófico"),CONCATENATE("R5C",'Mapa de Riesgos'!$O$39),"")</f>
        <v/>
      </c>
      <c r="AL30" s="26" t="str">
        <f>IF(AND('Mapa de Riesgos'!$Y$40="Media",'Mapa de Riesgos'!$AA$40="Catastrófico"),CONCATENATE("R5C",'Mapa de Riesgos'!$O$40),"")</f>
        <v/>
      </c>
      <c r="AM30" s="27" t="str">
        <f>IF(AND('Mapa de Riesgos'!$Y$41="Media",'Mapa de Riesgos'!$AA$41="Catastrófico"),CONCATENATE("R5C",'Mapa de Riesgos'!$O$41),"")</f>
        <v/>
      </c>
      <c r="AN30" s="53"/>
      <c r="AO30" s="447"/>
      <c r="AP30" s="448"/>
      <c r="AQ30" s="448"/>
      <c r="AR30" s="448"/>
      <c r="AS30" s="448"/>
      <c r="AT30" s="449"/>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row>
    <row r="31" spans="1:76" ht="15" customHeight="1" x14ac:dyDescent="0.25">
      <c r="A31" s="53"/>
      <c r="B31" s="319"/>
      <c r="C31" s="319"/>
      <c r="D31" s="320"/>
      <c r="E31" s="418"/>
      <c r="F31" s="417"/>
      <c r="G31" s="417"/>
      <c r="H31" s="417"/>
      <c r="I31" s="433"/>
      <c r="J31" s="37" t="str">
        <f>IF(AND('Mapa de Riesgos'!$Y$42="Media",'Mapa de Riesgos'!$AA$42="Leve"),CONCATENATE("R6C",'Mapa de Riesgos'!$O$42),"")</f>
        <v/>
      </c>
      <c r="K31" s="38" t="str">
        <f>IF(AND('Mapa de Riesgos'!$Y$43="Media",'Mapa de Riesgos'!$AA$43="Leve"),CONCATENATE("R6C",'Mapa de Riesgos'!$O$43),"")</f>
        <v/>
      </c>
      <c r="L31" s="38" t="str">
        <f>IF(AND('Mapa de Riesgos'!$Y$44="Media",'Mapa de Riesgos'!$AA$44="Leve"),CONCATENATE("R6C",'Mapa de Riesgos'!$O$44),"")</f>
        <v/>
      </c>
      <c r="M31" s="38" t="str">
        <f>IF(AND('Mapa de Riesgos'!$Y$45="Media",'Mapa de Riesgos'!$AA$45="Leve"),CONCATENATE("R6C",'Mapa de Riesgos'!$O$45),"")</f>
        <v/>
      </c>
      <c r="N31" s="38" t="str">
        <f>IF(AND('Mapa de Riesgos'!$Y$46="Media",'Mapa de Riesgos'!$AA$46="Leve"),CONCATENATE("R6C",'Mapa de Riesgos'!$O$46),"")</f>
        <v/>
      </c>
      <c r="O31" s="39" t="str">
        <f>IF(AND('Mapa de Riesgos'!$Y$47="Media",'Mapa de Riesgos'!$AA$47="Leve"),CONCATENATE("R6C",'Mapa de Riesgos'!$O$47),"")</f>
        <v/>
      </c>
      <c r="P31" s="37" t="str">
        <f>IF(AND('Mapa de Riesgos'!$Y$42="Media",'Mapa de Riesgos'!$AA$42="Menor"),CONCATENATE("R6C",'Mapa de Riesgos'!$O$42),"")</f>
        <v/>
      </c>
      <c r="Q31" s="38" t="str">
        <f>IF(AND('Mapa de Riesgos'!$Y$43="Media",'Mapa de Riesgos'!$AA$43="Menor"),CONCATENATE("R6C",'Mapa de Riesgos'!$O$43),"")</f>
        <v/>
      </c>
      <c r="R31" s="38" t="str">
        <f>IF(AND('Mapa de Riesgos'!$Y$44="Media",'Mapa de Riesgos'!$AA$44="Menor"),CONCATENATE("R6C",'Mapa de Riesgos'!$O$44),"")</f>
        <v/>
      </c>
      <c r="S31" s="38" t="str">
        <f>IF(AND('Mapa de Riesgos'!$Y$45="Media",'Mapa de Riesgos'!$AA$45="Menor"),CONCATENATE("R6C",'Mapa de Riesgos'!$O$45),"")</f>
        <v/>
      </c>
      <c r="T31" s="38" t="str">
        <f>IF(AND('Mapa de Riesgos'!$Y$46="Media",'Mapa de Riesgos'!$AA$46="Menor"),CONCATENATE("R6C",'Mapa de Riesgos'!$O$46),"")</f>
        <v/>
      </c>
      <c r="U31" s="39" t="str">
        <f>IF(AND('Mapa de Riesgos'!$Y$47="Media",'Mapa de Riesgos'!$AA$47="Menor"),CONCATENATE("R6C",'Mapa de Riesgos'!$O$47),"")</f>
        <v/>
      </c>
      <c r="V31" s="37" t="str">
        <f>IF(AND('Mapa de Riesgos'!$Y$42="Media",'Mapa de Riesgos'!$AA$42="Moderado"),CONCATENATE("R6C",'Mapa de Riesgos'!$O$42),"")</f>
        <v/>
      </c>
      <c r="W31" s="38" t="str">
        <f>IF(AND('Mapa de Riesgos'!$Y$43="Media",'Mapa de Riesgos'!$AA$43="Moderado"),CONCATENATE("R6C",'Mapa de Riesgos'!$O$43),"")</f>
        <v/>
      </c>
      <c r="X31" s="38" t="str">
        <f>IF(AND('Mapa de Riesgos'!$Y$44="Media",'Mapa de Riesgos'!$AA$44="Moderado"),CONCATENATE("R6C",'Mapa de Riesgos'!$O$44),"")</f>
        <v/>
      </c>
      <c r="Y31" s="38" t="str">
        <f>IF(AND('Mapa de Riesgos'!$Y$45="Media",'Mapa de Riesgos'!$AA$45="Moderado"),CONCATENATE("R6C",'Mapa de Riesgos'!$O$45),"")</f>
        <v/>
      </c>
      <c r="Z31" s="38" t="str">
        <f>IF(AND('Mapa de Riesgos'!$Y$46="Media",'Mapa de Riesgos'!$AA$46="Moderado"),CONCATENATE("R6C",'Mapa de Riesgos'!$O$46),"")</f>
        <v/>
      </c>
      <c r="AA31" s="39" t="str">
        <f>IF(AND('Mapa de Riesgos'!$Y$47="Media",'Mapa de Riesgos'!$AA$47="Moderado"),CONCATENATE("R6C",'Mapa de Riesgos'!$O$47),"")</f>
        <v/>
      </c>
      <c r="AB31" s="22" t="str">
        <f>IF(AND('Mapa de Riesgos'!$Y$42="Media",'Mapa de Riesgos'!$AA$42="Mayor"),CONCATENATE("R6C",'Mapa de Riesgos'!$O$42),"")</f>
        <v/>
      </c>
      <c r="AC31" s="23" t="str">
        <f>IF(AND('Mapa de Riesgos'!$Y$43="Media",'Mapa de Riesgos'!$AA$43="Mayor"),CONCATENATE("R6C",'Mapa de Riesgos'!$O$43),"")</f>
        <v/>
      </c>
      <c r="AD31" s="23" t="str">
        <f>IF(AND('Mapa de Riesgos'!$Y$44="Media",'Mapa de Riesgos'!$AA$44="Mayor"),CONCATENATE("R6C",'Mapa de Riesgos'!$O$44),"")</f>
        <v/>
      </c>
      <c r="AE31" s="23" t="str">
        <f>IF(AND('Mapa de Riesgos'!$Y$45="Media",'Mapa de Riesgos'!$AA$45="Mayor"),CONCATENATE("R6C",'Mapa de Riesgos'!$O$45),"")</f>
        <v/>
      </c>
      <c r="AF31" s="23" t="str">
        <f>IF(AND('Mapa de Riesgos'!$Y$46="Media",'Mapa de Riesgos'!$AA$46="Mayor"),CONCATENATE("R6C",'Mapa de Riesgos'!$O$46),"")</f>
        <v/>
      </c>
      <c r="AG31" s="24" t="str">
        <f>IF(AND('Mapa de Riesgos'!$Y$47="Media",'Mapa de Riesgos'!$AA$47="Mayor"),CONCATENATE("R6C",'Mapa de Riesgos'!$O$47),"")</f>
        <v/>
      </c>
      <c r="AH31" s="25" t="str">
        <f>IF(AND('Mapa de Riesgos'!$Y$42="Media",'Mapa de Riesgos'!$AA$42="Catastrófico"),CONCATENATE("R6C",'Mapa de Riesgos'!$O$42),"")</f>
        <v/>
      </c>
      <c r="AI31" s="26" t="str">
        <f>IF(AND('Mapa de Riesgos'!$Y$43="Media",'Mapa de Riesgos'!$AA$43="Catastrófico"),CONCATENATE("R6C",'Mapa de Riesgos'!$O$43),"")</f>
        <v/>
      </c>
      <c r="AJ31" s="26" t="str">
        <f>IF(AND('Mapa de Riesgos'!$Y$44="Media",'Mapa de Riesgos'!$AA$44="Catastrófico"),CONCATENATE("R6C",'Mapa de Riesgos'!$O$44),"")</f>
        <v/>
      </c>
      <c r="AK31" s="26" t="str">
        <f>IF(AND('Mapa de Riesgos'!$Y$45="Media",'Mapa de Riesgos'!$AA$45="Catastrófico"),CONCATENATE("R6C",'Mapa de Riesgos'!$O$45),"")</f>
        <v/>
      </c>
      <c r="AL31" s="26" t="str">
        <f>IF(AND('Mapa de Riesgos'!$Y$46="Media",'Mapa de Riesgos'!$AA$46="Catastrófico"),CONCATENATE("R6C",'Mapa de Riesgos'!$O$46),"")</f>
        <v/>
      </c>
      <c r="AM31" s="27" t="str">
        <f>IF(AND('Mapa de Riesgos'!$Y$47="Media",'Mapa de Riesgos'!$AA$47="Catastrófico"),CONCATENATE("R6C",'Mapa de Riesgos'!$O$47),"")</f>
        <v/>
      </c>
      <c r="AN31" s="53"/>
      <c r="AO31" s="447"/>
      <c r="AP31" s="448"/>
      <c r="AQ31" s="448"/>
      <c r="AR31" s="448"/>
      <c r="AS31" s="448"/>
      <c r="AT31" s="449"/>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row>
    <row r="32" spans="1:76" ht="15" customHeight="1" x14ac:dyDescent="0.25">
      <c r="A32" s="53"/>
      <c r="B32" s="319"/>
      <c r="C32" s="319"/>
      <c r="D32" s="320"/>
      <c r="E32" s="418"/>
      <c r="F32" s="417"/>
      <c r="G32" s="417"/>
      <c r="H32" s="417"/>
      <c r="I32" s="433"/>
      <c r="J32" s="37" t="str">
        <f>IF(AND('Mapa de Riesgos'!$Y$48="Media",'Mapa de Riesgos'!$AA$48="Leve"),CONCATENATE("R7C",'Mapa de Riesgos'!$O$48),"")</f>
        <v/>
      </c>
      <c r="K32" s="38" t="str">
        <f>IF(AND('Mapa de Riesgos'!$Y$49="Media",'Mapa de Riesgos'!$AA$49="Leve"),CONCATENATE("R7C",'Mapa de Riesgos'!$O$49),"")</f>
        <v/>
      </c>
      <c r="L32" s="38" t="str">
        <f>IF(AND('Mapa de Riesgos'!$Y$50="Media",'Mapa de Riesgos'!$AA$50="Leve"),CONCATENATE("R7C",'Mapa de Riesgos'!$O$50),"")</f>
        <v/>
      </c>
      <c r="M32" s="38" t="str">
        <f>IF(AND('Mapa de Riesgos'!$Y$51="Media",'Mapa de Riesgos'!$AA$51="Leve"),CONCATENATE("R7C",'Mapa de Riesgos'!$O$51),"")</f>
        <v/>
      </c>
      <c r="N32" s="38" t="str">
        <f>IF(AND('Mapa de Riesgos'!$Y$52="Media",'Mapa de Riesgos'!$AA$52="Leve"),CONCATENATE("R7C",'Mapa de Riesgos'!$O$52),"")</f>
        <v/>
      </c>
      <c r="O32" s="39" t="str">
        <f>IF(AND('Mapa de Riesgos'!$Y$53="Media",'Mapa de Riesgos'!$AA$53="Leve"),CONCATENATE("R7C",'Mapa de Riesgos'!$O$53),"")</f>
        <v/>
      </c>
      <c r="P32" s="37" t="str">
        <f>IF(AND('Mapa de Riesgos'!$Y$48="Media",'Mapa de Riesgos'!$AA$48="Menor"),CONCATENATE("R7C",'Mapa de Riesgos'!$O$48),"")</f>
        <v/>
      </c>
      <c r="Q32" s="38" t="str">
        <f>IF(AND('Mapa de Riesgos'!$Y$49="Media",'Mapa de Riesgos'!$AA$49="Menor"),CONCATENATE("R7C",'Mapa de Riesgos'!$O$49),"")</f>
        <v/>
      </c>
      <c r="R32" s="38" t="str">
        <f>IF(AND('Mapa de Riesgos'!$Y$50="Media",'Mapa de Riesgos'!$AA$50="Menor"),CONCATENATE("R7C",'Mapa de Riesgos'!$O$50),"")</f>
        <v/>
      </c>
      <c r="S32" s="38" t="str">
        <f>IF(AND('Mapa de Riesgos'!$Y$51="Media",'Mapa de Riesgos'!$AA$51="Menor"),CONCATENATE("R7C",'Mapa de Riesgos'!$O$51),"")</f>
        <v/>
      </c>
      <c r="T32" s="38" t="str">
        <f>IF(AND('Mapa de Riesgos'!$Y$52="Media",'Mapa de Riesgos'!$AA$52="Menor"),CONCATENATE("R7C",'Mapa de Riesgos'!$O$52),"")</f>
        <v/>
      </c>
      <c r="U32" s="39" t="str">
        <f>IF(AND('Mapa de Riesgos'!$Y$53="Media",'Mapa de Riesgos'!$AA$53="Menor"),CONCATENATE("R7C",'Mapa de Riesgos'!$O$53),"")</f>
        <v/>
      </c>
      <c r="V32" s="37" t="str">
        <f>IF(AND('Mapa de Riesgos'!$Y$48="Media",'Mapa de Riesgos'!$AA$48="Moderado"),CONCATENATE("R7C",'Mapa de Riesgos'!$O$48),"")</f>
        <v/>
      </c>
      <c r="W32" s="38" t="str">
        <f>IF(AND('Mapa de Riesgos'!$Y$49="Media",'Mapa de Riesgos'!$AA$49="Moderado"),CONCATENATE("R7C",'Mapa de Riesgos'!$O$49),"")</f>
        <v/>
      </c>
      <c r="X32" s="38" t="str">
        <f>IF(AND('Mapa de Riesgos'!$Y$50="Media",'Mapa de Riesgos'!$AA$50="Moderado"),CONCATENATE("R7C",'Mapa de Riesgos'!$O$50),"")</f>
        <v/>
      </c>
      <c r="Y32" s="38" t="str">
        <f>IF(AND('Mapa de Riesgos'!$Y$51="Media",'Mapa de Riesgos'!$AA$51="Moderado"),CONCATENATE("R7C",'Mapa de Riesgos'!$O$51),"")</f>
        <v/>
      </c>
      <c r="Z32" s="38" t="str">
        <f>IF(AND('Mapa de Riesgos'!$Y$52="Media",'Mapa de Riesgos'!$AA$52="Moderado"),CONCATENATE("R7C",'Mapa de Riesgos'!$O$52),"")</f>
        <v/>
      </c>
      <c r="AA32" s="39" t="str">
        <f>IF(AND('Mapa de Riesgos'!$Y$53="Media",'Mapa de Riesgos'!$AA$53="Moderado"),CONCATENATE("R7C",'Mapa de Riesgos'!$O$53),"")</f>
        <v/>
      </c>
      <c r="AB32" s="22" t="str">
        <f>IF(AND('Mapa de Riesgos'!$Y$48="Media",'Mapa de Riesgos'!$AA$48="Mayor"),CONCATENATE("R7C",'Mapa de Riesgos'!$O$48),"")</f>
        <v/>
      </c>
      <c r="AC32" s="23" t="str">
        <f>IF(AND('Mapa de Riesgos'!$Y$49="Media",'Mapa de Riesgos'!$AA$49="Mayor"),CONCATENATE("R7C",'Mapa de Riesgos'!$O$49),"")</f>
        <v/>
      </c>
      <c r="AD32" s="23" t="str">
        <f>IF(AND('Mapa de Riesgos'!$Y$50="Media",'Mapa de Riesgos'!$AA$50="Mayor"),CONCATENATE("R7C",'Mapa de Riesgos'!$O$50),"")</f>
        <v/>
      </c>
      <c r="AE32" s="23" t="str">
        <f>IF(AND('Mapa de Riesgos'!$Y$51="Media",'Mapa de Riesgos'!$AA$51="Mayor"),CONCATENATE("R7C",'Mapa de Riesgos'!$O$51),"")</f>
        <v/>
      </c>
      <c r="AF32" s="23" t="str">
        <f>IF(AND('Mapa de Riesgos'!$Y$52="Media",'Mapa de Riesgos'!$AA$52="Mayor"),CONCATENATE("R7C",'Mapa de Riesgos'!$O$52),"")</f>
        <v/>
      </c>
      <c r="AG32" s="24" t="str">
        <f>IF(AND('Mapa de Riesgos'!$Y$53="Media",'Mapa de Riesgos'!$AA$53="Mayor"),CONCATENATE("R7C",'Mapa de Riesgos'!$O$53),"")</f>
        <v/>
      </c>
      <c r="AH32" s="25" t="str">
        <f>IF(AND('Mapa de Riesgos'!$Y$48="Media",'Mapa de Riesgos'!$AA$48="Catastrófico"),CONCATENATE("R7C",'Mapa de Riesgos'!$O$48),"")</f>
        <v/>
      </c>
      <c r="AI32" s="26" t="str">
        <f>IF(AND('Mapa de Riesgos'!$Y$49="Media",'Mapa de Riesgos'!$AA$49="Catastrófico"),CONCATENATE("R7C",'Mapa de Riesgos'!$O$49),"")</f>
        <v/>
      </c>
      <c r="AJ32" s="26" t="str">
        <f>IF(AND('Mapa de Riesgos'!$Y$50="Media",'Mapa de Riesgos'!$AA$50="Catastrófico"),CONCATENATE("R7C",'Mapa de Riesgos'!$O$50),"")</f>
        <v/>
      </c>
      <c r="AK32" s="26" t="str">
        <f>IF(AND('Mapa de Riesgos'!$Y$51="Media",'Mapa de Riesgos'!$AA$51="Catastrófico"),CONCATENATE("R7C",'Mapa de Riesgos'!$O$51),"")</f>
        <v/>
      </c>
      <c r="AL32" s="26" t="str">
        <f>IF(AND('Mapa de Riesgos'!$Y$52="Media",'Mapa de Riesgos'!$AA$52="Catastrófico"),CONCATENATE("R7C",'Mapa de Riesgos'!$O$52),"")</f>
        <v/>
      </c>
      <c r="AM32" s="27" t="str">
        <f>IF(AND('Mapa de Riesgos'!$Y$53="Media",'Mapa de Riesgos'!$AA$53="Catastrófico"),CONCATENATE("R7C",'Mapa de Riesgos'!$O$53),"")</f>
        <v/>
      </c>
      <c r="AN32" s="53"/>
      <c r="AO32" s="447"/>
      <c r="AP32" s="448"/>
      <c r="AQ32" s="448"/>
      <c r="AR32" s="448"/>
      <c r="AS32" s="448"/>
      <c r="AT32" s="449"/>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row>
    <row r="33" spans="1:80" ht="15" customHeight="1" x14ac:dyDescent="0.25">
      <c r="A33" s="53"/>
      <c r="B33" s="319"/>
      <c r="C33" s="319"/>
      <c r="D33" s="320"/>
      <c r="E33" s="418"/>
      <c r="F33" s="417"/>
      <c r="G33" s="417"/>
      <c r="H33" s="417"/>
      <c r="I33" s="433"/>
      <c r="J33" s="37" t="str">
        <f>IF(AND('Mapa de Riesgos'!$Y$54="Media",'Mapa de Riesgos'!$AA$54="Leve"),CONCATENATE("R8C",'Mapa de Riesgos'!$O$54),"")</f>
        <v/>
      </c>
      <c r="K33" s="38" t="str">
        <f>IF(AND('Mapa de Riesgos'!$Y$55="Media",'Mapa de Riesgos'!$AA$55="Leve"),CONCATENATE("R8C",'Mapa de Riesgos'!$O$55),"")</f>
        <v/>
      </c>
      <c r="L33" s="38" t="str">
        <f>IF(AND('Mapa de Riesgos'!$Y$56="Media",'Mapa de Riesgos'!$AA$56="Leve"),CONCATENATE("R8C",'Mapa de Riesgos'!$O$56),"")</f>
        <v/>
      </c>
      <c r="M33" s="38" t="str">
        <f>IF(AND('Mapa de Riesgos'!$Y$57="Media",'Mapa de Riesgos'!$AA$57="Leve"),CONCATENATE("R8C",'Mapa de Riesgos'!$O$57),"")</f>
        <v/>
      </c>
      <c r="N33" s="38" t="str">
        <f>IF(AND('Mapa de Riesgos'!$Y$58="Media",'Mapa de Riesgos'!$AA$58="Leve"),CONCATENATE("R8C",'Mapa de Riesgos'!$O$58),"")</f>
        <v/>
      </c>
      <c r="O33" s="39" t="str">
        <f>IF(AND('Mapa de Riesgos'!$Y$59="Media",'Mapa de Riesgos'!$AA$59="Leve"),CONCATENATE("R8C",'Mapa de Riesgos'!$O$59),"")</f>
        <v/>
      </c>
      <c r="P33" s="37" t="str">
        <f>IF(AND('Mapa de Riesgos'!$Y$54="Media",'Mapa de Riesgos'!$AA$54="Menor"),CONCATENATE("R8C",'Mapa de Riesgos'!$O$54),"")</f>
        <v/>
      </c>
      <c r="Q33" s="38" t="str">
        <f>IF(AND('Mapa de Riesgos'!$Y$55="Media",'Mapa de Riesgos'!$AA$55="Menor"),CONCATENATE("R8C",'Mapa de Riesgos'!$O$55),"")</f>
        <v/>
      </c>
      <c r="R33" s="38" t="str">
        <f>IF(AND('Mapa de Riesgos'!$Y$56="Media",'Mapa de Riesgos'!$AA$56="Menor"),CONCATENATE("R8C",'Mapa de Riesgos'!$O$56),"")</f>
        <v/>
      </c>
      <c r="S33" s="38" t="str">
        <f>IF(AND('Mapa de Riesgos'!$Y$57="Media",'Mapa de Riesgos'!$AA$57="Menor"),CONCATENATE("R8C",'Mapa de Riesgos'!$O$57),"")</f>
        <v/>
      </c>
      <c r="T33" s="38" t="str">
        <f>IF(AND('Mapa de Riesgos'!$Y$58="Media",'Mapa de Riesgos'!$AA$58="Menor"),CONCATENATE("R8C",'Mapa de Riesgos'!$O$58),"")</f>
        <v/>
      </c>
      <c r="U33" s="39" t="str">
        <f>IF(AND('Mapa de Riesgos'!$Y$59="Media",'Mapa de Riesgos'!$AA$59="Menor"),CONCATENATE("R8C",'Mapa de Riesgos'!$O$59),"")</f>
        <v/>
      </c>
      <c r="V33" s="37" t="str">
        <f>IF(AND('Mapa de Riesgos'!$Y$54="Media",'Mapa de Riesgos'!$AA$54="Moderado"),CONCATENATE("R8C",'Mapa de Riesgos'!$O$54),"")</f>
        <v/>
      </c>
      <c r="W33" s="38" t="str">
        <f>IF(AND('Mapa de Riesgos'!$Y$55="Media",'Mapa de Riesgos'!$AA$55="Moderado"),CONCATENATE("R8C",'Mapa de Riesgos'!$O$55),"")</f>
        <v/>
      </c>
      <c r="X33" s="38" t="str">
        <f>IF(AND('Mapa de Riesgos'!$Y$56="Media",'Mapa de Riesgos'!$AA$56="Moderado"),CONCATENATE("R8C",'Mapa de Riesgos'!$O$56),"")</f>
        <v/>
      </c>
      <c r="Y33" s="38" t="str">
        <f>IF(AND('Mapa de Riesgos'!$Y$57="Media",'Mapa de Riesgos'!$AA$57="Moderado"),CONCATENATE("R8C",'Mapa de Riesgos'!$O$57),"")</f>
        <v/>
      </c>
      <c r="Z33" s="38" t="str">
        <f>IF(AND('Mapa de Riesgos'!$Y$58="Media",'Mapa de Riesgos'!$AA$58="Moderado"),CONCATENATE("R8C",'Mapa de Riesgos'!$O$58),"")</f>
        <v/>
      </c>
      <c r="AA33" s="39" t="str">
        <f>IF(AND('Mapa de Riesgos'!$Y$59="Media",'Mapa de Riesgos'!$AA$59="Moderado"),CONCATENATE("R8C",'Mapa de Riesgos'!$O$59),"")</f>
        <v/>
      </c>
      <c r="AB33" s="22" t="str">
        <f>IF(AND('Mapa de Riesgos'!$Y$54="Media",'Mapa de Riesgos'!$AA$54="Mayor"),CONCATENATE("R8C",'Mapa de Riesgos'!$O$54),"")</f>
        <v/>
      </c>
      <c r="AC33" s="23" t="str">
        <f>IF(AND('Mapa de Riesgos'!$Y$55="Media",'Mapa de Riesgos'!$AA$55="Mayor"),CONCATENATE("R8C",'Mapa de Riesgos'!$O$55),"")</f>
        <v/>
      </c>
      <c r="AD33" s="23" t="str">
        <f>IF(AND('Mapa de Riesgos'!$Y$56="Media",'Mapa de Riesgos'!$AA$56="Mayor"),CONCATENATE("R8C",'Mapa de Riesgos'!$O$56),"")</f>
        <v/>
      </c>
      <c r="AE33" s="23" t="str">
        <f>IF(AND('Mapa de Riesgos'!$Y$57="Media",'Mapa de Riesgos'!$AA$57="Mayor"),CONCATENATE("R8C",'Mapa de Riesgos'!$O$57),"")</f>
        <v/>
      </c>
      <c r="AF33" s="23" t="str">
        <f>IF(AND('Mapa de Riesgos'!$Y$58="Media",'Mapa de Riesgos'!$AA$58="Mayor"),CONCATENATE("R8C",'Mapa de Riesgos'!$O$58),"")</f>
        <v/>
      </c>
      <c r="AG33" s="24" t="str">
        <f>IF(AND('Mapa de Riesgos'!$Y$59="Media",'Mapa de Riesgos'!$AA$59="Mayor"),CONCATENATE("R8C",'Mapa de Riesgos'!$O$59),"")</f>
        <v/>
      </c>
      <c r="AH33" s="25" t="str">
        <f>IF(AND('Mapa de Riesgos'!$Y$54="Media",'Mapa de Riesgos'!$AA$54="Catastrófico"),CONCATENATE("R8C",'Mapa de Riesgos'!$O$54),"")</f>
        <v/>
      </c>
      <c r="AI33" s="26" t="str">
        <f>IF(AND('Mapa de Riesgos'!$Y$55="Media",'Mapa de Riesgos'!$AA$55="Catastrófico"),CONCATENATE("R8C",'Mapa de Riesgos'!$O$55),"")</f>
        <v/>
      </c>
      <c r="AJ33" s="26" t="str">
        <f>IF(AND('Mapa de Riesgos'!$Y$56="Media",'Mapa de Riesgos'!$AA$56="Catastrófico"),CONCATENATE("R8C",'Mapa de Riesgos'!$O$56),"")</f>
        <v/>
      </c>
      <c r="AK33" s="26" t="str">
        <f>IF(AND('Mapa de Riesgos'!$Y$57="Media",'Mapa de Riesgos'!$AA$57="Catastrófico"),CONCATENATE("R8C",'Mapa de Riesgos'!$O$57),"")</f>
        <v/>
      </c>
      <c r="AL33" s="26" t="str">
        <f>IF(AND('Mapa de Riesgos'!$Y$58="Media",'Mapa de Riesgos'!$AA$58="Catastrófico"),CONCATENATE("R8C",'Mapa de Riesgos'!$O$58),"")</f>
        <v/>
      </c>
      <c r="AM33" s="27" t="str">
        <f>IF(AND('Mapa de Riesgos'!$Y$59="Media",'Mapa de Riesgos'!$AA$59="Catastrófico"),CONCATENATE("R8C",'Mapa de Riesgos'!$O$59),"")</f>
        <v/>
      </c>
      <c r="AN33" s="53"/>
      <c r="AO33" s="447"/>
      <c r="AP33" s="448"/>
      <c r="AQ33" s="448"/>
      <c r="AR33" s="448"/>
      <c r="AS33" s="448"/>
      <c r="AT33" s="449"/>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row>
    <row r="34" spans="1:80" ht="15" customHeight="1" x14ac:dyDescent="0.25">
      <c r="A34" s="53"/>
      <c r="B34" s="319"/>
      <c r="C34" s="319"/>
      <c r="D34" s="320"/>
      <c r="E34" s="418"/>
      <c r="F34" s="417"/>
      <c r="G34" s="417"/>
      <c r="H34" s="417"/>
      <c r="I34" s="433"/>
      <c r="J34" s="37" t="str">
        <f>IF(AND('Mapa de Riesgos'!$Y$60="Media",'Mapa de Riesgos'!$AA$60="Leve"),CONCATENATE("R9C",'Mapa de Riesgos'!$O$60),"")</f>
        <v/>
      </c>
      <c r="K34" s="38" t="str">
        <f>IF(AND('Mapa de Riesgos'!$Y$61="Media",'Mapa de Riesgos'!$AA$61="Leve"),CONCATENATE("R9C",'Mapa de Riesgos'!$O$61),"")</f>
        <v/>
      </c>
      <c r="L34" s="38" t="str">
        <f>IF(AND('Mapa de Riesgos'!$Y$62="Media",'Mapa de Riesgos'!$AA$62="Leve"),CONCATENATE("R9C",'Mapa de Riesgos'!$O$62),"")</f>
        <v/>
      </c>
      <c r="M34" s="38" t="str">
        <f>IF(AND('Mapa de Riesgos'!$Y$63="Media",'Mapa de Riesgos'!$AA$63="Leve"),CONCATENATE("R9C",'Mapa de Riesgos'!$O$63),"")</f>
        <v/>
      </c>
      <c r="N34" s="38" t="str">
        <f>IF(AND('Mapa de Riesgos'!$Y$64="Media",'Mapa de Riesgos'!$AA$64="Leve"),CONCATENATE("R9C",'Mapa de Riesgos'!$O$64),"")</f>
        <v/>
      </c>
      <c r="O34" s="39" t="str">
        <f>IF(AND('Mapa de Riesgos'!$Y$65="Media",'Mapa de Riesgos'!$AA$65="Leve"),CONCATENATE("R9C",'Mapa de Riesgos'!$O$65),"")</f>
        <v/>
      </c>
      <c r="P34" s="37" t="str">
        <f>IF(AND('Mapa de Riesgos'!$Y$60="Media",'Mapa de Riesgos'!$AA$60="Menor"),CONCATENATE("R9C",'Mapa de Riesgos'!$O$60),"")</f>
        <v/>
      </c>
      <c r="Q34" s="38" t="str">
        <f>IF(AND('Mapa de Riesgos'!$Y$61="Media",'Mapa de Riesgos'!$AA$61="Menor"),CONCATENATE("R9C",'Mapa de Riesgos'!$O$61),"")</f>
        <v/>
      </c>
      <c r="R34" s="38" t="str">
        <f>IF(AND('Mapa de Riesgos'!$Y$62="Media",'Mapa de Riesgos'!$AA$62="Menor"),CONCATENATE("R9C",'Mapa de Riesgos'!$O$62),"")</f>
        <v/>
      </c>
      <c r="S34" s="38" t="str">
        <f>IF(AND('Mapa de Riesgos'!$Y$63="Media",'Mapa de Riesgos'!$AA$63="Menor"),CONCATENATE("R9C",'Mapa de Riesgos'!$O$63),"")</f>
        <v/>
      </c>
      <c r="T34" s="38" t="str">
        <f>IF(AND('Mapa de Riesgos'!$Y$64="Media",'Mapa de Riesgos'!$AA$64="Menor"),CONCATENATE("R9C",'Mapa de Riesgos'!$O$64),"")</f>
        <v/>
      </c>
      <c r="U34" s="39" t="str">
        <f>IF(AND('Mapa de Riesgos'!$Y$65="Media",'Mapa de Riesgos'!$AA$65="Menor"),CONCATENATE("R9C",'Mapa de Riesgos'!$O$65),"")</f>
        <v/>
      </c>
      <c r="V34" s="37" t="str">
        <f>IF(AND('Mapa de Riesgos'!$Y$60="Media",'Mapa de Riesgos'!$AA$60="Moderado"),CONCATENATE("R9C",'Mapa de Riesgos'!$O$60),"")</f>
        <v/>
      </c>
      <c r="W34" s="38" t="str">
        <f>IF(AND('Mapa de Riesgos'!$Y$61="Media",'Mapa de Riesgos'!$AA$61="Moderado"),CONCATENATE("R9C",'Mapa de Riesgos'!$O$61),"")</f>
        <v/>
      </c>
      <c r="X34" s="38" t="str">
        <f>IF(AND('Mapa de Riesgos'!$Y$62="Media",'Mapa de Riesgos'!$AA$62="Moderado"),CONCATENATE("R9C",'Mapa de Riesgos'!$O$62),"")</f>
        <v/>
      </c>
      <c r="Y34" s="38" t="str">
        <f>IF(AND('Mapa de Riesgos'!$Y$63="Media",'Mapa de Riesgos'!$AA$63="Moderado"),CONCATENATE("R9C",'Mapa de Riesgos'!$O$63),"")</f>
        <v/>
      </c>
      <c r="Z34" s="38" t="str">
        <f>IF(AND('Mapa de Riesgos'!$Y$64="Media",'Mapa de Riesgos'!$AA$64="Moderado"),CONCATENATE("R9C",'Mapa de Riesgos'!$O$64),"")</f>
        <v/>
      </c>
      <c r="AA34" s="39" t="str">
        <f>IF(AND('Mapa de Riesgos'!$Y$65="Media",'Mapa de Riesgos'!$AA$65="Moderado"),CONCATENATE("R9C",'Mapa de Riesgos'!$O$65),"")</f>
        <v/>
      </c>
      <c r="AB34" s="22" t="str">
        <f>IF(AND('Mapa de Riesgos'!$Y$60="Media",'Mapa de Riesgos'!$AA$60="Mayor"),CONCATENATE("R9C",'Mapa de Riesgos'!$O$60),"")</f>
        <v/>
      </c>
      <c r="AC34" s="23" t="str">
        <f>IF(AND('Mapa de Riesgos'!$Y$61="Media",'Mapa de Riesgos'!$AA$61="Mayor"),CONCATENATE("R9C",'Mapa de Riesgos'!$O$61),"")</f>
        <v/>
      </c>
      <c r="AD34" s="23" t="str">
        <f>IF(AND('Mapa de Riesgos'!$Y$62="Media",'Mapa de Riesgos'!$AA$62="Mayor"),CONCATENATE("R9C",'Mapa de Riesgos'!$O$62),"")</f>
        <v/>
      </c>
      <c r="AE34" s="23" t="str">
        <f>IF(AND('Mapa de Riesgos'!$Y$63="Media",'Mapa de Riesgos'!$AA$63="Mayor"),CONCATENATE("R9C",'Mapa de Riesgos'!$O$63),"")</f>
        <v/>
      </c>
      <c r="AF34" s="23" t="str">
        <f>IF(AND('Mapa de Riesgos'!$Y$64="Media",'Mapa de Riesgos'!$AA$64="Mayor"),CONCATENATE("R9C",'Mapa de Riesgos'!$O$64),"")</f>
        <v/>
      </c>
      <c r="AG34" s="24" t="str">
        <f>IF(AND('Mapa de Riesgos'!$Y$65="Media",'Mapa de Riesgos'!$AA$65="Mayor"),CONCATENATE("R9C",'Mapa de Riesgos'!$O$65),"")</f>
        <v/>
      </c>
      <c r="AH34" s="25" t="str">
        <f>IF(AND('Mapa de Riesgos'!$Y$60="Media",'Mapa de Riesgos'!$AA$60="Catastrófico"),CONCATENATE("R9C",'Mapa de Riesgos'!$O$60),"")</f>
        <v/>
      </c>
      <c r="AI34" s="26" t="str">
        <f>IF(AND('Mapa de Riesgos'!$Y$61="Media",'Mapa de Riesgos'!$AA$61="Catastrófico"),CONCATENATE("R9C",'Mapa de Riesgos'!$O$61),"")</f>
        <v/>
      </c>
      <c r="AJ34" s="26" t="str">
        <f>IF(AND('Mapa de Riesgos'!$Y$62="Media",'Mapa de Riesgos'!$AA$62="Catastrófico"),CONCATENATE("R9C",'Mapa de Riesgos'!$O$62),"")</f>
        <v/>
      </c>
      <c r="AK34" s="26" t="str">
        <f>IF(AND('Mapa de Riesgos'!$Y$63="Media",'Mapa de Riesgos'!$AA$63="Catastrófico"),CONCATENATE("R9C",'Mapa de Riesgos'!$O$63),"")</f>
        <v/>
      </c>
      <c r="AL34" s="26" t="str">
        <f>IF(AND('Mapa de Riesgos'!$Y$64="Media",'Mapa de Riesgos'!$AA$64="Catastrófico"),CONCATENATE("R9C",'Mapa de Riesgos'!$O$64),"")</f>
        <v/>
      </c>
      <c r="AM34" s="27" t="str">
        <f>IF(AND('Mapa de Riesgos'!$Y$65="Media",'Mapa de Riesgos'!$AA$65="Catastrófico"),CONCATENATE("R9C",'Mapa de Riesgos'!$O$65),"")</f>
        <v/>
      </c>
      <c r="AN34" s="53"/>
      <c r="AO34" s="447"/>
      <c r="AP34" s="448"/>
      <c r="AQ34" s="448"/>
      <c r="AR34" s="448"/>
      <c r="AS34" s="448"/>
      <c r="AT34" s="449"/>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row>
    <row r="35" spans="1:80" ht="15.75" customHeight="1" thickBot="1" x14ac:dyDescent="0.3">
      <c r="A35" s="53"/>
      <c r="B35" s="319"/>
      <c r="C35" s="319"/>
      <c r="D35" s="320"/>
      <c r="E35" s="419"/>
      <c r="F35" s="420"/>
      <c r="G35" s="420"/>
      <c r="H35" s="420"/>
      <c r="I35" s="434"/>
      <c r="J35" s="37" t="str">
        <f>IF(AND('Mapa de Riesgos'!$Y$66="Media",'Mapa de Riesgos'!$AA$66="Leve"),CONCATENATE("R10C",'Mapa de Riesgos'!$O$66),"")</f>
        <v/>
      </c>
      <c r="K35" s="38" t="str">
        <f>IF(AND('Mapa de Riesgos'!$Y$67="Media",'Mapa de Riesgos'!$AA$67="Leve"),CONCATENATE("R10C",'Mapa de Riesgos'!$O$67),"")</f>
        <v/>
      </c>
      <c r="L35" s="38" t="str">
        <f>IF(AND('Mapa de Riesgos'!$Y$68="Media",'Mapa de Riesgos'!$AA$68="Leve"),CONCATENATE("R10C",'Mapa de Riesgos'!$O$68),"")</f>
        <v/>
      </c>
      <c r="M35" s="38" t="str">
        <f>IF(AND('Mapa de Riesgos'!$Y$69="Media",'Mapa de Riesgos'!$AA$69="Leve"),CONCATENATE("R10C",'Mapa de Riesgos'!$O$69),"")</f>
        <v/>
      </c>
      <c r="N35" s="38" t="str">
        <f>IF(AND('Mapa de Riesgos'!$Y$70="Media",'Mapa de Riesgos'!$AA$70="Leve"),CONCATENATE("R10C",'Mapa de Riesgos'!$O$70),"")</f>
        <v/>
      </c>
      <c r="O35" s="39" t="str">
        <f>IF(AND('Mapa de Riesgos'!$Y$71="Media",'Mapa de Riesgos'!$AA$71="Leve"),CONCATENATE("R10C",'Mapa de Riesgos'!$O$71),"")</f>
        <v/>
      </c>
      <c r="P35" s="37" t="str">
        <f>IF(AND('Mapa de Riesgos'!$Y$66="Media",'Mapa de Riesgos'!$AA$66="Menor"),CONCATENATE("R10C",'Mapa de Riesgos'!$O$66),"")</f>
        <v/>
      </c>
      <c r="Q35" s="38" t="str">
        <f>IF(AND('Mapa de Riesgos'!$Y$67="Media",'Mapa de Riesgos'!$AA$67="Menor"),CONCATENATE("R10C",'Mapa de Riesgos'!$O$67),"")</f>
        <v/>
      </c>
      <c r="R35" s="38" t="str">
        <f>IF(AND('Mapa de Riesgos'!$Y$68="Media",'Mapa de Riesgos'!$AA$68="Menor"),CONCATENATE("R10C",'Mapa de Riesgos'!$O$68),"")</f>
        <v/>
      </c>
      <c r="S35" s="38" t="str">
        <f>IF(AND('Mapa de Riesgos'!$Y$69="Media",'Mapa de Riesgos'!$AA$69="Menor"),CONCATENATE("R10C",'Mapa de Riesgos'!$O$69),"")</f>
        <v/>
      </c>
      <c r="T35" s="38" t="str">
        <f>IF(AND('Mapa de Riesgos'!$Y$70="Media",'Mapa de Riesgos'!$AA$70="Menor"),CONCATENATE("R10C",'Mapa de Riesgos'!$O$70),"")</f>
        <v/>
      </c>
      <c r="U35" s="39" t="str">
        <f>IF(AND('Mapa de Riesgos'!$Y$71="Media",'Mapa de Riesgos'!$AA$71="Menor"),CONCATENATE("R10C",'Mapa de Riesgos'!$O$71),"")</f>
        <v/>
      </c>
      <c r="V35" s="37" t="str">
        <f>IF(AND('Mapa de Riesgos'!$Y$66="Media",'Mapa de Riesgos'!$AA$66="Moderado"),CONCATENATE("R10C",'Mapa de Riesgos'!$O$66),"")</f>
        <v/>
      </c>
      <c r="W35" s="38" t="str">
        <f>IF(AND('Mapa de Riesgos'!$Y$67="Media",'Mapa de Riesgos'!$AA$67="Moderado"),CONCATENATE("R10C",'Mapa de Riesgos'!$O$67),"")</f>
        <v/>
      </c>
      <c r="X35" s="38" t="str">
        <f>IF(AND('Mapa de Riesgos'!$Y$68="Media",'Mapa de Riesgos'!$AA$68="Moderado"),CONCATENATE("R10C",'Mapa de Riesgos'!$O$68),"")</f>
        <v/>
      </c>
      <c r="Y35" s="38" t="str">
        <f>IF(AND('Mapa de Riesgos'!$Y$69="Media",'Mapa de Riesgos'!$AA$69="Moderado"),CONCATENATE("R10C",'Mapa de Riesgos'!$O$69),"")</f>
        <v/>
      </c>
      <c r="Z35" s="38" t="str">
        <f>IF(AND('Mapa de Riesgos'!$Y$70="Media",'Mapa de Riesgos'!$AA$70="Moderado"),CONCATENATE("R10C",'Mapa de Riesgos'!$O$70),"")</f>
        <v/>
      </c>
      <c r="AA35" s="39" t="str">
        <f>IF(AND('Mapa de Riesgos'!$Y$71="Media",'Mapa de Riesgos'!$AA$71="Moderado"),CONCATENATE("R10C",'Mapa de Riesgos'!$O$71),"")</f>
        <v/>
      </c>
      <c r="AB35" s="28" t="str">
        <f>IF(AND('Mapa de Riesgos'!$Y$66="Media",'Mapa de Riesgos'!$AA$66="Mayor"),CONCATENATE("R10C",'Mapa de Riesgos'!$O$66),"")</f>
        <v/>
      </c>
      <c r="AC35" s="29" t="str">
        <f>IF(AND('Mapa de Riesgos'!$Y$67="Media",'Mapa de Riesgos'!$AA$67="Mayor"),CONCATENATE("R10C",'Mapa de Riesgos'!$O$67),"")</f>
        <v/>
      </c>
      <c r="AD35" s="29" t="str">
        <f>IF(AND('Mapa de Riesgos'!$Y$68="Media",'Mapa de Riesgos'!$AA$68="Mayor"),CONCATENATE("R10C",'Mapa de Riesgos'!$O$68),"")</f>
        <v/>
      </c>
      <c r="AE35" s="29" t="str">
        <f>IF(AND('Mapa de Riesgos'!$Y$69="Media",'Mapa de Riesgos'!$AA$69="Mayor"),CONCATENATE("R10C",'Mapa de Riesgos'!$O$69),"")</f>
        <v/>
      </c>
      <c r="AF35" s="29" t="str">
        <f>IF(AND('Mapa de Riesgos'!$Y$70="Media",'Mapa de Riesgos'!$AA$70="Mayor"),CONCATENATE("R10C",'Mapa de Riesgos'!$O$70),"")</f>
        <v/>
      </c>
      <c r="AG35" s="30" t="str">
        <f>IF(AND('Mapa de Riesgos'!$Y$71="Media",'Mapa de Riesgos'!$AA$71="Mayor"),CONCATENATE("R10C",'Mapa de Riesgos'!$O$71),"")</f>
        <v/>
      </c>
      <c r="AH35" s="31" t="str">
        <f>IF(AND('Mapa de Riesgos'!$Y$66="Media",'Mapa de Riesgos'!$AA$66="Catastrófico"),CONCATENATE("R10C",'Mapa de Riesgos'!$O$66),"")</f>
        <v/>
      </c>
      <c r="AI35" s="32" t="str">
        <f>IF(AND('Mapa de Riesgos'!$Y$67="Media",'Mapa de Riesgos'!$AA$67="Catastrófico"),CONCATENATE("R10C",'Mapa de Riesgos'!$O$67),"")</f>
        <v/>
      </c>
      <c r="AJ35" s="32" t="str">
        <f>IF(AND('Mapa de Riesgos'!$Y$68="Media",'Mapa de Riesgos'!$AA$68="Catastrófico"),CONCATENATE("R10C",'Mapa de Riesgos'!$O$68),"")</f>
        <v/>
      </c>
      <c r="AK35" s="32" t="str">
        <f>IF(AND('Mapa de Riesgos'!$Y$69="Media",'Mapa de Riesgos'!$AA$69="Catastrófico"),CONCATENATE("R10C",'Mapa de Riesgos'!$O$69),"")</f>
        <v/>
      </c>
      <c r="AL35" s="32" t="str">
        <f>IF(AND('Mapa de Riesgos'!$Y$70="Media",'Mapa de Riesgos'!$AA$70="Catastrófico"),CONCATENATE("R10C",'Mapa de Riesgos'!$O$70),"")</f>
        <v/>
      </c>
      <c r="AM35" s="33" t="str">
        <f>IF(AND('Mapa de Riesgos'!$Y$71="Media",'Mapa de Riesgos'!$AA$71="Catastrófico"),CONCATENATE("R10C",'Mapa de Riesgos'!$O$71),"")</f>
        <v/>
      </c>
      <c r="AN35" s="53"/>
      <c r="AO35" s="450"/>
      <c r="AP35" s="451"/>
      <c r="AQ35" s="451"/>
      <c r="AR35" s="451"/>
      <c r="AS35" s="451"/>
      <c r="AT35" s="452"/>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row>
    <row r="36" spans="1:80" ht="15" customHeight="1" x14ac:dyDescent="0.25">
      <c r="A36" s="53"/>
      <c r="B36" s="319"/>
      <c r="C36" s="319"/>
      <c r="D36" s="320"/>
      <c r="E36" s="414" t="s">
        <v>152</v>
      </c>
      <c r="F36" s="415"/>
      <c r="G36" s="415"/>
      <c r="H36" s="415"/>
      <c r="I36" s="415"/>
      <c r="J36" s="43" t="str">
        <f>IF(AND('Mapa de Riesgos'!$Y$12="Baja",'Mapa de Riesgos'!$AA$12="Leve"),CONCATENATE("R1C",'Mapa de Riesgos'!$O$12),"")</f>
        <v/>
      </c>
      <c r="K36" s="44" t="str">
        <f>IF(AND('Mapa de Riesgos'!$Y$13="Baja",'Mapa de Riesgos'!$AA$13="Leve"),CONCATENATE("R1C",'Mapa de Riesgos'!$O$13),"")</f>
        <v/>
      </c>
      <c r="L36" s="44" t="str">
        <f>IF(AND('Mapa de Riesgos'!$Y$14="Baja",'Mapa de Riesgos'!$AA$14="Leve"),CONCATENATE("R1C",'Mapa de Riesgos'!$O$14),"")</f>
        <v/>
      </c>
      <c r="M36" s="44" t="str">
        <f>IF(AND('Mapa de Riesgos'!$Y$15="Baja",'Mapa de Riesgos'!$AA$15="Leve"),CONCATENATE("R1C",'Mapa de Riesgos'!$O$15),"")</f>
        <v/>
      </c>
      <c r="N36" s="44" t="str">
        <f>IF(AND('Mapa de Riesgos'!$Y$16="Baja",'Mapa de Riesgos'!$AA$16="Leve"),CONCATENATE("R1C",'Mapa de Riesgos'!$O$16),"")</f>
        <v/>
      </c>
      <c r="O36" s="45" t="str">
        <f>IF(AND('Mapa de Riesgos'!$Y$17="Baja",'Mapa de Riesgos'!$AA$17="Leve"),CONCATENATE("R1C",'Mapa de Riesgos'!$O$17),"")</f>
        <v/>
      </c>
      <c r="P36" s="34" t="str">
        <f>IF(AND('Mapa de Riesgos'!$Y$12="Baja",'Mapa de Riesgos'!$AA$12="Menor"),CONCATENATE("R1C",'Mapa de Riesgos'!$O$12),"")</f>
        <v/>
      </c>
      <c r="Q36" s="35" t="str">
        <f>IF(AND('Mapa de Riesgos'!$Y$13="Baja",'Mapa de Riesgos'!$AA$13="Menor"),CONCATENATE("R1C",'Mapa de Riesgos'!$O$13),"")</f>
        <v/>
      </c>
      <c r="R36" s="35" t="str">
        <f>IF(AND('Mapa de Riesgos'!$Y$14="Baja",'Mapa de Riesgos'!$AA$14="Menor"),CONCATENATE("R1C",'Mapa de Riesgos'!$O$14),"")</f>
        <v/>
      </c>
      <c r="S36" s="35" t="str">
        <f>IF(AND('Mapa de Riesgos'!$Y$15="Baja",'Mapa de Riesgos'!$AA$15="Menor"),CONCATENATE("R1C",'Mapa de Riesgos'!$O$15),"")</f>
        <v/>
      </c>
      <c r="T36" s="35" t="str">
        <f>IF(AND('Mapa de Riesgos'!$Y$16="Baja",'Mapa de Riesgos'!$AA$16="Menor"),CONCATENATE("R1C",'Mapa de Riesgos'!$O$16),"")</f>
        <v/>
      </c>
      <c r="U36" s="36" t="str">
        <f>IF(AND('Mapa de Riesgos'!$Y$17="Baja",'Mapa de Riesgos'!$AA$17="Menor"),CONCATENATE("R1C",'Mapa de Riesgos'!$O$17),"")</f>
        <v/>
      </c>
      <c r="V36" s="34" t="str">
        <f>IF(AND('Mapa de Riesgos'!$Y$12="Baja",'Mapa de Riesgos'!$AA$12="Moderado"),CONCATENATE("R1C",'Mapa de Riesgos'!$O$12),"")</f>
        <v/>
      </c>
      <c r="W36" s="35" t="str">
        <f>IF(AND('Mapa de Riesgos'!$Y$13="Baja",'Mapa de Riesgos'!$AA$13="Moderado"),CONCATENATE("R1C",'Mapa de Riesgos'!$O$13),"")</f>
        <v/>
      </c>
      <c r="X36" s="35" t="str">
        <f>IF(AND('Mapa de Riesgos'!$Y$14="Baja",'Mapa de Riesgos'!$AA$14="Moderado"),CONCATENATE("R1C",'Mapa de Riesgos'!$O$14),"")</f>
        <v/>
      </c>
      <c r="Y36" s="35" t="str">
        <f>IF(AND('Mapa de Riesgos'!$Y$15="Baja",'Mapa de Riesgos'!$AA$15="Moderado"),CONCATENATE("R1C",'Mapa de Riesgos'!$O$15),"")</f>
        <v/>
      </c>
      <c r="Z36" s="35" t="str">
        <f>IF(AND('Mapa de Riesgos'!$Y$16="Baja",'Mapa de Riesgos'!$AA$16="Moderado"),CONCATENATE("R1C",'Mapa de Riesgos'!$O$16),"")</f>
        <v/>
      </c>
      <c r="AA36" s="36" t="str">
        <f>IF(AND('Mapa de Riesgos'!$Y$17="Baja",'Mapa de Riesgos'!$AA$17="Moderado"),CONCATENATE("R1C",'Mapa de Riesgos'!$O$17),"")</f>
        <v/>
      </c>
      <c r="AB36" s="16" t="str">
        <f>IF(AND('Mapa de Riesgos'!$Y$12="Baja",'Mapa de Riesgos'!$AA$12="Mayor"),CONCATENATE("R1C",'Mapa de Riesgos'!$O$12),"")</f>
        <v>R1C1</v>
      </c>
      <c r="AC36" s="17" t="str">
        <f>IF(AND('Mapa de Riesgos'!$Y$13="Baja",'Mapa de Riesgos'!$AA$13="Mayor"),CONCATENATE("R1C",'Mapa de Riesgos'!$O$13),"")</f>
        <v/>
      </c>
      <c r="AD36" s="17" t="str">
        <f>IF(AND('Mapa de Riesgos'!$Y$14="Baja",'Mapa de Riesgos'!$AA$14="Mayor"),CONCATENATE("R1C",'Mapa de Riesgos'!$O$14),"")</f>
        <v/>
      </c>
      <c r="AE36" s="17" t="str">
        <f>IF(AND('Mapa de Riesgos'!$Y$15="Baja",'Mapa de Riesgos'!$AA$15="Mayor"),CONCATENATE("R1C",'Mapa de Riesgos'!$O$15),"")</f>
        <v/>
      </c>
      <c r="AF36" s="17" t="str">
        <f>IF(AND('Mapa de Riesgos'!$Y$16="Baja",'Mapa de Riesgos'!$AA$16="Mayor"),CONCATENATE("R1C",'Mapa de Riesgos'!$O$16),"")</f>
        <v/>
      </c>
      <c r="AG36" s="18" t="str">
        <f>IF(AND('Mapa de Riesgos'!$Y$17="Baja",'Mapa de Riesgos'!$AA$17="Mayor"),CONCATENATE("R1C",'Mapa de Riesgos'!$O$17),"")</f>
        <v/>
      </c>
      <c r="AH36" s="19" t="str">
        <f>IF(AND('Mapa de Riesgos'!$Y$12="Baja",'Mapa de Riesgos'!$AA$12="Catastrófico"),CONCATENATE("R1C",'Mapa de Riesgos'!$O$12),"")</f>
        <v/>
      </c>
      <c r="AI36" s="20" t="str">
        <f>IF(AND('Mapa de Riesgos'!$Y$13="Baja",'Mapa de Riesgos'!$AA$13="Catastrófico"),CONCATENATE("R1C",'Mapa de Riesgos'!$O$13),"")</f>
        <v/>
      </c>
      <c r="AJ36" s="20" t="str">
        <f>IF(AND('Mapa de Riesgos'!$Y$14="Baja",'Mapa de Riesgos'!$AA$14="Catastrófico"),CONCATENATE("R1C",'Mapa de Riesgos'!$O$14),"")</f>
        <v/>
      </c>
      <c r="AK36" s="20" t="str">
        <f>IF(AND('Mapa de Riesgos'!$Y$15="Baja",'Mapa de Riesgos'!$AA$15="Catastrófico"),CONCATENATE("R1C",'Mapa de Riesgos'!$O$15),"")</f>
        <v/>
      </c>
      <c r="AL36" s="20" t="str">
        <f>IF(AND('Mapa de Riesgos'!$Y$16="Baja",'Mapa de Riesgos'!$AA$16="Catastrófico"),CONCATENATE("R1C",'Mapa de Riesgos'!$O$16),"")</f>
        <v/>
      </c>
      <c r="AM36" s="21" t="str">
        <f>IF(AND('Mapa de Riesgos'!$Y$17="Baja",'Mapa de Riesgos'!$AA$17="Catastrófico"),CONCATENATE("R1C",'Mapa de Riesgos'!$O$17),"")</f>
        <v/>
      </c>
      <c r="AN36" s="53"/>
      <c r="AO36" s="435" t="s">
        <v>153</v>
      </c>
      <c r="AP36" s="436"/>
      <c r="AQ36" s="436"/>
      <c r="AR36" s="436"/>
      <c r="AS36" s="436"/>
      <c r="AT36" s="437"/>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row>
    <row r="37" spans="1:80" ht="15" customHeight="1" x14ac:dyDescent="0.25">
      <c r="A37" s="53"/>
      <c r="B37" s="319"/>
      <c r="C37" s="319"/>
      <c r="D37" s="320"/>
      <c r="E37" s="416"/>
      <c r="F37" s="417"/>
      <c r="G37" s="417"/>
      <c r="H37" s="417"/>
      <c r="I37" s="417"/>
      <c r="J37" s="46" t="str">
        <f>IF(AND('Mapa de Riesgos'!$Y$18="Baja",'Mapa de Riesgos'!$AA$18="Leve"),CONCATENATE("R2C",'Mapa de Riesgos'!$O$18),"")</f>
        <v/>
      </c>
      <c r="K37" s="47" t="str">
        <f>IF(AND('Mapa de Riesgos'!$Y$19="Baja",'Mapa de Riesgos'!$AA$19="Leve"),CONCATENATE("R2C",'Mapa de Riesgos'!$O$19),"")</f>
        <v/>
      </c>
      <c r="L37" s="47" t="str">
        <f>IF(AND('Mapa de Riesgos'!$Y$20="Baja",'Mapa de Riesgos'!$AA$20="Leve"),CONCATENATE("R2C",'Mapa de Riesgos'!$O$20),"")</f>
        <v/>
      </c>
      <c r="M37" s="47" t="str">
        <f>IF(AND('Mapa de Riesgos'!$Y$21="Baja",'Mapa de Riesgos'!$AA$21="Leve"),CONCATENATE("R2C",'Mapa de Riesgos'!$O$21),"")</f>
        <v/>
      </c>
      <c r="N37" s="47" t="str">
        <f>IF(AND('Mapa de Riesgos'!$Y$22="Baja",'Mapa de Riesgos'!$AA$22="Leve"),CONCATENATE("R2C",'Mapa de Riesgos'!$O$22),"")</f>
        <v/>
      </c>
      <c r="O37" s="48" t="str">
        <f>IF(AND('Mapa de Riesgos'!$Y$23="Baja",'Mapa de Riesgos'!$AA$23="Leve"),CONCATENATE("R2C",'Mapa de Riesgos'!$O$23),"")</f>
        <v/>
      </c>
      <c r="P37" s="37" t="str">
        <f>IF(AND('Mapa de Riesgos'!$Y$18="Baja",'Mapa de Riesgos'!$AA$18="Menor"),CONCATENATE("R2C",'Mapa de Riesgos'!$O$18),"")</f>
        <v/>
      </c>
      <c r="Q37" s="38" t="str">
        <f>IF(AND('Mapa de Riesgos'!$Y$19="Baja",'Mapa de Riesgos'!$AA$19="Menor"),CONCATENATE("R2C",'Mapa de Riesgos'!$O$19),"")</f>
        <v/>
      </c>
      <c r="R37" s="38" t="str">
        <f>IF(AND('Mapa de Riesgos'!$Y$20="Baja",'Mapa de Riesgos'!$AA$20="Menor"),CONCATENATE("R2C",'Mapa de Riesgos'!$O$20),"")</f>
        <v/>
      </c>
      <c r="S37" s="38" t="str">
        <f>IF(AND('Mapa de Riesgos'!$Y$21="Baja",'Mapa de Riesgos'!$AA$21="Menor"),CONCATENATE("R2C",'Mapa de Riesgos'!$O$21),"")</f>
        <v/>
      </c>
      <c r="T37" s="38" t="str">
        <f>IF(AND('Mapa de Riesgos'!$Y$22="Baja",'Mapa de Riesgos'!$AA$22="Menor"),CONCATENATE("R2C",'Mapa de Riesgos'!$O$22),"")</f>
        <v/>
      </c>
      <c r="U37" s="39" t="str">
        <f>IF(AND('Mapa de Riesgos'!$Y$23="Baja",'Mapa de Riesgos'!$AA$23="Menor"),CONCATENATE("R2C",'Mapa de Riesgos'!$O$23),"")</f>
        <v/>
      </c>
      <c r="V37" s="37" t="str">
        <f>IF(AND('Mapa de Riesgos'!$Y$18="Baja",'Mapa de Riesgos'!$AA$18="Moderado"),CONCATENATE("R2C",'Mapa de Riesgos'!$O$18),"")</f>
        <v/>
      </c>
      <c r="W37" s="38" t="str">
        <f>IF(AND('Mapa de Riesgos'!$Y$19="Baja",'Mapa de Riesgos'!$AA$19="Moderado"),CONCATENATE("R2C",'Mapa de Riesgos'!$O$19),"")</f>
        <v/>
      </c>
      <c r="X37" s="38" t="str">
        <f>IF(AND('Mapa de Riesgos'!$Y$20="Baja",'Mapa de Riesgos'!$AA$20="Moderado"),CONCATENATE("R2C",'Mapa de Riesgos'!$O$20),"")</f>
        <v/>
      </c>
      <c r="Y37" s="38" t="str">
        <f>IF(AND('Mapa de Riesgos'!$Y$21="Baja",'Mapa de Riesgos'!$AA$21="Moderado"),CONCATENATE("R2C",'Mapa de Riesgos'!$O$21),"")</f>
        <v/>
      </c>
      <c r="Z37" s="38" t="str">
        <f>IF(AND('Mapa de Riesgos'!$Y$22="Baja",'Mapa de Riesgos'!$AA$22="Moderado"),CONCATENATE("R2C",'Mapa de Riesgos'!$O$22),"")</f>
        <v/>
      </c>
      <c r="AA37" s="39" t="str">
        <f>IF(AND('Mapa de Riesgos'!$Y$23="Baja",'Mapa de Riesgos'!$AA$23="Moderado"),CONCATENATE("R2C",'Mapa de Riesgos'!$O$23),"")</f>
        <v/>
      </c>
      <c r="AB37" s="22" t="str">
        <f>IF(AND('Mapa de Riesgos'!$Y$18="Baja",'Mapa de Riesgos'!$AA$18="Mayor"),CONCATENATE("R2C",'Mapa de Riesgos'!$O$18),"")</f>
        <v>R2C1</v>
      </c>
      <c r="AC37" s="23" t="str">
        <f>IF(AND('Mapa de Riesgos'!$Y$19="Baja",'Mapa de Riesgos'!$AA$19="Mayor"),CONCATENATE("R2C",'Mapa de Riesgos'!$O$19),"")</f>
        <v>R2C2</v>
      </c>
      <c r="AD37" s="23" t="str">
        <f>IF(AND('Mapa de Riesgos'!$Y$20="Baja",'Mapa de Riesgos'!$AA$20="Mayor"),CONCATENATE("R2C",'Mapa de Riesgos'!$O$20),"")</f>
        <v/>
      </c>
      <c r="AE37" s="23" t="str">
        <f>IF(AND('Mapa de Riesgos'!$Y$21="Baja",'Mapa de Riesgos'!$AA$21="Mayor"),CONCATENATE("R2C",'Mapa de Riesgos'!$O$21),"")</f>
        <v/>
      </c>
      <c r="AF37" s="23" t="str">
        <f>IF(AND('Mapa de Riesgos'!$Y$22="Baja",'Mapa de Riesgos'!$AA$22="Mayor"),CONCATENATE("R2C",'Mapa de Riesgos'!$O$22),"")</f>
        <v/>
      </c>
      <c r="AG37" s="24" t="str">
        <f>IF(AND('Mapa de Riesgos'!$Y$23="Baja",'Mapa de Riesgos'!$AA$23="Mayor"),CONCATENATE("R2C",'Mapa de Riesgos'!$O$23),"")</f>
        <v/>
      </c>
      <c r="AH37" s="25" t="str">
        <f>IF(AND('Mapa de Riesgos'!$Y$18="Baja",'Mapa de Riesgos'!$AA$18="Catastrófico"),CONCATENATE("R2C",'Mapa de Riesgos'!$O$18),"")</f>
        <v/>
      </c>
      <c r="AI37" s="26" t="str">
        <f>IF(AND('Mapa de Riesgos'!$Y$19="Baja",'Mapa de Riesgos'!$AA$19="Catastrófico"),CONCATENATE("R2C",'Mapa de Riesgos'!$O$19),"")</f>
        <v/>
      </c>
      <c r="AJ37" s="26" t="str">
        <f>IF(AND('Mapa de Riesgos'!$Y$20="Baja",'Mapa de Riesgos'!$AA$20="Catastrófico"),CONCATENATE("R2C",'Mapa de Riesgos'!$O$20),"")</f>
        <v/>
      </c>
      <c r="AK37" s="26" t="str">
        <f>IF(AND('Mapa de Riesgos'!$Y$21="Baja",'Mapa de Riesgos'!$AA$21="Catastrófico"),CONCATENATE("R2C",'Mapa de Riesgos'!$O$21),"")</f>
        <v/>
      </c>
      <c r="AL37" s="26" t="str">
        <f>IF(AND('Mapa de Riesgos'!$Y$22="Baja",'Mapa de Riesgos'!$AA$22="Catastrófico"),CONCATENATE("R2C",'Mapa de Riesgos'!$O$22),"")</f>
        <v/>
      </c>
      <c r="AM37" s="27" t="str">
        <f>IF(AND('Mapa de Riesgos'!$Y$23="Baja",'Mapa de Riesgos'!$AA$23="Catastrófico"),CONCATENATE("R2C",'Mapa de Riesgos'!$O$23),"")</f>
        <v/>
      </c>
      <c r="AN37" s="53"/>
      <c r="AO37" s="438"/>
      <c r="AP37" s="439"/>
      <c r="AQ37" s="439"/>
      <c r="AR37" s="439"/>
      <c r="AS37" s="439"/>
      <c r="AT37" s="440"/>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row>
    <row r="38" spans="1:80" ht="15" customHeight="1" x14ac:dyDescent="0.25">
      <c r="A38" s="53"/>
      <c r="B38" s="319"/>
      <c r="C38" s="319"/>
      <c r="D38" s="320"/>
      <c r="E38" s="418"/>
      <c r="F38" s="417"/>
      <c r="G38" s="417"/>
      <c r="H38" s="417"/>
      <c r="I38" s="417"/>
      <c r="J38" s="46" t="str">
        <f>IF(AND('Mapa de Riesgos'!$Y$24="Baja",'Mapa de Riesgos'!$AA$24="Leve"),CONCATENATE("R3C",'Mapa de Riesgos'!$O$24),"")</f>
        <v/>
      </c>
      <c r="K38" s="47" t="str">
        <f>IF(AND('Mapa de Riesgos'!$Y$25="Baja",'Mapa de Riesgos'!$AA$25="Leve"),CONCATENATE("R3C",'Mapa de Riesgos'!$O$25),"")</f>
        <v/>
      </c>
      <c r="L38" s="47" t="str">
        <f>IF(AND('Mapa de Riesgos'!$Y$26="Baja",'Mapa de Riesgos'!$AA$26="Leve"),CONCATENATE("R3C",'Mapa de Riesgos'!$O$26),"")</f>
        <v/>
      </c>
      <c r="M38" s="47" t="str">
        <f>IF(AND('Mapa de Riesgos'!$Y$27="Baja",'Mapa de Riesgos'!$AA$27="Leve"),CONCATENATE("R3C",'Mapa de Riesgos'!$O$27),"")</f>
        <v/>
      </c>
      <c r="N38" s="47" t="str">
        <f>IF(AND('Mapa de Riesgos'!$Y$28="Baja",'Mapa de Riesgos'!$AA$28="Leve"),CONCATENATE("R3C",'Mapa de Riesgos'!$O$28),"")</f>
        <v/>
      </c>
      <c r="O38" s="48" t="str">
        <f>IF(AND('Mapa de Riesgos'!$Y$29="Baja",'Mapa de Riesgos'!$AA$29="Leve"),CONCATENATE("R3C",'Mapa de Riesgos'!$O$29),"")</f>
        <v/>
      </c>
      <c r="P38" s="37" t="str">
        <f>IF(AND('Mapa de Riesgos'!$Y$24="Baja",'Mapa de Riesgos'!$AA$24="Menor"),CONCATENATE("R3C",'Mapa de Riesgos'!$O$24),"")</f>
        <v>R3C1</v>
      </c>
      <c r="Q38" s="38" t="str">
        <f>IF(AND('Mapa de Riesgos'!$Y$25="Baja",'Mapa de Riesgos'!$AA$25="Menor"),CONCATENATE("R3C",'Mapa de Riesgos'!$O$25),"")</f>
        <v/>
      </c>
      <c r="R38" s="38" t="str">
        <f>IF(AND('Mapa de Riesgos'!$Y$26="Baja",'Mapa de Riesgos'!$AA$26="Menor"),CONCATENATE("R3C",'Mapa de Riesgos'!$O$26),"")</f>
        <v/>
      </c>
      <c r="S38" s="38" t="str">
        <f>IF(AND('Mapa de Riesgos'!$Y$27="Baja",'Mapa de Riesgos'!$AA$27="Menor"),CONCATENATE("R3C",'Mapa de Riesgos'!$O$27),"")</f>
        <v/>
      </c>
      <c r="T38" s="38" t="str">
        <f>IF(AND('Mapa de Riesgos'!$Y$28="Baja",'Mapa de Riesgos'!$AA$28="Menor"),CONCATENATE("R3C",'Mapa de Riesgos'!$O$28),"")</f>
        <v/>
      </c>
      <c r="U38" s="39" t="str">
        <f>IF(AND('Mapa de Riesgos'!$Y$29="Baja",'Mapa de Riesgos'!$AA$29="Menor"),CONCATENATE("R3C",'Mapa de Riesgos'!$O$29),"")</f>
        <v/>
      </c>
      <c r="V38" s="37" t="str">
        <f>IF(AND('Mapa de Riesgos'!$Y$24="Baja",'Mapa de Riesgos'!$AA$24="Moderado"),CONCATENATE("R3C",'Mapa de Riesgos'!$O$24),"")</f>
        <v/>
      </c>
      <c r="W38" s="38" t="str">
        <f>IF(AND('Mapa de Riesgos'!$Y$25="Baja",'Mapa de Riesgos'!$AA$25="Moderado"),CONCATENATE("R3C",'Mapa de Riesgos'!$O$25),"")</f>
        <v/>
      </c>
      <c r="X38" s="38" t="str">
        <f>IF(AND('Mapa de Riesgos'!$Y$26="Baja",'Mapa de Riesgos'!$AA$26="Moderado"),CONCATENATE("R3C",'Mapa de Riesgos'!$O$26),"")</f>
        <v/>
      </c>
      <c r="Y38" s="38" t="str">
        <f>IF(AND('Mapa de Riesgos'!$Y$27="Baja",'Mapa de Riesgos'!$AA$27="Moderado"),CONCATENATE("R3C",'Mapa de Riesgos'!$O$27),"")</f>
        <v/>
      </c>
      <c r="Z38" s="38" t="str">
        <f>IF(AND('Mapa de Riesgos'!$Y$28="Baja",'Mapa de Riesgos'!$AA$28="Moderado"),CONCATENATE("R3C",'Mapa de Riesgos'!$O$28),"")</f>
        <v/>
      </c>
      <c r="AA38" s="39" t="str">
        <f>IF(AND('Mapa de Riesgos'!$Y$29="Baja",'Mapa de Riesgos'!$AA$29="Moderado"),CONCATENATE("R3C",'Mapa de Riesgos'!$O$29),"")</f>
        <v/>
      </c>
      <c r="AB38" s="22" t="str">
        <f>IF(AND('Mapa de Riesgos'!$Y$24="Baja",'Mapa de Riesgos'!$AA$24="Mayor"),CONCATENATE("R3C",'Mapa de Riesgos'!$O$24),"")</f>
        <v/>
      </c>
      <c r="AC38" s="23" t="str">
        <f>IF(AND('Mapa de Riesgos'!$Y$25="Baja",'Mapa de Riesgos'!$AA$25="Mayor"),CONCATENATE("R3C",'Mapa de Riesgos'!$O$25),"")</f>
        <v/>
      </c>
      <c r="AD38" s="23" t="str">
        <f>IF(AND('Mapa de Riesgos'!$Y$26="Baja",'Mapa de Riesgos'!$AA$26="Mayor"),CONCATENATE("R3C",'Mapa de Riesgos'!$O$26),"")</f>
        <v/>
      </c>
      <c r="AE38" s="23" t="str">
        <f>IF(AND('Mapa de Riesgos'!$Y$27="Baja",'Mapa de Riesgos'!$AA$27="Mayor"),CONCATENATE("R3C",'Mapa de Riesgos'!$O$27),"")</f>
        <v/>
      </c>
      <c r="AF38" s="23" t="str">
        <f>IF(AND('Mapa de Riesgos'!$Y$28="Baja",'Mapa de Riesgos'!$AA$28="Mayor"),CONCATENATE("R3C",'Mapa de Riesgos'!$O$28),"")</f>
        <v/>
      </c>
      <c r="AG38" s="24" t="str">
        <f>IF(AND('Mapa de Riesgos'!$Y$29="Baja",'Mapa de Riesgos'!$AA$29="Mayor"),CONCATENATE("R3C",'Mapa de Riesgos'!$O$29),"")</f>
        <v/>
      </c>
      <c r="AH38" s="25" t="str">
        <f>IF(AND('Mapa de Riesgos'!$Y$24="Baja",'Mapa de Riesgos'!$AA$24="Catastrófico"),CONCATENATE("R3C",'Mapa de Riesgos'!$O$24),"")</f>
        <v/>
      </c>
      <c r="AI38" s="26" t="str">
        <f>IF(AND('Mapa de Riesgos'!$Y$25="Baja",'Mapa de Riesgos'!$AA$25="Catastrófico"),CONCATENATE("R3C",'Mapa de Riesgos'!$O$25),"")</f>
        <v/>
      </c>
      <c r="AJ38" s="26" t="str">
        <f>IF(AND('Mapa de Riesgos'!$Y$26="Baja",'Mapa de Riesgos'!$AA$26="Catastrófico"),CONCATENATE("R3C",'Mapa de Riesgos'!$O$26),"")</f>
        <v/>
      </c>
      <c r="AK38" s="26" t="str">
        <f>IF(AND('Mapa de Riesgos'!$Y$27="Baja",'Mapa de Riesgos'!$AA$27="Catastrófico"),CONCATENATE("R3C",'Mapa de Riesgos'!$O$27),"")</f>
        <v/>
      </c>
      <c r="AL38" s="26" t="str">
        <f>IF(AND('Mapa de Riesgos'!$Y$28="Baja",'Mapa de Riesgos'!$AA$28="Catastrófico"),CONCATENATE("R3C",'Mapa de Riesgos'!$O$28),"")</f>
        <v/>
      </c>
      <c r="AM38" s="27" t="str">
        <f>IF(AND('Mapa de Riesgos'!$Y$29="Baja",'Mapa de Riesgos'!$AA$29="Catastrófico"),CONCATENATE("R3C",'Mapa de Riesgos'!$O$29),"")</f>
        <v/>
      </c>
      <c r="AN38" s="53"/>
      <c r="AO38" s="438"/>
      <c r="AP38" s="439"/>
      <c r="AQ38" s="439"/>
      <c r="AR38" s="439"/>
      <c r="AS38" s="439"/>
      <c r="AT38" s="440"/>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row>
    <row r="39" spans="1:80" ht="15" customHeight="1" x14ac:dyDescent="0.25">
      <c r="A39" s="53"/>
      <c r="B39" s="319"/>
      <c r="C39" s="319"/>
      <c r="D39" s="320"/>
      <c r="E39" s="418"/>
      <c r="F39" s="417"/>
      <c r="G39" s="417"/>
      <c r="H39" s="417"/>
      <c r="I39" s="417"/>
      <c r="J39" s="46" t="str">
        <f>IF(AND('Mapa de Riesgos'!$Y$30="Baja",'Mapa de Riesgos'!$AA$30="Leve"),CONCATENATE("R4C",'Mapa de Riesgos'!$O$30),"")</f>
        <v/>
      </c>
      <c r="K39" s="47" t="str">
        <f>IF(AND('Mapa de Riesgos'!$Y$31="Baja",'Mapa de Riesgos'!$AA$31="Leve"),CONCATENATE("R4C",'Mapa de Riesgos'!$O$31),"")</f>
        <v/>
      </c>
      <c r="L39" s="47" t="str">
        <f>IF(AND('Mapa de Riesgos'!$Y$32="Baja",'Mapa de Riesgos'!$AA$32="Leve"),CONCATENATE("R4C",'Mapa de Riesgos'!$O$32),"")</f>
        <v/>
      </c>
      <c r="M39" s="47" t="str">
        <f>IF(AND('Mapa de Riesgos'!$Y$33="Baja",'Mapa de Riesgos'!$AA$33="Leve"),CONCATENATE("R4C",'Mapa de Riesgos'!$O$33),"")</f>
        <v/>
      </c>
      <c r="N39" s="47" t="str">
        <f>IF(AND('Mapa de Riesgos'!$Y$34="Baja",'Mapa de Riesgos'!$AA$34="Leve"),CONCATENATE("R4C",'Mapa de Riesgos'!$O$34),"")</f>
        <v/>
      </c>
      <c r="O39" s="48" t="str">
        <f>IF(AND('Mapa de Riesgos'!$Y$35="Baja",'Mapa de Riesgos'!$AA$35="Leve"),CONCATENATE("R4C",'Mapa de Riesgos'!$O$35),"")</f>
        <v/>
      </c>
      <c r="P39" s="37" t="str">
        <f>IF(AND('Mapa de Riesgos'!$Y$30="Baja",'Mapa de Riesgos'!$AA$30="Menor"),CONCATENATE("R4C",'Mapa de Riesgos'!$O$30),"")</f>
        <v/>
      </c>
      <c r="Q39" s="38" t="str">
        <f>IF(AND('Mapa de Riesgos'!$Y$31="Baja",'Mapa de Riesgos'!$AA$31="Menor"),CONCATENATE("R4C",'Mapa de Riesgos'!$O$31),"")</f>
        <v/>
      </c>
      <c r="R39" s="38" t="str">
        <f>IF(AND('Mapa de Riesgos'!$Y$32="Baja",'Mapa de Riesgos'!$AA$32="Menor"),CONCATENATE("R4C",'Mapa de Riesgos'!$O$32),"")</f>
        <v/>
      </c>
      <c r="S39" s="38" t="str">
        <f>IF(AND('Mapa de Riesgos'!$Y$33="Baja",'Mapa de Riesgos'!$AA$33="Menor"),CONCATENATE("R4C",'Mapa de Riesgos'!$O$33),"")</f>
        <v/>
      </c>
      <c r="T39" s="38" t="str">
        <f>IF(AND('Mapa de Riesgos'!$Y$34="Baja",'Mapa de Riesgos'!$AA$34="Menor"),CONCATENATE("R4C",'Mapa de Riesgos'!$O$34),"")</f>
        <v/>
      </c>
      <c r="U39" s="39" t="str">
        <f>IF(AND('Mapa de Riesgos'!$Y$35="Baja",'Mapa de Riesgos'!$AA$35="Menor"),CONCATENATE("R4C",'Mapa de Riesgos'!$O$35),"")</f>
        <v/>
      </c>
      <c r="V39" s="37" t="str">
        <f>IF(AND('Mapa de Riesgos'!$Y$30="Baja",'Mapa de Riesgos'!$AA$30="Moderado"),CONCATENATE("R4C",'Mapa de Riesgos'!$O$30),"")</f>
        <v/>
      </c>
      <c r="W39" s="38" t="str">
        <f>IF(AND('Mapa de Riesgos'!$Y$31="Baja",'Mapa de Riesgos'!$AA$31="Moderado"),CONCATENATE("R4C",'Mapa de Riesgos'!$O$31),"")</f>
        <v/>
      </c>
      <c r="X39" s="38" t="str">
        <f>IF(AND('Mapa de Riesgos'!$Y$32="Baja",'Mapa de Riesgos'!$AA$32="Moderado"),CONCATENATE("R4C",'Mapa de Riesgos'!$O$32),"")</f>
        <v/>
      </c>
      <c r="Y39" s="38" t="str">
        <f>IF(AND('Mapa de Riesgos'!$Y$33="Baja",'Mapa de Riesgos'!$AA$33="Moderado"),CONCATENATE("R4C",'Mapa de Riesgos'!$O$33),"")</f>
        <v/>
      </c>
      <c r="Z39" s="38" t="str">
        <f>IF(AND('Mapa de Riesgos'!$Y$34="Baja",'Mapa de Riesgos'!$AA$34="Moderado"),CONCATENATE("R4C",'Mapa de Riesgos'!$O$34),"")</f>
        <v/>
      </c>
      <c r="AA39" s="39" t="str">
        <f>IF(AND('Mapa de Riesgos'!$Y$35="Baja",'Mapa de Riesgos'!$AA$35="Moderado"),CONCATENATE("R4C",'Mapa de Riesgos'!$O$35),"")</f>
        <v/>
      </c>
      <c r="AB39" s="22" t="str">
        <f>IF(AND('Mapa de Riesgos'!$Y$30="Baja",'Mapa de Riesgos'!$AA$30="Mayor"),CONCATENATE("R4C",'Mapa de Riesgos'!$O$30),"")</f>
        <v/>
      </c>
      <c r="AC39" s="23" t="str">
        <f>IF(AND('Mapa de Riesgos'!$Y$31="Baja",'Mapa de Riesgos'!$AA$31="Mayor"),CONCATENATE("R4C",'Mapa de Riesgos'!$O$31),"")</f>
        <v/>
      </c>
      <c r="AD39" s="23" t="str">
        <f>IF(AND('Mapa de Riesgos'!$Y$32="Baja",'Mapa de Riesgos'!$AA$32="Mayor"),CONCATENATE("R4C",'Mapa de Riesgos'!$O$32),"")</f>
        <v/>
      </c>
      <c r="AE39" s="23" t="str">
        <f>IF(AND('Mapa de Riesgos'!$Y$33="Baja",'Mapa de Riesgos'!$AA$33="Mayor"),CONCATENATE("R4C",'Mapa de Riesgos'!$O$33),"")</f>
        <v/>
      </c>
      <c r="AF39" s="23" t="str">
        <f>IF(AND('Mapa de Riesgos'!$Y$34="Baja",'Mapa de Riesgos'!$AA$34="Mayor"),CONCATENATE("R4C",'Mapa de Riesgos'!$O$34),"")</f>
        <v/>
      </c>
      <c r="AG39" s="24" t="str">
        <f>IF(AND('Mapa de Riesgos'!$Y$35="Baja",'Mapa de Riesgos'!$AA$35="Mayor"),CONCATENATE("R4C",'Mapa de Riesgos'!$O$35),"")</f>
        <v/>
      </c>
      <c r="AH39" s="25" t="str">
        <f>IF(AND('Mapa de Riesgos'!$Y$30="Baja",'Mapa de Riesgos'!$AA$30="Catastrófico"),CONCATENATE("R4C",'Mapa de Riesgos'!$O$30),"")</f>
        <v/>
      </c>
      <c r="AI39" s="26" t="str">
        <f>IF(AND('Mapa de Riesgos'!$Y$31="Baja",'Mapa de Riesgos'!$AA$31="Catastrófico"),CONCATENATE("R4C",'Mapa de Riesgos'!$O$31),"")</f>
        <v/>
      </c>
      <c r="AJ39" s="26" t="str">
        <f>IF(AND('Mapa de Riesgos'!$Y$32="Baja",'Mapa de Riesgos'!$AA$32="Catastrófico"),CONCATENATE("R4C",'Mapa de Riesgos'!$O$32),"")</f>
        <v/>
      </c>
      <c r="AK39" s="26" t="str">
        <f>IF(AND('Mapa de Riesgos'!$Y$33="Baja",'Mapa de Riesgos'!$AA$33="Catastrófico"),CONCATENATE("R4C",'Mapa de Riesgos'!$O$33),"")</f>
        <v/>
      </c>
      <c r="AL39" s="26" t="str">
        <f>IF(AND('Mapa de Riesgos'!$Y$34="Baja",'Mapa de Riesgos'!$AA$34="Catastrófico"),CONCATENATE("R4C",'Mapa de Riesgos'!$O$34),"")</f>
        <v/>
      </c>
      <c r="AM39" s="27" t="str">
        <f>IF(AND('Mapa de Riesgos'!$Y$35="Baja",'Mapa de Riesgos'!$AA$35="Catastrófico"),CONCATENATE("R4C",'Mapa de Riesgos'!$O$35),"")</f>
        <v/>
      </c>
      <c r="AN39" s="53"/>
      <c r="AO39" s="438"/>
      <c r="AP39" s="439"/>
      <c r="AQ39" s="439"/>
      <c r="AR39" s="439"/>
      <c r="AS39" s="439"/>
      <c r="AT39" s="440"/>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row>
    <row r="40" spans="1:80" ht="15" customHeight="1" x14ac:dyDescent="0.25">
      <c r="A40" s="53"/>
      <c r="B40" s="319"/>
      <c r="C40" s="319"/>
      <c r="D40" s="320"/>
      <c r="E40" s="418"/>
      <c r="F40" s="417"/>
      <c r="G40" s="417"/>
      <c r="H40" s="417"/>
      <c r="I40" s="417"/>
      <c r="J40" s="46" t="str">
        <f>IF(AND('Mapa de Riesgos'!$Y$36="Baja",'Mapa de Riesgos'!$AA$36="Leve"),CONCATENATE("R5C",'Mapa de Riesgos'!$O$36),"")</f>
        <v/>
      </c>
      <c r="K40" s="47" t="str">
        <f>IF(AND('Mapa de Riesgos'!$Y$37="Baja",'Mapa de Riesgos'!$AA$37="Leve"),CONCATENATE("R5C",'Mapa de Riesgos'!$O$37),"")</f>
        <v/>
      </c>
      <c r="L40" s="47" t="str">
        <f>IF(AND('Mapa de Riesgos'!$Y$38="Baja",'Mapa de Riesgos'!$AA$38="Leve"),CONCATENATE("R5C",'Mapa de Riesgos'!$O$38),"")</f>
        <v/>
      </c>
      <c r="M40" s="47" t="str">
        <f>IF(AND('Mapa de Riesgos'!$Y$39="Baja",'Mapa de Riesgos'!$AA$39="Leve"),CONCATENATE("R5C",'Mapa de Riesgos'!$O$39),"")</f>
        <v/>
      </c>
      <c r="N40" s="47" t="str">
        <f>IF(AND('Mapa de Riesgos'!$Y$40="Baja",'Mapa de Riesgos'!$AA$40="Leve"),CONCATENATE("R5C",'Mapa de Riesgos'!$O$40),"")</f>
        <v/>
      </c>
      <c r="O40" s="48" t="str">
        <f>IF(AND('Mapa de Riesgos'!$Y$41="Baja",'Mapa de Riesgos'!$AA$41="Leve"),CONCATENATE("R5C",'Mapa de Riesgos'!$O$41),"")</f>
        <v/>
      </c>
      <c r="P40" s="37" t="str">
        <f>IF(AND('Mapa de Riesgos'!$Y$36="Baja",'Mapa de Riesgos'!$AA$36="Menor"),CONCATENATE("R5C",'Mapa de Riesgos'!$O$36),"")</f>
        <v/>
      </c>
      <c r="Q40" s="38" t="str">
        <f>IF(AND('Mapa de Riesgos'!$Y$37="Baja",'Mapa de Riesgos'!$AA$37="Menor"),CONCATENATE("R5C",'Mapa de Riesgos'!$O$37),"")</f>
        <v/>
      </c>
      <c r="R40" s="38" t="str">
        <f>IF(AND('Mapa de Riesgos'!$Y$38="Baja",'Mapa de Riesgos'!$AA$38="Menor"),CONCATENATE("R5C",'Mapa de Riesgos'!$O$38),"")</f>
        <v/>
      </c>
      <c r="S40" s="38" t="str">
        <f>IF(AND('Mapa de Riesgos'!$Y$39="Baja",'Mapa de Riesgos'!$AA$39="Menor"),CONCATENATE("R5C",'Mapa de Riesgos'!$O$39),"")</f>
        <v/>
      </c>
      <c r="T40" s="38" t="str">
        <f>IF(AND('Mapa de Riesgos'!$Y$40="Baja",'Mapa de Riesgos'!$AA$40="Menor"),CONCATENATE("R5C",'Mapa de Riesgos'!$O$40),"")</f>
        <v/>
      </c>
      <c r="U40" s="39" t="str">
        <f>IF(AND('Mapa de Riesgos'!$Y$41="Baja",'Mapa de Riesgos'!$AA$41="Menor"),CONCATENATE("R5C",'Mapa de Riesgos'!$O$41),"")</f>
        <v/>
      </c>
      <c r="V40" s="37" t="str">
        <f>IF(AND('Mapa de Riesgos'!$Y$36="Baja",'Mapa de Riesgos'!$AA$36="Moderado"),CONCATENATE("R5C",'Mapa de Riesgos'!$O$36),"")</f>
        <v/>
      </c>
      <c r="W40" s="38" t="str">
        <f>IF(AND('Mapa de Riesgos'!$Y$37="Baja",'Mapa de Riesgos'!$AA$37="Moderado"),CONCATENATE("R5C",'Mapa de Riesgos'!$O$37),"")</f>
        <v/>
      </c>
      <c r="X40" s="38" t="str">
        <f>IF(AND('Mapa de Riesgos'!$Y$38="Baja",'Mapa de Riesgos'!$AA$38="Moderado"),CONCATENATE("R5C",'Mapa de Riesgos'!$O$38),"")</f>
        <v/>
      </c>
      <c r="Y40" s="38" t="str">
        <f>IF(AND('Mapa de Riesgos'!$Y$39="Baja",'Mapa de Riesgos'!$AA$39="Moderado"),CONCATENATE("R5C",'Mapa de Riesgos'!$O$39),"")</f>
        <v/>
      </c>
      <c r="Z40" s="38" t="str">
        <f>IF(AND('Mapa de Riesgos'!$Y$40="Baja",'Mapa de Riesgos'!$AA$40="Moderado"),CONCATENATE("R5C",'Mapa de Riesgos'!$O$40),"")</f>
        <v/>
      </c>
      <c r="AA40" s="39" t="str">
        <f>IF(AND('Mapa de Riesgos'!$Y$41="Baja",'Mapa de Riesgos'!$AA$41="Moderado"),CONCATENATE("R5C",'Mapa de Riesgos'!$O$41),"")</f>
        <v/>
      </c>
      <c r="AB40" s="22" t="str">
        <f>IF(AND('Mapa de Riesgos'!$Y$36="Baja",'Mapa de Riesgos'!$AA$36="Mayor"),CONCATENATE("R5C",'Mapa de Riesgos'!$O$36),"")</f>
        <v/>
      </c>
      <c r="AC40" s="23" t="str">
        <f>IF(AND('Mapa de Riesgos'!$Y$37="Baja",'Mapa de Riesgos'!$AA$37="Mayor"),CONCATENATE("R5C",'Mapa de Riesgos'!$O$37),"")</f>
        <v/>
      </c>
      <c r="AD40" s="23" t="str">
        <f>IF(AND('Mapa de Riesgos'!$Y$38="Baja",'Mapa de Riesgos'!$AA$38="Mayor"),CONCATENATE("R5C",'Mapa de Riesgos'!$O$38),"")</f>
        <v/>
      </c>
      <c r="AE40" s="23" t="str">
        <f>IF(AND('Mapa de Riesgos'!$Y$39="Baja",'Mapa de Riesgos'!$AA$39="Mayor"),CONCATENATE("R5C",'Mapa de Riesgos'!$O$39),"")</f>
        <v/>
      </c>
      <c r="AF40" s="23" t="str">
        <f>IF(AND('Mapa de Riesgos'!$Y$40="Baja",'Mapa de Riesgos'!$AA$40="Mayor"),CONCATENATE("R5C",'Mapa de Riesgos'!$O$40),"")</f>
        <v/>
      </c>
      <c r="AG40" s="24" t="str">
        <f>IF(AND('Mapa de Riesgos'!$Y$41="Baja",'Mapa de Riesgos'!$AA$41="Mayor"),CONCATENATE("R5C",'Mapa de Riesgos'!$O$41),"")</f>
        <v/>
      </c>
      <c r="AH40" s="25" t="str">
        <f>IF(AND('Mapa de Riesgos'!$Y$36="Baja",'Mapa de Riesgos'!$AA$36="Catastrófico"),CONCATENATE("R5C",'Mapa de Riesgos'!$O$36),"")</f>
        <v/>
      </c>
      <c r="AI40" s="26" t="str">
        <f>IF(AND('Mapa de Riesgos'!$Y$37="Baja",'Mapa de Riesgos'!$AA$37="Catastrófico"),CONCATENATE("R5C",'Mapa de Riesgos'!$O$37),"")</f>
        <v/>
      </c>
      <c r="AJ40" s="26" t="str">
        <f>IF(AND('Mapa de Riesgos'!$Y$38="Baja",'Mapa de Riesgos'!$AA$38="Catastrófico"),CONCATENATE("R5C",'Mapa de Riesgos'!$O$38),"")</f>
        <v/>
      </c>
      <c r="AK40" s="26" t="str">
        <f>IF(AND('Mapa de Riesgos'!$Y$39="Baja",'Mapa de Riesgos'!$AA$39="Catastrófico"),CONCATENATE("R5C",'Mapa de Riesgos'!$O$39),"")</f>
        <v/>
      </c>
      <c r="AL40" s="26" t="str">
        <f>IF(AND('Mapa de Riesgos'!$Y$40="Baja",'Mapa de Riesgos'!$AA$40="Catastrófico"),CONCATENATE("R5C",'Mapa de Riesgos'!$O$40),"")</f>
        <v/>
      </c>
      <c r="AM40" s="27" t="str">
        <f>IF(AND('Mapa de Riesgos'!$Y$41="Baja",'Mapa de Riesgos'!$AA$41="Catastrófico"),CONCATENATE("R5C",'Mapa de Riesgos'!$O$41),"")</f>
        <v/>
      </c>
      <c r="AN40" s="53"/>
      <c r="AO40" s="438"/>
      <c r="AP40" s="439"/>
      <c r="AQ40" s="439"/>
      <c r="AR40" s="439"/>
      <c r="AS40" s="439"/>
      <c r="AT40" s="440"/>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row>
    <row r="41" spans="1:80" ht="15" customHeight="1" x14ac:dyDescent="0.25">
      <c r="A41" s="53"/>
      <c r="B41" s="319"/>
      <c r="C41" s="319"/>
      <c r="D41" s="320"/>
      <c r="E41" s="418"/>
      <c r="F41" s="417"/>
      <c r="G41" s="417"/>
      <c r="H41" s="417"/>
      <c r="I41" s="417"/>
      <c r="J41" s="46" t="str">
        <f>IF(AND('Mapa de Riesgos'!$Y$42="Baja",'Mapa de Riesgos'!$AA$42="Leve"),CONCATENATE("R6C",'Mapa de Riesgos'!$O$42),"")</f>
        <v/>
      </c>
      <c r="K41" s="47" t="str">
        <f>IF(AND('Mapa de Riesgos'!$Y$43="Baja",'Mapa de Riesgos'!$AA$43="Leve"),CONCATENATE("R6C",'Mapa de Riesgos'!$O$43),"")</f>
        <v/>
      </c>
      <c r="L41" s="47" t="str">
        <f>IF(AND('Mapa de Riesgos'!$Y$44="Baja",'Mapa de Riesgos'!$AA$44="Leve"),CONCATENATE("R6C",'Mapa de Riesgos'!$O$44),"")</f>
        <v/>
      </c>
      <c r="M41" s="47" t="str">
        <f>IF(AND('Mapa de Riesgos'!$Y$45="Baja",'Mapa de Riesgos'!$AA$45="Leve"),CONCATENATE("R6C",'Mapa de Riesgos'!$O$45),"")</f>
        <v/>
      </c>
      <c r="N41" s="47" t="str">
        <f>IF(AND('Mapa de Riesgos'!$Y$46="Baja",'Mapa de Riesgos'!$AA$46="Leve"),CONCATENATE("R6C",'Mapa de Riesgos'!$O$46),"")</f>
        <v/>
      </c>
      <c r="O41" s="48" t="str">
        <f>IF(AND('Mapa de Riesgos'!$Y$47="Baja",'Mapa de Riesgos'!$AA$47="Leve"),CONCATENATE("R6C",'Mapa de Riesgos'!$O$47),"")</f>
        <v/>
      </c>
      <c r="P41" s="37" t="str">
        <f>IF(AND('Mapa de Riesgos'!$Y$42="Baja",'Mapa de Riesgos'!$AA$42="Menor"),CONCATENATE("R6C",'Mapa de Riesgos'!$O$42),"")</f>
        <v/>
      </c>
      <c r="Q41" s="38" t="str">
        <f>IF(AND('Mapa de Riesgos'!$Y$43="Baja",'Mapa de Riesgos'!$AA$43="Menor"),CONCATENATE("R6C",'Mapa de Riesgos'!$O$43),"")</f>
        <v/>
      </c>
      <c r="R41" s="38" t="str">
        <f>IF(AND('Mapa de Riesgos'!$Y$44="Baja",'Mapa de Riesgos'!$AA$44="Menor"),CONCATENATE("R6C",'Mapa de Riesgos'!$O$44),"")</f>
        <v/>
      </c>
      <c r="S41" s="38" t="str">
        <f>IF(AND('Mapa de Riesgos'!$Y$45="Baja",'Mapa de Riesgos'!$AA$45="Menor"),CONCATENATE("R6C",'Mapa de Riesgos'!$O$45),"")</f>
        <v/>
      </c>
      <c r="T41" s="38" t="str">
        <f>IF(AND('Mapa de Riesgos'!$Y$46="Baja",'Mapa de Riesgos'!$AA$46="Menor"),CONCATENATE("R6C",'Mapa de Riesgos'!$O$46),"")</f>
        <v/>
      </c>
      <c r="U41" s="39" t="str">
        <f>IF(AND('Mapa de Riesgos'!$Y$47="Baja",'Mapa de Riesgos'!$AA$47="Menor"),CONCATENATE("R6C",'Mapa de Riesgos'!$O$47),"")</f>
        <v/>
      </c>
      <c r="V41" s="37" t="str">
        <f>IF(AND('Mapa de Riesgos'!$Y$42="Baja",'Mapa de Riesgos'!$AA$42="Moderado"),CONCATENATE("R6C",'Mapa de Riesgos'!$O$42),"")</f>
        <v/>
      </c>
      <c r="W41" s="38" t="str">
        <f>IF(AND('Mapa de Riesgos'!$Y$43="Baja",'Mapa de Riesgos'!$AA$43="Moderado"),CONCATENATE("R6C",'Mapa de Riesgos'!$O$43),"")</f>
        <v/>
      </c>
      <c r="X41" s="38" t="str">
        <f>IF(AND('Mapa de Riesgos'!$Y$44="Baja",'Mapa de Riesgos'!$AA$44="Moderado"),CONCATENATE("R6C",'Mapa de Riesgos'!$O$44),"")</f>
        <v/>
      </c>
      <c r="Y41" s="38" t="str">
        <f>IF(AND('Mapa de Riesgos'!$Y$45="Baja",'Mapa de Riesgos'!$AA$45="Moderado"),CONCATENATE("R6C",'Mapa de Riesgos'!$O$45),"")</f>
        <v/>
      </c>
      <c r="Z41" s="38" t="str">
        <f>IF(AND('Mapa de Riesgos'!$Y$46="Baja",'Mapa de Riesgos'!$AA$46="Moderado"),CONCATENATE("R6C",'Mapa de Riesgos'!$O$46),"")</f>
        <v/>
      </c>
      <c r="AA41" s="39" t="str">
        <f>IF(AND('Mapa de Riesgos'!$Y$47="Baja",'Mapa de Riesgos'!$AA$47="Moderado"),CONCATENATE("R6C",'Mapa de Riesgos'!$O$47),"")</f>
        <v/>
      </c>
      <c r="AB41" s="22" t="str">
        <f>IF(AND('Mapa de Riesgos'!$Y$42="Baja",'Mapa de Riesgos'!$AA$42="Mayor"),CONCATENATE("R6C",'Mapa de Riesgos'!$O$42),"")</f>
        <v/>
      </c>
      <c r="AC41" s="23" t="str">
        <f>IF(AND('Mapa de Riesgos'!$Y$43="Baja",'Mapa de Riesgos'!$AA$43="Mayor"),CONCATENATE("R6C",'Mapa de Riesgos'!$O$43),"")</f>
        <v/>
      </c>
      <c r="AD41" s="23" t="str">
        <f>IF(AND('Mapa de Riesgos'!$Y$44="Baja",'Mapa de Riesgos'!$AA$44="Mayor"),CONCATENATE("R6C",'Mapa de Riesgos'!$O$44),"")</f>
        <v/>
      </c>
      <c r="AE41" s="23" t="str">
        <f>IF(AND('Mapa de Riesgos'!$Y$45="Baja",'Mapa de Riesgos'!$AA$45="Mayor"),CONCATENATE("R6C",'Mapa de Riesgos'!$O$45),"")</f>
        <v/>
      </c>
      <c r="AF41" s="23" t="str">
        <f>IF(AND('Mapa de Riesgos'!$Y$46="Baja",'Mapa de Riesgos'!$AA$46="Mayor"),CONCATENATE("R6C",'Mapa de Riesgos'!$O$46),"")</f>
        <v/>
      </c>
      <c r="AG41" s="24" t="str">
        <f>IF(AND('Mapa de Riesgos'!$Y$47="Baja",'Mapa de Riesgos'!$AA$47="Mayor"),CONCATENATE("R6C",'Mapa de Riesgos'!$O$47),"")</f>
        <v/>
      </c>
      <c r="AH41" s="25" t="str">
        <f>IF(AND('Mapa de Riesgos'!$Y$42="Baja",'Mapa de Riesgos'!$AA$42="Catastrófico"),CONCATENATE("R6C",'Mapa de Riesgos'!$O$42),"")</f>
        <v/>
      </c>
      <c r="AI41" s="26" t="str">
        <f>IF(AND('Mapa de Riesgos'!$Y$43="Baja",'Mapa de Riesgos'!$AA$43="Catastrófico"),CONCATENATE("R6C",'Mapa de Riesgos'!$O$43),"")</f>
        <v/>
      </c>
      <c r="AJ41" s="26" t="str">
        <f>IF(AND('Mapa de Riesgos'!$Y$44="Baja",'Mapa de Riesgos'!$AA$44="Catastrófico"),CONCATENATE("R6C",'Mapa de Riesgos'!$O$44),"")</f>
        <v/>
      </c>
      <c r="AK41" s="26" t="str">
        <f>IF(AND('Mapa de Riesgos'!$Y$45="Baja",'Mapa de Riesgos'!$AA$45="Catastrófico"),CONCATENATE("R6C",'Mapa de Riesgos'!$O$45),"")</f>
        <v/>
      </c>
      <c r="AL41" s="26" t="str">
        <f>IF(AND('Mapa de Riesgos'!$Y$46="Baja",'Mapa de Riesgos'!$AA$46="Catastrófico"),CONCATENATE("R6C",'Mapa de Riesgos'!$O$46),"")</f>
        <v/>
      </c>
      <c r="AM41" s="27" t="str">
        <f>IF(AND('Mapa de Riesgos'!$Y$47="Baja",'Mapa de Riesgos'!$AA$47="Catastrófico"),CONCATENATE("R6C",'Mapa de Riesgos'!$O$47),"")</f>
        <v/>
      </c>
      <c r="AN41" s="53"/>
      <c r="AO41" s="438"/>
      <c r="AP41" s="439"/>
      <c r="AQ41" s="439"/>
      <c r="AR41" s="439"/>
      <c r="AS41" s="439"/>
      <c r="AT41" s="440"/>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row>
    <row r="42" spans="1:80" ht="15" customHeight="1" x14ac:dyDescent="0.25">
      <c r="A42" s="53"/>
      <c r="B42" s="319"/>
      <c r="C42" s="319"/>
      <c r="D42" s="320"/>
      <c r="E42" s="418"/>
      <c r="F42" s="417"/>
      <c r="G42" s="417"/>
      <c r="H42" s="417"/>
      <c r="I42" s="417"/>
      <c r="J42" s="46" t="str">
        <f>IF(AND('Mapa de Riesgos'!$Y$48="Baja",'Mapa de Riesgos'!$AA$48="Leve"),CONCATENATE("R7C",'Mapa de Riesgos'!$O$48),"")</f>
        <v/>
      </c>
      <c r="K42" s="47" t="str">
        <f>IF(AND('Mapa de Riesgos'!$Y$49="Baja",'Mapa de Riesgos'!$AA$49="Leve"),CONCATENATE("R7C",'Mapa de Riesgos'!$O$49),"")</f>
        <v/>
      </c>
      <c r="L42" s="47" t="str">
        <f>IF(AND('Mapa de Riesgos'!$Y$50="Baja",'Mapa de Riesgos'!$AA$50="Leve"),CONCATENATE("R7C",'Mapa de Riesgos'!$O$50),"")</f>
        <v/>
      </c>
      <c r="M42" s="47" t="str">
        <f>IF(AND('Mapa de Riesgos'!$Y$51="Baja",'Mapa de Riesgos'!$AA$51="Leve"),CONCATENATE("R7C",'Mapa de Riesgos'!$O$51),"")</f>
        <v/>
      </c>
      <c r="N42" s="47" t="str">
        <f>IF(AND('Mapa de Riesgos'!$Y$52="Baja",'Mapa de Riesgos'!$AA$52="Leve"),CONCATENATE("R7C",'Mapa de Riesgos'!$O$52),"")</f>
        <v/>
      </c>
      <c r="O42" s="48" t="str">
        <f>IF(AND('Mapa de Riesgos'!$Y$53="Baja",'Mapa de Riesgos'!$AA$53="Leve"),CONCATENATE("R7C",'Mapa de Riesgos'!$O$53),"")</f>
        <v/>
      </c>
      <c r="P42" s="37" t="str">
        <f>IF(AND('Mapa de Riesgos'!$Y$48="Baja",'Mapa de Riesgos'!$AA$48="Menor"),CONCATENATE("R7C",'Mapa de Riesgos'!$O$48),"")</f>
        <v/>
      </c>
      <c r="Q42" s="38" t="str">
        <f>IF(AND('Mapa de Riesgos'!$Y$49="Baja",'Mapa de Riesgos'!$AA$49="Menor"),CONCATENATE("R7C",'Mapa de Riesgos'!$O$49),"")</f>
        <v/>
      </c>
      <c r="R42" s="38" t="str">
        <f>IF(AND('Mapa de Riesgos'!$Y$50="Baja",'Mapa de Riesgos'!$AA$50="Menor"),CONCATENATE("R7C",'Mapa de Riesgos'!$O$50),"")</f>
        <v/>
      </c>
      <c r="S42" s="38" t="str">
        <f>IF(AND('Mapa de Riesgos'!$Y$51="Baja",'Mapa de Riesgos'!$AA$51="Menor"),CONCATENATE("R7C",'Mapa de Riesgos'!$O$51),"")</f>
        <v/>
      </c>
      <c r="T42" s="38" t="str">
        <f>IF(AND('Mapa de Riesgos'!$Y$52="Baja",'Mapa de Riesgos'!$AA$52="Menor"),CONCATENATE("R7C",'Mapa de Riesgos'!$O$52),"")</f>
        <v/>
      </c>
      <c r="U42" s="39" t="str">
        <f>IF(AND('Mapa de Riesgos'!$Y$53="Baja",'Mapa de Riesgos'!$AA$53="Menor"),CONCATENATE("R7C",'Mapa de Riesgos'!$O$53),"")</f>
        <v/>
      </c>
      <c r="V42" s="37" t="str">
        <f>IF(AND('Mapa de Riesgos'!$Y$48="Baja",'Mapa de Riesgos'!$AA$48="Moderado"),CONCATENATE("R7C",'Mapa de Riesgos'!$O$48),"")</f>
        <v/>
      </c>
      <c r="W42" s="38" t="str">
        <f>IF(AND('Mapa de Riesgos'!$Y$49="Baja",'Mapa de Riesgos'!$AA$49="Moderado"),CONCATENATE("R7C",'Mapa de Riesgos'!$O$49),"")</f>
        <v/>
      </c>
      <c r="X42" s="38" t="str">
        <f>IF(AND('Mapa de Riesgos'!$Y$50="Baja",'Mapa de Riesgos'!$AA$50="Moderado"),CONCATENATE("R7C",'Mapa de Riesgos'!$O$50),"")</f>
        <v/>
      </c>
      <c r="Y42" s="38" t="str">
        <f>IF(AND('Mapa de Riesgos'!$Y$51="Baja",'Mapa de Riesgos'!$AA$51="Moderado"),CONCATENATE("R7C",'Mapa de Riesgos'!$O$51),"")</f>
        <v/>
      </c>
      <c r="Z42" s="38" t="str">
        <f>IF(AND('Mapa de Riesgos'!$Y$52="Baja",'Mapa de Riesgos'!$AA$52="Moderado"),CONCATENATE("R7C",'Mapa de Riesgos'!$O$52),"")</f>
        <v/>
      </c>
      <c r="AA42" s="39" t="str">
        <f>IF(AND('Mapa de Riesgos'!$Y$53="Baja",'Mapa de Riesgos'!$AA$53="Moderado"),CONCATENATE("R7C",'Mapa de Riesgos'!$O$53),"")</f>
        <v/>
      </c>
      <c r="AB42" s="22" t="str">
        <f>IF(AND('Mapa de Riesgos'!$Y$48="Baja",'Mapa de Riesgos'!$AA$48="Mayor"),CONCATENATE("R7C",'Mapa de Riesgos'!$O$48),"")</f>
        <v/>
      </c>
      <c r="AC42" s="23" t="str">
        <f>IF(AND('Mapa de Riesgos'!$Y$49="Baja",'Mapa de Riesgos'!$AA$49="Mayor"),CONCATENATE("R7C",'Mapa de Riesgos'!$O$49),"")</f>
        <v/>
      </c>
      <c r="AD42" s="23" t="str">
        <f>IF(AND('Mapa de Riesgos'!$Y$50="Baja",'Mapa de Riesgos'!$AA$50="Mayor"),CONCATENATE("R7C",'Mapa de Riesgos'!$O$50),"")</f>
        <v/>
      </c>
      <c r="AE42" s="23" t="str">
        <f>IF(AND('Mapa de Riesgos'!$Y$51="Baja",'Mapa de Riesgos'!$AA$51="Mayor"),CONCATENATE("R7C",'Mapa de Riesgos'!$O$51),"")</f>
        <v/>
      </c>
      <c r="AF42" s="23" t="str">
        <f>IF(AND('Mapa de Riesgos'!$Y$52="Baja",'Mapa de Riesgos'!$AA$52="Mayor"),CONCATENATE("R7C",'Mapa de Riesgos'!$O$52),"")</f>
        <v/>
      </c>
      <c r="AG42" s="24" t="str">
        <f>IF(AND('Mapa de Riesgos'!$Y$53="Baja",'Mapa de Riesgos'!$AA$53="Mayor"),CONCATENATE("R7C",'Mapa de Riesgos'!$O$53),"")</f>
        <v/>
      </c>
      <c r="AH42" s="25" t="str">
        <f>IF(AND('Mapa de Riesgos'!$Y$48="Baja",'Mapa de Riesgos'!$AA$48="Catastrófico"),CONCATENATE("R7C",'Mapa de Riesgos'!$O$48),"")</f>
        <v/>
      </c>
      <c r="AI42" s="26" t="str">
        <f>IF(AND('Mapa de Riesgos'!$Y$49="Baja",'Mapa de Riesgos'!$AA$49="Catastrófico"),CONCATENATE("R7C",'Mapa de Riesgos'!$O$49),"")</f>
        <v/>
      </c>
      <c r="AJ42" s="26" t="str">
        <f>IF(AND('Mapa de Riesgos'!$Y$50="Baja",'Mapa de Riesgos'!$AA$50="Catastrófico"),CONCATENATE("R7C",'Mapa de Riesgos'!$O$50),"")</f>
        <v/>
      </c>
      <c r="AK42" s="26" t="str">
        <f>IF(AND('Mapa de Riesgos'!$Y$51="Baja",'Mapa de Riesgos'!$AA$51="Catastrófico"),CONCATENATE("R7C",'Mapa de Riesgos'!$O$51),"")</f>
        <v/>
      </c>
      <c r="AL42" s="26" t="str">
        <f>IF(AND('Mapa de Riesgos'!$Y$52="Baja",'Mapa de Riesgos'!$AA$52="Catastrófico"),CONCATENATE("R7C",'Mapa de Riesgos'!$O$52),"")</f>
        <v/>
      </c>
      <c r="AM42" s="27" t="str">
        <f>IF(AND('Mapa de Riesgos'!$Y$53="Baja",'Mapa de Riesgos'!$AA$53="Catastrófico"),CONCATENATE("R7C",'Mapa de Riesgos'!$O$53),"")</f>
        <v/>
      </c>
      <c r="AN42" s="53"/>
      <c r="AO42" s="438"/>
      <c r="AP42" s="439"/>
      <c r="AQ42" s="439"/>
      <c r="AR42" s="439"/>
      <c r="AS42" s="439"/>
      <c r="AT42" s="440"/>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row>
    <row r="43" spans="1:80" ht="15" customHeight="1" x14ac:dyDescent="0.25">
      <c r="A43" s="53"/>
      <c r="B43" s="319"/>
      <c r="C43" s="319"/>
      <c r="D43" s="320"/>
      <c r="E43" s="418"/>
      <c r="F43" s="417"/>
      <c r="G43" s="417"/>
      <c r="H43" s="417"/>
      <c r="I43" s="417"/>
      <c r="J43" s="46" t="str">
        <f>IF(AND('Mapa de Riesgos'!$Y$54="Baja",'Mapa de Riesgos'!$AA$54="Leve"),CONCATENATE("R8C",'Mapa de Riesgos'!$O$54),"")</f>
        <v/>
      </c>
      <c r="K43" s="47" t="str">
        <f>IF(AND('Mapa de Riesgos'!$Y$55="Baja",'Mapa de Riesgos'!$AA$55="Leve"),CONCATENATE("R8C",'Mapa de Riesgos'!$O$55),"")</f>
        <v/>
      </c>
      <c r="L43" s="47" t="str">
        <f>IF(AND('Mapa de Riesgos'!$Y$56="Baja",'Mapa de Riesgos'!$AA$56="Leve"),CONCATENATE("R8C",'Mapa de Riesgos'!$O$56),"")</f>
        <v/>
      </c>
      <c r="M43" s="47" t="str">
        <f>IF(AND('Mapa de Riesgos'!$Y$57="Baja",'Mapa de Riesgos'!$AA$57="Leve"),CONCATENATE("R8C",'Mapa de Riesgos'!$O$57),"")</f>
        <v/>
      </c>
      <c r="N43" s="47" t="str">
        <f>IF(AND('Mapa de Riesgos'!$Y$58="Baja",'Mapa de Riesgos'!$AA$58="Leve"),CONCATENATE("R8C",'Mapa de Riesgos'!$O$58),"")</f>
        <v/>
      </c>
      <c r="O43" s="48" t="str">
        <f>IF(AND('Mapa de Riesgos'!$Y$59="Baja",'Mapa de Riesgos'!$AA$59="Leve"),CONCATENATE("R8C",'Mapa de Riesgos'!$O$59),"")</f>
        <v/>
      </c>
      <c r="P43" s="37" t="str">
        <f>IF(AND('Mapa de Riesgos'!$Y$54="Baja",'Mapa de Riesgos'!$AA$54="Menor"),CONCATENATE("R8C",'Mapa de Riesgos'!$O$54),"")</f>
        <v/>
      </c>
      <c r="Q43" s="38" t="str">
        <f>IF(AND('Mapa de Riesgos'!$Y$55="Baja",'Mapa de Riesgos'!$AA$55="Menor"),CONCATENATE("R8C",'Mapa de Riesgos'!$O$55),"")</f>
        <v/>
      </c>
      <c r="R43" s="38" t="str">
        <f>IF(AND('Mapa de Riesgos'!$Y$56="Baja",'Mapa de Riesgos'!$AA$56="Menor"),CONCATENATE("R8C",'Mapa de Riesgos'!$O$56),"")</f>
        <v/>
      </c>
      <c r="S43" s="38" t="str">
        <f>IF(AND('Mapa de Riesgos'!$Y$57="Baja",'Mapa de Riesgos'!$AA$57="Menor"),CONCATENATE("R8C",'Mapa de Riesgos'!$O$57),"")</f>
        <v/>
      </c>
      <c r="T43" s="38" t="str">
        <f>IF(AND('Mapa de Riesgos'!$Y$58="Baja",'Mapa de Riesgos'!$AA$58="Menor"),CONCATENATE("R8C",'Mapa de Riesgos'!$O$58),"")</f>
        <v/>
      </c>
      <c r="U43" s="39" t="str">
        <f>IF(AND('Mapa de Riesgos'!$Y$59="Baja",'Mapa de Riesgos'!$AA$59="Menor"),CONCATENATE("R8C",'Mapa de Riesgos'!$O$59),"")</f>
        <v/>
      </c>
      <c r="V43" s="37" t="str">
        <f>IF(AND('Mapa de Riesgos'!$Y$54="Baja",'Mapa de Riesgos'!$AA$54="Moderado"),CONCATENATE("R8C",'Mapa de Riesgos'!$O$54),"")</f>
        <v/>
      </c>
      <c r="W43" s="38" t="str">
        <f>IF(AND('Mapa de Riesgos'!$Y$55="Baja",'Mapa de Riesgos'!$AA$55="Moderado"),CONCATENATE("R8C",'Mapa de Riesgos'!$O$55),"")</f>
        <v/>
      </c>
      <c r="X43" s="38" t="str">
        <f>IF(AND('Mapa de Riesgos'!$Y$56="Baja",'Mapa de Riesgos'!$AA$56="Moderado"),CONCATENATE("R8C",'Mapa de Riesgos'!$O$56),"")</f>
        <v/>
      </c>
      <c r="Y43" s="38" t="str">
        <f>IF(AND('Mapa de Riesgos'!$Y$57="Baja",'Mapa de Riesgos'!$AA$57="Moderado"),CONCATENATE("R8C",'Mapa de Riesgos'!$O$57),"")</f>
        <v/>
      </c>
      <c r="Z43" s="38" t="str">
        <f>IF(AND('Mapa de Riesgos'!$Y$58="Baja",'Mapa de Riesgos'!$AA$58="Moderado"),CONCATENATE("R8C",'Mapa de Riesgos'!$O$58),"")</f>
        <v/>
      </c>
      <c r="AA43" s="39" t="str">
        <f>IF(AND('Mapa de Riesgos'!$Y$59="Baja",'Mapa de Riesgos'!$AA$59="Moderado"),CONCATENATE("R8C",'Mapa de Riesgos'!$O$59),"")</f>
        <v/>
      </c>
      <c r="AB43" s="22" t="str">
        <f>IF(AND('Mapa de Riesgos'!$Y$54="Baja",'Mapa de Riesgos'!$AA$54="Mayor"),CONCATENATE("R8C",'Mapa de Riesgos'!$O$54),"")</f>
        <v/>
      </c>
      <c r="AC43" s="23" t="str">
        <f>IF(AND('Mapa de Riesgos'!$Y$55="Baja",'Mapa de Riesgos'!$AA$55="Mayor"),CONCATENATE("R8C",'Mapa de Riesgos'!$O$55),"")</f>
        <v/>
      </c>
      <c r="AD43" s="23" t="str">
        <f>IF(AND('Mapa de Riesgos'!$Y$56="Baja",'Mapa de Riesgos'!$AA$56="Mayor"),CONCATENATE("R8C",'Mapa de Riesgos'!$O$56),"")</f>
        <v/>
      </c>
      <c r="AE43" s="23" t="str">
        <f>IF(AND('Mapa de Riesgos'!$Y$57="Baja",'Mapa de Riesgos'!$AA$57="Mayor"),CONCATENATE("R8C",'Mapa de Riesgos'!$O$57),"")</f>
        <v/>
      </c>
      <c r="AF43" s="23" t="str">
        <f>IF(AND('Mapa de Riesgos'!$Y$58="Baja",'Mapa de Riesgos'!$AA$58="Mayor"),CONCATENATE("R8C",'Mapa de Riesgos'!$O$58),"")</f>
        <v/>
      </c>
      <c r="AG43" s="24" t="str">
        <f>IF(AND('Mapa de Riesgos'!$Y$59="Baja",'Mapa de Riesgos'!$AA$59="Mayor"),CONCATENATE("R8C",'Mapa de Riesgos'!$O$59),"")</f>
        <v/>
      </c>
      <c r="AH43" s="25" t="str">
        <f>IF(AND('Mapa de Riesgos'!$Y$54="Baja",'Mapa de Riesgos'!$AA$54="Catastrófico"),CONCATENATE("R8C",'Mapa de Riesgos'!$O$54),"")</f>
        <v/>
      </c>
      <c r="AI43" s="26" t="str">
        <f>IF(AND('Mapa de Riesgos'!$Y$55="Baja",'Mapa de Riesgos'!$AA$55="Catastrófico"),CONCATENATE("R8C",'Mapa de Riesgos'!$O$55),"")</f>
        <v/>
      </c>
      <c r="AJ43" s="26" t="str">
        <f>IF(AND('Mapa de Riesgos'!$Y$56="Baja",'Mapa de Riesgos'!$AA$56="Catastrófico"),CONCATENATE("R8C",'Mapa de Riesgos'!$O$56),"")</f>
        <v/>
      </c>
      <c r="AK43" s="26" t="str">
        <f>IF(AND('Mapa de Riesgos'!$Y$57="Baja",'Mapa de Riesgos'!$AA$57="Catastrófico"),CONCATENATE("R8C",'Mapa de Riesgos'!$O$57),"")</f>
        <v/>
      </c>
      <c r="AL43" s="26" t="str">
        <f>IF(AND('Mapa de Riesgos'!$Y$58="Baja",'Mapa de Riesgos'!$AA$58="Catastrófico"),CONCATENATE("R8C",'Mapa de Riesgos'!$O$58),"")</f>
        <v/>
      </c>
      <c r="AM43" s="27" t="str">
        <f>IF(AND('Mapa de Riesgos'!$Y$59="Baja",'Mapa de Riesgos'!$AA$59="Catastrófico"),CONCATENATE("R8C",'Mapa de Riesgos'!$O$59),"")</f>
        <v/>
      </c>
      <c r="AN43" s="53"/>
      <c r="AO43" s="438"/>
      <c r="AP43" s="439"/>
      <c r="AQ43" s="439"/>
      <c r="AR43" s="439"/>
      <c r="AS43" s="439"/>
      <c r="AT43" s="440"/>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row>
    <row r="44" spans="1:80" ht="15" customHeight="1" x14ac:dyDescent="0.25">
      <c r="A44" s="53"/>
      <c r="B44" s="319"/>
      <c r="C44" s="319"/>
      <c r="D44" s="320"/>
      <c r="E44" s="418"/>
      <c r="F44" s="417"/>
      <c r="G44" s="417"/>
      <c r="H44" s="417"/>
      <c r="I44" s="417"/>
      <c r="J44" s="46" t="str">
        <f>IF(AND('Mapa de Riesgos'!$Y$60="Baja",'Mapa de Riesgos'!$AA$60="Leve"),CONCATENATE("R9C",'Mapa de Riesgos'!$O$60),"")</f>
        <v/>
      </c>
      <c r="K44" s="47" t="str">
        <f>IF(AND('Mapa de Riesgos'!$Y$61="Baja",'Mapa de Riesgos'!$AA$61="Leve"),CONCATENATE("R9C",'Mapa de Riesgos'!$O$61),"")</f>
        <v/>
      </c>
      <c r="L44" s="47" t="str">
        <f>IF(AND('Mapa de Riesgos'!$Y$62="Baja",'Mapa de Riesgos'!$AA$62="Leve"),CONCATENATE("R9C",'Mapa de Riesgos'!$O$62),"")</f>
        <v/>
      </c>
      <c r="M44" s="47" t="str">
        <f>IF(AND('Mapa de Riesgos'!$Y$63="Baja",'Mapa de Riesgos'!$AA$63="Leve"),CONCATENATE("R9C",'Mapa de Riesgos'!$O$63),"")</f>
        <v/>
      </c>
      <c r="N44" s="47" t="str">
        <f>IF(AND('Mapa de Riesgos'!$Y$64="Baja",'Mapa de Riesgos'!$AA$64="Leve"),CONCATENATE("R9C",'Mapa de Riesgos'!$O$64),"")</f>
        <v/>
      </c>
      <c r="O44" s="48" t="str">
        <f>IF(AND('Mapa de Riesgos'!$Y$65="Baja",'Mapa de Riesgos'!$AA$65="Leve"),CONCATENATE("R9C",'Mapa de Riesgos'!$O$65),"")</f>
        <v/>
      </c>
      <c r="P44" s="37" t="str">
        <f>IF(AND('Mapa de Riesgos'!$Y$60="Baja",'Mapa de Riesgos'!$AA$60="Menor"),CONCATENATE("R9C",'Mapa de Riesgos'!$O$60),"")</f>
        <v/>
      </c>
      <c r="Q44" s="38" t="str">
        <f>IF(AND('Mapa de Riesgos'!$Y$61="Baja",'Mapa de Riesgos'!$AA$61="Menor"),CONCATENATE("R9C",'Mapa de Riesgos'!$O$61),"")</f>
        <v/>
      </c>
      <c r="R44" s="38" t="str">
        <f>IF(AND('Mapa de Riesgos'!$Y$62="Baja",'Mapa de Riesgos'!$AA$62="Menor"),CONCATENATE("R9C",'Mapa de Riesgos'!$O$62),"")</f>
        <v/>
      </c>
      <c r="S44" s="38" t="str">
        <f>IF(AND('Mapa de Riesgos'!$Y$63="Baja",'Mapa de Riesgos'!$AA$63="Menor"),CONCATENATE("R9C",'Mapa de Riesgos'!$O$63),"")</f>
        <v/>
      </c>
      <c r="T44" s="38" t="str">
        <f>IF(AND('Mapa de Riesgos'!$Y$64="Baja",'Mapa de Riesgos'!$AA$64="Menor"),CONCATENATE("R9C",'Mapa de Riesgos'!$O$64),"")</f>
        <v/>
      </c>
      <c r="U44" s="39" t="str">
        <f>IF(AND('Mapa de Riesgos'!$Y$65="Baja",'Mapa de Riesgos'!$AA$65="Menor"),CONCATENATE("R9C",'Mapa de Riesgos'!$O$65),"")</f>
        <v/>
      </c>
      <c r="V44" s="37" t="str">
        <f>IF(AND('Mapa de Riesgos'!$Y$60="Baja",'Mapa de Riesgos'!$AA$60="Moderado"),CONCATENATE("R9C",'Mapa de Riesgos'!$O$60),"")</f>
        <v/>
      </c>
      <c r="W44" s="38" t="str">
        <f>IF(AND('Mapa de Riesgos'!$Y$61="Baja",'Mapa de Riesgos'!$AA$61="Moderado"),CONCATENATE("R9C",'Mapa de Riesgos'!$O$61),"")</f>
        <v/>
      </c>
      <c r="X44" s="38" t="str">
        <f>IF(AND('Mapa de Riesgos'!$Y$62="Baja",'Mapa de Riesgos'!$AA$62="Moderado"),CONCATENATE("R9C",'Mapa de Riesgos'!$O$62),"")</f>
        <v/>
      </c>
      <c r="Y44" s="38" t="str">
        <f>IF(AND('Mapa de Riesgos'!$Y$63="Baja",'Mapa de Riesgos'!$AA$63="Moderado"),CONCATENATE("R9C",'Mapa de Riesgos'!$O$63),"")</f>
        <v/>
      </c>
      <c r="Z44" s="38" t="str">
        <f>IF(AND('Mapa de Riesgos'!$Y$64="Baja",'Mapa de Riesgos'!$AA$64="Moderado"),CONCATENATE("R9C",'Mapa de Riesgos'!$O$64),"")</f>
        <v/>
      </c>
      <c r="AA44" s="39" t="str">
        <f>IF(AND('Mapa de Riesgos'!$Y$65="Baja",'Mapa de Riesgos'!$AA$65="Moderado"),CONCATENATE("R9C",'Mapa de Riesgos'!$O$65),"")</f>
        <v/>
      </c>
      <c r="AB44" s="22" t="str">
        <f>IF(AND('Mapa de Riesgos'!$Y$60="Baja",'Mapa de Riesgos'!$AA$60="Mayor"),CONCATENATE("R9C",'Mapa de Riesgos'!$O$60),"")</f>
        <v/>
      </c>
      <c r="AC44" s="23" t="str">
        <f>IF(AND('Mapa de Riesgos'!$Y$61="Baja",'Mapa de Riesgos'!$AA$61="Mayor"),CONCATENATE("R9C",'Mapa de Riesgos'!$O$61),"")</f>
        <v/>
      </c>
      <c r="AD44" s="23" t="str">
        <f>IF(AND('Mapa de Riesgos'!$Y$62="Baja",'Mapa de Riesgos'!$AA$62="Mayor"),CONCATENATE("R9C",'Mapa de Riesgos'!$O$62),"")</f>
        <v/>
      </c>
      <c r="AE44" s="23" t="str">
        <f>IF(AND('Mapa de Riesgos'!$Y$63="Baja",'Mapa de Riesgos'!$AA$63="Mayor"),CONCATENATE("R9C",'Mapa de Riesgos'!$O$63),"")</f>
        <v/>
      </c>
      <c r="AF44" s="23" t="str">
        <f>IF(AND('Mapa de Riesgos'!$Y$64="Baja",'Mapa de Riesgos'!$AA$64="Mayor"),CONCATENATE("R9C",'Mapa de Riesgos'!$O$64),"")</f>
        <v/>
      </c>
      <c r="AG44" s="24" t="str">
        <f>IF(AND('Mapa de Riesgos'!$Y$65="Baja",'Mapa de Riesgos'!$AA$65="Mayor"),CONCATENATE("R9C",'Mapa de Riesgos'!$O$65),"")</f>
        <v/>
      </c>
      <c r="AH44" s="25" t="str">
        <f>IF(AND('Mapa de Riesgos'!$Y$60="Baja",'Mapa de Riesgos'!$AA$60="Catastrófico"),CONCATENATE("R9C",'Mapa de Riesgos'!$O$60),"")</f>
        <v/>
      </c>
      <c r="AI44" s="26" t="str">
        <f>IF(AND('Mapa de Riesgos'!$Y$61="Baja",'Mapa de Riesgos'!$AA$61="Catastrófico"),CONCATENATE("R9C",'Mapa de Riesgos'!$O$61),"")</f>
        <v/>
      </c>
      <c r="AJ44" s="26" t="str">
        <f>IF(AND('Mapa de Riesgos'!$Y$62="Baja",'Mapa de Riesgos'!$AA$62="Catastrófico"),CONCATENATE("R9C",'Mapa de Riesgos'!$O$62),"")</f>
        <v/>
      </c>
      <c r="AK44" s="26" t="str">
        <f>IF(AND('Mapa de Riesgos'!$Y$63="Baja",'Mapa de Riesgos'!$AA$63="Catastrófico"),CONCATENATE("R9C",'Mapa de Riesgos'!$O$63),"")</f>
        <v/>
      </c>
      <c r="AL44" s="26" t="str">
        <f>IF(AND('Mapa de Riesgos'!$Y$64="Baja",'Mapa de Riesgos'!$AA$64="Catastrófico"),CONCATENATE("R9C",'Mapa de Riesgos'!$O$64),"")</f>
        <v/>
      </c>
      <c r="AM44" s="27" t="str">
        <f>IF(AND('Mapa de Riesgos'!$Y$65="Baja",'Mapa de Riesgos'!$AA$65="Catastrófico"),CONCATENATE("R9C",'Mapa de Riesgos'!$O$65),"")</f>
        <v/>
      </c>
      <c r="AN44" s="53"/>
      <c r="AO44" s="438"/>
      <c r="AP44" s="439"/>
      <c r="AQ44" s="439"/>
      <c r="AR44" s="439"/>
      <c r="AS44" s="439"/>
      <c r="AT44" s="440"/>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80" ht="15.75" customHeight="1" thickBot="1" x14ac:dyDescent="0.3">
      <c r="A45" s="53"/>
      <c r="B45" s="319"/>
      <c r="C45" s="319"/>
      <c r="D45" s="320"/>
      <c r="E45" s="419"/>
      <c r="F45" s="420"/>
      <c r="G45" s="420"/>
      <c r="H45" s="420"/>
      <c r="I45" s="420"/>
      <c r="J45" s="49" t="str">
        <f>IF(AND('Mapa de Riesgos'!$Y$66="Baja",'Mapa de Riesgos'!$AA$66="Leve"),CONCATENATE("R10C",'Mapa de Riesgos'!$O$66),"")</f>
        <v/>
      </c>
      <c r="K45" s="50" t="str">
        <f>IF(AND('Mapa de Riesgos'!$Y$67="Baja",'Mapa de Riesgos'!$AA$67="Leve"),CONCATENATE("R10C",'Mapa de Riesgos'!$O$67),"")</f>
        <v/>
      </c>
      <c r="L45" s="50" t="str">
        <f>IF(AND('Mapa de Riesgos'!$Y$68="Baja",'Mapa de Riesgos'!$AA$68="Leve"),CONCATENATE("R10C",'Mapa de Riesgos'!$O$68),"")</f>
        <v/>
      </c>
      <c r="M45" s="50" t="str">
        <f>IF(AND('Mapa de Riesgos'!$Y$69="Baja",'Mapa de Riesgos'!$AA$69="Leve"),CONCATENATE("R10C",'Mapa de Riesgos'!$O$69),"")</f>
        <v/>
      </c>
      <c r="N45" s="50" t="str">
        <f>IF(AND('Mapa de Riesgos'!$Y$70="Baja",'Mapa de Riesgos'!$AA$70="Leve"),CONCATENATE("R10C",'Mapa de Riesgos'!$O$70),"")</f>
        <v/>
      </c>
      <c r="O45" s="51" t="str">
        <f>IF(AND('Mapa de Riesgos'!$Y$71="Baja",'Mapa de Riesgos'!$AA$71="Leve"),CONCATENATE("R10C",'Mapa de Riesgos'!$O$71),"")</f>
        <v/>
      </c>
      <c r="P45" s="37" t="str">
        <f>IF(AND('Mapa de Riesgos'!$Y$66="Baja",'Mapa de Riesgos'!$AA$66="Menor"),CONCATENATE("R10C",'Mapa de Riesgos'!$O$66),"")</f>
        <v/>
      </c>
      <c r="Q45" s="38" t="str">
        <f>IF(AND('Mapa de Riesgos'!$Y$67="Baja",'Mapa de Riesgos'!$AA$67="Menor"),CONCATENATE("R10C",'Mapa de Riesgos'!$O$67),"")</f>
        <v/>
      </c>
      <c r="R45" s="38" t="str">
        <f>IF(AND('Mapa de Riesgos'!$Y$68="Baja",'Mapa de Riesgos'!$AA$68="Menor"),CONCATENATE("R10C",'Mapa de Riesgos'!$O$68),"")</f>
        <v/>
      </c>
      <c r="S45" s="38" t="str">
        <f>IF(AND('Mapa de Riesgos'!$Y$69="Baja",'Mapa de Riesgos'!$AA$69="Menor"),CONCATENATE("R10C",'Mapa de Riesgos'!$O$69),"")</f>
        <v/>
      </c>
      <c r="T45" s="38" t="str">
        <f>IF(AND('Mapa de Riesgos'!$Y$70="Baja",'Mapa de Riesgos'!$AA$70="Menor"),CONCATENATE("R10C",'Mapa de Riesgos'!$O$70),"")</f>
        <v/>
      </c>
      <c r="U45" s="39" t="str">
        <f>IF(AND('Mapa de Riesgos'!$Y$71="Baja",'Mapa de Riesgos'!$AA$71="Menor"),CONCATENATE("R10C",'Mapa de Riesgos'!$O$71),"")</f>
        <v/>
      </c>
      <c r="V45" s="40" t="str">
        <f>IF(AND('Mapa de Riesgos'!$Y$66="Baja",'Mapa de Riesgos'!$AA$66="Moderado"),CONCATENATE("R10C",'Mapa de Riesgos'!$O$66),"")</f>
        <v/>
      </c>
      <c r="W45" s="41" t="str">
        <f>IF(AND('Mapa de Riesgos'!$Y$67="Baja",'Mapa de Riesgos'!$AA$67="Moderado"),CONCATENATE("R10C",'Mapa de Riesgos'!$O$67),"")</f>
        <v/>
      </c>
      <c r="X45" s="41" t="str">
        <f>IF(AND('Mapa de Riesgos'!$Y$68="Baja",'Mapa de Riesgos'!$AA$68="Moderado"),CONCATENATE("R10C",'Mapa de Riesgos'!$O$68),"")</f>
        <v/>
      </c>
      <c r="Y45" s="41" t="str">
        <f>IF(AND('Mapa de Riesgos'!$Y$69="Baja",'Mapa de Riesgos'!$AA$69="Moderado"),CONCATENATE("R10C",'Mapa de Riesgos'!$O$69),"")</f>
        <v/>
      </c>
      <c r="Z45" s="41" t="str">
        <f>IF(AND('Mapa de Riesgos'!$Y$70="Baja",'Mapa de Riesgos'!$AA$70="Moderado"),CONCATENATE("R10C",'Mapa de Riesgos'!$O$70),"")</f>
        <v/>
      </c>
      <c r="AA45" s="42" t="str">
        <f>IF(AND('Mapa de Riesgos'!$Y$71="Baja",'Mapa de Riesgos'!$AA$71="Moderado"),CONCATENATE("R10C",'Mapa de Riesgos'!$O$71),"")</f>
        <v/>
      </c>
      <c r="AB45" s="28" t="str">
        <f>IF(AND('Mapa de Riesgos'!$Y$66="Baja",'Mapa de Riesgos'!$AA$66="Mayor"),CONCATENATE("R10C",'Mapa de Riesgos'!$O$66),"")</f>
        <v/>
      </c>
      <c r="AC45" s="29" t="str">
        <f>IF(AND('Mapa de Riesgos'!$Y$67="Baja",'Mapa de Riesgos'!$AA$67="Mayor"),CONCATENATE("R10C",'Mapa de Riesgos'!$O$67),"")</f>
        <v/>
      </c>
      <c r="AD45" s="29" t="str">
        <f>IF(AND('Mapa de Riesgos'!$Y$68="Baja",'Mapa de Riesgos'!$AA$68="Mayor"),CONCATENATE("R10C",'Mapa de Riesgos'!$O$68),"")</f>
        <v/>
      </c>
      <c r="AE45" s="29" t="str">
        <f>IF(AND('Mapa de Riesgos'!$Y$69="Baja",'Mapa de Riesgos'!$AA$69="Mayor"),CONCATENATE("R10C",'Mapa de Riesgos'!$O$69),"")</f>
        <v/>
      </c>
      <c r="AF45" s="29" t="str">
        <f>IF(AND('Mapa de Riesgos'!$Y$70="Baja",'Mapa de Riesgos'!$AA$70="Mayor"),CONCATENATE("R10C",'Mapa de Riesgos'!$O$70),"")</f>
        <v/>
      </c>
      <c r="AG45" s="30" t="str">
        <f>IF(AND('Mapa de Riesgos'!$Y$71="Baja",'Mapa de Riesgos'!$AA$71="Mayor"),CONCATENATE("R10C",'Mapa de Riesgos'!$O$71),"")</f>
        <v/>
      </c>
      <c r="AH45" s="31" t="str">
        <f>IF(AND('Mapa de Riesgos'!$Y$66="Baja",'Mapa de Riesgos'!$AA$66="Catastrófico"),CONCATENATE("R10C",'Mapa de Riesgos'!$O$66),"")</f>
        <v/>
      </c>
      <c r="AI45" s="32" t="str">
        <f>IF(AND('Mapa de Riesgos'!$Y$67="Baja",'Mapa de Riesgos'!$AA$67="Catastrófico"),CONCATENATE("R10C",'Mapa de Riesgos'!$O$67),"")</f>
        <v/>
      </c>
      <c r="AJ45" s="32" t="str">
        <f>IF(AND('Mapa de Riesgos'!$Y$68="Baja",'Mapa de Riesgos'!$AA$68="Catastrófico"),CONCATENATE("R10C",'Mapa de Riesgos'!$O$68),"")</f>
        <v/>
      </c>
      <c r="AK45" s="32" t="str">
        <f>IF(AND('Mapa de Riesgos'!$Y$69="Baja",'Mapa de Riesgos'!$AA$69="Catastrófico"),CONCATENATE("R10C",'Mapa de Riesgos'!$O$69),"")</f>
        <v/>
      </c>
      <c r="AL45" s="32" t="str">
        <f>IF(AND('Mapa de Riesgos'!$Y$70="Baja",'Mapa de Riesgos'!$AA$70="Catastrófico"),CONCATENATE("R10C",'Mapa de Riesgos'!$O$70),"")</f>
        <v/>
      </c>
      <c r="AM45" s="33" t="str">
        <f>IF(AND('Mapa de Riesgos'!$Y$71="Baja",'Mapa de Riesgos'!$AA$71="Catastrófico"),CONCATENATE("R10C",'Mapa de Riesgos'!$O$71),"")</f>
        <v/>
      </c>
      <c r="AN45" s="53"/>
      <c r="AO45" s="441"/>
      <c r="AP45" s="442"/>
      <c r="AQ45" s="442"/>
      <c r="AR45" s="442"/>
      <c r="AS45" s="442"/>
      <c r="AT45" s="443"/>
    </row>
    <row r="46" spans="1:80" ht="46.5" customHeight="1" x14ac:dyDescent="0.35">
      <c r="A46" s="53"/>
      <c r="B46" s="319"/>
      <c r="C46" s="319"/>
      <c r="D46" s="320"/>
      <c r="E46" s="414" t="s">
        <v>154</v>
      </c>
      <c r="F46" s="415"/>
      <c r="G46" s="415"/>
      <c r="H46" s="415"/>
      <c r="I46" s="432"/>
      <c r="J46" s="43" t="str">
        <f>IF(AND('Mapa de Riesgos'!$Y$12="Muy Baja",'Mapa de Riesgos'!$AA$12="Leve"),CONCATENATE("R1C",'Mapa de Riesgos'!$O$12),"")</f>
        <v/>
      </c>
      <c r="K46" s="44" t="str">
        <f>IF(AND('Mapa de Riesgos'!$Y$13="Muy Baja",'Mapa de Riesgos'!$AA$13="Leve"),CONCATENATE("R1C",'Mapa de Riesgos'!$O$13),"")</f>
        <v/>
      </c>
      <c r="L46" s="44" t="str">
        <f>IF(AND('Mapa de Riesgos'!$Y$14="Muy Baja",'Mapa de Riesgos'!$AA$14="Leve"),CONCATENATE("R1C",'Mapa de Riesgos'!$O$14),"")</f>
        <v/>
      </c>
      <c r="M46" s="44" t="str">
        <f>IF(AND('Mapa de Riesgos'!$Y$15="Muy Baja",'Mapa de Riesgos'!$AA$15="Leve"),CONCATENATE("R1C",'Mapa de Riesgos'!$O$15),"")</f>
        <v/>
      </c>
      <c r="N46" s="44" t="str">
        <f>IF(AND('Mapa de Riesgos'!$Y$16="Muy Baja",'Mapa de Riesgos'!$AA$16="Leve"),CONCATENATE("R1C",'Mapa de Riesgos'!$O$16),"")</f>
        <v/>
      </c>
      <c r="O46" s="45" t="str">
        <f>IF(AND('Mapa de Riesgos'!$Y$17="Muy Baja",'Mapa de Riesgos'!$AA$17="Leve"),CONCATENATE("R1C",'Mapa de Riesgos'!$O$17),"")</f>
        <v/>
      </c>
      <c r="P46" s="43" t="str">
        <f>IF(AND('Mapa de Riesgos'!$Y$12="Muy Baja",'Mapa de Riesgos'!$AA$12="Menor"),CONCATENATE("R1C",'Mapa de Riesgos'!$O$12),"")</f>
        <v/>
      </c>
      <c r="Q46" s="44" t="str">
        <f>IF(AND('Mapa de Riesgos'!$Y$13="Muy Baja",'Mapa de Riesgos'!$AA$13="Menor"),CONCATENATE("R1C",'Mapa de Riesgos'!$O$13),"")</f>
        <v/>
      </c>
      <c r="R46" s="44" t="str">
        <f>IF(AND('Mapa de Riesgos'!$Y$14="Muy Baja",'Mapa de Riesgos'!$AA$14="Menor"),CONCATENATE("R1C",'Mapa de Riesgos'!$O$14),"")</f>
        <v/>
      </c>
      <c r="S46" s="44" t="str">
        <f>IF(AND('Mapa de Riesgos'!$Y$15="Muy Baja",'Mapa de Riesgos'!$AA$15="Menor"),CONCATENATE("R1C",'Mapa de Riesgos'!$O$15),"")</f>
        <v/>
      </c>
      <c r="T46" s="44" t="str">
        <f>IF(AND('Mapa de Riesgos'!$Y$16="Muy Baja",'Mapa de Riesgos'!$AA$16="Menor"),CONCATENATE("R1C",'Mapa de Riesgos'!$O$16),"")</f>
        <v/>
      </c>
      <c r="U46" s="45" t="str">
        <f>IF(AND('Mapa de Riesgos'!$Y$17="Muy Baja",'Mapa de Riesgos'!$AA$17="Menor"),CONCATENATE("R1C",'Mapa de Riesgos'!$O$17),"")</f>
        <v/>
      </c>
      <c r="V46" s="34" t="str">
        <f>IF(AND('Mapa de Riesgos'!$Y$12="Muy Baja",'Mapa de Riesgos'!$AA$12="Moderado"),CONCATENATE("R1C",'Mapa de Riesgos'!$O$12),"")</f>
        <v/>
      </c>
      <c r="W46" s="52" t="str">
        <f>IF(AND('Mapa de Riesgos'!$Y$13="Muy Baja",'Mapa de Riesgos'!$AA$13="Moderado"),CONCATENATE("R1C",'Mapa de Riesgos'!$O$13),"")</f>
        <v/>
      </c>
      <c r="X46" s="35" t="str">
        <f>IF(AND('Mapa de Riesgos'!$Y$14="Muy Baja",'Mapa de Riesgos'!$AA$14="Moderado"),CONCATENATE("R1C",'Mapa de Riesgos'!$O$14),"")</f>
        <v/>
      </c>
      <c r="Y46" s="35" t="str">
        <f>IF(AND('Mapa de Riesgos'!$Y$15="Muy Baja",'Mapa de Riesgos'!$AA$15="Moderado"),CONCATENATE("R1C",'Mapa de Riesgos'!$O$15),"")</f>
        <v/>
      </c>
      <c r="Z46" s="35" t="str">
        <f>IF(AND('Mapa de Riesgos'!$Y$16="Muy Baja",'Mapa de Riesgos'!$AA$16="Moderado"),CONCATENATE("R1C",'Mapa de Riesgos'!$O$16),"")</f>
        <v/>
      </c>
      <c r="AA46" s="36" t="str">
        <f>IF(AND('Mapa de Riesgos'!$Y$17="Muy Baja",'Mapa de Riesgos'!$AA$17="Moderado"),CONCATENATE("R1C",'Mapa de Riesgos'!$O$17),"")</f>
        <v/>
      </c>
      <c r="AB46" s="16" t="str">
        <f>IF(AND('Mapa de Riesgos'!$Y$12="Muy Baja",'Mapa de Riesgos'!$AA$12="Mayor"),CONCATENATE("R1C",'Mapa de Riesgos'!$O$12),"")</f>
        <v/>
      </c>
      <c r="AC46" s="17" t="str">
        <f>IF(AND('Mapa de Riesgos'!$Y$13="Muy Baja",'Mapa de Riesgos'!$AA$13="Mayor"),CONCATENATE("R1C",'Mapa de Riesgos'!$O$13),"")</f>
        <v/>
      </c>
      <c r="AD46" s="17" t="str">
        <f>IF(AND('Mapa de Riesgos'!$Y$14="Muy Baja",'Mapa de Riesgos'!$AA$14="Mayor"),CONCATENATE("R1C",'Mapa de Riesgos'!$O$14),"")</f>
        <v/>
      </c>
      <c r="AE46" s="17" t="str">
        <f>IF(AND('Mapa de Riesgos'!$Y$15="Muy Baja",'Mapa de Riesgos'!$AA$15="Mayor"),CONCATENATE("R1C",'Mapa de Riesgos'!$O$15),"")</f>
        <v/>
      </c>
      <c r="AF46" s="17" t="str">
        <f>IF(AND('Mapa de Riesgos'!$Y$16="Muy Baja",'Mapa de Riesgos'!$AA$16="Mayor"),CONCATENATE("R1C",'Mapa de Riesgos'!$O$16),"")</f>
        <v/>
      </c>
      <c r="AG46" s="18" t="str">
        <f>IF(AND('Mapa de Riesgos'!$Y$17="Muy Baja",'Mapa de Riesgos'!$AA$17="Mayor"),CONCATENATE("R1C",'Mapa de Riesgos'!$O$17),"")</f>
        <v/>
      </c>
      <c r="AH46" s="19" t="str">
        <f>IF(AND('Mapa de Riesgos'!$Y$12="Muy Baja",'Mapa de Riesgos'!$AA$12="Catastrófico"),CONCATENATE("R1C",'Mapa de Riesgos'!$O$12),"")</f>
        <v/>
      </c>
      <c r="AI46" s="20" t="str">
        <f>IF(AND('Mapa de Riesgos'!$Y$13="Muy Baja",'Mapa de Riesgos'!$AA$13="Catastrófico"),CONCATENATE("R1C",'Mapa de Riesgos'!$O$13),"")</f>
        <v/>
      </c>
      <c r="AJ46" s="20" t="str">
        <f>IF(AND('Mapa de Riesgos'!$Y$14="Muy Baja",'Mapa de Riesgos'!$AA$14="Catastrófico"),CONCATENATE("R1C",'Mapa de Riesgos'!$O$14),"")</f>
        <v/>
      </c>
      <c r="AK46" s="20" t="str">
        <f>IF(AND('Mapa de Riesgos'!$Y$15="Muy Baja",'Mapa de Riesgos'!$AA$15="Catastrófico"),CONCATENATE("R1C",'Mapa de Riesgos'!$O$15),"")</f>
        <v/>
      </c>
      <c r="AL46" s="20" t="str">
        <f>IF(AND('Mapa de Riesgos'!$Y$16="Muy Baja",'Mapa de Riesgos'!$AA$16="Catastrófico"),CONCATENATE("R1C",'Mapa de Riesgos'!$O$16),"")</f>
        <v/>
      </c>
      <c r="AM46" s="21" t="str">
        <f>IF(AND('Mapa de Riesgos'!$Y$17="Muy Baja",'Mapa de Riesgos'!$AA$17="Catastrófico"),CONCATENATE("R1C",'Mapa de Riesgos'!$O$17),"")</f>
        <v/>
      </c>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row>
    <row r="47" spans="1:80" ht="46.5" customHeight="1" x14ac:dyDescent="0.25">
      <c r="A47" s="53"/>
      <c r="B47" s="319"/>
      <c r="C47" s="319"/>
      <c r="D47" s="320"/>
      <c r="E47" s="416"/>
      <c r="F47" s="417"/>
      <c r="G47" s="417"/>
      <c r="H47" s="417"/>
      <c r="I47" s="433"/>
      <c r="J47" s="46" t="str">
        <f>IF(AND('Mapa de Riesgos'!$Y$18="Muy Baja",'Mapa de Riesgos'!$AA$18="Leve"),CONCATENATE("R2C",'Mapa de Riesgos'!$O$18),"")</f>
        <v/>
      </c>
      <c r="K47" s="47" t="str">
        <f>IF(AND('Mapa de Riesgos'!$Y$19="Muy Baja",'Mapa de Riesgos'!$AA$19="Leve"),CONCATENATE("R2C",'Mapa de Riesgos'!$O$19),"")</f>
        <v/>
      </c>
      <c r="L47" s="47" t="str">
        <f>IF(AND('Mapa de Riesgos'!$Y$20="Muy Baja",'Mapa de Riesgos'!$AA$20="Leve"),CONCATENATE("R2C",'Mapa de Riesgos'!$O$20),"")</f>
        <v/>
      </c>
      <c r="M47" s="47" t="str">
        <f>IF(AND('Mapa de Riesgos'!$Y$21="Muy Baja",'Mapa de Riesgos'!$AA$21="Leve"),CONCATENATE("R2C",'Mapa de Riesgos'!$O$21),"")</f>
        <v/>
      </c>
      <c r="N47" s="47" t="str">
        <f>IF(AND('Mapa de Riesgos'!$Y$22="Muy Baja",'Mapa de Riesgos'!$AA$22="Leve"),CONCATENATE("R2C",'Mapa de Riesgos'!$O$22),"")</f>
        <v/>
      </c>
      <c r="O47" s="48" t="str">
        <f>IF(AND('Mapa de Riesgos'!$Y$23="Muy Baja",'Mapa de Riesgos'!$AA$23="Leve"),CONCATENATE("R2C",'Mapa de Riesgos'!$O$23),"")</f>
        <v/>
      </c>
      <c r="P47" s="46" t="str">
        <f>IF(AND('Mapa de Riesgos'!$Y$18="Muy Baja",'Mapa de Riesgos'!$AA$18="Menor"),CONCATENATE("R2C",'Mapa de Riesgos'!$O$18),"")</f>
        <v/>
      </c>
      <c r="Q47" s="47" t="str">
        <f>IF(AND('Mapa de Riesgos'!$Y$19="Muy Baja",'Mapa de Riesgos'!$AA$19="Menor"),CONCATENATE("R2C",'Mapa de Riesgos'!$O$19),"")</f>
        <v/>
      </c>
      <c r="R47" s="47" t="str">
        <f>IF(AND('Mapa de Riesgos'!$Y$20="Muy Baja",'Mapa de Riesgos'!$AA$20="Menor"),CONCATENATE("R2C",'Mapa de Riesgos'!$O$20),"")</f>
        <v/>
      </c>
      <c r="S47" s="47" t="str">
        <f>IF(AND('Mapa de Riesgos'!$Y$21="Muy Baja",'Mapa de Riesgos'!$AA$21="Menor"),CONCATENATE("R2C",'Mapa de Riesgos'!$O$21),"")</f>
        <v/>
      </c>
      <c r="T47" s="47" t="str">
        <f>IF(AND('Mapa de Riesgos'!$Y$22="Muy Baja",'Mapa de Riesgos'!$AA$22="Menor"),CONCATENATE("R2C",'Mapa de Riesgos'!$O$22),"")</f>
        <v/>
      </c>
      <c r="U47" s="48" t="str">
        <f>IF(AND('Mapa de Riesgos'!$Y$23="Muy Baja",'Mapa de Riesgos'!$AA$23="Menor"),CONCATENATE("R2C",'Mapa de Riesgos'!$O$23),"")</f>
        <v/>
      </c>
      <c r="V47" s="37" t="str">
        <f>IF(AND('Mapa de Riesgos'!$Y$18="Muy Baja",'Mapa de Riesgos'!$AA$18="Moderado"),CONCATENATE("R2C",'Mapa de Riesgos'!$O$18),"")</f>
        <v/>
      </c>
      <c r="W47" s="38" t="str">
        <f>IF(AND('Mapa de Riesgos'!$Y$19="Muy Baja",'Mapa de Riesgos'!$AA$19="Moderado"),CONCATENATE("R2C",'Mapa de Riesgos'!$O$19),"")</f>
        <v/>
      </c>
      <c r="X47" s="38" t="str">
        <f>IF(AND('Mapa de Riesgos'!$Y$20="Muy Baja",'Mapa de Riesgos'!$AA$20="Moderado"),CONCATENATE("R2C",'Mapa de Riesgos'!$O$20),"")</f>
        <v/>
      </c>
      <c r="Y47" s="38" t="str">
        <f>IF(AND('Mapa de Riesgos'!$Y$21="Muy Baja",'Mapa de Riesgos'!$AA$21="Moderado"),CONCATENATE("R2C",'Mapa de Riesgos'!$O$21),"")</f>
        <v/>
      </c>
      <c r="Z47" s="38" t="str">
        <f>IF(AND('Mapa de Riesgos'!$Y$22="Muy Baja",'Mapa de Riesgos'!$AA$22="Moderado"),CONCATENATE("R2C",'Mapa de Riesgos'!$O$22),"")</f>
        <v/>
      </c>
      <c r="AA47" s="39" t="str">
        <f>IF(AND('Mapa de Riesgos'!$Y$23="Muy Baja",'Mapa de Riesgos'!$AA$23="Moderado"),CONCATENATE("R2C",'Mapa de Riesgos'!$O$23),"")</f>
        <v/>
      </c>
      <c r="AB47" s="22" t="str">
        <f>IF(AND('Mapa de Riesgos'!$Y$18="Muy Baja",'Mapa de Riesgos'!$AA$18="Mayor"),CONCATENATE("R2C",'Mapa de Riesgos'!$O$18),"")</f>
        <v/>
      </c>
      <c r="AC47" s="23" t="str">
        <f>IF(AND('Mapa de Riesgos'!$Y$19="Muy Baja",'Mapa de Riesgos'!$AA$19="Mayor"),CONCATENATE("R2C",'Mapa de Riesgos'!$O$19),"")</f>
        <v/>
      </c>
      <c r="AD47" s="23" t="str">
        <f>IF(AND('Mapa de Riesgos'!$Y$20="Muy Baja",'Mapa de Riesgos'!$AA$20="Mayor"),CONCATENATE("R2C",'Mapa de Riesgos'!$O$20),"")</f>
        <v/>
      </c>
      <c r="AE47" s="23" t="str">
        <f>IF(AND('Mapa de Riesgos'!$Y$21="Muy Baja",'Mapa de Riesgos'!$AA$21="Mayor"),CONCATENATE("R2C",'Mapa de Riesgos'!$O$21),"")</f>
        <v/>
      </c>
      <c r="AF47" s="23" t="str">
        <f>IF(AND('Mapa de Riesgos'!$Y$22="Muy Baja",'Mapa de Riesgos'!$AA$22="Mayor"),CONCATENATE("R2C",'Mapa de Riesgos'!$O$22),"")</f>
        <v/>
      </c>
      <c r="AG47" s="24" t="str">
        <f>IF(AND('Mapa de Riesgos'!$Y$23="Muy Baja",'Mapa de Riesgos'!$AA$23="Mayor"),CONCATENATE("R2C",'Mapa de Riesgos'!$O$23),"")</f>
        <v/>
      </c>
      <c r="AH47" s="25" t="str">
        <f>IF(AND('Mapa de Riesgos'!$Y$18="Muy Baja",'Mapa de Riesgos'!$AA$18="Catastrófico"),CONCATENATE("R2C",'Mapa de Riesgos'!$O$18),"")</f>
        <v/>
      </c>
      <c r="AI47" s="26" t="str">
        <f>IF(AND('Mapa de Riesgos'!$Y$19="Muy Baja",'Mapa de Riesgos'!$AA$19="Catastrófico"),CONCATENATE("R2C",'Mapa de Riesgos'!$O$19),"")</f>
        <v/>
      </c>
      <c r="AJ47" s="26" t="str">
        <f>IF(AND('Mapa de Riesgos'!$Y$20="Muy Baja",'Mapa de Riesgos'!$AA$20="Catastrófico"),CONCATENATE("R2C",'Mapa de Riesgos'!$O$20),"")</f>
        <v/>
      </c>
      <c r="AK47" s="26" t="str">
        <f>IF(AND('Mapa de Riesgos'!$Y$21="Muy Baja",'Mapa de Riesgos'!$AA$21="Catastrófico"),CONCATENATE("R2C",'Mapa de Riesgos'!$O$21),"")</f>
        <v/>
      </c>
      <c r="AL47" s="26" t="str">
        <f>IF(AND('Mapa de Riesgos'!$Y$22="Muy Baja",'Mapa de Riesgos'!$AA$22="Catastrófico"),CONCATENATE("R2C",'Mapa de Riesgos'!$O$22),"")</f>
        <v/>
      </c>
      <c r="AM47" s="27" t="str">
        <f>IF(AND('Mapa de Riesgos'!$Y$23="Muy Baja",'Mapa de Riesgos'!$AA$23="Catastrófico"),CONCATENATE("R2C",'Mapa de Riesgos'!$O$23),"")</f>
        <v/>
      </c>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row>
    <row r="48" spans="1:80" ht="15" customHeight="1" x14ac:dyDescent="0.25">
      <c r="A48" s="53"/>
      <c r="B48" s="319"/>
      <c r="C48" s="319"/>
      <c r="D48" s="320"/>
      <c r="E48" s="416"/>
      <c r="F48" s="417"/>
      <c r="G48" s="417"/>
      <c r="H48" s="417"/>
      <c r="I48" s="433"/>
      <c r="J48" s="46" t="str">
        <f>IF(AND('Mapa de Riesgos'!$Y$24="Muy Baja",'Mapa de Riesgos'!$AA$24="Leve"),CONCATENATE("R3C",'Mapa de Riesgos'!$O$24),"")</f>
        <v/>
      </c>
      <c r="K48" s="47" t="str">
        <f>IF(AND('Mapa de Riesgos'!$Y$25="Muy Baja",'Mapa de Riesgos'!$AA$25="Leve"),CONCATENATE("R3C",'Mapa de Riesgos'!$O$25),"")</f>
        <v/>
      </c>
      <c r="L48" s="47" t="str">
        <f>IF(AND('Mapa de Riesgos'!$Y$26="Muy Baja",'Mapa de Riesgos'!$AA$26="Leve"),CONCATENATE("R3C",'Mapa de Riesgos'!$O$26),"")</f>
        <v/>
      </c>
      <c r="M48" s="47" t="str">
        <f>IF(AND('Mapa de Riesgos'!$Y$27="Muy Baja",'Mapa de Riesgos'!$AA$27="Leve"),CONCATENATE("R3C",'Mapa de Riesgos'!$O$27),"")</f>
        <v/>
      </c>
      <c r="N48" s="47" t="str">
        <f>IF(AND('Mapa de Riesgos'!$Y$28="Muy Baja",'Mapa de Riesgos'!$AA$28="Leve"),CONCATENATE("R3C",'Mapa de Riesgos'!$O$28),"")</f>
        <v/>
      </c>
      <c r="O48" s="48" t="str">
        <f>IF(AND('Mapa de Riesgos'!$Y$29="Muy Baja",'Mapa de Riesgos'!$AA$29="Leve"),CONCATENATE("R3C",'Mapa de Riesgos'!$O$29),"")</f>
        <v/>
      </c>
      <c r="P48" s="46" t="str">
        <f>IF(AND('Mapa de Riesgos'!$Y$24="Muy Baja",'Mapa de Riesgos'!$AA$24="Menor"),CONCATENATE("R3C",'Mapa de Riesgos'!$O$24),"")</f>
        <v/>
      </c>
      <c r="Q48" s="47" t="str">
        <f>IF(AND('Mapa de Riesgos'!$Y$25="Muy Baja",'Mapa de Riesgos'!$AA$25="Menor"),CONCATENATE("R3C",'Mapa de Riesgos'!$O$25),"")</f>
        <v/>
      </c>
      <c r="R48" s="47" t="str">
        <f>IF(AND('Mapa de Riesgos'!$Y$26="Muy Baja",'Mapa de Riesgos'!$AA$26="Menor"),CONCATENATE("R3C",'Mapa de Riesgos'!$O$26),"")</f>
        <v/>
      </c>
      <c r="S48" s="47" t="str">
        <f>IF(AND('Mapa de Riesgos'!$Y$27="Muy Baja",'Mapa de Riesgos'!$AA$27="Menor"),CONCATENATE("R3C",'Mapa de Riesgos'!$O$27),"")</f>
        <v/>
      </c>
      <c r="T48" s="47" t="str">
        <f>IF(AND('Mapa de Riesgos'!$Y$28="Muy Baja",'Mapa de Riesgos'!$AA$28="Menor"),CONCATENATE("R3C",'Mapa de Riesgos'!$O$28),"")</f>
        <v/>
      </c>
      <c r="U48" s="48" t="str">
        <f>IF(AND('Mapa de Riesgos'!$Y$29="Muy Baja",'Mapa de Riesgos'!$AA$29="Menor"),CONCATENATE("R3C",'Mapa de Riesgos'!$O$29),"")</f>
        <v/>
      </c>
      <c r="V48" s="37" t="str">
        <f>IF(AND('Mapa de Riesgos'!$Y$24="Muy Baja",'Mapa de Riesgos'!$AA$24="Moderado"),CONCATENATE("R3C",'Mapa de Riesgos'!$O$24),"")</f>
        <v/>
      </c>
      <c r="W48" s="38" t="str">
        <f>IF(AND('Mapa de Riesgos'!$Y$25="Muy Baja",'Mapa de Riesgos'!$AA$25="Moderado"),CONCATENATE("R3C",'Mapa de Riesgos'!$O$25),"")</f>
        <v/>
      </c>
      <c r="X48" s="38" t="str">
        <f>IF(AND('Mapa de Riesgos'!$Y$26="Muy Baja",'Mapa de Riesgos'!$AA$26="Moderado"),CONCATENATE("R3C",'Mapa de Riesgos'!$O$26),"")</f>
        <v/>
      </c>
      <c r="Y48" s="38" t="str">
        <f>IF(AND('Mapa de Riesgos'!$Y$27="Muy Baja",'Mapa de Riesgos'!$AA$27="Moderado"),CONCATENATE("R3C",'Mapa de Riesgos'!$O$27),"")</f>
        <v/>
      </c>
      <c r="Z48" s="38" t="str">
        <f>IF(AND('Mapa de Riesgos'!$Y$28="Muy Baja",'Mapa de Riesgos'!$AA$28="Moderado"),CONCATENATE("R3C",'Mapa de Riesgos'!$O$28),"")</f>
        <v/>
      </c>
      <c r="AA48" s="39" t="str">
        <f>IF(AND('Mapa de Riesgos'!$Y$29="Muy Baja",'Mapa de Riesgos'!$AA$29="Moderado"),CONCATENATE("R3C",'Mapa de Riesgos'!$O$29),"")</f>
        <v/>
      </c>
      <c r="AB48" s="22" t="str">
        <f>IF(AND('Mapa de Riesgos'!$Y$24="Muy Baja",'Mapa de Riesgos'!$AA$24="Mayor"),CONCATENATE("R3C",'Mapa de Riesgos'!$O$24),"")</f>
        <v/>
      </c>
      <c r="AC48" s="23" t="str">
        <f>IF(AND('Mapa de Riesgos'!$Y$25="Muy Baja",'Mapa de Riesgos'!$AA$25="Mayor"),CONCATENATE("R3C",'Mapa de Riesgos'!$O$25),"")</f>
        <v/>
      </c>
      <c r="AD48" s="23" t="str">
        <f>IF(AND('Mapa de Riesgos'!$Y$26="Muy Baja",'Mapa de Riesgos'!$AA$26="Mayor"),CONCATENATE("R3C",'Mapa de Riesgos'!$O$26),"")</f>
        <v/>
      </c>
      <c r="AE48" s="23" t="str">
        <f>IF(AND('Mapa de Riesgos'!$Y$27="Muy Baja",'Mapa de Riesgos'!$AA$27="Mayor"),CONCATENATE("R3C",'Mapa de Riesgos'!$O$27),"")</f>
        <v/>
      </c>
      <c r="AF48" s="23" t="str">
        <f>IF(AND('Mapa de Riesgos'!$Y$28="Muy Baja",'Mapa de Riesgos'!$AA$28="Mayor"),CONCATENATE("R3C",'Mapa de Riesgos'!$O$28),"")</f>
        <v/>
      </c>
      <c r="AG48" s="24" t="str">
        <f>IF(AND('Mapa de Riesgos'!$Y$29="Muy Baja",'Mapa de Riesgos'!$AA$29="Mayor"),CONCATENATE("R3C",'Mapa de Riesgos'!$O$29),"")</f>
        <v/>
      </c>
      <c r="AH48" s="25" t="str">
        <f>IF(AND('Mapa de Riesgos'!$Y$24="Muy Baja",'Mapa de Riesgos'!$AA$24="Catastrófico"),CONCATENATE("R3C",'Mapa de Riesgos'!$O$24),"")</f>
        <v/>
      </c>
      <c r="AI48" s="26" t="str">
        <f>IF(AND('Mapa de Riesgos'!$Y$25="Muy Baja",'Mapa de Riesgos'!$AA$25="Catastrófico"),CONCATENATE("R3C",'Mapa de Riesgos'!$O$25),"")</f>
        <v/>
      </c>
      <c r="AJ48" s="26" t="str">
        <f>IF(AND('Mapa de Riesgos'!$Y$26="Muy Baja",'Mapa de Riesgos'!$AA$26="Catastrófico"),CONCATENATE("R3C",'Mapa de Riesgos'!$O$26),"")</f>
        <v/>
      </c>
      <c r="AK48" s="26" t="str">
        <f>IF(AND('Mapa de Riesgos'!$Y$27="Muy Baja",'Mapa de Riesgos'!$AA$27="Catastrófico"),CONCATENATE("R3C",'Mapa de Riesgos'!$O$27),"")</f>
        <v/>
      </c>
      <c r="AL48" s="26" t="str">
        <f>IF(AND('Mapa de Riesgos'!$Y$28="Muy Baja",'Mapa de Riesgos'!$AA$28="Catastrófico"),CONCATENATE("R3C",'Mapa de Riesgos'!$O$28),"")</f>
        <v/>
      </c>
      <c r="AM48" s="27" t="str">
        <f>IF(AND('Mapa de Riesgos'!$Y$29="Muy Baja",'Mapa de Riesgos'!$AA$29="Catastrófico"),CONCATENATE("R3C",'Mapa de Riesgos'!$O$29),"")</f>
        <v/>
      </c>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row>
    <row r="49" spans="1:80" ht="15" customHeight="1" x14ac:dyDescent="0.25">
      <c r="A49" s="53"/>
      <c r="B49" s="319"/>
      <c r="C49" s="319"/>
      <c r="D49" s="320"/>
      <c r="E49" s="418"/>
      <c r="F49" s="417"/>
      <c r="G49" s="417"/>
      <c r="H49" s="417"/>
      <c r="I49" s="433"/>
      <c r="J49" s="46" t="str">
        <f>IF(AND('Mapa de Riesgos'!$Y$30="Muy Baja",'Mapa de Riesgos'!$AA$30="Leve"),CONCATENATE("R4C",'Mapa de Riesgos'!$O$30),"")</f>
        <v/>
      </c>
      <c r="K49" s="47" t="str">
        <f>IF(AND('Mapa de Riesgos'!$Y$31="Muy Baja",'Mapa de Riesgos'!$AA$31="Leve"),CONCATENATE("R4C",'Mapa de Riesgos'!$O$31),"")</f>
        <v/>
      </c>
      <c r="L49" s="47" t="str">
        <f>IF(AND('Mapa de Riesgos'!$Y$32="Muy Baja",'Mapa de Riesgos'!$AA$32="Leve"),CONCATENATE("R4C",'Mapa de Riesgos'!$O$32),"")</f>
        <v/>
      </c>
      <c r="M49" s="47" t="str">
        <f>IF(AND('Mapa de Riesgos'!$Y$33="Muy Baja",'Mapa de Riesgos'!$AA$33="Leve"),CONCATENATE("R4C",'Mapa de Riesgos'!$O$33),"")</f>
        <v/>
      </c>
      <c r="N49" s="47" t="str">
        <f>IF(AND('Mapa de Riesgos'!$Y$34="Muy Baja",'Mapa de Riesgos'!$AA$34="Leve"),CONCATENATE("R4C",'Mapa de Riesgos'!$O$34),"")</f>
        <v/>
      </c>
      <c r="O49" s="48" t="str">
        <f>IF(AND('Mapa de Riesgos'!$Y$35="Muy Baja",'Mapa de Riesgos'!$AA$35="Leve"),CONCATENATE("R4C",'Mapa de Riesgos'!$O$35),"")</f>
        <v/>
      </c>
      <c r="P49" s="46" t="str">
        <f>IF(AND('Mapa de Riesgos'!$Y$30="Muy Baja",'Mapa de Riesgos'!$AA$30="Menor"),CONCATENATE("R4C",'Mapa de Riesgos'!$O$30),"")</f>
        <v/>
      </c>
      <c r="Q49" s="47" t="str">
        <f>IF(AND('Mapa de Riesgos'!$Y$31="Muy Baja",'Mapa de Riesgos'!$AA$31="Menor"),CONCATENATE("R4C",'Mapa de Riesgos'!$O$31),"")</f>
        <v/>
      </c>
      <c r="R49" s="47" t="str">
        <f>IF(AND('Mapa de Riesgos'!$Y$32="Muy Baja",'Mapa de Riesgos'!$AA$32="Menor"),CONCATENATE("R4C",'Mapa de Riesgos'!$O$32),"")</f>
        <v/>
      </c>
      <c r="S49" s="47" t="str">
        <f>IF(AND('Mapa de Riesgos'!$Y$33="Muy Baja",'Mapa de Riesgos'!$AA$33="Menor"),CONCATENATE("R4C",'Mapa de Riesgos'!$O$33),"")</f>
        <v/>
      </c>
      <c r="T49" s="47" t="str">
        <f>IF(AND('Mapa de Riesgos'!$Y$34="Muy Baja",'Mapa de Riesgos'!$AA$34="Menor"),CONCATENATE("R4C",'Mapa de Riesgos'!$O$34),"")</f>
        <v/>
      </c>
      <c r="U49" s="48" t="str">
        <f>IF(AND('Mapa de Riesgos'!$Y$35="Muy Baja",'Mapa de Riesgos'!$AA$35="Menor"),CONCATENATE("R4C",'Mapa de Riesgos'!$O$35),"")</f>
        <v/>
      </c>
      <c r="V49" s="37" t="str">
        <f>IF(AND('Mapa de Riesgos'!$Y$30="Muy Baja",'Mapa de Riesgos'!$AA$30="Moderado"),CONCATENATE("R4C",'Mapa de Riesgos'!$O$30),"")</f>
        <v>R4C1</v>
      </c>
      <c r="W49" s="38" t="str">
        <f>IF(AND('Mapa de Riesgos'!$Y$31="Muy Baja",'Mapa de Riesgos'!$AA$31="Moderado"),CONCATENATE("R4C",'Mapa de Riesgos'!$O$31),"")</f>
        <v/>
      </c>
      <c r="X49" s="38" t="str">
        <f>IF(AND('Mapa de Riesgos'!$Y$32="Muy Baja",'Mapa de Riesgos'!$AA$32="Moderado"),CONCATENATE("R4C",'Mapa de Riesgos'!$O$32),"")</f>
        <v/>
      </c>
      <c r="Y49" s="38" t="str">
        <f>IF(AND('Mapa de Riesgos'!$Y$33="Muy Baja",'Mapa de Riesgos'!$AA$33="Moderado"),CONCATENATE("R4C",'Mapa de Riesgos'!$O$33),"")</f>
        <v/>
      </c>
      <c r="Z49" s="38" t="str">
        <f>IF(AND('Mapa de Riesgos'!$Y$34="Muy Baja",'Mapa de Riesgos'!$AA$34="Moderado"),CONCATENATE("R4C",'Mapa de Riesgos'!$O$34),"")</f>
        <v/>
      </c>
      <c r="AA49" s="39" t="str">
        <f>IF(AND('Mapa de Riesgos'!$Y$35="Muy Baja",'Mapa de Riesgos'!$AA$35="Moderado"),CONCATENATE("R4C",'Mapa de Riesgos'!$O$35),"")</f>
        <v/>
      </c>
      <c r="AB49" s="22" t="str">
        <f>IF(AND('Mapa de Riesgos'!$Y$30="Muy Baja",'Mapa de Riesgos'!$AA$30="Mayor"),CONCATENATE("R4C",'Mapa de Riesgos'!$O$30),"")</f>
        <v/>
      </c>
      <c r="AC49" s="23" t="str">
        <f>IF(AND('Mapa de Riesgos'!$Y$31="Muy Baja",'Mapa de Riesgos'!$AA$31="Mayor"),CONCATENATE("R4C",'Mapa de Riesgos'!$O$31),"")</f>
        <v/>
      </c>
      <c r="AD49" s="23" t="str">
        <f>IF(AND('Mapa de Riesgos'!$Y$32="Muy Baja",'Mapa de Riesgos'!$AA$32="Mayor"),CONCATENATE("R4C",'Mapa de Riesgos'!$O$32),"")</f>
        <v/>
      </c>
      <c r="AE49" s="23" t="str">
        <f>IF(AND('Mapa de Riesgos'!$Y$33="Muy Baja",'Mapa de Riesgos'!$AA$33="Mayor"),CONCATENATE("R4C",'Mapa de Riesgos'!$O$33),"")</f>
        <v/>
      </c>
      <c r="AF49" s="23" t="str">
        <f>IF(AND('Mapa de Riesgos'!$Y$34="Muy Baja",'Mapa de Riesgos'!$AA$34="Mayor"),CONCATENATE("R4C",'Mapa de Riesgos'!$O$34),"")</f>
        <v/>
      </c>
      <c r="AG49" s="24" t="str">
        <f>IF(AND('Mapa de Riesgos'!$Y$35="Muy Baja",'Mapa de Riesgos'!$AA$35="Mayor"),CONCATENATE("R4C",'Mapa de Riesgos'!$O$35),"")</f>
        <v/>
      </c>
      <c r="AH49" s="25" t="str">
        <f>IF(AND('Mapa de Riesgos'!$Y$30="Muy Baja",'Mapa de Riesgos'!$AA$30="Catastrófico"),CONCATENATE("R4C",'Mapa de Riesgos'!$O$30),"")</f>
        <v/>
      </c>
      <c r="AI49" s="26" t="str">
        <f>IF(AND('Mapa de Riesgos'!$Y$31="Muy Baja",'Mapa de Riesgos'!$AA$31="Catastrófico"),CONCATENATE("R4C",'Mapa de Riesgos'!$O$31),"")</f>
        <v/>
      </c>
      <c r="AJ49" s="26" t="str">
        <f>IF(AND('Mapa de Riesgos'!$Y$32="Muy Baja",'Mapa de Riesgos'!$AA$32="Catastrófico"),CONCATENATE("R4C",'Mapa de Riesgos'!$O$32),"")</f>
        <v/>
      </c>
      <c r="AK49" s="26" t="str">
        <f>IF(AND('Mapa de Riesgos'!$Y$33="Muy Baja",'Mapa de Riesgos'!$AA$33="Catastrófico"),CONCATENATE("R4C",'Mapa de Riesgos'!$O$33),"")</f>
        <v/>
      </c>
      <c r="AL49" s="26" t="str">
        <f>IF(AND('Mapa de Riesgos'!$Y$34="Muy Baja",'Mapa de Riesgos'!$AA$34="Catastrófico"),CONCATENATE("R4C",'Mapa de Riesgos'!$O$34),"")</f>
        <v/>
      </c>
      <c r="AM49" s="27" t="str">
        <f>IF(AND('Mapa de Riesgos'!$Y$35="Muy Baja",'Mapa de Riesgos'!$AA$35="Catastrófico"),CONCATENATE("R4C",'Mapa de Riesgos'!$O$35),"")</f>
        <v/>
      </c>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row>
    <row r="50" spans="1:80" ht="15" customHeight="1" x14ac:dyDescent="0.25">
      <c r="A50" s="53"/>
      <c r="B50" s="319"/>
      <c r="C50" s="319"/>
      <c r="D50" s="320"/>
      <c r="E50" s="418"/>
      <c r="F50" s="417"/>
      <c r="G50" s="417"/>
      <c r="H50" s="417"/>
      <c r="I50" s="433"/>
      <c r="J50" s="46" t="str">
        <f>IF(AND('Mapa de Riesgos'!$Y$36="Muy Baja",'Mapa de Riesgos'!$AA$36="Leve"),CONCATENATE("R5C",'Mapa de Riesgos'!$O$36),"")</f>
        <v/>
      </c>
      <c r="K50" s="47" t="str">
        <f>IF(AND('Mapa de Riesgos'!$Y$37="Muy Baja",'Mapa de Riesgos'!$AA$37="Leve"),CONCATENATE("R5C",'Mapa de Riesgos'!$O$37),"")</f>
        <v/>
      </c>
      <c r="L50" s="47" t="str">
        <f>IF(AND('Mapa de Riesgos'!$Y$38="Muy Baja",'Mapa de Riesgos'!$AA$38="Leve"),CONCATENATE("R5C",'Mapa de Riesgos'!$O$38),"")</f>
        <v/>
      </c>
      <c r="M50" s="47" t="str">
        <f>IF(AND('Mapa de Riesgos'!$Y$39="Muy Baja",'Mapa de Riesgos'!$AA$39="Leve"),CONCATENATE("R5C",'Mapa de Riesgos'!$O$39),"")</f>
        <v/>
      </c>
      <c r="N50" s="47" t="str">
        <f>IF(AND('Mapa de Riesgos'!$Y$40="Muy Baja",'Mapa de Riesgos'!$AA$40="Leve"),CONCATENATE("R5C",'Mapa de Riesgos'!$O$40),"")</f>
        <v/>
      </c>
      <c r="O50" s="48" t="str">
        <f>IF(AND('Mapa de Riesgos'!$Y$41="Muy Baja",'Mapa de Riesgos'!$AA$41="Leve"),CONCATENATE("R5C",'Mapa de Riesgos'!$O$41),"")</f>
        <v/>
      </c>
      <c r="P50" s="46" t="str">
        <f>IF(AND('Mapa de Riesgos'!$Y$36="Muy Baja",'Mapa de Riesgos'!$AA$36="Menor"),CONCATENATE("R5C",'Mapa de Riesgos'!$O$36),"")</f>
        <v/>
      </c>
      <c r="Q50" s="47" t="str">
        <f>IF(AND('Mapa de Riesgos'!$Y$37="Muy Baja",'Mapa de Riesgos'!$AA$37="Menor"),CONCATENATE("R5C",'Mapa de Riesgos'!$O$37),"")</f>
        <v/>
      </c>
      <c r="R50" s="47" t="str">
        <f>IF(AND('Mapa de Riesgos'!$Y$38="Muy Baja",'Mapa de Riesgos'!$AA$38="Menor"),CONCATENATE("R5C",'Mapa de Riesgos'!$O$38),"")</f>
        <v/>
      </c>
      <c r="S50" s="47" t="str">
        <f>IF(AND('Mapa de Riesgos'!$Y$39="Muy Baja",'Mapa de Riesgos'!$AA$39="Menor"),CONCATENATE("R5C",'Mapa de Riesgos'!$O$39),"")</f>
        <v/>
      </c>
      <c r="T50" s="47" t="str">
        <f>IF(AND('Mapa de Riesgos'!$Y$40="Muy Baja",'Mapa de Riesgos'!$AA$40="Menor"),CONCATENATE("R5C",'Mapa de Riesgos'!$O$40),"")</f>
        <v/>
      </c>
      <c r="U50" s="48" t="str">
        <f>IF(AND('Mapa de Riesgos'!$Y$41="Muy Baja",'Mapa de Riesgos'!$AA$41="Menor"),CONCATENATE("R5C",'Mapa de Riesgos'!$O$41),"")</f>
        <v/>
      </c>
      <c r="V50" s="37" t="str">
        <f>IF(AND('Mapa de Riesgos'!$Y$36="Muy Baja",'Mapa de Riesgos'!$AA$36="Moderado"),CONCATENATE("R5C",'Mapa de Riesgos'!$O$36),"")</f>
        <v/>
      </c>
      <c r="W50" s="38" t="str">
        <f>IF(AND('Mapa de Riesgos'!$Y$37="Muy Baja",'Mapa de Riesgos'!$AA$37="Moderado"),CONCATENATE("R5C",'Mapa de Riesgos'!$O$37),"")</f>
        <v/>
      </c>
      <c r="X50" s="38" t="str">
        <f>IF(AND('Mapa de Riesgos'!$Y$38="Muy Baja",'Mapa de Riesgos'!$AA$38="Moderado"),CONCATENATE("R5C",'Mapa de Riesgos'!$O$38),"")</f>
        <v/>
      </c>
      <c r="Y50" s="38" t="str">
        <f>IF(AND('Mapa de Riesgos'!$Y$39="Muy Baja",'Mapa de Riesgos'!$AA$39="Moderado"),CONCATENATE("R5C",'Mapa de Riesgos'!$O$39),"")</f>
        <v/>
      </c>
      <c r="Z50" s="38" t="str">
        <f>IF(AND('Mapa de Riesgos'!$Y$40="Muy Baja",'Mapa de Riesgos'!$AA$40="Moderado"),CONCATENATE("R5C",'Mapa de Riesgos'!$O$40),"")</f>
        <v/>
      </c>
      <c r="AA50" s="39" t="str">
        <f>IF(AND('Mapa de Riesgos'!$Y$41="Muy Baja",'Mapa de Riesgos'!$AA$41="Moderado"),CONCATENATE("R5C",'Mapa de Riesgos'!$O$41),"")</f>
        <v/>
      </c>
      <c r="AB50" s="22" t="str">
        <f>IF(AND('Mapa de Riesgos'!$Y$36="Muy Baja",'Mapa de Riesgos'!$AA$36="Mayor"),CONCATENATE("R5C",'Mapa de Riesgos'!$O$36),"")</f>
        <v/>
      </c>
      <c r="AC50" s="23" t="str">
        <f>IF(AND('Mapa de Riesgos'!$Y$37="Muy Baja",'Mapa de Riesgos'!$AA$37="Mayor"),CONCATENATE("R5C",'Mapa de Riesgos'!$O$37),"")</f>
        <v/>
      </c>
      <c r="AD50" s="23" t="str">
        <f>IF(AND('Mapa de Riesgos'!$Y$38="Muy Baja",'Mapa de Riesgos'!$AA$38="Mayor"),CONCATENATE("R5C",'Mapa de Riesgos'!$O$38),"")</f>
        <v/>
      </c>
      <c r="AE50" s="23" t="str">
        <f>IF(AND('Mapa de Riesgos'!$Y$39="Muy Baja",'Mapa de Riesgos'!$AA$39="Mayor"),CONCATENATE("R5C",'Mapa de Riesgos'!$O$39),"")</f>
        <v/>
      </c>
      <c r="AF50" s="23" t="str">
        <f>IF(AND('Mapa de Riesgos'!$Y$40="Muy Baja",'Mapa de Riesgos'!$AA$40="Mayor"),CONCATENATE("R5C",'Mapa de Riesgos'!$O$40),"")</f>
        <v/>
      </c>
      <c r="AG50" s="24" t="str">
        <f>IF(AND('Mapa de Riesgos'!$Y$41="Muy Baja",'Mapa de Riesgos'!$AA$41="Mayor"),CONCATENATE("R5C",'Mapa de Riesgos'!$O$41),"")</f>
        <v/>
      </c>
      <c r="AH50" s="25" t="str">
        <f>IF(AND('Mapa de Riesgos'!$Y$36="Muy Baja",'Mapa de Riesgos'!$AA$36="Catastrófico"),CONCATENATE("R5C",'Mapa de Riesgos'!$O$36),"")</f>
        <v/>
      </c>
      <c r="AI50" s="26" t="str">
        <f>IF(AND('Mapa de Riesgos'!$Y$37="Muy Baja",'Mapa de Riesgos'!$AA$37="Catastrófico"),CONCATENATE("R5C",'Mapa de Riesgos'!$O$37),"")</f>
        <v/>
      </c>
      <c r="AJ50" s="26" t="str">
        <f>IF(AND('Mapa de Riesgos'!$Y$38="Muy Baja",'Mapa de Riesgos'!$AA$38="Catastrófico"),CONCATENATE("R5C",'Mapa de Riesgos'!$O$38),"")</f>
        <v/>
      </c>
      <c r="AK50" s="26" t="str">
        <f>IF(AND('Mapa de Riesgos'!$Y$39="Muy Baja",'Mapa de Riesgos'!$AA$39="Catastrófico"),CONCATENATE("R5C",'Mapa de Riesgos'!$O$39),"")</f>
        <v/>
      </c>
      <c r="AL50" s="26" t="str">
        <f>IF(AND('Mapa de Riesgos'!$Y$40="Muy Baja",'Mapa de Riesgos'!$AA$40="Catastrófico"),CONCATENATE("R5C",'Mapa de Riesgos'!$O$40),"")</f>
        <v/>
      </c>
      <c r="AM50" s="27" t="str">
        <f>IF(AND('Mapa de Riesgos'!$Y$41="Muy Baja",'Mapa de Riesgos'!$AA$41="Catastrófico"),CONCATENATE("R5C",'Mapa de Riesgos'!$O$41),"")</f>
        <v/>
      </c>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row>
    <row r="51" spans="1:80" ht="15" customHeight="1" x14ac:dyDescent="0.25">
      <c r="A51" s="53"/>
      <c r="B51" s="319"/>
      <c r="C51" s="319"/>
      <c r="D51" s="320"/>
      <c r="E51" s="418"/>
      <c r="F51" s="417"/>
      <c r="G51" s="417"/>
      <c r="H51" s="417"/>
      <c r="I51" s="433"/>
      <c r="J51" s="46" t="str">
        <f>IF(AND('Mapa de Riesgos'!$Y$42="Muy Baja",'Mapa de Riesgos'!$AA$42="Leve"),CONCATENATE("R6C",'Mapa de Riesgos'!$O$42),"")</f>
        <v/>
      </c>
      <c r="K51" s="47" t="str">
        <f>IF(AND('Mapa de Riesgos'!$Y$43="Muy Baja",'Mapa de Riesgos'!$AA$43="Leve"),CONCATENATE("R6C",'Mapa de Riesgos'!$O$43),"")</f>
        <v/>
      </c>
      <c r="L51" s="47" t="str">
        <f>IF(AND('Mapa de Riesgos'!$Y$44="Muy Baja",'Mapa de Riesgos'!$AA$44="Leve"),CONCATENATE("R6C",'Mapa de Riesgos'!$O$44),"")</f>
        <v/>
      </c>
      <c r="M51" s="47" t="str">
        <f>IF(AND('Mapa de Riesgos'!$Y$45="Muy Baja",'Mapa de Riesgos'!$AA$45="Leve"),CONCATENATE("R6C",'Mapa de Riesgos'!$O$45),"")</f>
        <v/>
      </c>
      <c r="N51" s="47" t="str">
        <f>IF(AND('Mapa de Riesgos'!$Y$46="Muy Baja",'Mapa de Riesgos'!$AA$46="Leve"),CONCATENATE("R6C",'Mapa de Riesgos'!$O$46),"")</f>
        <v/>
      </c>
      <c r="O51" s="48" t="str">
        <f>IF(AND('Mapa de Riesgos'!$Y$47="Muy Baja",'Mapa de Riesgos'!$AA$47="Leve"),CONCATENATE("R6C",'Mapa de Riesgos'!$O$47),"")</f>
        <v/>
      </c>
      <c r="P51" s="46" t="str">
        <f>IF(AND('Mapa de Riesgos'!$Y$42="Muy Baja",'Mapa de Riesgos'!$AA$42="Menor"),CONCATENATE("R6C",'Mapa de Riesgos'!$O$42),"")</f>
        <v/>
      </c>
      <c r="Q51" s="47" t="str">
        <f>IF(AND('Mapa de Riesgos'!$Y$43="Muy Baja",'Mapa de Riesgos'!$AA$43="Menor"),CONCATENATE("R6C",'Mapa de Riesgos'!$O$43),"")</f>
        <v/>
      </c>
      <c r="R51" s="47" t="str">
        <f>IF(AND('Mapa de Riesgos'!$Y$44="Muy Baja",'Mapa de Riesgos'!$AA$44="Menor"),CONCATENATE("R6C",'Mapa de Riesgos'!$O$44),"")</f>
        <v/>
      </c>
      <c r="S51" s="47" t="str">
        <f>IF(AND('Mapa de Riesgos'!$Y$45="Muy Baja",'Mapa de Riesgos'!$AA$45="Menor"),CONCATENATE("R6C",'Mapa de Riesgos'!$O$45),"")</f>
        <v/>
      </c>
      <c r="T51" s="47" t="str">
        <f>IF(AND('Mapa de Riesgos'!$Y$46="Muy Baja",'Mapa de Riesgos'!$AA$46="Menor"),CONCATENATE("R6C",'Mapa de Riesgos'!$O$46),"")</f>
        <v/>
      </c>
      <c r="U51" s="48" t="str">
        <f>IF(AND('Mapa de Riesgos'!$Y$47="Muy Baja",'Mapa de Riesgos'!$AA$47="Menor"),CONCATENATE("R6C",'Mapa de Riesgos'!$O$47),"")</f>
        <v/>
      </c>
      <c r="V51" s="37" t="str">
        <f>IF(AND('Mapa de Riesgos'!$Y$42="Muy Baja",'Mapa de Riesgos'!$AA$42="Moderado"),CONCATENATE("R6C",'Mapa de Riesgos'!$O$42),"")</f>
        <v/>
      </c>
      <c r="W51" s="38" t="str">
        <f>IF(AND('Mapa de Riesgos'!$Y$43="Muy Baja",'Mapa de Riesgos'!$AA$43="Moderado"),CONCATENATE("R6C",'Mapa de Riesgos'!$O$43),"")</f>
        <v/>
      </c>
      <c r="X51" s="38" t="str">
        <f>IF(AND('Mapa de Riesgos'!$Y$44="Muy Baja",'Mapa de Riesgos'!$AA$44="Moderado"),CONCATENATE("R6C",'Mapa de Riesgos'!$O$44),"")</f>
        <v/>
      </c>
      <c r="Y51" s="38" t="str">
        <f>IF(AND('Mapa de Riesgos'!$Y$45="Muy Baja",'Mapa de Riesgos'!$AA$45="Moderado"),CONCATENATE("R6C",'Mapa de Riesgos'!$O$45),"")</f>
        <v/>
      </c>
      <c r="Z51" s="38" t="str">
        <f>IF(AND('Mapa de Riesgos'!$Y$46="Muy Baja",'Mapa de Riesgos'!$AA$46="Moderado"),CONCATENATE("R6C",'Mapa de Riesgos'!$O$46),"")</f>
        <v/>
      </c>
      <c r="AA51" s="39" t="str">
        <f>IF(AND('Mapa de Riesgos'!$Y$47="Muy Baja",'Mapa de Riesgos'!$AA$47="Moderado"),CONCATENATE("R6C",'Mapa de Riesgos'!$O$47),"")</f>
        <v/>
      </c>
      <c r="AB51" s="22" t="str">
        <f>IF(AND('Mapa de Riesgos'!$Y$42="Muy Baja",'Mapa de Riesgos'!$AA$42="Mayor"),CONCATENATE("R6C",'Mapa de Riesgos'!$O$42),"")</f>
        <v/>
      </c>
      <c r="AC51" s="23" t="str">
        <f>IF(AND('Mapa de Riesgos'!$Y$43="Muy Baja",'Mapa de Riesgos'!$AA$43="Mayor"),CONCATENATE("R6C",'Mapa de Riesgos'!$O$43),"")</f>
        <v/>
      </c>
      <c r="AD51" s="23" t="str">
        <f>IF(AND('Mapa de Riesgos'!$Y$44="Muy Baja",'Mapa de Riesgos'!$AA$44="Mayor"),CONCATENATE("R6C",'Mapa de Riesgos'!$O$44),"")</f>
        <v/>
      </c>
      <c r="AE51" s="23" t="str">
        <f>IF(AND('Mapa de Riesgos'!$Y$45="Muy Baja",'Mapa de Riesgos'!$AA$45="Mayor"),CONCATENATE("R6C",'Mapa de Riesgos'!$O$45),"")</f>
        <v/>
      </c>
      <c r="AF51" s="23" t="str">
        <f>IF(AND('Mapa de Riesgos'!$Y$46="Muy Baja",'Mapa de Riesgos'!$AA$46="Mayor"),CONCATENATE("R6C",'Mapa de Riesgos'!$O$46),"")</f>
        <v/>
      </c>
      <c r="AG51" s="24" t="str">
        <f>IF(AND('Mapa de Riesgos'!$Y$47="Muy Baja",'Mapa de Riesgos'!$AA$47="Mayor"),CONCATENATE("R6C",'Mapa de Riesgos'!$O$47),"")</f>
        <v/>
      </c>
      <c r="AH51" s="25" t="str">
        <f>IF(AND('Mapa de Riesgos'!$Y$42="Muy Baja",'Mapa de Riesgos'!$AA$42="Catastrófico"),CONCATENATE("R6C",'Mapa de Riesgos'!$O$42),"")</f>
        <v/>
      </c>
      <c r="AI51" s="26" t="str">
        <f>IF(AND('Mapa de Riesgos'!$Y$43="Muy Baja",'Mapa de Riesgos'!$AA$43="Catastrófico"),CONCATENATE("R6C",'Mapa de Riesgos'!$O$43),"")</f>
        <v/>
      </c>
      <c r="AJ51" s="26" t="str">
        <f>IF(AND('Mapa de Riesgos'!$Y$44="Muy Baja",'Mapa de Riesgos'!$AA$44="Catastrófico"),CONCATENATE("R6C",'Mapa de Riesgos'!$O$44),"")</f>
        <v/>
      </c>
      <c r="AK51" s="26" t="str">
        <f>IF(AND('Mapa de Riesgos'!$Y$45="Muy Baja",'Mapa de Riesgos'!$AA$45="Catastrófico"),CONCATENATE("R6C",'Mapa de Riesgos'!$O$45),"")</f>
        <v/>
      </c>
      <c r="AL51" s="26" t="str">
        <f>IF(AND('Mapa de Riesgos'!$Y$46="Muy Baja",'Mapa de Riesgos'!$AA$46="Catastrófico"),CONCATENATE("R6C",'Mapa de Riesgos'!$O$46),"")</f>
        <v/>
      </c>
      <c r="AM51" s="27" t="str">
        <f>IF(AND('Mapa de Riesgos'!$Y$47="Muy Baja",'Mapa de Riesgos'!$AA$47="Catastrófico"),CONCATENATE("R6C",'Mapa de Riesgos'!$O$47),"")</f>
        <v/>
      </c>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row>
    <row r="52" spans="1:80" ht="15" customHeight="1" x14ac:dyDescent="0.25">
      <c r="A52" s="53"/>
      <c r="B52" s="319"/>
      <c r="C52" s="319"/>
      <c r="D52" s="320"/>
      <c r="E52" s="418"/>
      <c r="F52" s="417"/>
      <c r="G52" s="417"/>
      <c r="H52" s="417"/>
      <c r="I52" s="433"/>
      <c r="J52" s="46" t="str">
        <f>IF(AND('Mapa de Riesgos'!$Y$48="Muy Baja",'Mapa de Riesgos'!$AA$48="Leve"),CONCATENATE("R7C",'Mapa de Riesgos'!$O$48),"")</f>
        <v/>
      </c>
      <c r="K52" s="47" t="str">
        <f>IF(AND('Mapa de Riesgos'!$Y$49="Muy Baja",'Mapa de Riesgos'!$AA$49="Leve"),CONCATENATE("R7C",'Mapa de Riesgos'!$O$49),"")</f>
        <v/>
      </c>
      <c r="L52" s="47" t="str">
        <f>IF(AND('Mapa de Riesgos'!$Y$50="Muy Baja",'Mapa de Riesgos'!$AA$50="Leve"),CONCATENATE("R7C",'Mapa de Riesgos'!$O$50),"")</f>
        <v/>
      </c>
      <c r="M52" s="47" t="str">
        <f>IF(AND('Mapa de Riesgos'!$Y$51="Muy Baja",'Mapa de Riesgos'!$AA$51="Leve"),CONCATENATE("R7C",'Mapa de Riesgos'!$O$51),"")</f>
        <v/>
      </c>
      <c r="N52" s="47" t="str">
        <f>IF(AND('Mapa de Riesgos'!$Y$52="Muy Baja",'Mapa de Riesgos'!$AA$52="Leve"),CONCATENATE("R7C",'Mapa de Riesgos'!$O$52),"")</f>
        <v/>
      </c>
      <c r="O52" s="48" t="str">
        <f>IF(AND('Mapa de Riesgos'!$Y$53="Muy Baja",'Mapa de Riesgos'!$AA$53="Leve"),CONCATENATE("R7C",'Mapa de Riesgos'!$O$53),"")</f>
        <v/>
      </c>
      <c r="P52" s="46" t="str">
        <f>IF(AND('Mapa de Riesgos'!$Y$48="Muy Baja",'Mapa de Riesgos'!$AA$48="Menor"),CONCATENATE("R7C",'Mapa de Riesgos'!$O$48),"")</f>
        <v/>
      </c>
      <c r="Q52" s="47" t="str">
        <f>IF(AND('Mapa de Riesgos'!$Y$49="Muy Baja",'Mapa de Riesgos'!$AA$49="Menor"),CONCATENATE("R7C",'Mapa de Riesgos'!$O$49),"")</f>
        <v/>
      </c>
      <c r="R52" s="47" t="str">
        <f>IF(AND('Mapa de Riesgos'!$Y$50="Muy Baja",'Mapa de Riesgos'!$AA$50="Menor"),CONCATENATE("R7C",'Mapa de Riesgos'!$O$50),"")</f>
        <v/>
      </c>
      <c r="S52" s="47" t="str">
        <f>IF(AND('Mapa de Riesgos'!$Y$51="Muy Baja",'Mapa de Riesgos'!$AA$51="Menor"),CONCATENATE("R7C",'Mapa de Riesgos'!$O$51),"")</f>
        <v/>
      </c>
      <c r="T52" s="47" t="str">
        <f>IF(AND('Mapa de Riesgos'!$Y$52="Muy Baja",'Mapa de Riesgos'!$AA$52="Menor"),CONCATENATE("R7C",'Mapa de Riesgos'!$O$52),"")</f>
        <v/>
      </c>
      <c r="U52" s="48" t="str">
        <f>IF(AND('Mapa de Riesgos'!$Y$53="Muy Baja",'Mapa de Riesgos'!$AA$53="Menor"),CONCATENATE("R7C",'Mapa de Riesgos'!$O$53),"")</f>
        <v/>
      </c>
      <c r="V52" s="37" t="str">
        <f>IF(AND('Mapa de Riesgos'!$Y$48="Muy Baja",'Mapa de Riesgos'!$AA$48="Moderado"),CONCATENATE("R7C",'Mapa de Riesgos'!$O$48),"")</f>
        <v/>
      </c>
      <c r="W52" s="38" t="str">
        <f>IF(AND('Mapa de Riesgos'!$Y$49="Muy Baja",'Mapa de Riesgos'!$AA$49="Moderado"),CONCATENATE("R7C",'Mapa de Riesgos'!$O$49),"")</f>
        <v/>
      </c>
      <c r="X52" s="38" t="str">
        <f>IF(AND('Mapa de Riesgos'!$Y$50="Muy Baja",'Mapa de Riesgos'!$AA$50="Moderado"),CONCATENATE("R7C",'Mapa de Riesgos'!$O$50),"")</f>
        <v/>
      </c>
      <c r="Y52" s="38" t="str">
        <f>IF(AND('Mapa de Riesgos'!$Y$51="Muy Baja",'Mapa de Riesgos'!$AA$51="Moderado"),CONCATENATE("R7C",'Mapa de Riesgos'!$O$51),"")</f>
        <v/>
      </c>
      <c r="Z52" s="38" t="str">
        <f>IF(AND('Mapa de Riesgos'!$Y$52="Muy Baja",'Mapa de Riesgos'!$AA$52="Moderado"),CONCATENATE("R7C",'Mapa de Riesgos'!$O$52),"")</f>
        <v/>
      </c>
      <c r="AA52" s="39" t="str">
        <f>IF(AND('Mapa de Riesgos'!$Y$53="Muy Baja",'Mapa de Riesgos'!$AA$53="Moderado"),CONCATENATE("R7C",'Mapa de Riesgos'!$O$53),"")</f>
        <v/>
      </c>
      <c r="AB52" s="22" t="str">
        <f>IF(AND('Mapa de Riesgos'!$Y$48="Muy Baja",'Mapa de Riesgos'!$AA$48="Mayor"),CONCATENATE("R7C",'Mapa de Riesgos'!$O$48),"")</f>
        <v/>
      </c>
      <c r="AC52" s="23" t="str">
        <f>IF(AND('Mapa de Riesgos'!$Y$49="Muy Baja",'Mapa de Riesgos'!$AA$49="Mayor"),CONCATENATE("R7C",'Mapa de Riesgos'!$O$49),"")</f>
        <v/>
      </c>
      <c r="AD52" s="23" t="str">
        <f>IF(AND('Mapa de Riesgos'!$Y$50="Muy Baja",'Mapa de Riesgos'!$AA$50="Mayor"),CONCATENATE("R7C",'Mapa de Riesgos'!$O$50),"")</f>
        <v/>
      </c>
      <c r="AE52" s="23" t="str">
        <f>IF(AND('Mapa de Riesgos'!$Y$51="Muy Baja",'Mapa de Riesgos'!$AA$51="Mayor"),CONCATENATE("R7C",'Mapa de Riesgos'!$O$51),"")</f>
        <v/>
      </c>
      <c r="AF52" s="23" t="str">
        <f>IF(AND('Mapa de Riesgos'!$Y$52="Muy Baja",'Mapa de Riesgos'!$AA$52="Mayor"),CONCATENATE("R7C",'Mapa de Riesgos'!$O$52),"")</f>
        <v/>
      </c>
      <c r="AG52" s="24" t="str">
        <f>IF(AND('Mapa de Riesgos'!$Y$53="Muy Baja",'Mapa de Riesgos'!$AA$53="Mayor"),CONCATENATE("R7C",'Mapa de Riesgos'!$O$53),"")</f>
        <v/>
      </c>
      <c r="AH52" s="25" t="str">
        <f>IF(AND('Mapa de Riesgos'!$Y$48="Muy Baja",'Mapa de Riesgos'!$AA$48="Catastrófico"),CONCATENATE("R7C",'Mapa de Riesgos'!$O$48),"")</f>
        <v/>
      </c>
      <c r="AI52" s="26" t="str">
        <f>IF(AND('Mapa de Riesgos'!$Y$49="Muy Baja",'Mapa de Riesgos'!$AA$49="Catastrófico"),CONCATENATE("R7C",'Mapa de Riesgos'!$O$49),"")</f>
        <v/>
      </c>
      <c r="AJ52" s="26" t="str">
        <f>IF(AND('Mapa de Riesgos'!$Y$50="Muy Baja",'Mapa de Riesgos'!$AA$50="Catastrófico"),CONCATENATE("R7C",'Mapa de Riesgos'!$O$50),"")</f>
        <v/>
      </c>
      <c r="AK52" s="26" t="str">
        <f>IF(AND('Mapa de Riesgos'!$Y$51="Muy Baja",'Mapa de Riesgos'!$AA$51="Catastrófico"),CONCATENATE("R7C",'Mapa de Riesgos'!$O$51),"")</f>
        <v/>
      </c>
      <c r="AL52" s="26" t="str">
        <f>IF(AND('Mapa de Riesgos'!$Y$52="Muy Baja",'Mapa de Riesgos'!$AA$52="Catastrófico"),CONCATENATE("R7C",'Mapa de Riesgos'!$O$52),"")</f>
        <v/>
      </c>
      <c r="AM52" s="27" t="str">
        <f>IF(AND('Mapa de Riesgos'!$Y$53="Muy Baja",'Mapa de Riesgos'!$AA$53="Catastrófico"),CONCATENATE("R7C",'Mapa de Riesgos'!$O$53),"")</f>
        <v/>
      </c>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row>
    <row r="53" spans="1:80" ht="15" customHeight="1" x14ac:dyDescent="0.25">
      <c r="A53" s="53"/>
      <c r="B53" s="319"/>
      <c r="C53" s="319"/>
      <c r="D53" s="320"/>
      <c r="E53" s="418"/>
      <c r="F53" s="417"/>
      <c r="G53" s="417"/>
      <c r="H53" s="417"/>
      <c r="I53" s="433"/>
      <c r="J53" s="46" t="str">
        <f>IF(AND('Mapa de Riesgos'!$Y$54="Muy Baja",'Mapa de Riesgos'!$AA$54="Leve"),CONCATENATE("R8C",'Mapa de Riesgos'!$O$54),"")</f>
        <v/>
      </c>
      <c r="K53" s="47" t="str">
        <f>IF(AND('Mapa de Riesgos'!$Y$55="Muy Baja",'Mapa de Riesgos'!$AA$55="Leve"),CONCATENATE("R8C",'Mapa de Riesgos'!$O$55),"")</f>
        <v/>
      </c>
      <c r="L53" s="47" t="str">
        <f>IF(AND('Mapa de Riesgos'!$Y$56="Muy Baja",'Mapa de Riesgos'!$AA$56="Leve"),CONCATENATE("R8C",'Mapa de Riesgos'!$O$56),"")</f>
        <v/>
      </c>
      <c r="M53" s="47" t="str">
        <f>IF(AND('Mapa de Riesgos'!$Y$57="Muy Baja",'Mapa de Riesgos'!$AA$57="Leve"),CONCATENATE("R8C",'Mapa de Riesgos'!$O$57),"")</f>
        <v/>
      </c>
      <c r="N53" s="47" t="str">
        <f>IF(AND('Mapa de Riesgos'!$Y$58="Muy Baja",'Mapa de Riesgos'!$AA$58="Leve"),CONCATENATE("R8C",'Mapa de Riesgos'!$O$58),"")</f>
        <v/>
      </c>
      <c r="O53" s="48" t="str">
        <f>IF(AND('Mapa de Riesgos'!$Y$59="Muy Baja",'Mapa de Riesgos'!$AA$59="Leve"),CONCATENATE("R8C",'Mapa de Riesgos'!$O$59),"")</f>
        <v/>
      </c>
      <c r="P53" s="46" t="str">
        <f>IF(AND('Mapa de Riesgos'!$Y$54="Muy Baja",'Mapa de Riesgos'!$AA$54="Menor"),CONCATENATE("R8C",'Mapa de Riesgos'!$O$54),"")</f>
        <v/>
      </c>
      <c r="Q53" s="47" t="str">
        <f>IF(AND('Mapa de Riesgos'!$Y$55="Muy Baja",'Mapa de Riesgos'!$AA$55="Menor"),CONCATENATE("R8C",'Mapa de Riesgos'!$O$55),"")</f>
        <v/>
      </c>
      <c r="R53" s="47" t="str">
        <f>IF(AND('Mapa de Riesgos'!$Y$56="Muy Baja",'Mapa de Riesgos'!$AA$56="Menor"),CONCATENATE("R8C",'Mapa de Riesgos'!$O$56),"")</f>
        <v/>
      </c>
      <c r="S53" s="47" t="str">
        <f>IF(AND('Mapa de Riesgos'!$Y$57="Muy Baja",'Mapa de Riesgos'!$AA$57="Menor"),CONCATENATE("R8C",'Mapa de Riesgos'!$O$57),"")</f>
        <v/>
      </c>
      <c r="T53" s="47" t="str">
        <f>IF(AND('Mapa de Riesgos'!$Y$58="Muy Baja",'Mapa de Riesgos'!$AA$58="Menor"),CONCATENATE("R8C",'Mapa de Riesgos'!$O$58),"")</f>
        <v/>
      </c>
      <c r="U53" s="48" t="str">
        <f>IF(AND('Mapa de Riesgos'!$Y$59="Muy Baja",'Mapa de Riesgos'!$AA$59="Menor"),CONCATENATE("R8C",'Mapa de Riesgos'!$O$59),"")</f>
        <v/>
      </c>
      <c r="V53" s="37" t="str">
        <f>IF(AND('Mapa de Riesgos'!$Y$54="Muy Baja",'Mapa de Riesgos'!$AA$54="Moderado"),CONCATENATE("R8C",'Mapa de Riesgos'!$O$54),"")</f>
        <v/>
      </c>
      <c r="W53" s="38" t="str">
        <f>IF(AND('Mapa de Riesgos'!$Y$55="Muy Baja",'Mapa de Riesgos'!$AA$55="Moderado"),CONCATENATE("R8C",'Mapa de Riesgos'!$O$55),"")</f>
        <v/>
      </c>
      <c r="X53" s="38" t="str">
        <f>IF(AND('Mapa de Riesgos'!$Y$56="Muy Baja",'Mapa de Riesgos'!$AA$56="Moderado"),CONCATENATE("R8C",'Mapa de Riesgos'!$O$56),"")</f>
        <v/>
      </c>
      <c r="Y53" s="38" t="str">
        <f>IF(AND('Mapa de Riesgos'!$Y$57="Muy Baja",'Mapa de Riesgos'!$AA$57="Moderado"),CONCATENATE("R8C",'Mapa de Riesgos'!$O$57),"")</f>
        <v/>
      </c>
      <c r="Z53" s="38" t="str">
        <f>IF(AND('Mapa de Riesgos'!$Y$58="Muy Baja",'Mapa de Riesgos'!$AA$58="Moderado"),CONCATENATE("R8C",'Mapa de Riesgos'!$O$58),"")</f>
        <v/>
      </c>
      <c r="AA53" s="39" t="str">
        <f>IF(AND('Mapa de Riesgos'!$Y$59="Muy Baja",'Mapa de Riesgos'!$AA$59="Moderado"),CONCATENATE("R8C",'Mapa de Riesgos'!$O$59),"")</f>
        <v/>
      </c>
      <c r="AB53" s="22" t="str">
        <f>IF(AND('Mapa de Riesgos'!$Y$54="Muy Baja",'Mapa de Riesgos'!$AA$54="Mayor"),CONCATENATE("R8C",'Mapa de Riesgos'!$O$54),"")</f>
        <v/>
      </c>
      <c r="AC53" s="23" t="str">
        <f>IF(AND('Mapa de Riesgos'!$Y$55="Muy Baja",'Mapa de Riesgos'!$AA$55="Mayor"),CONCATENATE("R8C",'Mapa de Riesgos'!$O$55),"")</f>
        <v/>
      </c>
      <c r="AD53" s="23" t="str">
        <f>IF(AND('Mapa de Riesgos'!$Y$56="Muy Baja",'Mapa de Riesgos'!$AA$56="Mayor"),CONCATENATE("R8C",'Mapa de Riesgos'!$O$56),"")</f>
        <v/>
      </c>
      <c r="AE53" s="23" t="str">
        <f>IF(AND('Mapa de Riesgos'!$Y$57="Muy Baja",'Mapa de Riesgos'!$AA$57="Mayor"),CONCATENATE("R8C",'Mapa de Riesgos'!$O$57),"")</f>
        <v/>
      </c>
      <c r="AF53" s="23" t="str">
        <f>IF(AND('Mapa de Riesgos'!$Y$58="Muy Baja",'Mapa de Riesgos'!$AA$58="Mayor"),CONCATENATE("R8C",'Mapa de Riesgos'!$O$58),"")</f>
        <v/>
      </c>
      <c r="AG53" s="24" t="str">
        <f>IF(AND('Mapa de Riesgos'!$Y$59="Muy Baja",'Mapa de Riesgos'!$AA$59="Mayor"),CONCATENATE("R8C",'Mapa de Riesgos'!$O$59),"")</f>
        <v/>
      </c>
      <c r="AH53" s="25" t="str">
        <f>IF(AND('Mapa de Riesgos'!$Y$54="Muy Baja",'Mapa de Riesgos'!$AA$54="Catastrófico"),CONCATENATE("R8C",'Mapa de Riesgos'!$O$54),"")</f>
        <v/>
      </c>
      <c r="AI53" s="26" t="str">
        <f>IF(AND('Mapa de Riesgos'!$Y$55="Muy Baja",'Mapa de Riesgos'!$AA$55="Catastrófico"),CONCATENATE("R8C",'Mapa de Riesgos'!$O$55),"")</f>
        <v/>
      </c>
      <c r="AJ53" s="26" t="str">
        <f>IF(AND('Mapa de Riesgos'!$Y$56="Muy Baja",'Mapa de Riesgos'!$AA$56="Catastrófico"),CONCATENATE("R8C",'Mapa de Riesgos'!$O$56),"")</f>
        <v/>
      </c>
      <c r="AK53" s="26" t="str">
        <f>IF(AND('Mapa de Riesgos'!$Y$57="Muy Baja",'Mapa de Riesgos'!$AA$57="Catastrófico"),CONCATENATE("R8C",'Mapa de Riesgos'!$O$57),"")</f>
        <v/>
      </c>
      <c r="AL53" s="26" t="str">
        <f>IF(AND('Mapa de Riesgos'!$Y$58="Muy Baja",'Mapa de Riesgos'!$AA$58="Catastrófico"),CONCATENATE("R8C",'Mapa de Riesgos'!$O$58),"")</f>
        <v/>
      </c>
      <c r="AM53" s="27" t="str">
        <f>IF(AND('Mapa de Riesgos'!$Y$59="Muy Baja",'Mapa de Riesgos'!$AA$59="Catastrófico"),CONCATENATE("R8C",'Mapa de Riesgos'!$O$59),"")</f>
        <v/>
      </c>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row>
    <row r="54" spans="1:80" ht="15" customHeight="1" x14ac:dyDescent="0.25">
      <c r="A54" s="53"/>
      <c r="B54" s="319"/>
      <c r="C54" s="319"/>
      <c r="D54" s="320"/>
      <c r="E54" s="418"/>
      <c r="F54" s="417"/>
      <c r="G54" s="417"/>
      <c r="H54" s="417"/>
      <c r="I54" s="433"/>
      <c r="J54" s="46" t="str">
        <f>IF(AND('Mapa de Riesgos'!$Y$60="Muy Baja",'Mapa de Riesgos'!$AA$60="Leve"),CONCATENATE("R9C",'Mapa de Riesgos'!$O$60),"")</f>
        <v/>
      </c>
      <c r="K54" s="47" t="str">
        <f>IF(AND('Mapa de Riesgos'!$Y$61="Muy Baja",'Mapa de Riesgos'!$AA$61="Leve"),CONCATENATE("R9C",'Mapa de Riesgos'!$O$61),"")</f>
        <v/>
      </c>
      <c r="L54" s="47" t="str">
        <f>IF(AND('Mapa de Riesgos'!$Y$62="Muy Baja",'Mapa de Riesgos'!$AA$62="Leve"),CONCATENATE("R9C",'Mapa de Riesgos'!$O$62),"")</f>
        <v/>
      </c>
      <c r="M54" s="47" t="str">
        <f>IF(AND('Mapa de Riesgos'!$Y$63="Muy Baja",'Mapa de Riesgos'!$AA$63="Leve"),CONCATENATE("R9C",'Mapa de Riesgos'!$O$63),"")</f>
        <v/>
      </c>
      <c r="N54" s="47" t="str">
        <f>IF(AND('Mapa de Riesgos'!$Y$64="Muy Baja",'Mapa de Riesgos'!$AA$64="Leve"),CONCATENATE("R9C",'Mapa de Riesgos'!$O$64),"")</f>
        <v/>
      </c>
      <c r="O54" s="48" t="str">
        <f>IF(AND('Mapa de Riesgos'!$Y$65="Muy Baja",'Mapa de Riesgos'!$AA$65="Leve"),CONCATENATE("R9C",'Mapa de Riesgos'!$O$65),"")</f>
        <v/>
      </c>
      <c r="P54" s="46" t="str">
        <f>IF(AND('Mapa de Riesgos'!$Y$60="Muy Baja",'Mapa de Riesgos'!$AA$60="Menor"),CONCATENATE("R9C",'Mapa de Riesgos'!$O$60),"")</f>
        <v/>
      </c>
      <c r="Q54" s="47" t="str">
        <f>IF(AND('Mapa de Riesgos'!$Y$61="Muy Baja",'Mapa de Riesgos'!$AA$61="Menor"),CONCATENATE("R9C",'Mapa de Riesgos'!$O$61),"")</f>
        <v/>
      </c>
      <c r="R54" s="47" t="str">
        <f>IF(AND('Mapa de Riesgos'!$Y$62="Muy Baja",'Mapa de Riesgos'!$AA$62="Menor"),CONCATENATE("R9C",'Mapa de Riesgos'!$O$62),"")</f>
        <v/>
      </c>
      <c r="S54" s="47" t="str">
        <f>IF(AND('Mapa de Riesgos'!$Y$63="Muy Baja",'Mapa de Riesgos'!$AA$63="Menor"),CONCATENATE("R9C",'Mapa de Riesgos'!$O$63),"")</f>
        <v/>
      </c>
      <c r="T54" s="47" t="str">
        <f>IF(AND('Mapa de Riesgos'!$Y$64="Muy Baja",'Mapa de Riesgos'!$AA$64="Menor"),CONCATENATE("R9C",'Mapa de Riesgos'!$O$64),"")</f>
        <v/>
      </c>
      <c r="U54" s="48" t="str">
        <f>IF(AND('Mapa de Riesgos'!$Y$65="Muy Baja",'Mapa de Riesgos'!$AA$65="Menor"),CONCATENATE("R9C",'Mapa de Riesgos'!$O$65),"")</f>
        <v/>
      </c>
      <c r="V54" s="37" t="str">
        <f>IF(AND('Mapa de Riesgos'!$Y$60="Muy Baja",'Mapa de Riesgos'!$AA$60="Moderado"),CONCATENATE("R9C",'Mapa de Riesgos'!$O$60),"")</f>
        <v/>
      </c>
      <c r="W54" s="38" t="str">
        <f>IF(AND('Mapa de Riesgos'!$Y$61="Muy Baja",'Mapa de Riesgos'!$AA$61="Moderado"),CONCATENATE("R9C",'Mapa de Riesgos'!$O$61),"")</f>
        <v/>
      </c>
      <c r="X54" s="38" t="str">
        <f>IF(AND('Mapa de Riesgos'!$Y$62="Muy Baja",'Mapa de Riesgos'!$AA$62="Moderado"),CONCATENATE("R9C",'Mapa de Riesgos'!$O$62),"")</f>
        <v/>
      </c>
      <c r="Y54" s="38" t="str">
        <f>IF(AND('Mapa de Riesgos'!$Y$63="Muy Baja",'Mapa de Riesgos'!$AA$63="Moderado"),CONCATENATE("R9C",'Mapa de Riesgos'!$O$63),"")</f>
        <v/>
      </c>
      <c r="Z54" s="38" t="str">
        <f>IF(AND('Mapa de Riesgos'!$Y$64="Muy Baja",'Mapa de Riesgos'!$AA$64="Moderado"),CONCATENATE("R9C",'Mapa de Riesgos'!$O$64),"")</f>
        <v/>
      </c>
      <c r="AA54" s="39" t="str">
        <f>IF(AND('Mapa de Riesgos'!$Y$65="Muy Baja",'Mapa de Riesgos'!$AA$65="Moderado"),CONCATENATE("R9C",'Mapa de Riesgos'!$O$65),"")</f>
        <v/>
      </c>
      <c r="AB54" s="22" t="str">
        <f>IF(AND('Mapa de Riesgos'!$Y$60="Muy Baja",'Mapa de Riesgos'!$AA$60="Mayor"),CONCATENATE("R9C",'Mapa de Riesgos'!$O$60),"")</f>
        <v/>
      </c>
      <c r="AC54" s="23" t="str">
        <f>IF(AND('Mapa de Riesgos'!$Y$61="Muy Baja",'Mapa de Riesgos'!$AA$61="Mayor"),CONCATENATE("R9C",'Mapa de Riesgos'!$O$61),"")</f>
        <v/>
      </c>
      <c r="AD54" s="23" t="str">
        <f>IF(AND('Mapa de Riesgos'!$Y$62="Muy Baja",'Mapa de Riesgos'!$AA$62="Mayor"),CONCATENATE("R9C",'Mapa de Riesgos'!$O$62),"")</f>
        <v/>
      </c>
      <c r="AE54" s="23" t="str">
        <f>IF(AND('Mapa de Riesgos'!$Y$63="Muy Baja",'Mapa de Riesgos'!$AA$63="Mayor"),CONCATENATE("R9C",'Mapa de Riesgos'!$O$63),"")</f>
        <v/>
      </c>
      <c r="AF54" s="23" t="str">
        <f>IF(AND('Mapa de Riesgos'!$Y$64="Muy Baja",'Mapa de Riesgos'!$AA$64="Mayor"),CONCATENATE("R9C",'Mapa de Riesgos'!$O$64),"")</f>
        <v/>
      </c>
      <c r="AG54" s="24" t="str">
        <f>IF(AND('Mapa de Riesgos'!$Y$65="Muy Baja",'Mapa de Riesgos'!$AA$65="Mayor"),CONCATENATE("R9C",'Mapa de Riesgos'!$O$65),"")</f>
        <v/>
      </c>
      <c r="AH54" s="25" t="str">
        <f>IF(AND('Mapa de Riesgos'!$Y$60="Muy Baja",'Mapa de Riesgos'!$AA$60="Catastrófico"),CONCATENATE("R9C",'Mapa de Riesgos'!$O$60),"")</f>
        <v/>
      </c>
      <c r="AI54" s="26" t="str">
        <f>IF(AND('Mapa de Riesgos'!$Y$61="Muy Baja",'Mapa de Riesgos'!$AA$61="Catastrófico"),CONCATENATE("R9C",'Mapa de Riesgos'!$O$61),"")</f>
        <v/>
      </c>
      <c r="AJ54" s="26" t="str">
        <f>IF(AND('Mapa de Riesgos'!$Y$62="Muy Baja",'Mapa de Riesgos'!$AA$62="Catastrófico"),CONCATENATE("R9C",'Mapa de Riesgos'!$O$62),"")</f>
        <v/>
      </c>
      <c r="AK54" s="26" t="str">
        <f>IF(AND('Mapa de Riesgos'!$Y$63="Muy Baja",'Mapa de Riesgos'!$AA$63="Catastrófico"),CONCATENATE("R9C",'Mapa de Riesgos'!$O$63),"")</f>
        <v/>
      </c>
      <c r="AL54" s="26" t="str">
        <f>IF(AND('Mapa de Riesgos'!$Y$64="Muy Baja",'Mapa de Riesgos'!$AA$64="Catastrófico"),CONCATENATE("R9C",'Mapa de Riesgos'!$O$64),"")</f>
        <v/>
      </c>
      <c r="AM54" s="27" t="str">
        <f>IF(AND('Mapa de Riesgos'!$Y$65="Muy Baja",'Mapa de Riesgos'!$AA$65="Catastrófico"),CONCATENATE("R9C",'Mapa de Riesgos'!$O$65),"")</f>
        <v/>
      </c>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row>
    <row r="55" spans="1:80" ht="15.75" customHeight="1" thickBot="1" x14ac:dyDescent="0.3">
      <c r="A55" s="53"/>
      <c r="B55" s="319"/>
      <c r="C55" s="319"/>
      <c r="D55" s="320"/>
      <c r="E55" s="419"/>
      <c r="F55" s="420"/>
      <c r="G55" s="420"/>
      <c r="H55" s="420"/>
      <c r="I55" s="434"/>
      <c r="J55" s="49" t="str">
        <f>IF(AND('Mapa de Riesgos'!$Y$66="Muy Baja",'Mapa de Riesgos'!$AA$66="Leve"),CONCATENATE("R10C",'Mapa de Riesgos'!$O$66),"")</f>
        <v/>
      </c>
      <c r="K55" s="50" t="str">
        <f>IF(AND('Mapa de Riesgos'!$Y$67="Muy Baja",'Mapa de Riesgos'!$AA$67="Leve"),CONCATENATE("R10C",'Mapa de Riesgos'!$O$67),"")</f>
        <v/>
      </c>
      <c r="L55" s="50" t="str">
        <f>IF(AND('Mapa de Riesgos'!$Y$68="Muy Baja",'Mapa de Riesgos'!$AA$68="Leve"),CONCATENATE("R10C",'Mapa de Riesgos'!$O$68),"")</f>
        <v/>
      </c>
      <c r="M55" s="50" t="str">
        <f>IF(AND('Mapa de Riesgos'!$Y$69="Muy Baja",'Mapa de Riesgos'!$AA$69="Leve"),CONCATENATE("R10C",'Mapa de Riesgos'!$O$69),"")</f>
        <v/>
      </c>
      <c r="N55" s="50" t="str">
        <f>IF(AND('Mapa de Riesgos'!$Y$70="Muy Baja",'Mapa de Riesgos'!$AA$70="Leve"),CONCATENATE("R10C",'Mapa de Riesgos'!$O$70),"")</f>
        <v/>
      </c>
      <c r="O55" s="51" t="str">
        <f>IF(AND('Mapa de Riesgos'!$Y$71="Muy Baja",'Mapa de Riesgos'!$AA$71="Leve"),CONCATENATE("R10C",'Mapa de Riesgos'!$O$71),"")</f>
        <v/>
      </c>
      <c r="P55" s="49" t="str">
        <f>IF(AND('Mapa de Riesgos'!$Y$66="Muy Baja",'Mapa de Riesgos'!$AA$66="Menor"),CONCATENATE("R10C",'Mapa de Riesgos'!$O$66),"")</f>
        <v/>
      </c>
      <c r="Q55" s="50" t="str">
        <f>IF(AND('Mapa de Riesgos'!$Y$67="Muy Baja",'Mapa de Riesgos'!$AA$67="Menor"),CONCATENATE("R10C",'Mapa de Riesgos'!$O$67),"")</f>
        <v/>
      </c>
      <c r="R55" s="50" t="str">
        <f>IF(AND('Mapa de Riesgos'!$Y$68="Muy Baja",'Mapa de Riesgos'!$AA$68="Menor"),CONCATENATE("R10C",'Mapa de Riesgos'!$O$68),"")</f>
        <v/>
      </c>
      <c r="S55" s="50" t="str">
        <f>IF(AND('Mapa de Riesgos'!$Y$69="Muy Baja",'Mapa de Riesgos'!$AA$69="Menor"),CONCATENATE("R10C",'Mapa de Riesgos'!$O$69),"")</f>
        <v/>
      </c>
      <c r="T55" s="50" t="str">
        <f>IF(AND('Mapa de Riesgos'!$Y$70="Muy Baja",'Mapa de Riesgos'!$AA$70="Menor"),CONCATENATE("R10C",'Mapa de Riesgos'!$O$70),"")</f>
        <v/>
      </c>
      <c r="U55" s="51" t="str">
        <f>IF(AND('Mapa de Riesgos'!$Y$71="Muy Baja",'Mapa de Riesgos'!$AA$71="Menor"),CONCATENATE("R10C",'Mapa de Riesgos'!$O$71),"")</f>
        <v/>
      </c>
      <c r="V55" s="40" t="str">
        <f>IF(AND('Mapa de Riesgos'!$Y$66="Muy Baja",'Mapa de Riesgos'!$AA$66="Moderado"),CONCATENATE("R10C",'Mapa de Riesgos'!$O$66),"")</f>
        <v/>
      </c>
      <c r="W55" s="41" t="str">
        <f>IF(AND('Mapa de Riesgos'!$Y$67="Muy Baja",'Mapa de Riesgos'!$AA$67="Moderado"),CONCATENATE("R10C",'Mapa de Riesgos'!$O$67),"")</f>
        <v/>
      </c>
      <c r="X55" s="41" t="str">
        <f>IF(AND('Mapa de Riesgos'!$Y$68="Muy Baja",'Mapa de Riesgos'!$AA$68="Moderado"),CONCATENATE("R10C",'Mapa de Riesgos'!$O$68),"")</f>
        <v/>
      </c>
      <c r="Y55" s="41" t="str">
        <f>IF(AND('Mapa de Riesgos'!$Y$69="Muy Baja",'Mapa de Riesgos'!$AA$69="Moderado"),CONCATENATE("R10C",'Mapa de Riesgos'!$O$69),"")</f>
        <v/>
      </c>
      <c r="Z55" s="41" t="str">
        <f>IF(AND('Mapa de Riesgos'!$Y$70="Muy Baja",'Mapa de Riesgos'!$AA$70="Moderado"),CONCATENATE("R10C",'Mapa de Riesgos'!$O$70),"")</f>
        <v/>
      </c>
      <c r="AA55" s="42" t="str">
        <f>IF(AND('Mapa de Riesgos'!$Y$71="Muy Baja",'Mapa de Riesgos'!$AA$71="Moderado"),CONCATENATE("R10C",'Mapa de Riesgos'!$O$71),"")</f>
        <v/>
      </c>
      <c r="AB55" s="28" t="str">
        <f>IF(AND('Mapa de Riesgos'!$Y$66="Muy Baja",'Mapa de Riesgos'!$AA$66="Mayor"),CONCATENATE("R10C",'Mapa de Riesgos'!$O$66),"")</f>
        <v/>
      </c>
      <c r="AC55" s="29" t="str">
        <f>IF(AND('Mapa de Riesgos'!$Y$67="Muy Baja",'Mapa de Riesgos'!$AA$67="Mayor"),CONCATENATE("R10C",'Mapa de Riesgos'!$O$67),"")</f>
        <v/>
      </c>
      <c r="AD55" s="29" t="str">
        <f>IF(AND('Mapa de Riesgos'!$Y$68="Muy Baja",'Mapa de Riesgos'!$AA$68="Mayor"),CONCATENATE("R10C",'Mapa de Riesgos'!$O$68),"")</f>
        <v/>
      </c>
      <c r="AE55" s="29" t="str">
        <f>IF(AND('Mapa de Riesgos'!$Y$69="Muy Baja",'Mapa de Riesgos'!$AA$69="Mayor"),CONCATENATE("R10C",'Mapa de Riesgos'!$O$69),"")</f>
        <v/>
      </c>
      <c r="AF55" s="29" t="str">
        <f>IF(AND('Mapa de Riesgos'!$Y$70="Muy Baja",'Mapa de Riesgos'!$AA$70="Mayor"),CONCATENATE("R10C",'Mapa de Riesgos'!$O$70),"")</f>
        <v/>
      </c>
      <c r="AG55" s="30" t="str">
        <f>IF(AND('Mapa de Riesgos'!$Y$71="Muy Baja",'Mapa de Riesgos'!$AA$71="Mayor"),CONCATENATE("R10C",'Mapa de Riesgos'!$O$71),"")</f>
        <v/>
      </c>
      <c r="AH55" s="31" t="str">
        <f>IF(AND('Mapa de Riesgos'!$Y$66="Muy Baja",'Mapa de Riesgos'!$AA$66="Catastrófico"),CONCATENATE("R10C",'Mapa de Riesgos'!$O$66),"")</f>
        <v/>
      </c>
      <c r="AI55" s="32" t="str">
        <f>IF(AND('Mapa de Riesgos'!$Y$67="Muy Baja",'Mapa de Riesgos'!$AA$67="Catastrófico"),CONCATENATE("R10C",'Mapa de Riesgos'!$O$67),"")</f>
        <v/>
      </c>
      <c r="AJ55" s="32" t="str">
        <f>IF(AND('Mapa de Riesgos'!$Y$68="Muy Baja",'Mapa de Riesgos'!$AA$68="Catastrófico"),CONCATENATE("R10C",'Mapa de Riesgos'!$O$68),"")</f>
        <v/>
      </c>
      <c r="AK55" s="32" t="str">
        <f>IF(AND('Mapa de Riesgos'!$Y$69="Muy Baja",'Mapa de Riesgos'!$AA$69="Catastrófico"),CONCATENATE("R10C",'Mapa de Riesgos'!$O$69),"")</f>
        <v/>
      </c>
      <c r="AL55" s="32" t="str">
        <f>IF(AND('Mapa de Riesgos'!$Y$70="Muy Baja",'Mapa de Riesgos'!$AA$70="Catastrófico"),CONCATENATE("R10C",'Mapa de Riesgos'!$O$70),"")</f>
        <v/>
      </c>
      <c r="AM55" s="33" t="str">
        <f>IF(AND('Mapa de Riesgos'!$Y$71="Muy Baja",'Mapa de Riesgos'!$AA$71="Catastrófico"),CONCATENATE("R10C",'Mapa de Riesgos'!$O$71),"")</f>
        <v/>
      </c>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row>
    <row r="56" spans="1:80" x14ac:dyDescent="0.25">
      <c r="A56" s="53"/>
      <c r="B56" s="53"/>
      <c r="C56" s="53"/>
      <c r="D56" s="53"/>
      <c r="E56" s="53"/>
      <c r="F56" s="53"/>
      <c r="G56" s="53"/>
      <c r="H56" s="53"/>
      <c r="I56" s="53"/>
      <c r="J56" s="414" t="s">
        <v>155</v>
      </c>
      <c r="K56" s="415"/>
      <c r="L56" s="415"/>
      <c r="M56" s="415"/>
      <c r="N56" s="415"/>
      <c r="O56" s="432"/>
      <c r="P56" s="414" t="s">
        <v>156</v>
      </c>
      <c r="Q56" s="415"/>
      <c r="R56" s="415"/>
      <c r="S56" s="415"/>
      <c r="T56" s="415"/>
      <c r="U56" s="432"/>
      <c r="V56" s="414" t="s">
        <v>157</v>
      </c>
      <c r="W56" s="415"/>
      <c r="X56" s="415"/>
      <c r="Y56" s="415"/>
      <c r="Z56" s="415"/>
      <c r="AA56" s="432"/>
      <c r="AB56" s="414" t="s">
        <v>158</v>
      </c>
      <c r="AC56" s="453"/>
      <c r="AD56" s="415"/>
      <c r="AE56" s="415"/>
      <c r="AF56" s="415"/>
      <c r="AG56" s="432"/>
      <c r="AH56" s="414" t="s">
        <v>159</v>
      </c>
      <c r="AI56" s="415"/>
      <c r="AJ56" s="415"/>
      <c r="AK56" s="415"/>
      <c r="AL56" s="415"/>
      <c r="AM56" s="432"/>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row>
    <row r="57" spans="1:80" x14ac:dyDescent="0.25">
      <c r="A57" s="53"/>
      <c r="B57" s="53"/>
      <c r="C57" s="53"/>
      <c r="D57" s="53"/>
      <c r="E57" s="53"/>
      <c r="F57" s="53"/>
      <c r="G57" s="53"/>
      <c r="H57" s="53"/>
      <c r="I57" s="53"/>
      <c r="J57" s="418"/>
      <c r="K57" s="417"/>
      <c r="L57" s="417"/>
      <c r="M57" s="417"/>
      <c r="N57" s="417"/>
      <c r="O57" s="433"/>
      <c r="P57" s="418"/>
      <c r="Q57" s="417"/>
      <c r="R57" s="417"/>
      <c r="S57" s="417"/>
      <c r="T57" s="417"/>
      <c r="U57" s="433"/>
      <c r="V57" s="418"/>
      <c r="W57" s="417"/>
      <c r="X57" s="417"/>
      <c r="Y57" s="417"/>
      <c r="Z57" s="417"/>
      <c r="AA57" s="433"/>
      <c r="AB57" s="418"/>
      <c r="AC57" s="417"/>
      <c r="AD57" s="417"/>
      <c r="AE57" s="417"/>
      <c r="AF57" s="417"/>
      <c r="AG57" s="433"/>
      <c r="AH57" s="418"/>
      <c r="AI57" s="417"/>
      <c r="AJ57" s="417"/>
      <c r="AK57" s="417"/>
      <c r="AL57" s="417"/>
      <c r="AM57" s="43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row>
    <row r="58" spans="1:80" x14ac:dyDescent="0.25">
      <c r="A58" s="53"/>
      <c r="B58" s="53"/>
      <c r="C58" s="53"/>
      <c r="D58" s="53"/>
      <c r="E58" s="53"/>
      <c r="F58" s="53"/>
      <c r="G58" s="53"/>
      <c r="H58" s="53"/>
      <c r="I58" s="53"/>
      <c r="J58" s="418"/>
      <c r="K58" s="417"/>
      <c r="L58" s="417"/>
      <c r="M58" s="417"/>
      <c r="N58" s="417"/>
      <c r="O58" s="433"/>
      <c r="P58" s="418"/>
      <c r="Q58" s="417"/>
      <c r="R58" s="417"/>
      <c r="S58" s="417"/>
      <c r="T58" s="417"/>
      <c r="U58" s="433"/>
      <c r="V58" s="418"/>
      <c r="W58" s="417"/>
      <c r="X58" s="417"/>
      <c r="Y58" s="417"/>
      <c r="Z58" s="417"/>
      <c r="AA58" s="433"/>
      <c r="AB58" s="418"/>
      <c r="AC58" s="417"/>
      <c r="AD58" s="417"/>
      <c r="AE58" s="417"/>
      <c r="AF58" s="417"/>
      <c r="AG58" s="433"/>
      <c r="AH58" s="418"/>
      <c r="AI58" s="417"/>
      <c r="AJ58" s="417"/>
      <c r="AK58" s="417"/>
      <c r="AL58" s="417"/>
      <c r="AM58" s="43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row>
    <row r="59" spans="1:80" x14ac:dyDescent="0.25">
      <c r="A59" s="53"/>
      <c r="B59" s="53"/>
      <c r="C59" s="53"/>
      <c r="D59" s="53"/>
      <c r="E59" s="53"/>
      <c r="F59" s="53"/>
      <c r="G59" s="53"/>
      <c r="H59" s="53"/>
      <c r="I59" s="53"/>
      <c r="J59" s="418"/>
      <c r="K59" s="417"/>
      <c r="L59" s="417"/>
      <c r="M59" s="417"/>
      <c r="N59" s="417"/>
      <c r="O59" s="433"/>
      <c r="P59" s="418"/>
      <c r="Q59" s="417"/>
      <c r="R59" s="417"/>
      <c r="S59" s="417"/>
      <c r="T59" s="417"/>
      <c r="U59" s="433"/>
      <c r="V59" s="418"/>
      <c r="W59" s="417"/>
      <c r="X59" s="417"/>
      <c r="Y59" s="417"/>
      <c r="Z59" s="417"/>
      <c r="AA59" s="433"/>
      <c r="AB59" s="418"/>
      <c r="AC59" s="417"/>
      <c r="AD59" s="417"/>
      <c r="AE59" s="417"/>
      <c r="AF59" s="417"/>
      <c r="AG59" s="433"/>
      <c r="AH59" s="418"/>
      <c r="AI59" s="417"/>
      <c r="AJ59" s="417"/>
      <c r="AK59" s="417"/>
      <c r="AL59" s="417"/>
      <c r="AM59" s="43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row>
    <row r="60" spans="1:80" x14ac:dyDescent="0.25">
      <c r="A60" s="53"/>
      <c r="B60" s="53"/>
      <c r="C60" s="53"/>
      <c r="D60" s="53"/>
      <c r="E60" s="53"/>
      <c r="F60" s="53"/>
      <c r="G60" s="53"/>
      <c r="H60" s="53"/>
      <c r="I60" s="53"/>
      <c r="J60" s="418"/>
      <c r="K60" s="417"/>
      <c r="L60" s="417"/>
      <c r="M60" s="417"/>
      <c r="N60" s="417"/>
      <c r="O60" s="433"/>
      <c r="P60" s="418"/>
      <c r="Q60" s="417"/>
      <c r="R60" s="417"/>
      <c r="S60" s="417"/>
      <c r="T60" s="417"/>
      <c r="U60" s="433"/>
      <c r="V60" s="418"/>
      <c r="W60" s="417"/>
      <c r="X60" s="417"/>
      <c r="Y60" s="417"/>
      <c r="Z60" s="417"/>
      <c r="AA60" s="433"/>
      <c r="AB60" s="418"/>
      <c r="AC60" s="417"/>
      <c r="AD60" s="417"/>
      <c r="AE60" s="417"/>
      <c r="AF60" s="417"/>
      <c r="AG60" s="433"/>
      <c r="AH60" s="418"/>
      <c r="AI60" s="417"/>
      <c r="AJ60" s="417"/>
      <c r="AK60" s="417"/>
      <c r="AL60" s="417"/>
      <c r="AM60" s="43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row>
    <row r="61" spans="1:80" ht="15.75" thickBot="1" x14ac:dyDescent="0.3">
      <c r="A61" s="53"/>
      <c r="B61" s="53"/>
      <c r="C61" s="53"/>
      <c r="D61" s="53"/>
      <c r="E61" s="53"/>
      <c r="F61" s="53"/>
      <c r="G61" s="53"/>
      <c r="H61" s="53"/>
      <c r="I61" s="53"/>
      <c r="J61" s="419"/>
      <c r="K61" s="420"/>
      <c r="L61" s="420"/>
      <c r="M61" s="420"/>
      <c r="N61" s="420"/>
      <c r="O61" s="434"/>
      <c r="P61" s="419"/>
      <c r="Q61" s="420"/>
      <c r="R61" s="420"/>
      <c r="S61" s="420"/>
      <c r="T61" s="420"/>
      <c r="U61" s="434"/>
      <c r="V61" s="419"/>
      <c r="W61" s="420"/>
      <c r="X61" s="420"/>
      <c r="Y61" s="420"/>
      <c r="Z61" s="420"/>
      <c r="AA61" s="434"/>
      <c r="AB61" s="419"/>
      <c r="AC61" s="420"/>
      <c r="AD61" s="420"/>
      <c r="AE61" s="420"/>
      <c r="AF61" s="420"/>
      <c r="AG61" s="434"/>
      <c r="AH61" s="419"/>
      <c r="AI61" s="420"/>
      <c r="AJ61" s="420"/>
      <c r="AK61" s="420"/>
      <c r="AL61" s="420"/>
      <c r="AM61" s="434"/>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row>
    <row r="62" spans="1:80" x14ac:dyDescent="0.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row>
    <row r="63" spans="1:80" ht="15" customHeight="1" x14ac:dyDescent="0.25">
      <c r="A63" s="53"/>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3"/>
      <c r="AV63" s="53"/>
      <c r="AW63" s="53"/>
      <c r="AX63" s="53"/>
      <c r="AY63" s="53"/>
      <c r="AZ63" s="53"/>
      <c r="BA63" s="53"/>
      <c r="BB63" s="53"/>
      <c r="BC63" s="53"/>
      <c r="BD63" s="53"/>
      <c r="BE63" s="53"/>
      <c r="BF63" s="53"/>
      <c r="BG63" s="53"/>
      <c r="BH63" s="53"/>
    </row>
    <row r="64" spans="1:80" ht="15" customHeight="1" x14ac:dyDescent="0.25">
      <c r="A64" s="53"/>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3"/>
      <c r="AV64" s="53"/>
      <c r="AW64" s="53"/>
      <c r="AX64" s="53"/>
      <c r="AY64" s="53"/>
      <c r="AZ64" s="53"/>
      <c r="BA64" s="53"/>
      <c r="BB64" s="53"/>
      <c r="BC64" s="53"/>
      <c r="BD64" s="53"/>
      <c r="BE64" s="53"/>
      <c r="BF64" s="53"/>
      <c r="BG64" s="53"/>
      <c r="BH64" s="53"/>
    </row>
    <row r="65" spans="1:60"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row>
    <row r="66" spans="1:60" x14ac:dyDescent="0.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row>
    <row r="67" spans="1:60" x14ac:dyDescent="0.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row>
    <row r="68" spans="1:60" x14ac:dyDescent="0.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row>
    <row r="69" spans="1:60"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row>
    <row r="70" spans="1:60" x14ac:dyDescent="0.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row>
    <row r="71" spans="1:60"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row>
    <row r="72" spans="1:60" x14ac:dyDescent="0.2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row>
    <row r="73" spans="1:60" x14ac:dyDescent="0.2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row>
    <row r="74" spans="1:60" x14ac:dyDescent="0.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row>
    <row r="75" spans="1:60"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row>
    <row r="76" spans="1:60"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row>
    <row r="77" spans="1:60"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row>
    <row r="78" spans="1:60"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row>
    <row r="79" spans="1:60"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row>
    <row r="80" spans="1:60"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row>
    <row r="81" spans="1:60"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row>
    <row r="82" spans="1:60"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row>
    <row r="83" spans="1:60"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row>
    <row r="84" spans="1:60"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row>
    <row r="85" spans="1:60"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row>
    <row r="86" spans="1:60"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row>
    <row r="87" spans="1:60"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row>
    <row r="88" spans="1:60"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row>
    <row r="89" spans="1:60"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row>
    <row r="90" spans="1:60"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row>
    <row r="91" spans="1:60"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row>
    <row r="92" spans="1:60"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row>
    <row r="93" spans="1:60"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row>
    <row r="94" spans="1:60"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row>
    <row r="95" spans="1:60"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row>
    <row r="96" spans="1:60"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row>
    <row r="97" spans="1:60"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row>
    <row r="98" spans="1:60"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row>
    <row r="99" spans="1:60"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row>
    <row r="100" spans="1:60"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row>
    <row r="101" spans="1:60"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row>
    <row r="102" spans="1:60"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row>
    <row r="103" spans="1:60"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row>
    <row r="104" spans="1:60"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row>
    <row r="105" spans="1:60"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row>
    <row r="106" spans="1:60"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row>
    <row r="107" spans="1:60"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row>
    <row r="108" spans="1:60"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row>
    <row r="109" spans="1:60"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row>
    <row r="110" spans="1:60"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row>
    <row r="111" spans="1:60"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row>
    <row r="112" spans="1:60"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row>
    <row r="113" spans="1:60"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row>
    <row r="114" spans="1:60"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row>
    <row r="115" spans="1:60"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row>
    <row r="116" spans="1:60"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row>
    <row r="117" spans="1:60"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row>
    <row r="118" spans="1:60"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row>
    <row r="119" spans="1:60"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row>
    <row r="120" spans="1:60"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row>
    <row r="121" spans="1:60"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row>
    <row r="122" spans="1:60"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row>
    <row r="123" spans="1:60"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row>
    <row r="124" spans="1:60"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row>
    <row r="125" spans="1:60"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row>
    <row r="126" spans="1:60"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row>
    <row r="127" spans="1:60"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row>
    <row r="128" spans="1:60"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row>
    <row r="129" spans="1:60"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row>
    <row r="130" spans="1:60"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row>
    <row r="131" spans="1:60"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row>
    <row r="132" spans="1:60"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row>
    <row r="133" spans="1:60"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row>
    <row r="134" spans="1:60"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row>
    <row r="135" spans="1:60"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row>
    <row r="136" spans="1:60"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row>
    <row r="137" spans="1:60"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row>
    <row r="138" spans="1:60"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row>
    <row r="139" spans="1:60"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row>
    <row r="140" spans="1:60"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row>
    <row r="141" spans="1:60"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row>
    <row r="142" spans="1:60"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row>
    <row r="143" spans="1:60"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row>
    <row r="144" spans="1:60"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row>
    <row r="145" spans="1:60"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row>
    <row r="146" spans="1:60"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row>
    <row r="147" spans="1:60"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row>
    <row r="148" spans="1:60"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row>
    <row r="149" spans="1:60"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row>
    <row r="150" spans="1:60"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row>
    <row r="151" spans="1:60"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row>
    <row r="152" spans="1:60"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row>
    <row r="153" spans="1:60"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row>
    <row r="154" spans="1:60"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row>
    <row r="155" spans="1:60"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row>
    <row r="156" spans="1:60"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row>
    <row r="157" spans="1:60"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row>
    <row r="158" spans="1:60"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row>
    <row r="159" spans="1:60"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row>
    <row r="160" spans="1:60"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row>
    <row r="161" spans="1:60"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row>
    <row r="162" spans="1:60"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row>
    <row r="163" spans="1:60"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row>
    <row r="164" spans="1:60"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row>
    <row r="165" spans="1:60"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row>
    <row r="166" spans="1:60"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row>
    <row r="167" spans="1:60"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row>
    <row r="168" spans="1:60"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row>
    <row r="169" spans="1:60"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row>
    <row r="170" spans="1:60"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row>
    <row r="171" spans="1:60"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row>
    <row r="172" spans="1:60"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row>
    <row r="173" spans="1:60"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row>
    <row r="174" spans="1:60"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row>
    <row r="175" spans="1:60"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row>
    <row r="176" spans="1:60"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row>
    <row r="177" spans="1:60"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row>
    <row r="178" spans="1:60"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row>
    <row r="179" spans="1:60"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row>
    <row r="180" spans="1:60"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row>
    <row r="181" spans="1:60"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row>
    <row r="182" spans="1:60"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row>
    <row r="183" spans="1:60"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row>
    <row r="184" spans="1:60"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row>
    <row r="185" spans="1:60"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row>
    <row r="186" spans="1:60"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row>
    <row r="187" spans="1:60"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row>
    <row r="188" spans="1:60"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row>
    <row r="189" spans="1:60"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row>
    <row r="190" spans="1:60"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row>
    <row r="191" spans="1:60" x14ac:dyDescent="0.25">
      <c r="A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row>
    <row r="192" spans="1:60" x14ac:dyDescent="0.25">
      <c r="A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row>
    <row r="193" spans="1:60" x14ac:dyDescent="0.25">
      <c r="A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row>
    <row r="194" spans="1:60" x14ac:dyDescent="0.25">
      <c r="A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row>
    <row r="195" spans="1:60" x14ac:dyDescent="0.25">
      <c r="A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row>
    <row r="196" spans="1:60" x14ac:dyDescent="0.25">
      <c r="A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row>
    <row r="197" spans="1:60" x14ac:dyDescent="0.25">
      <c r="A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row>
    <row r="198" spans="1:60" x14ac:dyDescent="0.25">
      <c r="A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row>
    <row r="199" spans="1:60" x14ac:dyDescent="0.25">
      <c r="A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row>
    <row r="200" spans="1:60" x14ac:dyDescent="0.25">
      <c r="A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row>
    <row r="201" spans="1:60" x14ac:dyDescent="0.25">
      <c r="A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row>
    <row r="202" spans="1:60" x14ac:dyDescent="0.25">
      <c r="A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row>
    <row r="203" spans="1:60" x14ac:dyDescent="0.25">
      <c r="A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row>
    <row r="204" spans="1:60" x14ac:dyDescent="0.25">
      <c r="A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row>
    <row r="205" spans="1:60" x14ac:dyDescent="0.25">
      <c r="A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row>
    <row r="206" spans="1:60" x14ac:dyDescent="0.25">
      <c r="A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row>
    <row r="207" spans="1:60" x14ac:dyDescent="0.25">
      <c r="A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row>
    <row r="208" spans="1:60" x14ac:dyDescent="0.25">
      <c r="A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row>
    <row r="209" spans="1:60" x14ac:dyDescent="0.25">
      <c r="A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row>
    <row r="210" spans="1:60" x14ac:dyDescent="0.25">
      <c r="A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row>
    <row r="211" spans="1:60" x14ac:dyDescent="0.25">
      <c r="A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row>
    <row r="212" spans="1:60" x14ac:dyDescent="0.25">
      <c r="A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row>
    <row r="213" spans="1:60" x14ac:dyDescent="0.25">
      <c r="A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row>
    <row r="214" spans="1:60" x14ac:dyDescent="0.25">
      <c r="A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row>
    <row r="215" spans="1:60" x14ac:dyDescent="0.25">
      <c r="A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row>
    <row r="216" spans="1:60" x14ac:dyDescent="0.25">
      <c r="A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row>
    <row r="217" spans="1:60" x14ac:dyDescent="0.25">
      <c r="A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row>
    <row r="218" spans="1:60" x14ac:dyDescent="0.25">
      <c r="A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row>
    <row r="219" spans="1:60" x14ac:dyDescent="0.25">
      <c r="A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row>
    <row r="220" spans="1:60" x14ac:dyDescent="0.25">
      <c r="A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row>
    <row r="221" spans="1:60" x14ac:dyDescent="0.25">
      <c r="A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row>
    <row r="222" spans="1:60" x14ac:dyDescent="0.25">
      <c r="A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row>
    <row r="223" spans="1:60" x14ac:dyDescent="0.25">
      <c r="A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row>
    <row r="224" spans="1:60" x14ac:dyDescent="0.25">
      <c r="A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row>
    <row r="225" spans="1:60" x14ac:dyDescent="0.25">
      <c r="A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row>
    <row r="226" spans="1:60" x14ac:dyDescent="0.25">
      <c r="A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row>
    <row r="227" spans="1:60" x14ac:dyDescent="0.25">
      <c r="A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row>
    <row r="228" spans="1:60" x14ac:dyDescent="0.25">
      <c r="A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row>
    <row r="229" spans="1:60" x14ac:dyDescent="0.25">
      <c r="A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row>
    <row r="230" spans="1:60" x14ac:dyDescent="0.25">
      <c r="A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row>
    <row r="231" spans="1:60" x14ac:dyDescent="0.25">
      <c r="A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row>
    <row r="232" spans="1:60" x14ac:dyDescent="0.25">
      <c r="A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row>
    <row r="233" spans="1:60" x14ac:dyDescent="0.25">
      <c r="A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row>
    <row r="234" spans="1:60" x14ac:dyDescent="0.25">
      <c r="A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row>
    <row r="235" spans="1:60" x14ac:dyDescent="0.25">
      <c r="A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row>
    <row r="236" spans="1:60" x14ac:dyDescent="0.25">
      <c r="A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row>
    <row r="237" spans="1:60" x14ac:dyDescent="0.25">
      <c r="A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row>
    <row r="238" spans="1:60" x14ac:dyDescent="0.25">
      <c r="A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row>
    <row r="239" spans="1:60" x14ac:dyDescent="0.25">
      <c r="A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row>
    <row r="240" spans="1:60" x14ac:dyDescent="0.25">
      <c r="A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row>
    <row r="241" spans="1:60" x14ac:dyDescent="0.25">
      <c r="A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row>
    <row r="242" spans="1:60" x14ac:dyDescent="0.25">
      <c r="A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row>
    <row r="243" spans="1:60" x14ac:dyDescent="0.25">
      <c r="A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row>
    <row r="244" spans="1:60" x14ac:dyDescent="0.25">
      <c r="A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row>
    <row r="245" spans="1:60" x14ac:dyDescent="0.25">
      <c r="A245" s="53"/>
    </row>
    <row r="246" spans="1:60" x14ac:dyDescent="0.25">
      <c r="A246" s="53"/>
    </row>
    <row r="247" spans="1:60" x14ac:dyDescent="0.25">
      <c r="A247" s="53"/>
    </row>
    <row r="248" spans="1:60" x14ac:dyDescent="0.25">
      <c r="A248" s="5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11"/>
    <col min="2" max="2" width="24.140625" style="111" customWidth="1"/>
    <col min="3" max="3" width="70.140625" style="111" customWidth="1"/>
    <col min="4" max="4" width="42.42578125" style="111" customWidth="1"/>
    <col min="5" max="16384" width="11.5703125" style="111"/>
  </cols>
  <sheetData>
    <row r="1" spans="1:37" ht="15" x14ac:dyDescent="0.2">
      <c r="B1" s="455"/>
      <c r="C1" s="458" t="s">
        <v>0</v>
      </c>
      <c r="D1" s="101" t="s">
        <v>1</v>
      </c>
    </row>
    <row r="2" spans="1:37" ht="15" x14ac:dyDescent="0.2">
      <c r="B2" s="456"/>
      <c r="C2" s="459"/>
      <c r="D2" s="101" t="s">
        <v>2</v>
      </c>
    </row>
    <row r="3" spans="1:37" ht="15" x14ac:dyDescent="0.2">
      <c r="B3" s="456"/>
      <c r="C3" s="459"/>
      <c r="D3" s="101" t="s">
        <v>161</v>
      </c>
    </row>
    <row r="4" spans="1:37" ht="15" x14ac:dyDescent="0.2">
      <c r="B4" s="457"/>
      <c r="C4" s="460"/>
      <c r="D4" s="101" t="s">
        <v>162</v>
      </c>
    </row>
    <row r="5" spans="1:37" ht="23.25" x14ac:dyDescent="0.2">
      <c r="A5" s="112"/>
      <c r="B5" s="454" t="s">
        <v>163</v>
      </c>
      <c r="C5" s="454"/>
      <c r="D5" s="454"/>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row>
    <row r="6" spans="1:37" x14ac:dyDescent="0.2">
      <c r="A6" s="112"/>
      <c r="B6" s="113"/>
      <c r="C6" s="113"/>
      <c r="D6" s="113"/>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row>
    <row r="7" spans="1:37" ht="18" x14ac:dyDescent="0.2">
      <c r="A7" s="112"/>
      <c r="B7" s="131"/>
      <c r="C7" s="132" t="s">
        <v>164</v>
      </c>
      <c r="D7" s="132" t="s">
        <v>145</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row>
    <row r="8" spans="1:37" ht="36" x14ac:dyDescent="0.2">
      <c r="A8" s="112"/>
      <c r="B8" s="133" t="s">
        <v>165</v>
      </c>
      <c r="C8" s="134" t="s">
        <v>166</v>
      </c>
      <c r="D8" s="135">
        <v>0.2</v>
      </c>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row>
    <row r="9" spans="1:37" ht="36" x14ac:dyDescent="0.2">
      <c r="A9" s="112"/>
      <c r="B9" s="136" t="s">
        <v>167</v>
      </c>
      <c r="C9" s="134" t="s">
        <v>168</v>
      </c>
      <c r="D9" s="135">
        <v>0.4</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row>
    <row r="10" spans="1:37" ht="36" x14ac:dyDescent="0.2">
      <c r="A10" s="112"/>
      <c r="B10" s="137" t="s">
        <v>169</v>
      </c>
      <c r="C10" s="134" t="s">
        <v>170</v>
      </c>
      <c r="D10" s="135">
        <v>0.6</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row>
    <row r="11" spans="1:37" ht="36" x14ac:dyDescent="0.2">
      <c r="A11" s="112"/>
      <c r="B11" s="138" t="s">
        <v>171</v>
      </c>
      <c r="C11" s="134" t="s">
        <v>172</v>
      </c>
      <c r="D11" s="135">
        <v>0.8</v>
      </c>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row>
    <row r="12" spans="1:37" ht="36" x14ac:dyDescent="0.2">
      <c r="A12" s="112"/>
      <c r="B12" s="139" t="s">
        <v>173</v>
      </c>
      <c r="C12" s="134" t="s">
        <v>174</v>
      </c>
      <c r="D12" s="135">
        <v>1</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row>
    <row r="13" spans="1:37" x14ac:dyDescent="0.2">
      <c r="A13" s="112"/>
      <c r="B13" s="122"/>
      <c r="C13" s="122"/>
      <c r="D13" s="12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row>
    <row r="14" spans="1:37" ht="15" x14ac:dyDescent="0.2">
      <c r="A14" s="112"/>
      <c r="B14" s="130"/>
      <c r="C14" s="122"/>
      <c r="D14" s="12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row>
    <row r="15" spans="1:37" x14ac:dyDescent="0.2">
      <c r="A15" s="112"/>
      <c r="B15" s="122"/>
      <c r="C15" s="122"/>
      <c r="D15" s="12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row>
    <row r="16" spans="1:37" x14ac:dyDescent="0.2">
      <c r="A16" s="112"/>
      <c r="B16" s="122"/>
      <c r="C16" s="122"/>
      <c r="D16" s="12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row>
    <row r="17" spans="1:37" x14ac:dyDescent="0.2">
      <c r="A17" s="112"/>
      <c r="B17" s="122"/>
      <c r="C17" s="122"/>
      <c r="D17" s="12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row>
    <row r="18" spans="1:37" x14ac:dyDescent="0.2">
      <c r="A18" s="112"/>
      <c r="B18" s="122"/>
      <c r="C18" s="122"/>
      <c r="D18" s="12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row>
    <row r="19" spans="1:37" x14ac:dyDescent="0.2">
      <c r="A19" s="112"/>
      <c r="B19" s="122"/>
      <c r="C19" s="122"/>
      <c r="D19" s="12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row>
    <row r="20" spans="1:37" x14ac:dyDescent="0.2">
      <c r="A20" s="112"/>
      <c r="B20" s="122"/>
      <c r="C20" s="122"/>
      <c r="D20" s="12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row>
    <row r="21" spans="1:37" x14ac:dyDescent="0.2">
      <c r="A21" s="112"/>
      <c r="B21" s="122"/>
      <c r="C21" s="122"/>
      <c r="D21" s="12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1:37" x14ac:dyDescent="0.2">
      <c r="A22" s="112"/>
      <c r="B22" s="122"/>
      <c r="C22" s="122"/>
      <c r="D22" s="12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1:37"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1:37"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1:37"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row>
    <row r="26" spans="1:37"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1:37"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1:37"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1:37"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1:37"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1:37"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37"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1:37"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row>
    <row r="37" spans="1:37" x14ac:dyDescent="0.2">
      <c r="A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1:37" x14ac:dyDescent="0.2">
      <c r="A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1:37" x14ac:dyDescent="0.2">
      <c r="A39" s="112"/>
    </row>
    <row r="40" spans="1:37" x14ac:dyDescent="0.2">
      <c r="A40" s="112"/>
    </row>
    <row r="41" spans="1:37" x14ac:dyDescent="0.2">
      <c r="A41" s="112"/>
    </row>
    <row r="42" spans="1:37" x14ac:dyDescent="0.2">
      <c r="A42" s="112"/>
    </row>
    <row r="43" spans="1:37" x14ac:dyDescent="0.2">
      <c r="A43" s="112"/>
    </row>
    <row r="44" spans="1:37" x14ac:dyDescent="0.2">
      <c r="A44" s="112"/>
    </row>
    <row r="45" spans="1:37" x14ac:dyDescent="0.2">
      <c r="A45" s="112"/>
    </row>
    <row r="46" spans="1:37" x14ac:dyDescent="0.2">
      <c r="A46" s="112"/>
    </row>
    <row r="47" spans="1:37" x14ac:dyDescent="0.2">
      <c r="A47" s="112"/>
    </row>
    <row r="48" spans="1:37" x14ac:dyDescent="0.2">
      <c r="A48" s="112"/>
    </row>
    <row r="49" spans="1:1" x14ac:dyDescent="0.2">
      <c r="A49" s="112"/>
    </row>
    <row r="50" spans="1:1" x14ac:dyDescent="0.2">
      <c r="A50" s="112"/>
    </row>
    <row r="51" spans="1:1" x14ac:dyDescent="0.2">
      <c r="A51" s="112"/>
    </row>
    <row r="52" spans="1:1" x14ac:dyDescent="0.2">
      <c r="A52" s="112"/>
    </row>
    <row r="53" spans="1:1" x14ac:dyDescent="0.2">
      <c r="A53" s="112"/>
    </row>
    <row r="54" spans="1:1" x14ac:dyDescent="0.2">
      <c r="A54" s="112"/>
    </row>
    <row r="55" spans="1:1" x14ac:dyDescent="0.2">
      <c r="A55" s="112"/>
    </row>
    <row r="56" spans="1:1" x14ac:dyDescent="0.2">
      <c r="A56" s="112"/>
    </row>
    <row r="57" spans="1:1" x14ac:dyDescent="0.2">
      <c r="A57" s="112"/>
    </row>
    <row r="58" spans="1:1" x14ac:dyDescent="0.2">
      <c r="A58" s="112"/>
    </row>
    <row r="59" spans="1:1" x14ac:dyDescent="0.2">
      <c r="A59" s="112"/>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11"/>
    <col min="2" max="2" width="40.42578125" style="111" customWidth="1"/>
    <col min="3" max="3" width="27.85546875" style="111" customWidth="1"/>
    <col min="4" max="4" width="43.7109375" style="111" customWidth="1"/>
    <col min="5" max="5" width="55.5703125" style="111" customWidth="1"/>
    <col min="6" max="6" width="144.7109375" style="111" bestFit="1" customWidth="1"/>
    <col min="7" max="16384" width="11.5703125" style="111"/>
  </cols>
  <sheetData>
    <row r="1" spans="1:22" ht="26.25" customHeight="1" x14ac:dyDescent="0.2">
      <c r="B1" s="468"/>
      <c r="C1" s="469" t="s">
        <v>0</v>
      </c>
      <c r="D1" s="470"/>
      <c r="E1" s="101" t="s">
        <v>1</v>
      </c>
    </row>
    <row r="2" spans="1:22" ht="26.25" customHeight="1" x14ac:dyDescent="0.2">
      <c r="B2" s="468"/>
      <c r="C2" s="471"/>
      <c r="D2" s="472"/>
      <c r="E2" s="101" t="s">
        <v>2</v>
      </c>
    </row>
    <row r="3" spans="1:22" ht="26.25" customHeight="1" x14ac:dyDescent="0.2">
      <c r="B3" s="468"/>
      <c r="C3" s="471"/>
      <c r="D3" s="472"/>
      <c r="E3" s="101" t="s">
        <v>161</v>
      </c>
    </row>
    <row r="4" spans="1:22" ht="28.5" customHeight="1" x14ac:dyDescent="0.2">
      <c r="B4" s="468"/>
      <c r="C4" s="473"/>
      <c r="D4" s="474"/>
      <c r="E4" s="101" t="s">
        <v>175</v>
      </c>
    </row>
    <row r="5" spans="1:22" ht="33.75" x14ac:dyDescent="0.2">
      <c r="A5" s="112"/>
      <c r="B5" s="467" t="s">
        <v>176</v>
      </c>
      <c r="C5" s="467"/>
      <c r="D5" s="467"/>
      <c r="E5" s="467"/>
      <c r="F5" s="112"/>
      <c r="G5" s="112"/>
      <c r="H5" s="112"/>
      <c r="I5" s="112"/>
      <c r="J5" s="112"/>
      <c r="K5" s="112"/>
      <c r="L5" s="112"/>
      <c r="M5" s="112"/>
      <c r="N5" s="112"/>
      <c r="O5" s="112"/>
      <c r="P5" s="112"/>
      <c r="Q5" s="112"/>
      <c r="R5" s="112"/>
      <c r="S5" s="112"/>
      <c r="T5" s="112"/>
      <c r="U5" s="112"/>
      <c r="V5" s="112"/>
    </row>
    <row r="6" spans="1:22" x14ac:dyDescent="0.2">
      <c r="A6" s="112"/>
      <c r="B6" s="113"/>
      <c r="C6" s="113"/>
      <c r="D6" s="113"/>
      <c r="E6" s="113"/>
      <c r="F6" s="112"/>
      <c r="G6" s="112"/>
      <c r="H6" s="112"/>
      <c r="I6" s="112"/>
      <c r="J6" s="112"/>
      <c r="K6" s="112"/>
      <c r="L6" s="112"/>
      <c r="M6" s="112"/>
      <c r="N6" s="112"/>
      <c r="O6" s="112"/>
      <c r="P6" s="112"/>
      <c r="Q6" s="112"/>
      <c r="R6" s="112"/>
      <c r="S6" s="112"/>
      <c r="T6" s="112"/>
      <c r="U6" s="112"/>
      <c r="V6" s="112"/>
    </row>
    <row r="7" spans="1:22" ht="30" customHeight="1" x14ac:dyDescent="0.2">
      <c r="A7" s="112"/>
      <c r="B7" s="102"/>
      <c r="C7" s="464" t="s">
        <v>177</v>
      </c>
      <c r="D7" s="465"/>
      <c r="E7" s="466"/>
      <c r="F7" s="112"/>
      <c r="G7" s="112"/>
      <c r="H7" s="112"/>
      <c r="I7" s="112"/>
      <c r="J7" s="112"/>
      <c r="K7" s="112"/>
      <c r="L7" s="112"/>
      <c r="M7" s="112"/>
      <c r="N7" s="112"/>
      <c r="O7" s="112"/>
      <c r="P7" s="112"/>
      <c r="Q7" s="112"/>
      <c r="R7" s="112"/>
      <c r="S7" s="112"/>
      <c r="T7" s="112"/>
      <c r="U7" s="112"/>
      <c r="V7" s="112"/>
    </row>
    <row r="8" spans="1:22" ht="88.5" customHeight="1" x14ac:dyDescent="0.2">
      <c r="A8" s="114" t="s">
        <v>178</v>
      </c>
      <c r="B8" s="115" t="s">
        <v>179</v>
      </c>
      <c r="C8" s="461" t="s">
        <v>180</v>
      </c>
      <c r="D8" s="462"/>
      <c r="E8" s="463"/>
      <c r="F8" s="112"/>
      <c r="G8" s="112"/>
      <c r="H8" s="112"/>
      <c r="I8" s="112"/>
      <c r="J8" s="112"/>
      <c r="K8" s="112"/>
      <c r="L8" s="112"/>
      <c r="M8" s="112"/>
      <c r="N8" s="112"/>
      <c r="O8" s="112"/>
      <c r="P8" s="112"/>
      <c r="Q8" s="112"/>
      <c r="R8" s="112"/>
      <c r="S8" s="112"/>
      <c r="T8" s="112"/>
      <c r="U8" s="112"/>
      <c r="V8" s="112"/>
    </row>
    <row r="9" spans="1:22" ht="75.75" customHeight="1" x14ac:dyDescent="0.2">
      <c r="A9" s="114" t="s">
        <v>181</v>
      </c>
      <c r="B9" s="116" t="s">
        <v>182</v>
      </c>
      <c r="C9" s="461" t="s">
        <v>183</v>
      </c>
      <c r="D9" s="462"/>
      <c r="E9" s="463"/>
      <c r="F9" s="112"/>
      <c r="G9" s="112"/>
      <c r="H9" s="112"/>
      <c r="I9" s="112"/>
      <c r="J9" s="112"/>
      <c r="K9" s="112"/>
      <c r="L9" s="112"/>
      <c r="M9" s="112"/>
      <c r="N9" s="112"/>
      <c r="O9" s="112"/>
      <c r="P9" s="112"/>
      <c r="Q9" s="112"/>
      <c r="R9" s="112"/>
      <c r="S9" s="112"/>
      <c r="T9" s="112"/>
      <c r="U9" s="112"/>
      <c r="V9" s="112"/>
    </row>
    <row r="10" spans="1:22" ht="78.75" customHeight="1" x14ac:dyDescent="0.2">
      <c r="A10" s="114" t="s">
        <v>151</v>
      </c>
      <c r="B10" s="117" t="s">
        <v>184</v>
      </c>
      <c r="C10" s="461" t="s">
        <v>185</v>
      </c>
      <c r="D10" s="462"/>
      <c r="E10" s="463"/>
      <c r="F10" s="112"/>
      <c r="G10" s="112"/>
      <c r="H10" s="112"/>
      <c r="I10" s="112"/>
      <c r="J10" s="112"/>
      <c r="K10" s="112"/>
      <c r="L10" s="112"/>
      <c r="M10" s="112"/>
      <c r="N10" s="112"/>
      <c r="O10" s="112"/>
      <c r="P10" s="112"/>
      <c r="Q10" s="112"/>
      <c r="R10" s="112"/>
      <c r="S10" s="112"/>
      <c r="T10" s="112"/>
      <c r="U10" s="112"/>
      <c r="V10" s="112"/>
    </row>
    <row r="11" spans="1:22" ht="78.75" customHeight="1" x14ac:dyDescent="0.2">
      <c r="A11" s="114" t="s">
        <v>186</v>
      </c>
      <c r="B11" s="118" t="s">
        <v>187</v>
      </c>
      <c r="C11" s="461" t="s">
        <v>188</v>
      </c>
      <c r="D11" s="462"/>
      <c r="E11" s="463"/>
      <c r="F11" s="112"/>
      <c r="G11" s="112"/>
      <c r="H11" s="112"/>
      <c r="I11" s="112"/>
      <c r="J11" s="112"/>
      <c r="K11" s="112"/>
      <c r="L11" s="112"/>
      <c r="M11" s="112"/>
      <c r="N11" s="112"/>
      <c r="O11" s="112"/>
      <c r="P11" s="112"/>
      <c r="Q11" s="112"/>
      <c r="R11" s="112"/>
      <c r="S11" s="112"/>
      <c r="T11" s="112"/>
      <c r="U11" s="112"/>
      <c r="V11" s="112"/>
    </row>
    <row r="12" spans="1:22" ht="85.5" customHeight="1" x14ac:dyDescent="0.2">
      <c r="A12" s="114" t="s">
        <v>189</v>
      </c>
      <c r="B12" s="119" t="s">
        <v>190</v>
      </c>
      <c r="C12" s="461" t="s">
        <v>191</v>
      </c>
      <c r="D12" s="462"/>
      <c r="E12" s="463"/>
      <c r="F12" s="112"/>
      <c r="G12" s="112"/>
      <c r="H12" s="112"/>
      <c r="I12" s="112"/>
      <c r="J12" s="112"/>
      <c r="K12" s="112"/>
      <c r="L12" s="112"/>
      <c r="M12" s="112"/>
      <c r="N12" s="112"/>
      <c r="O12" s="112"/>
      <c r="P12" s="112"/>
      <c r="Q12" s="112"/>
      <c r="R12" s="112"/>
      <c r="S12" s="112"/>
      <c r="T12" s="112"/>
      <c r="U12" s="112"/>
      <c r="V12" s="112"/>
    </row>
    <row r="13" spans="1:22" ht="20.25" x14ac:dyDescent="0.2">
      <c r="A13" s="114"/>
      <c r="B13" s="114"/>
      <c r="C13" s="120"/>
      <c r="D13" s="120"/>
      <c r="E13" s="120"/>
      <c r="F13" s="112"/>
      <c r="G13" s="112"/>
      <c r="H13" s="112"/>
      <c r="I13" s="112"/>
      <c r="J13" s="112"/>
      <c r="K13" s="112"/>
      <c r="L13" s="112"/>
      <c r="M13" s="112"/>
      <c r="N13" s="112"/>
      <c r="O13" s="112"/>
      <c r="P13" s="112"/>
      <c r="Q13" s="112"/>
      <c r="R13" s="112"/>
      <c r="S13" s="112"/>
      <c r="T13" s="112"/>
      <c r="U13" s="112"/>
      <c r="V13" s="112"/>
    </row>
    <row r="14" spans="1:22" ht="15" x14ac:dyDescent="0.2">
      <c r="A14" s="114"/>
      <c r="B14" s="121"/>
      <c r="C14" s="121"/>
      <c r="D14" s="121"/>
      <c r="E14" s="121"/>
      <c r="F14" s="112"/>
      <c r="G14" s="112"/>
      <c r="H14" s="112"/>
      <c r="I14" s="112"/>
      <c r="J14" s="112"/>
      <c r="K14" s="112"/>
      <c r="L14" s="112"/>
      <c r="M14" s="112"/>
      <c r="N14" s="112"/>
      <c r="O14" s="112"/>
      <c r="P14" s="112"/>
      <c r="Q14" s="112"/>
      <c r="R14" s="112"/>
      <c r="S14" s="112"/>
      <c r="T14" s="112"/>
      <c r="U14" s="112"/>
      <c r="V14" s="112"/>
    </row>
    <row r="15" spans="1:22" x14ac:dyDescent="0.2">
      <c r="A15" s="114"/>
      <c r="B15" s="114" t="s">
        <v>192</v>
      </c>
      <c r="C15" s="114" t="s">
        <v>193</v>
      </c>
      <c r="D15" s="114"/>
      <c r="E15" s="114" t="s">
        <v>194</v>
      </c>
      <c r="F15" s="112"/>
      <c r="G15" s="112"/>
      <c r="H15" s="112"/>
      <c r="I15" s="112"/>
      <c r="J15" s="112"/>
      <c r="K15" s="112"/>
      <c r="L15" s="112"/>
      <c r="M15" s="112"/>
      <c r="N15" s="112"/>
      <c r="O15" s="112"/>
      <c r="P15" s="112"/>
      <c r="Q15" s="112"/>
      <c r="R15" s="112"/>
      <c r="S15" s="112"/>
      <c r="T15" s="112"/>
      <c r="U15" s="112"/>
      <c r="V15" s="112"/>
    </row>
    <row r="16" spans="1:22" x14ac:dyDescent="0.2">
      <c r="A16" s="114"/>
      <c r="B16" s="114" t="s">
        <v>195</v>
      </c>
      <c r="C16" s="114" t="s">
        <v>133</v>
      </c>
      <c r="D16" s="114"/>
      <c r="E16" s="114" t="s">
        <v>196</v>
      </c>
      <c r="F16" s="112"/>
      <c r="G16" s="112"/>
      <c r="H16" s="112"/>
      <c r="I16" s="112"/>
      <c r="J16" s="112"/>
      <c r="K16" s="112"/>
      <c r="L16" s="112"/>
      <c r="M16" s="112"/>
      <c r="N16" s="112"/>
      <c r="O16" s="112"/>
      <c r="P16" s="112"/>
      <c r="Q16" s="112"/>
      <c r="R16" s="112"/>
      <c r="S16" s="112"/>
      <c r="T16" s="112"/>
      <c r="U16" s="112"/>
      <c r="V16" s="112"/>
    </row>
    <row r="17" spans="1:22" x14ac:dyDescent="0.2">
      <c r="A17" s="114"/>
      <c r="B17" s="114"/>
      <c r="C17" s="114" t="s">
        <v>197</v>
      </c>
      <c r="D17" s="114"/>
      <c r="E17" s="114" t="s">
        <v>139</v>
      </c>
      <c r="F17" s="112"/>
      <c r="G17" s="112"/>
      <c r="H17" s="112"/>
      <c r="I17" s="112"/>
      <c r="J17" s="112"/>
      <c r="K17" s="112"/>
      <c r="L17" s="112"/>
      <c r="M17" s="112"/>
      <c r="N17" s="112"/>
      <c r="O17" s="112"/>
      <c r="P17" s="112"/>
      <c r="Q17" s="112"/>
      <c r="R17" s="112"/>
      <c r="S17" s="112"/>
      <c r="T17" s="112"/>
      <c r="U17" s="112"/>
      <c r="V17" s="112"/>
    </row>
    <row r="18" spans="1:22" x14ac:dyDescent="0.2">
      <c r="A18" s="114"/>
      <c r="B18" s="114"/>
      <c r="C18" s="114" t="s">
        <v>111</v>
      </c>
      <c r="D18" s="114"/>
      <c r="E18" s="114" t="s">
        <v>198</v>
      </c>
      <c r="F18" s="112"/>
      <c r="G18" s="112"/>
      <c r="H18" s="112"/>
      <c r="I18" s="112"/>
      <c r="J18" s="112"/>
      <c r="K18" s="112"/>
      <c r="L18" s="112"/>
      <c r="M18" s="112"/>
      <c r="N18" s="112"/>
      <c r="O18" s="112"/>
      <c r="P18" s="112"/>
      <c r="Q18" s="112"/>
      <c r="R18" s="112"/>
      <c r="S18" s="112"/>
      <c r="T18" s="112"/>
      <c r="U18" s="112"/>
      <c r="V18" s="112"/>
    </row>
    <row r="19" spans="1:22" x14ac:dyDescent="0.2">
      <c r="A19" s="114"/>
      <c r="B19" s="114"/>
      <c r="C19" s="114" t="s">
        <v>199</v>
      </c>
      <c r="D19" s="114"/>
      <c r="E19" s="114" t="s">
        <v>200</v>
      </c>
      <c r="F19" s="112"/>
      <c r="G19" s="112"/>
      <c r="H19" s="112"/>
      <c r="I19" s="112"/>
      <c r="J19" s="112"/>
      <c r="K19" s="112"/>
      <c r="L19" s="112"/>
      <c r="M19" s="112"/>
      <c r="N19" s="112"/>
      <c r="O19" s="112"/>
      <c r="P19" s="112"/>
      <c r="Q19" s="112"/>
      <c r="R19" s="112"/>
      <c r="S19" s="112"/>
      <c r="T19" s="112"/>
      <c r="U19" s="112"/>
      <c r="V19" s="112"/>
    </row>
    <row r="20" spans="1:22" x14ac:dyDescent="0.2">
      <c r="A20" s="114"/>
      <c r="B20" s="114"/>
      <c r="C20" s="114"/>
      <c r="D20" s="114"/>
      <c r="E20" s="114"/>
      <c r="F20" s="112"/>
      <c r="G20" s="112"/>
      <c r="H20" s="112"/>
      <c r="I20" s="112"/>
      <c r="J20" s="112"/>
      <c r="K20" s="112"/>
      <c r="L20" s="112"/>
      <c r="M20" s="112"/>
      <c r="N20" s="112"/>
      <c r="O20" s="112"/>
      <c r="P20" s="112"/>
    </row>
    <row r="21" spans="1:22" x14ac:dyDescent="0.2">
      <c r="A21" s="114"/>
      <c r="B21" s="114"/>
      <c r="C21" s="114"/>
      <c r="D21" s="114"/>
      <c r="E21" s="114"/>
      <c r="F21" s="112"/>
      <c r="G21" s="112"/>
      <c r="H21" s="112"/>
      <c r="I21" s="112"/>
      <c r="J21" s="112"/>
      <c r="K21" s="112"/>
      <c r="L21" s="112"/>
      <c r="M21" s="112"/>
      <c r="N21" s="112"/>
      <c r="O21" s="112"/>
      <c r="P21" s="112"/>
    </row>
    <row r="22" spans="1:22" x14ac:dyDescent="0.2">
      <c r="A22" s="114"/>
      <c r="B22" s="122"/>
      <c r="C22" s="122"/>
      <c r="D22" s="122"/>
      <c r="E22" s="122"/>
      <c r="F22" s="112"/>
      <c r="G22" s="112"/>
      <c r="H22" s="112"/>
      <c r="I22" s="112"/>
      <c r="J22" s="112"/>
      <c r="K22" s="112"/>
      <c r="L22" s="112"/>
      <c r="M22" s="112"/>
      <c r="N22" s="112"/>
      <c r="O22" s="112"/>
      <c r="P22" s="112"/>
    </row>
    <row r="23" spans="1:22" x14ac:dyDescent="0.2">
      <c r="A23" s="114"/>
      <c r="B23" s="122"/>
      <c r="C23" s="122"/>
      <c r="D23" s="122"/>
      <c r="E23" s="122"/>
      <c r="F23" s="112"/>
      <c r="G23" s="112"/>
      <c r="H23" s="112"/>
      <c r="I23" s="112"/>
      <c r="J23" s="112"/>
      <c r="K23" s="112"/>
      <c r="L23" s="112"/>
      <c r="M23" s="112"/>
      <c r="N23" s="112"/>
      <c r="O23" s="112"/>
      <c r="P23" s="112"/>
    </row>
    <row r="24" spans="1:22" x14ac:dyDescent="0.2">
      <c r="A24" s="114"/>
      <c r="B24" s="122"/>
      <c r="C24" s="122"/>
      <c r="D24" s="122"/>
      <c r="E24" s="122"/>
      <c r="F24" s="112"/>
      <c r="G24" s="112"/>
      <c r="H24" s="112"/>
      <c r="I24" s="112"/>
      <c r="J24" s="112"/>
      <c r="K24" s="112"/>
      <c r="L24" s="112"/>
      <c r="M24" s="112"/>
      <c r="N24" s="112"/>
      <c r="O24" s="112"/>
      <c r="P24" s="112"/>
    </row>
    <row r="25" spans="1:22" x14ac:dyDescent="0.2">
      <c r="A25" s="114"/>
      <c r="B25" s="122"/>
      <c r="C25" s="122"/>
      <c r="D25" s="122"/>
      <c r="E25" s="122"/>
      <c r="F25" s="112"/>
      <c r="G25" s="112"/>
      <c r="H25" s="112"/>
      <c r="I25" s="112"/>
      <c r="J25" s="112"/>
      <c r="K25" s="112"/>
      <c r="L25" s="112"/>
      <c r="M25" s="112"/>
      <c r="N25" s="112"/>
      <c r="O25" s="112"/>
      <c r="P25" s="112"/>
    </row>
    <row r="26" spans="1:22" ht="20.25" x14ac:dyDescent="0.2">
      <c r="A26" s="114"/>
      <c r="B26" s="114"/>
      <c r="C26" s="120"/>
      <c r="D26" s="120"/>
      <c r="E26" s="120"/>
      <c r="F26" s="112"/>
      <c r="G26" s="112"/>
      <c r="H26" s="112"/>
      <c r="I26" s="112"/>
      <c r="J26" s="112"/>
      <c r="K26" s="112"/>
      <c r="L26" s="112"/>
      <c r="M26" s="112"/>
      <c r="N26" s="112"/>
      <c r="O26" s="112"/>
      <c r="P26" s="112"/>
    </row>
    <row r="27" spans="1:22" ht="20.25" x14ac:dyDescent="0.2">
      <c r="A27" s="114"/>
      <c r="B27" s="114"/>
      <c r="C27" s="120"/>
      <c r="D27" s="120"/>
      <c r="E27" s="120"/>
      <c r="F27" s="112"/>
      <c r="G27" s="112"/>
      <c r="H27" s="112"/>
      <c r="I27" s="112"/>
      <c r="J27" s="112"/>
      <c r="K27" s="112"/>
      <c r="L27" s="112"/>
      <c r="M27" s="112"/>
      <c r="N27" s="112"/>
      <c r="O27" s="112"/>
      <c r="P27" s="112"/>
    </row>
    <row r="28" spans="1:22" ht="20.25" x14ac:dyDescent="0.2">
      <c r="A28" s="114"/>
      <c r="B28" s="114"/>
      <c r="C28" s="120"/>
      <c r="D28" s="120"/>
      <c r="E28" s="120"/>
      <c r="F28" s="112"/>
      <c r="G28" s="112"/>
      <c r="H28" s="112"/>
      <c r="I28" s="112"/>
      <c r="J28" s="112"/>
      <c r="K28" s="112"/>
      <c r="L28" s="112"/>
      <c r="M28" s="112"/>
      <c r="N28" s="112"/>
      <c r="O28" s="112"/>
      <c r="P28" s="112"/>
    </row>
    <row r="29" spans="1:22" ht="20.25" x14ac:dyDescent="0.2">
      <c r="A29" s="114"/>
      <c r="B29" s="114"/>
      <c r="C29" s="120"/>
      <c r="D29" s="120"/>
      <c r="E29" s="120"/>
      <c r="F29" s="112"/>
      <c r="G29" s="112"/>
      <c r="H29" s="112"/>
      <c r="I29" s="112"/>
      <c r="J29" s="112"/>
      <c r="K29" s="112"/>
      <c r="L29" s="112"/>
      <c r="M29" s="112"/>
      <c r="N29" s="112"/>
      <c r="O29" s="112"/>
      <c r="P29" s="112"/>
    </row>
    <row r="30" spans="1:22" ht="20.25" x14ac:dyDescent="0.2">
      <c r="A30" s="114"/>
      <c r="B30" s="114"/>
      <c r="C30" s="120"/>
      <c r="D30" s="120"/>
      <c r="E30" s="120"/>
      <c r="F30" s="112"/>
      <c r="G30" s="112"/>
      <c r="H30" s="112"/>
      <c r="I30" s="112"/>
      <c r="J30" s="112"/>
      <c r="K30" s="112"/>
      <c r="L30" s="112"/>
      <c r="M30" s="112"/>
      <c r="N30" s="112"/>
      <c r="O30" s="112"/>
      <c r="P30" s="112"/>
    </row>
    <row r="31" spans="1:22" ht="20.25" x14ac:dyDescent="0.2">
      <c r="A31" s="114"/>
      <c r="B31" s="114"/>
      <c r="C31" s="120"/>
      <c r="D31" s="120"/>
      <c r="E31" s="120"/>
      <c r="F31" s="112"/>
      <c r="G31" s="112"/>
      <c r="H31" s="112"/>
      <c r="I31" s="112"/>
      <c r="J31" s="112"/>
      <c r="K31" s="112"/>
      <c r="L31" s="112"/>
      <c r="M31" s="112"/>
      <c r="N31" s="112"/>
      <c r="O31" s="112"/>
      <c r="P31" s="112"/>
    </row>
    <row r="32" spans="1:22" ht="20.25" x14ac:dyDescent="0.2">
      <c r="A32" s="114"/>
      <c r="B32" s="114"/>
      <c r="C32" s="120"/>
      <c r="D32" s="120"/>
      <c r="E32" s="120"/>
      <c r="F32" s="112"/>
      <c r="G32" s="112"/>
      <c r="H32" s="112"/>
      <c r="I32" s="112"/>
      <c r="J32" s="112"/>
      <c r="K32" s="112"/>
      <c r="L32" s="112"/>
      <c r="M32" s="112"/>
      <c r="N32" s="112"/>
      <c r="O32" s="112"/>
      <c r="P32" s="112"/>
    </row>
    <row r="33" spans="1:16" ht="20.25" x14ac:dyDescent="0.2">
      <c r="A33" s="114"/>
      <c r="B33" s="114"/>
      <c r="C33" s="120"/>
      <c r="D33" s="120"/>
      <c r="E33" s="120"/>
      <c r="F33" s="112"/>
      <c r="G33" s="112"/>
      <c r="H33" s="112"/>
      <c r="I33" s="112"/>
      <c r="J33" s="112"/>
      <c r="K33" s="112"/>
      <c r="L33" s="112"/>
      <c r="M33" s="112"/>
      <c r="N33" s="112"/>
      <c r="O33" s="112"/>
      <c r="P33" s="112"/>
    </row>
    <row r="34" spans="1:16" ht="20.25" x14ac:dyDescent="0.2">
      <c r="A34" s="114"/>
      <c r="B34" s="114"/>
      <c r="C34" s="120"/>
      <c r="D34" s="120"/>
      <c r="E34" s="120"/>
      <c r="F34" s="112"/>
      <c r="G34" s="112"/>
      <c r="H34" s="112"/>
      <c r="I34" s="112"/>
      <c r="J34" s="112"/>
      <c r="K34" s="112"/>
      <c r="L34" s="112"/>
      <c r="M34" s="112"/>
      <c r="N34" s="112"/>
      <c r="O34" s="112"/>
      <c r="P34" s="112"/>
    </row>
    <row r="35" spans="1:16" ht="20.25" x14ac:dyDescent="0.2">
      <c r="A35" s="114"/>
      <c r="B35" s="114"/>
      <c r="C35" s="120"/>
      <c r="D35" s="120"/>
      <c r="E35" s="120"/>
      <c r="F35" s="112"/>
      <c r="G35" s="112"/>
      <c r="H35" s="112"/>
      <c r="I35" s="112"/>
      <c r="J35" s="112"/>
      <c r="K35" s="112"/>
      <c r="L35" s="112"/>
      <c r="M35" s="112"/>
      <c r="N35" s="112"/>
      <c r="O35" s="112"/>
      <c r="P35" s="112"/>
    </row>
    <row r="36" spans="1:16" ht="20.25" x14ac:dyDescent="0.2">
      <c r="A36" s="114"/>
      <c r="B36" s="114"/>
      <c r="C36" s="120"/>
      <c r="D36" s="120"/>
      <c r="E36" s="120"/>
      <c r="F36" s="112"/>
      <c r="G36" s="112"/>
      <c r="H36" s="112"/>
      <c r="I36" s="112"/>
      <c r="J36" s="112"/>
      <c r="K36" s="112"/>
      <c r="L36" s="112"/>
      <c r="M36" s="112"/>
      <c r="N36" s="112"/>
      <c r="O36" s="112"/>
      <c r="P36" s="112"/>
    </row>
    <row r="37" spans="1:16" ht="20.25" x14ac:dyDescent="0.2">
      <c r="A37" s="114"/>
      <c r="B37" s="114"/>
      <c r="C37" s="120"/>
      <c r="D37" s="120"/>
      <c r="E37" s="120"/>
      <c r="F37" s="112"/>
      <c r="G37" s="112"/>
      <c r="H37" s="112"/>
      <c r="I37" s="112"/>
      <c r="J37" s="112"/>
      <c r="K37" s="112"/>
      <c r="L37" s="112"/>
      <c r="M37" s="112"/>
      <c r="N37" s="112"/>
      <c r="O37" s="112"/>
      <c r="P37" s="112"/>
    </row>
    <row r="38" spans="1:16" ht="20.25" x14ac:dyDescent="0.2">
      <c r="A38" s="114"/>
      <c r="B38" s="114"/>
      <c r="C38" s="120"/>
      <c r="D38" s="120"/>
      <c r="E38" s="120"/>
      <c r="F38" s="112"/>
      <c r="G38" s="112"/>
      <c r="H38" s="112"/>
      <c r="I38" s="112"/>
      <c r="J38" s="112"/>
      <c r="K38" s="112"/>
      <c r="L38" s="112"/>
      <c r="M38" s="112"/>
      <c r="N38" s="112"/>
      <c r="O38" s="112"/>
      <c r="P38" s="112"/>
    </row>
    <row r="39" spans="1:16" ht="20.25" x14ac:dyDescent="0.2">
      <c r="A39" s="114"/>
      <c r="B39" s="114"/>
      <c r="C39" s="120"/>
      <c r="D39" s="120"/>
      <c r="E39" s="120"/>
      <c r="F39" s="112"/>
      <c r="G39" s="112"/>
      <c r="H39" s="112"/>
      <c r="I39" s="112"/>
      <c r="J39" s="112"/>
      <c r="K39" s="112"/>
      <c r="L39" s="112"/>
      <c r="M39" s="112"/>
      <c r="N39" s="112"/>
      <c r="O39" s="112"/>
      <c r="P39" s="112"/>
    </row>
    <row r="40" spans="1:16" ht="20.25" x14ac:dyDescent="0.2">
      <c r="A40" s="114"/>
      <c r="B40" s="114"/>
      <c r="C40" s="120"/>
      <c r="D40" s="120"/>
      <c r="E40" s="120"/>
      <c r="F40" s="112"/>
      <c r="G40" s="112"/>
      <c r="H40" s="112"/>
      <c r="I40" s="112"/>
      <c r="J40" s="112"/>
      <c r="K40" s="112"/>
      <c r="L40" s="112"/>
      <c r="M40" s="112"/>
      <c r="N40" s="112"/>
      <c r="O40" s="112"/>
      <c r="P40" s="112"/>
    </row>
    <row r="41" spans="1:16" ht="20.25" x14ac:dyDescent="0.2">
      <c r="A41" s="114"/>
      <c r="B41" s="114"/>
      <c r="C41" s="120"/>
      <c r="D41" s="120"/>
      <c r="E41" s="120"/>
      <c r="F41" s="112"/>
      <c r="G41" s="112"/>
      <c r="H41" s="112"/>
      <c r="I41" s="112"/>
      <c r="J41" s="112"/>
      <c r="K41" s="112"/>
      <c r="L41" s="112"/>
      <c r="M41" s="112"/>
      <c r="N41" s="112"/>
      <c r="O41" s="112"/>
      <c r="P41" s="112"/>
    </row>
    <row r="42" spans="1:16" ht="20.25" x14ac:dyDescent="0.2">
      <c r="A42" s="114"/>
      <c r="B42" s="114"/>
      <c r="C42" s="120"/>
      <c r="D42" s="120"/>
      <c r="E42" s="120"/>
      <c r="F42" s="112"/>
      <c r="G42" s="112"/>
      <c r="H42" s="112"/>
      <c r="I42" s="112"/>
      <c r="J42" s="112"/>
      <c r="K42" s="112"/>
      <c r="L42" s="112"/>
      <c r="M42" s="112"/>
      <c r="N42" s="112"/>
      <c r="O42" s="112"/>
      <c r="P42" s="112"/>
    </row>
    <row r="43" spans="1:16" ht="20.25" x14ac:dyDescent="0.2">
      <c r="A43" s="114"/>
      <c r="B43" s="114"/>
      <c r="C43" s="120"/>
      <c r="D43" s="120"/>
      <c r="E43" s="120"/>
      <c r="F43" s="112"/>
      <c r="G43" s="112"/>
      <c r="H43" s="112"/>
      <c r="I43" s="112"/>
      <c r="J43" s="112"/>
      <c r="K43" s="112"/>
      <c r="L43" s="112"/>
      <c r="M43" s="112"/>
      <c r="N43" s="112"/>
      <c r="O43" s="112"/>
      <c r="P43" s="112"/>
    </row>
    <row r="44" spans="1:16" ht="20.25" x14ac:dyDescent="0.2">
      <c r="A44" s="114"/>
      <c r="B44" s="114"/>
      <c r="C44" s="120"/>
      <c r="D44" s="120"/>
      <c r="E44" s="120"/>
      <c r="F44" s="112"/>
      <c r="G44" s="112"/>
      <c r="H44" s="112"/>
      <c r="I44" s="112"/>
      <c r="J44" s="112"/>
      <c r="K44" s="112"/>
      <c r="L44" s="112"/>
      <c r="M44" s="112"/>
      <c r="N44" s="112"/>
      <c r="O44" s="112"/>
      <c r="P44" s="112"/>
    </row>
    <row r="45" spans="1:16" ht="20.25" x14ac:dyDescent="0.2">
      <c r="A45" s="114"/>
      <c r="B45" s="114"/>
      <c r="C45" s="120"/>
      <c r="D45" s="120"/>
      <c r="E45" s="120"/>
      <c r="F45" s="112"/>
      <c r="G45" s="112"/>
      <c r="H45" s="112"/>
      <c r="I45" s="112"/>
      <c r="J45" s="112"/>
      <c r="K45" s="112"/>
      <c r="L45" s="112"/>
      <c r="M45" s="112"/>
      <c r="N45" s="112"/>
      <c r="O45" s="112"/>
      <c r="P45" s="112"/>
    </row>
    <row r="46" spans="1:16" ht="20.25" x14ac:dyDescent="0.2">
      <c r="A46" s="114"/>
      <c r="B46" s="114"/>
      <c r="C46" s="120"/>
      <c r="D46" s="120"/>
      <c r="E46" s="120"/>
      <c r="F46" s="112"/>
      <c r="G46" s="112"/>
      <c r="H46" s="112"/>
      <c r="I46" s="112"/>
      <c r="J46" s="112"/>
      <c r="K46" s="112"/>
      <c r="L46" s="112"/>
      <c r="M46" s="112"/>
      <c r="N46" s="112"/>
      <c r="O46" s="112"/>
      <c r="P46" s="112"/>
    </row>
    <row r="47" spans="1:16" ht="20.25" x14ac:dyDescent="0.2">
      <c r="A47" s="114"/>
      <c r="B47" s="114"/>
      <c r="C47" s="120"/>
      <c r="D47" s="120"/>
      <c r="E47" s="120"/>
      <c r="F47" s="112"/>
      <c r="G47" s="112"/>
      <c r="H47" s="112"/>
      <c r="I47" s="112"/>
      <c r="J47" s="112"/>
      <c r="K47" s="112"/>
      <c r="L47" s="112"/>
      <c r="M47" s="112"/>
      <c r="N47" s="112"/>
      <c r="O47" s="112"/>
      <c r="P47" s="112"/>
    </row>
    <row r="48" spans="1:16" ht="20.25" x14ac:dyDescent="0.2">
      <c r="A48" s="114"/>
      <c r="B48" s="114"/>
      <c r="C48" s="120"/>
      <c r="D48" s="120"/>
      <c r="E48" s="120"/>
      <c r="F48" s="112"/>
      <c r="G48" s="112"/>
      <c r="H48" s="112"/>
      <c r="I48" s="112"/>
      <c r="J48" s="112"/>
      <c r="K48" s="112"/>
      <c r="L48" s="112"/>
      <c r="M48" s="112"/>
      <c r="N48" s="112"/>
      <c r="O48" s="112"/>
      <c r="P48" s="112"/>
    </row>
    <row r="49" spans="1:16" ht="20.25" x14ac:dyDescent="0.2">
      <c r="A49" s="114"/>
      <c r="B49" s="114"/>
      <c r="C49" s="120"/>
      <c r="D49" s="120"/>
      <c r="E49" s="120"/>
      <c r="F49" s="112"/>
      <c r="G49" s="112"/>
      <c r="H49" s="112"/>
      <c r="I49" s="112"/>
      <c r="J49" s="112"/>
      <c r="K49" s="112"/>
      <c r="L49" s="112"/>
      <c r="M49" s="112"/>
      <c r="N49" s="112"/>
      <c r="O49" s="112"/>
      <c r="P49" s="112"/>
    </row>
    <row r="50" spans="1:16" ht="20.25" x14ac:dyDescent="0.2">
      <c r="A50" s="114"/>
      <c r="B50" s="114"/>
      <c r="C50" s="120"/>
      <c r="D50" s="120"/>
      <c r="E50" s="120"/>
      <c r="F50" s="112"/>
      <c r="G50" s="112"/>
      <c r="H50" s="112"/>
      <c r="I50" s="112"/>
      <c r="J50" s="112"/>
      <c r="K50" s="112"/>
      <c r="L50" s="112"/>
      <c r="M50" s="112"/>
      <c r="N50" s="112"/>
      <c r="O50" s="112"/>
      <c r="P50" s="112"/>
    </row>
    <row r="51" spans="1:16" ht="20.25" x14ac:dyDescent="0.2">
      <c r="A51" s="114"/>
      <c r="B51" s="114"/>
      <c r="C51" s="120"/>
      <c r="D51" s="120"/>
      <c r="E51" s="120"/>
      <c r="F51" s="112"/>
      <c r="G51" s="112"/>
      <c r="H51" s="112"/>
      <c r="I51" s="112"/>
      <c r="J51" s="112"/>
      <c r="K51" s="112"/>
      <c r="L51" s="112"/>
      <c r="M51" s="112"/>
      <c r="N51" s="112"/>
      <c r="O51" s="112"/>
      <c r="P51" s="112"/>
    </row>
    <row r="52" spans="1:16" ht="20.25" x14ac:dyDescent="0.2">
      <c r="A52" s="114"/>
      <c r="B52" s="114"/>
      <c r="C52" s="120"/>
      <c r="D52" s="120"/>
      <c r="E52" s="120"/>
      <c r="F52" s="112"/>
      <c r="G52" s="112"/>
      <c r="H52" s="112"/>
      <c r="I52" s="112"/>
      <c r="J52" s="112"/>
      <c r="K52" s="112"/>
      <c r="L52" s="112"/>
      <c r="M52" s="112"/>
      <c r="N52" s="112"/>
      <c r="O52" s="112"/>
      <c r="P52" s="112"/>
    </row>
    <row r="53" spans="1:16" ht="20.25" x14ac:dyDescent="0.2">
      <c r="A53" s="114"/>
      <c r="B53" s="114"/>
      <c r="C53" s="120"/>
      <c r="D53" s="120"/>
      <c r="E53" s="120"/>
      <c r="F53" s="112"/>
      <c r="G53" s="112"/>
      <c r="H53" s="112"/>
      <c r="I53" s="112"/>
      <c r="J53" s="112"/>
      <c r="K53" s="112"/>
      <c r="L53" s="112"/>
      <c r="M53" s="112"/>
      <c r="N53" s="112"/>
      <c r="O53" s="112"/>
      <c r="P53" s="112"/>
    </row>
    <row r="54" spans="1:16" ht="20.25" x14ac:dyDescent="0.2">
      <c r="A54" s="114"/>
      <c r="B54" s="114"/>
      <c r="C54" s="120"/>
      <c r="D54" s="120"/>
      <c r="E54" s="120"/>
      <c r="F54" s="112"/>
      <c r="G54" s="112"/>
      <c r="H54" s="112"/>
      <c r="I54" s="112"/>
      <c r="J54" s="112"/>
      <c r="K54" s="112"/>
      <c r="L54" s="112"/>
      <c r="M54" s="112"/>
      <c r="N54" s="112"/>
      <c r="O54" s="112"/>
      <c r="P54" s="112"/>
    </row>
    <row r="55" spans="1:16" ht="20.25" x14ac:dyDescent="0.2">
      <c r="A55" s="114"/>
      <c r="B55" s="114"/>
      <c r="C55" s="120"/>
      <c r="D55" s="120"/>
      <c r="E55" s="120"/>
      <c r="F55" s="112"/>
      <c r="G55" s="112"/>
      <c r="H55" s="112"/>
      <c r="I55" s="112"/>
      <c r="J55" s="112"/>
      <c r="K55" s="112"/>
      <c r="L55" s="112"/>
      <c r="M55" s="112"/>
      <c r="N55" s="112"/>
      <c r="O55" s="112"/>
      <c r="P55" s="112"/>
    </row>
    <row r="56" spans="1:16" ht="20.25" x14ac:dyDescent="0.2">
      <c r="A56" s="114"/>
      <c r="B56" s="123"/>
      <c r="C56" s="124"/>
      <c r="D56" s="124"/>
      <c r="E56" s="124"/>
    </row>
    <row r="57" spans="1:16" ht="20.25" x14ac:dyDescent="0.2">
      <c r="A57" s="114"/>
      <c r="B57" s="123"/>
      <c r="C57" s="124"/>
      <c r="D57" s="124"/>
      <c r="E57" s="124"/>
    </row>
    <row r="58" spans="1:16" ht="20.25" x14ac:dyDescent="0.2">
      <c r="A58" s="114"/>
      <c r="B58" s="123"/>
      <c r="C58" s="124"/>
      <c r="D58" s="124"/>
      <c r="E58" s="124"/>
    </row>
    <row r="59" spans="1:16" ht="20.25" x14ac:dyDescent="0.2">
      <c r="A59" s="114"/>
      <c r="B59" s="123"/>
      <c r="C59" s="124"/>
      <c r="D59" s="124"/>
      <c r="E59" s="124"/>
    </row>
    <row r="60" spans="1:16" ht="20.25" x14ac:dyDescent="0.2">
      <c r="A60" s="114"/>
      <c r="B60" s="123"/>
      <c r="C60" s="124"/>
      <c r="D60" s="124"/>
      <c r="E60" s="124"/>
    </row>
    <row r="61" spans="1:16" ht="20.25" x14ac:dyDescent="0.2">
      <c r="A61" s="114"/>
      <c r="B61" s="123"/>
      <c r="C61" s="124"/>
      <c r="D61" s="124"/>
      <c r="E61" s="124"/>
    </row>
    <row r="62" spans="1:16" ht="20.25" x14ac:dyDescent="0.2">
      <c r="A62" s="114"/>
      <c r="B62" s="123"/>
      <c r="C62" s="124"/>
      <c r="D62" s="124"/>
      <c r="E62" s="124"/>
    </row>
    <row r="63" spans="1:16" ht="20.25" x14ac:dyDescent="0.2">
      <c r="A63" s="114"/>
      <c r="B63" s="123"/>
      <c r="C63" s="124"/>
      <c r="D63" s="124"/>
      <c r="E63" s="124"/>
    </row>
    <row r="64" spans="1:16" ht="20.25" x14ac:dyDescent="0.2">
      <c r="A64" s="114"/>
      <c r="B64" s="123"/>
      <c r="C64" s="124"/>
      <c r="D64" s="124"/>
      <c r="E64" s="124"/>
    </row>
    <row r="65" spans="1:5" ht="20.25" x14ac:dyDescent="0.2">
      <c r="A65" s="114"/>
      <c r="B65" s="123"/>
      <c r="C65" s="124"/>
      <c r="D65" s="124"/>
      <c r="E65" s="124"/>
    </row>
    <row r="66" spans="1:5" ht="20.25" x14ac:dyDescent="0.2">
      <c r="A66" s="114"/>
      <c r="B66" s="123"/>
      <c r="C66" s="124"/>
      <c r="D66" s="124"/>
      <c r="E66" s="124"/>
    </row>
    <row r="67" spans="1:5" ht="20.25" x14ac:dyDescent="0.2">
      <c r="A67" s="114"/>
      <c r="B67" s="123"/>
      <c r="C67" s="124"/>
      <c r="D67" s="124"/>
      <c r="E67" s="124"/>
    </row>
    <row r="68" spans="1:5" ht="20.25" x14ac:dyDescent="0.2">
      <c r="A68" s="114"/>
      <c r="B68" s="123"/>
      <c r="C68" s="124"/>
      <c r="D68" s="124"/>
      <c r="E68" s="124"/>
    </row>
    <row r="69" spans="1:5" ht="20.25" x14ac:dyDescent="0.2">
      <c r="A69" s="114"/>
      <c r="B69" s="123"/>
      <c r="C69" s="124"/>
      <c r="D69" s="124"/>
      <c r="E69" s="124"/>
    </row>
    <row r="70" spans="1:5" ht="20.25" x14ac:dyDescent="0.2">
      <c r="A70" s="114"/>
      <c r="B70" s="123"/>
      <c r="C70" s="124"/>
      <c r="D70" s="124"/>
      <c r="E70" s="124"/>
    </row>
    <row r="71" spans="1:5" ht="20.25" x14ac:dyDescent="0.2">
      <c r="A71" s="114"/>
      <c r="B71" s="123"/>
      <c r="C71" s="124"/>
      <c r="D71" s="124"/>
      <c r="E71" s="124"/>
    </row>
    <row r="72" spans="1:5" ht="20.25" x14ac:dyDescent="0.2">
      <c r="A72" s="114"/>
      <c r="B72" s="123"/>
      <c r="C72" s="124"/>
      <c r="D72" s="124"/>
      <c r="E72" s="124"/>
    </row>
    <row r="73" spans="1:5" ht="20.25" x14ac:dyDescent="0.2">
      <c r="A73" s="114"/>
      <c r="B73" s="123"/>
      <c r="C73" s="124"/>
      <c r="D73" s="124"/>
      <c r="E73" s="124"/>
    </row>
    <row r="74" spans="1:5" ht="20.25" x14ac:dyDescent="0.2">
      <c r="A74" s="114"/>
      <c r="B74" s="123"/>
      <c r="C74" s="124"/>
      <c r="D74" s="124"/>
      <c r="E74" s="124"/>
    </row>
    <row r="75" spans="1:5" ht="20.25" x14ac:dyDescent="0.2">
      <c r="A75" s="114"/>
      <c r="B75" s="123"/>
      <c r="C75" s="124"/>
      <c r="D75" s="124"/>
      <c r="E75" s="124"/>
    </row>
    <row r="76" spans="1:5" ht="20.25" x14ac:dyDescent="0.2">
      <c r="A76" s="114"/>
      <c r="B76" s="123"/>
      <c r="C76" s="124"/>
      <c r="D76" s="124"/>
      <c r="E76" s="124"/>
    </row>
    <row r="77" spans="1:5" ht="20.25" x14ac:dyDescent="0.2">
      <c r="A77" s="114"/>
      <c r="B77" s="123"/>
      <c r="C77" s="124"/>
      <c r="D77" s="124"/>
      <c r="E77" s="124"/>
    </row>
    <row r="78" spans="1:5" ht="20.25" x14ac:dyDescent="0.2">
      <c r="A78" s="114"/>
      <c r="B78" s="123"/>
      <c r="C78" s="124"/>
      <c r="D78" s="124"/>
      <c r="E78" s="124"/>
    </row>
    <row r="79" spans="1:5" ht="20.25" x14ac:dyDescent="0.2">
      <c r="A79" s="114"/>
      <c r="B79" s="123"/>
      <c r="C79" s="124"/>
      <c r="D79" s="124"/>
      <c r="E79" s="124"/>
    </row>
    <row r="80" spans="1:5" ht="20.25" x14ac:dyDescent="0.2">
      <c r="A80" s="114"/>
      <c r="B80" s="123"/>
      <c r="C80" s="124"/>
      <c r="D80" s="124"/>
      <c r="E80" s="124"/>
    </row>
    <row r="81" spans="1:5" ht="20.25" x14ac:dyDescent="0.2">
      <c r="A81" s="114"/>
      <c r="B81" s="123"/>
      <c r="C81" s="124"/>
      <c r="D81" s="124"/>
      <c r="E81" s="124"/>
    </row>
    <row r="82" spans="1:5" ht="20.25" x14ac:dyDescent="0.2">
      <c r="A82" s="114"/>
      <c r="B82" s="123"/>
      <c r="C82" s="124"/>
      <c r="D82" s="124"/>
      <c r="E82" s="124"/>
    </row>
    <row r="83" spans="1:5" ht="20.25" x14ac:dyDescent="0.2">
      <c r="A83" s="114"/>
      <c r="B83" s="123"/>
      <c r="C83" s="124"/>
      <c r="D83" s="124"/>
      <c r="E83" s="124"/>
    </row>
    <row r="84" spans="1:5" ht="20.25" x14ac:dyDescent="0.2">
      <c r="A84" s="114"/>
      <c r="B84" s="123"/>
      <c r="C84" s="124"/>
      <c r="D84" s="124"/>
      <c r="E84" s="124"/>
    </row>
    <row r="85" spans="1:5" ht="20.25" x14ac:dyDescent="0.2">
      <c r="A85" s="114"/>
      <c r="B85" s="123"/>
      <c r="C85" s="124"/>
      <c r="D85" s="124"/>
      <c r="E85" s="124"/>
    </row>
    <row r="86" spans="1:5" ht="20.25" x14ac:dyDescent="0.2">
      <c r="A86" s="114"/>
      <c r="B86" s="123"/>
      <c r="C86" s="124"/>
      <c r="D86" s="124"/>
      <c r="E86" s="124"/>
    </row>
    <row r="87" spans="1:5" ht="20.25" x14ac:dyDescent="0.2">
      <c r="A87" s="114"/>
      <c r="B87" s="123"/>
      <c r="C87" s="124"/>
      <c r="D87" s="124"/>
      <c r="E87" s="124"/>
    </row>
    <row r="88" spans="1:5" ht="20.25" x14ac:dyDescent="0.2">
      <c r="A88" s="114"/>
      <c r="B88" s="123"/>
      <c r="C88" s="124"/>
      <c r="D88" s="124"/>
      <c r="E88" s="124"/>
    </row>
    <row r="89" spans="1:5" ht="20.25" x14ac:dyDescent="0.2">
      <c r="A89" s="114"/>
      <c r="B89" s="123"/>
      <c r="C89" s="124"/>
      <c r="D89" s="124"/>
      <c r="E89" s="124"/>
    </row>
    <row r="90" spans="1:5" ht="20.25" x14ac:dyDescent="0.2">
      <c r="A90" s="114"/>
      <c r="B90" s="123"/>
      <c r="C90" s="124"/>
      <c r="D90" s="124"/>
      <c r="E90" s="124"/>
    </row>
    <row r="91" spans="1:5" ht="20.25" x14ac:dyDescent="0.2">
      <c r="A91" s="114"/>
      <c r="B91" s="123"/>
      <c r="C91" s="124"/>
      <c r="D91" s="124"/>
      <c r="E91" s="124"/>
    </row>
    <row r="92" spans="1:5" ht="20.25" x14ac:dyDescent="0.2">
      <c r="A92" s="114"/>
      <c r="B92" s="123"/>
      <c r="C92" s="124"/>
      <c r="D92" s="124"/>
      <c r="E92" s="124"/>
    </row>
    <row r="93" spans="1:5" ht="20.25" x14ac:dyDescent="0.2">
      <c r="A93" s="114"/>
      <c r="B93" s="123"/>
      <c r="C93" s="124"/>
      <c r="D93" s="124"/>
      <c r="E93" s="124"/>
    </row>
    <row r="94" spans="1:5" ht="20.25" x14ac:dyDescent="0.2">
      <c r="A94" s="114"/>
      <c r="B94" s="123"/>
      <c r="C94" s="124"/>
      <c r="D94" s="124"/>
      <c r="E94" s="124"/>
    </row>
    <row r="95" spans="1:5" ht="20.25" x14ac:dyDescent="0.2">
      <c r="A95" s="114"/>
      <c r="B95" s="123"/>
      <c r="C95" s="124"/>
      <c r="D95" s="124"/>
      <c r="E95" s="124"/>
    </row>
    <row r="96" spans="1:5" ht="20.25" x14ac:dyDescent="0.2">
      <c r="A96" s="114"/>
      <c r="B96" s="123"/>
      <c r="C96" s="124"/>
      <c r="D96" s="124"/>
      <c r="E96" s="124"/>
    </row>
    <row r="97" spans="1:5" ht="20.25" x14ac:dyDescent="0.2">
      <c r="A97" s="114"/>
      <c r="B97" s="123"/>
      <c r="C97" s="124"/>
      <c r="D97" s="124"/>
      <c r="E97" s="124"/>
    </row>
    <row r="98" spans="1:5" ht="20.25" x14ac:dyDescent="0.2">
      <c r="A98" s="114"/>
      <c r="B98" s="123"/>
      <c r="C98" s="124"/>
      <c r="D98" s="124"/>
      <c r="E98" s="124"/>
    </row>
    <row r="99" spans="1:5" ht="20.25" x14ac:dyDescent="0.2">
      <c r="A99" s="114"/>
      <c r="B99" s="123"/>
      <c r="C99" s="124"/>
      <c r="D99" s="124"/>
      <c r="E99" s="124"/>
    </row>
    <row r="100" spans="1:5" ht="20.25" x14ac:dyDescent="0.2">
      <c r="A100" s="114"/>
      <c r="B100" s="123"/>
      <c r="C100" s="124"/>
      <c r="D100" s="124"/>
      <c r="E100" s="124"/>
    </row>
    <row r="101" spans="1:5" ht="20.25" x14ac:dyDescent="0.2">
      <c r="A101" s="114"/>
      <c r="B101" s="123"/>
      <c r="C101" s="124"/>
      <c r="D101" s="124"/>
      <c r="E101" s="124"/>
    </row>
    <row r="102" spans="1:5" ht="20.25" x14ac:dyDescent="0.2">
      <c r="A102" s="114"/>
      <c r="B102" s="123"/>
      <c r="C102" s="124"/>
      <c r="D102" s="124"/>
      <c r="E102" s="124"/>
    </row>
    <row r="103" spans="1:5" ht="20.25" x14ac:dyDescent="0.2">
      <c r="A103" s="114"/>
      <c r="B103" s="123"/>
      <c r="C103" s="124"/>
      <c r="D103" s="124"/>
      <c r="E103" s="124"/>
    </row>
    <row r="104" spans="1:5" ht="20.25" x14ac:dyDescent="0.2">
      <c r="A104" s="114"/>
      <c r="B104" s="123"/>
      <c r="C104" s="124"/>
      <c r="D104" s="124"/>
      <c r="E104" s="124"/>
    </row>
    <row r="105" spans="1:5" ht="20.25" x14ac:dyDescent="0.2">
      <c r="A105" s="114"/>
      <c r="B105" s="123"/>
      <c r="C105" s="124"/>
      <c r="D105" s="124"/>
      <c r="E105" s="124"/>
    </row>
    <row r="106" spans="1:5" ht="20.25" x14ac:dyDescent="0.2">
      <c r="A106" s="114"/>
      <c r="B106" s="123"/>
      <c r="C106" s="124"/>
      <c r="D106" s="124"/>
      <c r="E106" s="124"/>
    </row>
    <row r="107" spans="1:5" ht="20.25" x14ac:dyDescent="0.2">
      <c r="A107" s="114"/>
      <c r="B107" s="123"/>
      <c r="C107" s="124"/>
      <c r="D107" s="124"/>
      <c r="E107" s="124"/>
    </row>
    <row r="108" spans="1:5" ht="20.25" x14ac:dyDescent="0.2">
      <c r="A108" s="114"/>
      <c r="B108" s="123"/>
      <c r="C108" s="124"/>
      <c r="D108" s="124"/>
      <c r="E108" s="124"/>
    </row>
    <row r="109" spans="1:5" ht="20.25" x14ac:dyDescent="0.2">
      <c r="A109" s="114"/>
      <c r="B109" s="123"/>
      <c r="C109" s="124"/>
      <c r="D109" s="124"/>
      <c r="E109" s="124"/>
    </row>
    <row r="110" spans="1:5" ht="20.25" x14ac:dyDescent="0.2">
      <c r="A110" s="114"/>
      <c r="B110" s="123"/>
      <c r="C110" s="124"/>
      <c r="D110" s="124"/>
      <c r="E110" s="124"/>
    </row>
    <row r="111" spans="1:5" ht="20.25" x14ac:dyDescent="0.2">
      <c r="A111" s="114"/>
      <c r="B111" s="123"/>
      <c r="C111" s="124"/>
      <c r="D111" s="124"/>
      <c r="E111" s="124"/>
    </row>
    <row r="112" spans="1:5" ht="20.25" x14ac:dyDescent="0.2">
      <c r="A112" s="114"/>
      <c r="B112" s="123"/>
      <c r="C112" s="124"/>
      <c r="D112" s="124"/>
      <c r="E112" s="124"/>
    </row>
    <row r="113" spans="1:5" ht="20.25" x14ac:dyDescent="0.2">
      <c r="A113" s="114"/>
      <c r="B113" s="123"/>
      <c r="C113" s="124"/>
      <c r="D113" s="124"/>
      <c r="E113" s="124"/>
    </row>
    <row r="114" spans="1:5" ht="20.25" x14ac:dyDescent="0.2">
      <c r="A114" s="114"/>
      <c r="B114" s="123"/>
      <c r="C114" s="124"/>
      <c r="D114" s="124"/>
      <c r="E114" s="124"/>
    </row>
    <row r="115" spans="1:5" ht="20.25" x14ac:dyDescent="0.2">
      <c r="A115" s="114"/>
      <c r="B115" s="123"/>
      <c r="C115" s="124"/>
      <c r="D115" s="124"/>
      <c r="E115" s="124"/>
    </row>
    <row r="116" spans="1:5" ht="20.25" x14ac:dyDescent="0.2">
      <c r="A116" s="114"/>
      <c r="B116" s="123"/>
      <c r="C116" s="124"/>
      <c r="D116" s="124"/>
      <c r="E116" s="124"/>
    </row>
    <row r="117" spans="1:5" ht="20.25" x14ac:dyDescent="0.2">
      <c r="A117" s="114"/>
      <c r="B117" s="123"/>
      <c r="C117" s="124"/>
      <c r="D117" s="124"/>
      <c r="E117" s="124"/>
    </row>
    <row r="118" spans="1:5" ht="20.25" x14ac:dyDescent="0.2">
      <c r="A118" s="114"/>
      <c r="B118" s="123"/>
      <c r="C118" s="124"/>
      <c r="D118" s="124"/>
      <c r="E118" s="124"/>
    </row>
    <row r="119" spans="1:5" ht="20.25" x14ac:dyDescent="0.2">
      <c r="A119" s="114"/>
      <c r="B119" s="123"/>
      <c r="C119" s="124"/>
      <c r="D119" s="124"/>
      <c r="E119" s="124"/>
    </row>
    <row r="120" spans="1:5" ht="20.25" x14ac:dyDescent="0.2">
      <c r="A120" s="114"/>
      <c r="B120" s="123"/>
      <c r="C120" s="124"/>
      <c r="D120" s="124"/>
      <c r="E120" s="124"/>
    </row>
    <row r="121" spans="1:5" ht="20.25" x14ac:dyDescent="0.2">
      <c r="A121" s="114"/>
      <c r="B121" s="123"/>
      <c r="C121" s="124"/>
      <c r="D121" s="124"/>
      <c r="E121" s="124"/>
    </row>
    <row r="122" spans="1:5" ht="20.25" x14ac:dyDescent="0.2">
      <c r="A122" s="114"/>
      <c r="B122" s="123"/>
      <c r="C122" s="124"/>
      <c r="D122" s="124"/>
      <c r="E122" s="124"/>
    </row>
    <row r="123" spans="1:5" ht="20.25" x14ac:dyDescent="0.2">
      <c r="A123" s="114"/>
      <c r="B123" s="123"/>
      <c r="C123" s="124"/>
      <c r="D123" s="124"/>
      <c r="E123" s="124"/>
    </row>
    <row r="124" spans="1:5" ht="20.25" x14ac:dyDescent="0.2">
      <c r="A124" s="114"/>
      <c r="B124" s="123"/>
      <c r="C124" s="124"/>
      <c r="D124" s="124"/>
      <c r="E124" s="124"/>
    </row>
    <row r="125" spans="1:5" ht="20.25" x14ac:dyDescent="0.2">
      <c r="A125" s="114"/>
      <c r="B125" s="123"/>
      <c r="C125" s="124"/>
      <c r="D125" s="124"/>
      <c r="E125" s="124"/>
    </row>
    <row r="126" spans="1:5" ht="20.25" x14ac:dyDescent="0.2">
      <c r="A126" s="114"/>
      <c r="B126" s="123"/>
      <c r="C126" s="124"/>
      <c r="D126" s="124"/>
      <c r="E126" s="124"/>
    </row>
    <row r="127" spans="1:5" ht="20.25" x14ac:dyDescent="0.2">
      <c r="A127" s="114"/>
      <c r="B127" s="123"/>
      <c r="C127" s="124"/>
      <c r="D127" s="124"/>
      <c r="E127" s="124"/>
    </row>
    <row r="128" spans="1:5" ht="20.25" x14ac:dyDescent="0.2">
      <c r="A128" s="114"/>
      <c r="B128" s="123"/>
      <c r="C128" s="124"/>
      <c r="D128" s="124"/>
      <c r="E128" s="124"/>
    </row>
    <row r="129" spans="1:5" ht="20.25" x14ac:dyDescent="0.2">
      <c r="A129" s="114"/>
      <c r="B129" s="123"/>
      <c r="C129" s="124"/>
      <c r="D129" s="124"/>
      <c r="E129" s="124"/>
    </row>
    <row r="130" spans="1:5" ht="20.25" x14ac:dyDescent="0.2">
      <c r="A130" s="114"/>
      <c r="B130" s="123"/>
      <c r="C130" s="124"/>
      <c r="D130" s="124"/>
      <c r="E130" s="124"/>
    </row>
    <row r="131" spans="1:5" ht="20.25" x14ac:dyDescent="0.2">
      <c r="A131" s="114"/>
      <c r="B131" s="123"/>
      <c r="C131" s="124"/>
      <c r="D131" s="124"/>
      <c r="E131" s="124"/>
    </row>
    <row r="132" spans="1:5" ht="20.25" x14ac:dyDescent="0.2">
      <c r="A132" s="114"/>
      <c r="B132" s="123"/>
      <c r="C132" s="124"/>
      <c r="D132" s="124"/>
      <c r="E132" s="124"/>
    </row>
    <row r="133" spans="1:5" ht="20.25" x14ac:dyDescent="0.2">
      <c r="A133" s="114"/>
      <c r="B133" s="123"/>
      <c r="C133" s="124"/>
      <c r="D133" s="124"/>
      <c r="E133" s="124"/>
    </row>
    <row r="134" spans="1:5" ht="20.25" x14ac:dyDescent="0.2">
      <c r="A134" s="114"/>
      <c r="B134" s="123"/>
      <c r="C134" s="124"/>
      <c r="D134" s="124"/>
      <c r="E134" s="124"/>
    </row>
    <row r="135" spans="1:5" ht="20.25" x14ac:dyDescent="0.2">
      <c r="A135" s="114"/>
      <c r="B135" s="123"/>
      <c r="C135" s="124"/>
      <c r="D135" s="124"/>
      <c r="E135" s="124"/>
    </row>
    <row r="136" spans="1:5" ht="20.25" x14ac:dyDescent="0.2">
      <c r="A136" s="114"/>
      <c r="B136" s="123"/>
      <c r="C136" s="124"/>
      <c r="D136" s="124"/>
      <c r="E136" s="124"/>
    </row>
    <row r="137" spans="1:5" ht="20.25" x14ac:dyDescent="0.2">
      <c r="A137" s="114"/>
      <c r="B137" s="123"/>
      <c r="C137" s="124"/>
      <c r="D137" s="124"/>
      <c r="E137" s="124"/>
    </row>
    <row r="138" spans="1:5" ht="20.25" x14ac:dyDescent="0.2">
      <c r="A138" s="114"/>
      <c r="B138" s="123"/>
      <c r="C138" s="124"/>
      <c r="D138" s="124"/>
      <c r="E138" s="124"/>
    </row>
    <row r="139" spans="1:5" ht="20.25" x14ac:dyDescent="0.2">
      <c r="A139" s="114"/>
      <c r="B139" s="123"/>
      <c r="C139" s="124"/>
      <c r="D139" s="124"/>
      <c r="E139" s="124"/>
    </row>
    <row r="140" spans="1:5" ht="20.25" x14ac:dyDescent="0.2">
      <c r="A140" s="114"/>
      <c r="B140" s="123"/>
      <c r="C140" s="124"/>
      <c r="D140" s="124"/>
      <c r="E140" s="124"/>
    </row>
    <row r="141" spans="1:5" ht="20.25" x14ac:dyDescent="0.2">
      <c r="A141" s="114"/>
      <c r="B141" s="123"/>
      <c r="C141" s="124"/>
      <c r="D141" s="124"/>
      <c r="E141" s="124"/>
    </row>
    <row r="142" spans="1:5" ht="20.25" x14ac:dyDescent="0.2">
      <c r="A142" s="114"/>
      <c r="B142" s="123"/>
      <c r="C142" s="124"/>
      <c r="D142" s="124"/>
      <c r="E142" s="124"/>
    </row>
    <row r="143" spans="1:5" ht="20.25" x14ac:dyDescent="0.2">
      <c r="A143" s="114"/>
      <c r="B143" s="123"/>
      <c r="C143" s="124"/>
      <c r="D143" s="124"/>
      <c r="E143" s="124"/>
    </row>
    <row r="144" spans="1:5" ht="20.25" x14ac:dyDescent="0.2">
      <c r="A144" s="114"/>
      <c r="B144" s="123"/>
      <c r="C144" s="124"/>
      <c r="D144" s="124"/>
      <c r="E144" s="124"/>
    </row>
    <row r="145" spans="1:5" ht="20.25" x14ac:dyDescent="0.2">
      <c r="A145" s="114"/>
      <c r="B145" s="123"/>
      <c r="C145" s="124"/>
      <c r="D145" s="124"/>
      <c r="E145" s="124"/>
    </row>
    <row r="146" spans="1:5" ht="20.25" x14ac:dyDescent="0.2">
      <c r="A146" s="114"/>
      <c r="B146" s="123"/>
      <c r="C146" s="124"/>
      <c r="D146" s="124"/>
      <c r="E146" s="124"/>
    </row>
    <row r="147" spans="1:5" ht="20.25" x14ac:dyDescent="0.2">
      <c r="A147" s="114"/>
      <c r="B147" s="123"/>
      <c r="C147" s="124"/>
      <c r="D147" s="124"/>
      <c r="E147" s="124"/>
    </row>
    <row r="148" spans="1:5" ht="20.25" x14ac:dyDescent="0.2">
      <c r="A148" s="114"/>
      <c r="B148" s="123"/>
      <c r="C148" s="124"/>
      <c r="D148" s="124"/>
      <c r="E148" s="124"/>
    </row>
    <row r="149" spans="1:5" ht="20.25" x14ac:dyDescent="0.2">
      <c r="A149" s="114"/>
      <c r="B149" s="123"/>
      <c r="C149" s="124"/>
      <c r="D149" s="124"/>
      <c r="E149" s="124"/>
    </row>
    <row r="150" spans="1:5" ht="20.25" x14ac:dyDescent="0.2">
      <c r="A150" s="114"/>
      <c r="B150" s="123"/>
      <c r="C150" s="124"/>
      <c r="D150" s="124"/>
      <c r="E150" s="124"/>
    </row>
    <row r="151" spans="1:5" ht="20.25" x14ac:dyDescent="0.2">
      <c r="A151" s="114"/>
      <c r="B151" s="123"/>
      <c r="C151" s="124"/>
      <c r="D151" s="124"/>
      <c r="E151" s="124"/>
    </row>
    <row r="152" spans="1:5" ht="20.25" x14ac:dyDescent="0.2">
      <c r="A152" s="114"/>
      <c r="B152" s="123"/>
      <c r="C152" s="124"/>
      <c r="D152" s="124"/>
      <c r="E152" s="124"/>
    </row>
    <row r="153" spans="1:5" ht="20.25" x14ac:dyDescent="0.2">
      <c r="A153" s="114"/>
      <c r="B153" s="123"/>
      <c r="C153" s="124"/>
      <c r="D153" s="124"/>
      <c r="E153" s="124"/>
    </row>
    <row r="154" spans="1:5" ht="20.25" x14ac:dyDescent="0.2">
      <c r="A154" s="114"/>
      <c r="B154" s="123"/>
      <c r="C154" s="124"/>
      <c r="D154" s="124"/>
      <c r="E154" s="124"/>
    </row>
    <row r="155" spans="1:5" ht="20.25" x14ac:dyDescent="0.2">
      <c r="A155" s="114"/>
      <c r="B155" s="123"/>
      <c r="C155" s="124"/>
      <c r="D155" s="124"/>
      <c r="E155" s="124"/>
    </row>
    <row r="156" spans="1:5" ht="20.25" x14ac:dyDescent="0.2">
      <c r="A156" s="114"/>
      <c r="B156" s="123"/>
      <c r="C156" s="124"/>
      <c r="D156" s="124"/>
      <c r="E156" s="124"/>
    </row>
    <row r="157" spans="1:5" ht="20.25" x14ac:dyDescent="0.2">
      <c r="A157" s="114"/>
      <c r="B157" s="123"/>
      <c r="C157" s="124"/>
      <c r="D157" s="124"/>
      <c r="E157" s="124"/>
    </row>
    <row r="158" spans="1:5" ht="20.25" x14ac:dyDescent="0.2">
      <c r="A158" s="114"/>
      <c r="B158" s="123"/>
      <c r="C158" s="124"/>
      <c r="D158" s="124"/>
      <c r="E158" s="124"/>
    </row>
    <row r="159" spans="1:5" ht="20.25" x14ac:dyDescent="0.2">
      <c r="A159" s="114"/>
      <c r="B159" s="123"/>
      <c r="C159" s="124"/>
      <c r="D159" s="124"/>
      <c r="E159" s="124"/>
    </row>
    <row r="160" spans="1:5" ht="20.25" x14ac:dyDescent="0.2">
      <c r="A160" s="114"/>
      <c r="B160" s="123"/>
      <c r="C160" s="124"/>
      <c r="D160" s="124"/>
      <c r="E160" s="124"/>
    </row>
    <row r="161" spans="1:5" ht="20.25" x14ac:dyDescent="0.2">
      <c r="A161" s="114"/>
      <c r="B161" s="123"/>
      <c r="C161" s="124"/>
      <c r="D161" s="124"/>
      <c r="E161" s="124"/>
    </row>
    <row r="162" spans="1:5" ht="20.25" x14ac:dyDescent="0.2">
      <c r="A162" s="114"/>
      <c r="B162" s="123"/>
      <c r="C162" s="124"/>
      <c r="D162" s="124"/>
      <c r="E162" s="124"/>
    </row>
    <row r="163" spans="1:5" ht="20.25" x14ac:dyDescent="0.2">
      <c r="A163" s="114"/>
      <c r="B163" s="123"/>
      <c r="C163" s="124"/>
      <c r="D163" s="124"/>
      <c r="E163" s="124"/>
    </row>
    <row r="164" spans="1:5" ht="20.25" x14ac:dyDescent="0.2">
      <c r="A164" s="114"/>
      <c r="B164" s="123"/>
      <c r="C164" s="124"/>
      <c r="D164" s="124"/>
      <c r="E164" s="124"/>
    </row>
    <row r="165" spans="1:5" ht="20.25" x14ac:dyDescent="0.2">
      <c r="A165" s="114"/>
      <c r="B165" s="123"/>
      <c r="C165" s="124"/>
      <c r="D165" s="124"/>
      <c r="E165" s="124"/>
    </row>
    <row r="166" spans="1:5" ht="20.25" x14ac:dyDescent="0.2">
      <c r="A166" s="114"/>
      <c r="B166" s="123"/>
      <c r="C166" s="124"/>
      <c r="D166" s="124"/>
      <c r="E166" s="124"/>
    </row>
    <row r="167" spans="1:5" ht="20.25" x14ac:dyDescent="0.2">
      <c r="A167" s="114"/>
      <c r="B167" s="123"/>
      <c r="C167" s="124"/>
      <c r="D167" s="124"/>
      <c r="E167" s="124"/>
    </row>
    <row r="168" spans="1:5" ht="20.25" x14ac:dyDescent="0.2">
      <c r="A168" s="114"/>
      <c r="B168" s="123"/>
      <c r="C168" s="124"/>
      <c r="D168" s="124"/>
      <c r="E168" s="124"/>
    </row>
    <row r="169" spans="1:5" ht="20.25" x14ac:dyDescent="0.2">
      <c r="A169" s="114"/>
      <c r="B169" s="123"/>
      <c r="C169" s="124"/>
      <c r="D169" s="124"/>
      <c r="E169" s="124"/>
    </row>
    <row r="170" spans="1:5" ht="20.25" x14ac:dyDescent="0.2">
      <c r="A170" s="114"/>
      <c r="B170" s="123"/>
      <c r="C170" s="124"/>
      <c r="D170" s="124"/>
      <c r="E170" s="124"/>
    </row>
    <row r="171" spans="1:5" ht="20.25" x14ac:dyDescent="0.2">
      <c r="A171" s="114"/>
      <c r="B171" s="123"/>
      <c r="C171" s="124"/>
      <c r="D171" s="124"/>
      <c r="E171" s="124"/>
    </row>
    <row r="172" spans="1:5" ht="20.25" x14ac:dyDescent="0.2">
      <c r="A172" s="114"/>
      <c r="B172" s="123"/>
      <c r="C172" s="124"/>
      <c r="D172" s="124"/>
      <c r="E172" s="124"/>
    </row>
    <row r="173" spans="1:5" ht="20.25" x14ac:dyDescent="0.2">
      <c r="A173" s="114"/>
      <c r="B173" s="123"/>
      <c r="C173" s="124"/>
      <c r="D173" s="124"/>
      <c r="E173" s="124"/>
    </row>
    <row r="174" spans="1:5" ht="20.25" x14ac:dyDescent="0.2">
      <c r="A174" s="114"/>
      <c r="B174" s="123"/>
      <c r="C174" s="124"/>
      <c r="D174" s="124"/>
      <c r="E174" s="124"/>
    </row>
    <row r="175" spans="1:5" ht="20.25" x14ac:dyDescent="0.2">
      <c r="A175" s="114"/>
      <c r="B175" s="123"/>
      <c r="C175" s="124"/>
      <c r="D175" s="124"/>
      <c r="E175" s="124"/>
    </row>
    <row r="176" spans="1:5" ht="20.25" x14ac:dyDescent="0.2">
      <c r="A176" s="114"/>
      <c r="B176" s="123"/>
      <c r="C176" s="124"/>
      <c r="D176" s="124"/>
      <c r="E176" s="124"/>
    </row>
    <row r="177" spans="1:5" ht="20.25" x14ac:dyDescent="0.2">
      <c r="A177" s="114"/>
      <c r="B177" s="123"/>
      <c r="C177" s="124"/>
      <c r="D177" s="124"/>
      <c r="E177" s="124"/>
    </row>
    <row r="178" spans="1:5" ht="20.25" x14ac:dyDescent="0.2">
      <c r="A178" s="114"/>
      <c r="B178" s="123"/>
      <c r="C178" s="124"/>
      <c r="D178" s="124"/>
      <c r="E178" s="124"/>
    </row>
    <row r="179" spans="1:5" ht="20.25" x14ac:dyDescent="0.2">
      <c r="A179" s="114"/>
      <c r="B179" s="123"/>
      <c r="C179" s="124"/>
      <c r="D179" s="124"/>
      <c r="E179" s="124"/>
    </row>
    <row r="180" spans="1:5" ht="20.25" x14ac:dyDescent="0.2">
      <c r="A180" s="114"/>
      <c r="B180" s="123"/>
      <c r="C180" s="124"/>
      <c r="D180" s="124"/>
      <c r="E180" s="124"/>
    </row>
    <row r="181" spans="1:5" ht="20.25" x14ac:dyDescent="0.2">
      <c r="A181" s="114"/>
      <c r="B181" s="123"/>
      <c r="C181" s="124"/>
      <c r="D181" s="124"/>
      <c r="E181" s="124"/>
    </row>
    <row r="182" spans="1:5" ht="20.25" x14ac:dyDescent="0.2">
      <c r="A182" s="114"/>
      <c r="B182" s="123"/>
      <c r="C182" s="124"/>
      <c r="D182" s="124"/>
      <c r="E182" s="124"/>
    </row>
    <row r="183" spans="1:5" ht="20.25" x14ac:dyDescent="0.2">
      <c r="A183" s="114"/>
      <c r="B183" s="123"/>
      <c r="C183" s="124"/>
      <c r="D183" s="124"/>
      <c r="E183" s="124"/>
    </row>
    <row r="184" spans="1:5" ht="20.25" x14ac:dyDescent="0.2">
      <c r="A184" s="114"/>
      <c r="B184" s="123"/>
      <c r="C184" s="124"/>
      <c r="D184" s="124"/>
      <c r="E184" s="124"/>
    </row>
    <row r="185" spans="1:5" ht="20.25" x14ac:dyDescent="0.2">
      <c r="A185" s="114"/>
      <c r="B185" s="123"/>
      <c r="C185" s="124"/>
      <c r="D185" s="124"/>
      <c r="E185" s="124"/>
    </row>
    <row r="186" spans="1:5" ht="20.25" x14ac:dyDescent="0.2">
      <c r="A186" s="114"/>
      <c r="B186" s="123"/>
      <c r="C186" s="124"/>
      <c r="D186" s="124"/>
      <c r="E186" s="124"/>
    </row>
    <row r="187" spans="1:5" ht="20.25" x14ac:dyDescent="0.2">
      <c r="A187" s="114"/>
      <c r="B187" s="123"/>
      <c r="C187" s="124"/>
      <c r="D187" s="124"/>
      <c r="E187" s="124"/>
    </row>
    <row r="188" spans="1:5" ht="20.25" x14ac:dyDescent="0.2">
      <c r="A188" s="114"/>
      <c r="B188" s="123"/>
      <c r="C188" s="124"/>
      <c r="D188" s="124"/>
      <c r="E188" s="124"/>
    </row>
    <row r="189" spans="1:5" ht="20.25" x14ac:dyDescent="0.2">
      <c r="A189" s="114"/>
      <c r="B189" s="123"/>
      <c r="C189" s="124"/>
      <c r="D189" s="124"/>
      <c r="E189" s="124"/>
    </row>
    <row r="190" spans="1:5" ht="20.25" x14ac:dyDescent="0.2">
      <c r="A190" s="114"/>
      <c r="B190" s="123"/>
      <c r="C190" s="124"/>
      <c r="D190" s="124"/>
      <c r="E190" s="124"/>
    </row>
    <row r="191" spans="1:5" ht="20.25" x14ac:dyDescent="0.2">
      <c r="A191" s="114"/>
      <c r="B191" s="123"/>
      <c r="C191" s="124"/>
      <c r="D191" s="124"/>
      <c r="E191" s="124"/>
    </row>
    <row r="192" spans="1:5" ht="20.25" x14ac:dyDescent="0.2">
      <c r="A192" s="114"/>
      <c r="B192" s="123"/>
      <c r="C192" s="124"/>
      <c r="D192" s="124"/>
      <c r="E192" s="124"/>
    </row>
    <row r="193" spans="1:5" ht="20.25" x14ac:dyDescent="0.2">
      <c r="A193" s="114"/>
      <c r="B193" s="123"/>
      <c r="C193" s="124"/>
      <c r="D193" s="124"/>
      <c r="E193" s="124"/>
    </row>
    <row r="194" spans="1:5" ht="20.25" x14ac:dyDescent="0.2">
      <c r="A194" s="114"/>
      <c r="B194" s="123"/>
      <c r="C194" s="124"/>
      <c r="D194" s="124"/>
      <c r="E194" s="124"/>
    </row>
    <row r="195" spans="1:5" ht="20.25" x14ac:dyDescent="0.2">
      <c r="A195" s="114"/>
      <c r="B195" s="123"/>
      <c r="C195" s="124"/>
      <c r="D195" s="124"/>
      <c r="E195" s="124"/>
    </row>
    <row r="196" spans="1:5" ht="20.25" x14ac:dyDescent="0.2">
      <c r="A196" s="114"/>
      <c r="B196" s="123"/>
      <c r="C196" s="124"/>
      <c r="D196" s="124"/>
      <c r="E196" s="124"/>
    </row>
    <row r="197" spans="1:5" ht="20.25" x14ac:dyDescent="0.2">
      <c r="A197" s="114"/>
      <c r="B197" s="123"/>
      <c r="C197" s="124"/>
      <c r="D197" s="124"/>
      <c r="E197" s="124"/>
    </row>
    <row r="198" spans="1:5" ht="20.25" x14ac:dyDescent="0.2">
      <c r="A198" s="114"/>
      <c r="B198" s="123"/>
      <c r="C198" s="124"/>
      <c r="D198" s="124"/>
      <c r="E198" s="124"/>
    </row>
    <row r="199" spans="1:5" ht="20.25" x14ac:dyDescent="0.2">
      <c r="A199" s="114"/>
      <c r="B199" s="123"/>
      <c r="C199" s="124"/>
      <c r="D199" s="124"/>
      <c r="E199" s="124"/>
    </row>
    <row r="200" spans="1:5" ht="20.25" x14ac:dyDescent="0.2">
      <c r="A200" s="114"/>
      <c r="B200" s="123"/>
      <c r="C200" s="124"/>
      <c r="D200" s="124"/>
      <c r="E200" s="124"/>
    </row>
    <row r="201" spans="1:5" ht="20.25" x14ac:dyDescent="0.2">
      <c r="A201" s="114"/>
      <c r="B201" s="123"/>
      <c r="C201" s="124"/>
      <c r="D201" s="124"/>
      <c r="E201" s="124"/>
    </row>
    <row r="202" spans="1:5" ht="20.25" x14ac:dyDescent="0.2">
      <c r="A202" s="114"/>
      <c r="B202" s="123"/>
      <c r="C202" s="124"/>
      <c r="D202" s="124"/>
      <c r="E202" s="124"/>
    </row>
    <row r="203" spans="1:5" ht="20.25" x14ac:dyDescent="0.2">
      <c r="A203" s="114"/>
      <c r="B203" s="123"/>
      <c r="C203" s="124"/>
      <c r="D203" s="124"/>
      <c r="E203" s="124"/>
    </row>
    <row r="204" spans="1:5" ht="20.25" x14ac:dyDescent="0.2">
      <c r="A204" s="114"/>
      <c r="B204" s="123"/>
      <c r="C204" s="124"/>
      <c r="D204" s="124"/>
      <c r="E204" s="124"/>
    </row>
    <row r="205" spans="1:5" ht="20.25" x14ac:dyDescent="0.2">
      <c r="A205" s="114"/>
      <c r="B205" s="123"/>
      <c r="C205" s="124"/>
      <c r="D205" s="124"/>
      <c r="E205" s="124"/>
    </row>
    <row r="206" spans="1:5" ht="20.25" x14ac:dyDescent="0.2">
      <c r="A206" s="114"/>
      <c r="B206" s="123"/>
      <c r="C206" s="124"/>
      <c r="D206" s="124"/>
      <c r="E206" s="124"/>
    </row>
    <row r="207" spans="1:5" ht="20.25" x14ac:dyDescent="0.2">
      <c r="A207" s="114"/>
      <c r="B207" s="123"/>
      <c r="C207" s="124"/>
      <c r="D207" s="124"/>
      <c r="E207" s="124"/>
    </row>
    <row r="208" spans="1:5" ht="20.25" x14ac:dyDescent="0.2">
      <c r="A208" s="114"/>
      <c r="B208" s="123"/>
      <c r="C208" s="124"/>
      <c r="D208" s="124"/>
      <c r="E208" s="124"/>
    </row>
    <row r="209" spans="1:9" ht="20.25" x14ac:dyDescent="0.2">
      <c r="A209" s="114"/>
      <c r="B209" s="123"/>
      <c r="C209" s="124"/>
      <c r="D209" s="124"/>
      <c r="E209" s="124"/>
    </row>
    <row r="210" spans="1:9" ht="20.25" x14ac:dyDescent="0.2">
      <c r="A210" s="114"/>
      <c r="B210" s="123"/>
      <c r="C210" s="124"/>
      <c r="D210" s="124"/>
      <c r="E210" s="124"/>
    </row>
    <row r="211" spans="1:9" ht="20.25" x14ac:dyDescent="0.2">
      <c r="A211" s="114"/>
      <c r="B211" s="123"/>
      <c r="C211" s="124"/>
      <c r="D211" s="124"/>
      <c r="E211" s="124"/>
    </row>
    <row r="212" spans="1:9" x14ac:dyDescent="0.2">
      <c r="A212" s="112"/>
      <c r="B212" s="123"/>
      <c r="C212" s="123"/>
      <c r="D212" s="123"/>
      <c r="E212" s="123"/>
    </row>
    <row r="213" spans="1:9" ht="20.25" x14ac:dyDescent="0.2">
      <c r="A213" s="112"/>
      <c r="B213" s="125" t="s">
        <v>201</v>
      </c>
      <c r="C213" s="125" t="s">
        <v>202</v>
      </c>
      <c r="D213" s="125"/>
      <c r="E213" s="126" t="s">
        <v>201</v>
      </c>
      <c r="F213" s="126" t="s">
        <v>202</v>
      </c>
    </row>
    <row r="214" spans="1:9" ht="20.25" x14ac:dyDescent="0.3">
      <c r="A214" s="112"/>
      <c r="B214" s="127" t="s">
        <v>203</v>
      </c>
      <c r="C214" s="127" t="s">
        <v>204</v>
      </c>
      <c r="D214" s="127"/>
      <c r="E214" s="111" t="s">
        <v>203</v>
      </c>
      <c r="G214" s="111" t="str">
        <f>IF(NOT(ISBLANK(E214)),E214,IF(NOT(ISBLANK(F214)),"     "&amp;F214,FALSE))</f>
        <v>Afectación Económica o presupuestal</v>
      </c>
      <c r="H214" s="111" t="s">
        <v>203</v>
      </c>
      <c r="I214" s="111" t="str">
        <f>IF(NOT(ISERROR(MATCH(H214,_xlfn.ANCHORARRAY(B225),0))),G227&amp;"Por favor no seleccionar los criterios de impacto",H214)</f>
        <v>❌Por favor no seleccionar los criterios de impacto</v>
      </c>
    </row>
    <row r="215" spans="1:9" ht="20.25" x14ac:dyDescent="0.3">
      <c r="A215" s="112"/>
      <c r="B215" s="127" t="s">
        <v>203</v>
      </c>
      <c r="C215" s="127" t="s">
        <v>183</v>
      </c>
      <c r="D215" s="127"/>
      <c r="F215" s="111" t="s">
        <v>204</v>
      </c>
      <c r="G215" s="111" t="str">
        <f t="shared" ref="G215:G225" si="0">IF(NOT(ISBLANK(E215)),E215,IF(NOT(ISBLANK(F215)),"     "&amp;F215,FALSE))</f>
        <v xml:space="preserve">     Afectación menor a 10 SMLMV .</v>
      </c>
    </row>
    <row r="216" spans="1:9" ht="20.25" x14ac:dyDescent="0.3">
      <c r="A216" s="112"/>
      <c r="B216" s="127" t="s">
        <v>203</v>
      </c>
      <c r="C216" s="127" t="s">
        <v>185</v>
      </c>
      <c r="D216" s="127"/>
      <c r="F216" s="111" t="s">
        <v>183</v>
      </c>
      <c r="G216" s="111" t="str">
        <f t="shared" si="0"/>
        <v xml:space="preserve">     Entre 10 y 50 SMLMV </v>
      </c>
    </row>
    <row r="217" spans="1:9" ht="20.25" x14ac:dyDescent="0.3">
      <c r="A217" s="112"/>
      <c r="B217" s="127" t="s">
        <v>203</v>
      </c>
      <c r="C217" s="127" t="s">
        <v>188</v>
      </c>
      <c r="D217" s="127"/>
      <c r="F217" s="111" t="s">
        <v>185</v>
      </c>
      <c r="G217" s="111" t="str">
        <f t="shared" si="0"/>
        <v xml:space="preserve">     Entre 50 y 100 SMLMV </v>
      </c>
    </row>
    <row r="218" spans="1:9" ht="20.25" x14ac:dyDescent="0.3">
      <c r="A218" s="112"/>
      <c r="B218" s="127" t="s">
        <v>203</v>
      </c>
      <c r="C218" s="127" t="s">
        <v>191</v>
      </c>
      <c r="D218" s="127"/>
      <c r="F218" s="111" t="s">
        <v>188</v>
      </c>
      <c r="G218" s="111" t="str">
        <f t="shared" si="0"/>
        <v xml:space="preserve">     Entre 100 y 500 SMLMV </v>
      </c>
    </row>
    <row r="219" spans="1:9" ht="20.25" x14ac:dyDescent="0.3">
      <c r="A219" s="112"/>
      <c r="B219" s="127" t="s">
        <v>205</v>
      </c>
      <c r="C219" s="127" t="s">
        <v>206</v>
      </c>
      <c r="D219" s="127"/>
      <c r="F219" s="111" t="s">
        <v>191</v>
      </c>
      <c r="G219" s="111" t="str">
        <f t="shared" si="0"/>
        <v xml:space="preserve">     Mayor a 500 SMLMV </v>
      </c>
    </row>
    <row r="220" spans="1:9" ht="20.25" x14ac:dyDescent="0.3">
      <c r="A220" s="112"/>
      <c r="B220" s="127" t="s">
        <v>205</v>
      </c>
      <c r="C220" s="127" t="s">
        <v>207</v>
      </c>
      <c r="D220" s="127"/>
      <c r="E220" s="111" t="s">
        <v>205</v>
      </c>
      <c r="G220" s="111" t="str">
        <f t="shared" si="0"/>
        <v>Pérdida Reputacional</v>
      </c>
    </row>
    <row r="221" spans="1:9" ht="20.25" x14ac:dyDescent="0.3">
      <c r="A221" s="112"/>
      <c r="B221" s="127" t="s">
        <v>205</v>
      </c>
      <c r="C221" s="127" t="s">
        <v>208</v>
      </c>
      <c r="D221" s="127"/>
      <c r="F221" s="111" t="s">
        <v>206</v>
      </c>
      <c r="G221" s="111" t="str">
        <f t="shared" si="0"/>
        <v xml:space="preserve">     El riesgo afecta la imagen de alguna área de la organización</v>
      </c>
    </row>
    <row r="222" spans="1:9" ht="20.25" x14ac:dyDescent="0.3">
      <c r="A222" s="112"/>
      <c r="B222" s="127" t="s">
        <v>205</v>
      </c>
      <c r="C222" s="127" t="s">
        <v>209</v>
      </c>
      <c r="D222" s="127"/>
      <c r="F222" s="111" t="s">
        <v>207</v>
      </c>
      <c r="G222" s="111" t="str">
        <f t="shared" si="0"/>
        <v xml:space="preserve">     El riesgo afecta la imagen de la entidad internamente, de conocimiento general, nivel interno, de junta dircetiva y accionistas y/o de provedores</v>
      </c>
    </row>
    <row r="223" spans="1:9" ht="20.25" x14ac:dyDescent="0.3">
      <c r="A223" s="112"/>
      <c r="B223" s="127" t="s">
        <v>205</v>
      </c>
      <c r="C223" s="127" t="s">
        <v>210</v>
      </c>
      <c r="D223" s="127"/>
      <c r="F223" s="111" t="s">
        <v>208</v>
      </c>
      <c r="G223" s="111" t="str">
        <f t="shared" si="0"/>
        <v xml:space="preserve">     El riesgo afecta la imagen de la entidad con algunos usuarios de relevancia frente al logro de los objetivos</v>
      </c>
    </row>
    <row r="224" spans="1:9" x14ac:dyDescent="0.2">
      <c r="A224" s="112"/>
      <c r="B224" s="128"/>
      <c r="C224" s="128"/>
      <c r="D224" s="128"/>
      <c r="F224" s="111" t="s">
        <v>209</v>
      </c>
      <c r="G224" s="111" t="str">
        <f t="shared" si="0"/>
        <v xml:space="preserve">     El riesgo afecta la imagen de de la entidad con efecto publicitario sostenido a nivel de sector administrativo, nivel departamental o municipal</v>
      </c>
    </row>
    <row r="225" spans="1:7" x14ac:dyDescent="0.2">
      <c r="A225" s="112"/>
      <c r="B225" s="128" t="str" cm="1">
        <f t="array" ref="B225:B227">_xlfn.UNIQUE(Tabla1[[#All],[Criterios]])</f>
        <v>Criterios</v>
      </c>
      <c r="C225" s="128"/>
      <c r="D225" s="128"/>
      <c r="F225" s="111" t="s">
        <v>210</v>
      </c>
      <c r="G225" s="111" t="str">
        <f t="shared" si="0"/>
        <v xml:space="preserve">     El riesgo afecta la imagen de la entidad a nivel nacional, con efecto publicitarios sostenible a nivel país</v>
      </c>
    </row>
    <row r="226" spans="1:7" x14ac:dyDescent="0.2">
      <c r="A226" s="112"/>
      <c r="B226" s="128" t="str">
        <v>Afectación Económica o presupuestal</v>
      </c>
      <c r="C226" s="128"/>
      <c r="D226" s="128"/>
    </row>
    <row r="227" spans="1:7" x14ac:dyDescent="0.2">
      <c r="B227" s="128" t="str">
        <v>Pérdida Reputacional</v>
      </c>
      <c r="C227" s="128"/>
      <c r="D227" s="128"/>
      <c r="G227" s="15" t="s">
        <v>211</v>
      </c>
    </row>
    <row r="228" spans="1:7" x14ac:dyDescent="0.2">
      <c r="B228" s="129"/>
      <c r="C228" s="129"/>
      <c r="D228" s="129"/>
      <c r="G228" s="15" t="s">
        <v>212</v>
      </c>
    </row>
    <row r="229" spans="1:7" x14ac:dyDescent="0.2">
      <c r="B229" s="129"/>
      <c r="C229" s="129"/>
      <c r="D229" s="129"/>
    </row>
    <row r="230" spans="1:7" x14ac:dyDescent="0.2">
      <c r="B230" s="129"/>
      <c r="C230" s="129"/>
      <c r="D230" s="129"/>
    </row>
    <row r="231" spans="1:7" x14ac:dyDescent="0.2">
      <c r="B231" s="129"/>
      <c r="C231" s="129"/>
      <c r="D231" s="129"/>
      <c r="E231" s="129"/>
    </row>
    <row r="232" spans="1:7" x14ac:dyDescent="0.2">
      <c r="B232" s="129"/>
      <c r="C232" s="129"/>
      <c r="D232" s="129"/>
      <c r="E232" s="129"/>
    </row>
    <row r="233" spans="1:7" x14ac:dyDescent="0.2">
      <c r="B233" s="129"/>
      <c r="C233" s="129"/>
      <c r="D233" s="129"/>
      <c r="E233" s="129"/>
    </row>
    <row r="234" spans="1:7" x14ac:dyDescent="0.2">
      <c r="B234" s="129"/>
      <c r="C234" s="129"/>
      <c r="D234" s="129"/>
      <c r="E234" s="129"/>
    </row>
    <row r="235" spans="1:7" x14ac:dyDescent="0.2">
      <c r="B235" s="129"/>
      <c r="C235" s="129"/>
      <c r="D235" s="129"/>
      <c r="E235" s="129"/>
    </row>
    <row r="236" spans="1:7" x14ac:dyDescent="0.2">
      <c r="B236" s="129"/>
      <c r="C236" s="129"/>
      <c r="D236" s="129"/>
      <c r="E236" s="129"/>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5"/>
    <col min="3" max="3" width="17" style="55" customWidth="1"/>
    <col min="4" max="4" width="14.28515625" style="55"/>
    <col min="5" max="5" width="46" style="55" customWidth="1"/>
    <col min="6" max="6" width="39" style="55" customWidth="1"/>
    <col min="7" max="16384" width="14.28515625" style="55"/>
  </cols>
  <sheetData>
    <row r="1" spans="2:6" ht="15" x14ac:dyDescent="0.2">
      <c r="B1" s="475"/>
      <c r="C1" s="202" t="s">
        <v>0</v>
      </c>
      <c r="D1" s="202"/>
      <c r="E1" s="202"/>
      <c r="F1" s="101" t="s">
        <v>1</v>
      </c>
    </row>
    <row r="2" spans="2:6" ht="15" x14ac:dyDescent="0.2">
      <c r="B2" s="475"/>
      <c r="C2" s="202"/>
      <c r="D2" s="202"/>
      <c r="E2" s="202"/>
      <c r="F2" s="101" t="s">
        <v>2</v>
      </c>
    </row>
    <row r="3" spans="2:6" ht="15" x14ac:dyDescent="0.2">
      <c r="B3" s="475"/>
      <c r="C3" s="202"/>
      <c r="D3" s="202"/>
      <c r="E3" s="202"/>
      <c r="F3" s="101" t="s">
        <v>3</v>
      </c>
    </row>
    <row r="4" spans="2:6" ht="15" x14ac:dyDescent="0.2">
      <c r="B4" s="475"/>
      <c r="C4" s="202"/>
      <c r="D4" s="202"/>
      <c r="E4" s="202"/>
      <c r="F4" s="101" t="s">
        <v>213</v>
      </c>
    </row>
    <row r="5" spans="2:6" ht="24" customHeight="1" thickBot="1" x14ac:dyDescent="0.25">
      <c r="B5" s="476" t="s">
        <v>214</v>
      </c>
      <c r="C5" s="477"/>
      <c r="D5" s="477"/>
      <c r="E5" s="477"/>
      <c r="F5" s="478"/>
    </row>
    <row r="6" spans="2:6" ht="16.5" thickBot="1" x14ac:dyDescent="0.3">
      <c r="B6" s="56"/>
      <c r="C6" s="56"/>
      <c r="D6" s="56"/>
      <c r="E6" s="56"/>
      <c r="F6" s="56"/>
    </row>
    <row r="7" spans="2:6" ht="16.5" thickBot="1" x14ac:dyDescent="0.25">
      <c r="B7" s="480" t="s">
        <v>215</v>
      </c>
      <c r="C7" s="481"/>
      <c r="D7" s="481"/>
      <c r="E7" s="68" t="s">
        <v>216</v>
      </c>
      <c r="F7" s="69" t="s">
        <v>217</v>
      </c>
    </row>
    <row r="8" spans="2:6" ht="31.5" x14ac:dyDescent="0.2">
      <c r="B8" s="482" t="s">
        <v>218</v>
      </c>
      <c r="C8" s="485" t="s">
        <v>100</v>
      </c>
      <c r="D8" s="57" t="s">
        <v>113</v>
      </c>
      <c r="E8" s="58" t="s">
        <v>219</v>
      </c>
      <c r="F8" s="59">
        <v>0.25</v>
      </c>
    </row>
    <row r="9" spans="2:6" ht="47.25" x14ac:dyDescent="0.2">
      <c r="B9" s="483"/>
      <c r="C9" s="486"/>
      <c r="D9" s="60" t="s">
        <v>220</v>
      </c>
      <c r="E9" s="61" t="s">
        <v>221</v>
      </c>
      <c r="F9" s="62">
        <v>0.15</v>
      </c>
    </row>
    <row r="10" spans="2:6" ht="47.25" x14ac:dyDescent="0.2">
      <c r="B10" s="483"/>
      <c r="C10" s="487"/>
      <c r="D10" s="60" t="s">
        <v>222</v>
      </c>
      <c r="E10" s="61" t="s">
        <v>223</v>
      </c>
      <c r="F10" s="62">
        <v>0.1</v>
      </c>
    </row>
    <row r="11" spans="2:6" ht="63" x14ac:dyDescent="0.2">
      <c r="B11" s="483"/>
      <c r="C11" s="488" t="s">
        <v>101</v>
      </c>
      <c r="D11" s="60" t="s">
        <v>224</v>
      </c>
      <c r="E11" s="61" t="s">
        <v>225</v>
      </c>
      <c r="F11" s="62">
        <v>0.25</v>
      </c>
    </row>
    <row r="12" spans="2:6" ht="31.5" x14ac:dyDescent="0.2">
      <c r="B12" s="484"/>
      <c r="C12" s="488"/>
      <c r="D12" s="60" t="s">
        <v>114</v>
      </c>
      <c r="E12" s="61" t="s">
        <v>226</v>
      </c>
      <c r="F12" s="62">
        <v>0.15</v>
      </c>
    </row>
    <row r="13" spans="2:6" ht="47.25" x14ac:dyDescent="0.2">
      <c r="B13" s="489" t="s">
        <v>227</v>
      </c>
      <c r="C13" s="488" t="s">
        <v>103</v>
      </c>
      <c r="D13" s="60" t="s">
        <v>115</v>
      </c>
      <c r="E13" s="61" t="s">
        <v>228</v>
      </c>
      <c r="F13" s="63" t="s">
        <v>229</v>
      </c>
    </row>
    <row r="14" spans="2:6" ht="63" x14ac:dyDescent="0.2">
      <c r="B14" s="489"/>
      <c r="C14" s="488"/>
      <c r="D14" s="60" t="s">
        <v>230</v>
      </c>
      <c r="E14" s="61" t="s">
        <v>231</v>
      </c>
      <c r="F14" s="63" t="s">
        <v>229</v>
      </c>
    </row>
    <row r="15" spans="2:6" ht="47.25" x14ac:dyDescent="0.2">
      <c r="B15" s="489"/>
      <c r="C15" s="488" t="s">
        <v>104</v>
      </c>
      <c r="D15" s="60" t="s">
        <v>116</v>
      </c>
      <c r="E15" s="61" t="s">
        <v>232</v>
      </c>
      <c r="F15" s="63" t="s">
        <v>229</v>
      </c>
    </row>
    <row r="16" spans="2:6" ht="47.25" x14ac:dyDescent="0.2">
      <c r="B16" s="489"/>
      <c r="C16" s="488"/>
      <c r="D16" s="60" t="s">
        <v>233</v>
      </c>
      <c r="E16" s="61" t="s">
        <v>234</v>
      </c>
      <c r="F16" s="63" t="s">
        <v>229</v>
      </c>
    </row>
    <row r="17" spans="2:6" ht="31.5" x14ac:dyDescent="0.2">
      <c r="B17" s="489"/>
      <c r="C17" s="488" t="s">
        <v>105</v>
      </c>
      <c r="D17" s="60" t="s">
        <v>117</v>
      </c>
      <c r="E17" s="61" t="s">
        <v>235</v>
      </c>
      <c r="F17" s="63" t="s">
        <v>229</v>
      </c>
    </row>
    <row r="18" spans="2:6" ht="32.25" thickBot="1" x14ac:dyDescent="0.25">
      <c r="B18" s="490"/>
      <c r="C18" s="491"/>
      <c r="D18" s="64" t="s">
        <v>236</v>
      </c>
      <c r="E18" s="65" t="s">
        <v>237</v>
      </c>
      <c r="F18" s="66" t="s">
        <v>229</v>
      </c>
    </row>
    <row r="19" spans="2:6" ht="49.5" customHeight="1" x14ac:dyDescent="0.2">
      <c r="B19" s="479" t="s">
        <v>238</v>
      </c>
      <c r="C19" s="479"/>
      <c r="D19" s="479"/>
      <c r="E19" s="479"/>
      <c r="F19" s="479"/>
    </row>
    <row r="20" spans="2:6" ht="27" customHeight="1" x14ac:dyDescent="0.25">
      <c r="B20" s="67"/>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93"/>
      <c r="B1" s="499" t="s">
        <v>0</v>
      </c>
      <c r="C1" s="101" t="s">
        <v>1</v>
      </c>
    </row>
    <row r="2" spans="1:3" x14ac:dyDescent="0.25">
      <c r="A2" s="493"/>
      <c r="B2" s="499"/>
      <c r="C2" s="101" t="s">
        <v>2</v>
      </c>
    </row>
    <row r="3" spans="1:3" x14ac:dyDescent="0.25">
      <c r="A3" s="493"/>
      <c r="B3" s="499"/>
      <c r="C3" s="101" t="s">
        <v>3</v>
      </c>
    </row>
    <row r="4" spans="1:3" x14ac:dyDescent="0.25">
      <c r="A4" s="493"/>
      <c r="B4" s="499"/>
      <c r="C4" s="101" t="s">
        <v>239</v>
      </c>
    </row>
    <row r="5" spans="1:3" ht="40.5" customHeight="1" x14ac:dyDescent="0.25">
      <c r="A5" s="493"/>
      <c r="B5" s="493"/>
      <c r="C5" s="493"/>
    </row>
    <row r="6" spans="1:3" ht="56.25" customHeight="1" x14ac:dyDescent="0.25">
      <c r="A6" s="494" t="s">
        <v>240</v>
      </c>
      <c r="B6" s="494"/>
      <c r="C6" s="494"/>
    </row>
    <row r="7" spans="1:3" ht="51" customHeight="1" x14ac:dyDescent="0.25">
      <c r="A7" s="495" t="s">
        <v>241</v>
      </c>
      <c r="B7" s="495"/>
      <c r="C7" s="495"/>
    </row>
    <row r="8" spans="1:3" ht="53.25" customHeight="1" x14ac:dyDescent="0.25">
      <c r="A8" s="494" t="s">
        <v>242</v>
      </c>
      <c r="B8" s="494"/>
      <c r="C8" s="494"/>
    </row>
    <row r="9" spans="1:3" ht="310.5" customHeight="1" x14ac:dyDescent="0.25">
      <c r="A9" s="496" t="s">
        <v>243</v>
      </c>
      <c r="B9" s="496"/>
      <c r="C9" s="496"/>
    </row>
    <row r="10" spans="1:3" ht="21" customHeight="1" x14ac:dyDescent="0.25">
      <c r="A10" s="497" t="s">
        <v>244</v>
      </c>
      <c r="B10" s="100" t="s">
        <v>245</v>
      </c>
      <c r="C10" s="100" t="s">
        <v>23</v>
      </c>
    </row>
    <row r="11" spans="1:3" ht="21" customHeight="1" thickBot="1" x14ac:dyDescent="0.3">
      <c r="A11" s="498"/>
      <c r="B11" s="96" t="s">
        <v>246</v>
      </c>
      <c r="C11" s="97" t="s">
        <v>247</v>
      </c>
    </row>
    <row r="12" spans="1:3" ht="30" customHeight="1" thickBot="1" x14ac:dyDescent="0.3">
      <c r="A12" s="98">
        <v>1</v>
      </c>
      <c r="B12" s="99" t="s">
        <v>248</v>
      </c>
      <c r="C12" s="99" t="s">
        <v>249</v>
      </c>
    </row>
    <row r="13" spans="1:3" ht="30" customHeight="1" thickBot="1" x14ac:dyDescent="0.3">
      <c r="A13" s="98">
        <v>2</v>
      </c>
      <c r="B13" s="99" t="s">
        <v>250</v>
      </c>
      <c r="C13" s="99" t="s">
        <v>251</v>
      </c>
    </row>
    <row r="14" spans="1:3" ht="30" customHeight="1" thickBot="1" x14ac:dyDescent="0.3">
      <c r="A14" s="98">
        <v>3</v>
      </c>
      <c r="B14" s="99" t="s">
        <v>252</v>
      </c>
      <c r="C14" s="99" t="s">
        <v>253</v>
      </c>
    </row>
    <row r="15" spans="1:3" ht="30" customHeight="1" thickBot="1" x14ac:dyDescent="0.3">
      <c r="A15" s="98">
        <v>4</v>
      </c>
      <c r="B15" s="99" t="s">
        <v>254</v>
      </c>
      <c r="C15" s="99" t="s">
        <v>255</v>
      </c>
    </row>
    <row r="16" spans="1:3" ht="30" customHeight="1" thickBot="1" x14ac:dyDescent="0.3">
      <c r="A16" s="98">
        <v>5</v>
      </c>
      <c r="B16" s="99" t="s">
        <v>256</v>
      </c>
      <c r="C16" s="99" t="s">
        <v>257</v>
      </c>
    </row>
    <row r="17" spans="1:3" ht="30" customHeight="1" thickBot="1" x14ac:dyDescent="0.3">
      <c r="A17" s="98">
        <v>6</v>
      </c>
      <c r="B17" s="99" t="s">
        <v>258</v>
      </c>
      <c r="C17" s="99" t="s">
        <v>259</v>
      </c>
    </row>
    <row r="18" spans="1:3" ht="30" customHeight="1" thickBot="1" x14ac:dyDescent="0.3">
      <c r="A18" s="98">
        <v>7</v>
      </c>
      <c r="B18" s="99" t="s">
        <v>260</v>
      </c>
      <c r="C18" s="99" t="s">
        <v>261</v>
      </c>
    </row>
    <row r="19" spans="1:3" ht="30" customHeight="1" thickBot="1" x14ac:dyDescent="0.3">
      <c r="A19" s="98">
        <v>8</v>
      </c>
      <c r="B19" s="99" t="s">
        <v>258</v>
      </c>
      <c r="C19" s="99" t="s">
        <v>262</v>
      </c>
    </row>
    <row r="20" spans="1:3" ht="53.25" customHeight="1" thickBot="1" x14ac:dyDescent="0.3">
      <c r="A20" s="98">
        <v>9</v>
      </c>
      <c r="B20" s="99" t="s">
        <v>263</v>
      </c>
      <c r="C20" s="99" t="s">
        <v>264</v>
      </c>
    </row>
    <row r="21" spans="1:3" ht="30" customHeight="1" thickBot="1" x14ac:dyDescent="0.3">
      <c r="A21" s="98">
        <v>10</v>
      </c>
      <c r="B21" s="99" t="s">
        <v>265</v>
      </c>
      <c r="C21" s="99" t="s">
        <v>266</v>
      </c>
    </row>
    <row r="22" spans="1:3" ht="30" customHeight="1" thickBot="1" x14ac:dyDescent="0.3">
      <c r="A22" s="98">
        <v>11</v>
      </c>
      <c r="B22" s="99" t="s">
        <v>267</v>
      </c>
      <c r="C22" s="99" t="s">
        <v>268</v>
      </c>
    </row>
    <row r="23" spans="1:3" ht="30" customHeight="1" thickBot="1" x14ac:dyDescent="0.3">
      <c r="A23" s="98">
        <v>12</v>
      </c>
      <c r="B23" s="99" t="s">
        <v>269</v>
      </c>
      <c r="C23" s="99" t="s">
        <v>270</v>
      </c>
    </row>
    <row r="24" spans="1:3" ht="30" customHeight="1" thickBot="1" x14ac:dyDescent="0.3">
      <c r="A24" s="98">
        <v>13</v>
      </c>
      <c r="B24" s="99" t="s">
        <v>271</v>
      </c>
      <c r="C24" s="99" t="s">
        <v>272</v>
      </c>
    </row>
    <row r="25" spans="1:3" ht="30" customHeight="1" thickBot="1" x14ac:dyDescent="0.3">
      <c r="A25" s="98">
        <v>14</v>
      </c>
      <c r="B25" s="99" t="s">
        <v>273</v>
      </c>
      <c r="C25" s="99" t="s">
        <v>274</v>
      </c>
    </row>
    <row r="26" spans="1:3" ht="30" customHeight="1" thickBot="1" x14ac:dyDescent="0.3">
      <c r="A26" s="98">
        <v>15</v>
      </c>
      <c r="B26" s="99" t="s">
        <v>275</v>
      </c>
      <c r="C26" s="99" t="s">
        <v>276</v>
      </c>
    </row>
    <row r="27" spans="1:3" ht="30" customHeight="1" thickBot="1" x14ac:dyDescent="0.3">
      <c r="A27" s="98">
        <v>16</v>
      </c>
      <c r="B27" s="99" t="s">
        <v>277</v>
      </c>
      <c r="C27" s="99" t="s">
        <v>278</v>
      </c>
    </row>
    <row r="28" spans="1:3" ht="30" customHeight="1" thickBot="1" x14ac:dyDescent="0.3">
      <c r="A28" s="98">
        <v>17</v>
      </c>
      <c r="B28" s="99" t="s">
        <v>279</v>
      </c>
      <c r="C28" s="99" t="s">
        <v>280</v>
      </c>
    </row>
    <row r="29" spans="1:3" ht="30" customHeight="1" thickBot="1" x14ac:dyDescent="0.3">
      <c r="A29" s="98">
        <v>18</v>
      </c>
      <c r="B29" s="99" t="s">
        <v>279</v>
      </c>
      <c r="C29" s="99" t="s">
        <v>281</v>
      </c>
    </row>
    <row r="30" spans="1:3" ht="30" customHeight="1" thickBot="1" x14ac:dyDescent="0.3">
      <c r="A30" s="98">
        <v>19</v>
      </c>
      <c r="B30" s="99" t="s">
        <v>279</v>
      </c>
      <c r="C30" s="99" t="s">
        <v>282</v>
      </c>
    </row>
    <row r="31" spans="1:3" ht="30" customHeight="1" thickBot="1" x14ac:dyDescent="0.3">
      <c r="A31" s="98">
        <v>20</v>
      </c>
      <c r="B31" s="99" t="s">
        <v>279</v>
      </c>
      <c r="C31" s="99" t="s">
        <v>283</v>
      </c>
    </row>
    <row r="32" spans="1:3" ht="30" customHeight="1" thickBot="1" x14ac:dyDescent="0.3">
      <c r="A32" s="98">
        <v>21</v>
      </c>
      <c r="B32" s="99" t="s">
        <v>284</v>
      </c>
      <c r="C32" s="99" t="s">
        <v>285</v>
      </c>
    </row>
    <row r="33" spans="1:3" ht="30" customHeight="1" thickBot="1" x14ac:dyDescent="0.3">
      <c r="A33" s="98">
        <v>22</v>
      </c>
      <c r="B33" s="99" t="s">
        <v>286</v>
      </c>
      <c r="C33" s="99" t="s">
        <v>287</v>
      </c>
    </row>
    <row r="34" spans="1:3" ht="30" customHeight="1" thickBot="1" x14ac:dyDescent="0.3">
      <c r="A34" s="98">
        <v>23</v>
      </c>
      <c r="B34" s="99" t="s">
        <v>288</v>
      </c>
      <c r="C34" s="99" t="s">
        <v>289</v>
      </c>
    </row>
    <row r="35" spans="1:3" ht="39.75" customHeight="1" thickBot="1" x14ac:dyDescent="0.3">
      <c r="A35" s="98">
        <v>24</v>
      </c>
      <c r="B35" s="99" t="s">
        <v>290</v>
      </c>
      <c r="C35" s="99" t="s">
        <v>291</v>
      </c>
    </row>
    <row r="36" spans="1:3" ht="30" customHeight="1" thickBot="1" x14ac:dyDescent="0.3">
      <c r="A36" s="98">
        <v>25</v>
      </c>
      <c r="B36" s="99" t="s">
        <v>292</v>
      </c>
      <c r="C36" s="99" t="s">
        <v>293</v>
      </c>
    </row>
    <row r="37" spans="1:3" ht="30" customHeight="1" thickBot="1" x14ac:dyDescent="0.3">
      <c r="A37" s="98">
        <v>26</v>
      </c>
      <c r="B37" s="99" t="s">
        <v>294</v>
      </c>
      <c r="C37" s="99" t="s">
        <v>295</v>
      </c>
    </row>
    <row r="38" spans="1:3" ht="30" customHeight="1" thickBot="1" x14ac:dyDescent="0.3">
      <c r="A38" s="98">
        <v>27</v>
      </c>
      <c r="B38" s="99" t="s">
        <v>296</v>
      </c>
      <c r="C38" s="99" t="s">
        <v>297</v>
      </c>
    </row>
    <row r="39" spans="1:3" ht="30" customHeight="1" thickBot="1" x14ac:dyDescent="0.3">
      <c r="A39" s="98">
        <v>28</v>
      </c>
      <c r="B39" s="99" t="s">
        <v>298</v>
      </c>
      <c r="C39" s="99" t="s">
        <v>299</v>
      </c>
    </row>
    <row r="40" spans="1:3" ht="30" customHeight="1" thickBot="1" x14ac:dyDescent="0.3">
      <c r="A40" s="98">
        <v>29</v>
      </c>
      <c r="B40" s="99" t="s">
        <v>300</v>
      </c>
      <c r="C40" s="99" t="s">
        <v>301</v>
      </c>
    </row>
    <row r="41" spans="1:3" ht="30" customHeight="1" thickBot="1" x14ac:dyDescent="0.3">
      <c r="A41" s="98">
        <v>30</v>
      </c>
      <c r="B41" s="99" t="s">
        <v>302</v>
      </c>
      <c r="C41" s="99" t="s">
        <v>303</v>
      </c>
    </row>
    <row r="42" spans="1:3" ht="30" customHeight="1" thickBot="1" x14ac:dyDescent="0.3">
      <c r="A42" s="98">
        <v>31</v>
      </c>
      <c r="B42" s="99" t="s">
        <v>304</v>
      </c>
      <c r="C42" s="99" t="s">
        <v>305</v>
      </c>
    </row>
    <row r="43" spans="1:3" ht="30" customHeight="1" thickBot="1" x14ac:dyDescent="0.3">
      <c r="A43" s="98">
        <v>32</v>
      </c>
      <c r="B43" s="99" t="s">
        <v>306</v>
      </c>
      <c r="C43" s="99" t="s">
        <v>307</v>
      </c>
    </row>
    <row r="44" spans="1:3" ht="30" customHeight="1" thickBot="1" x14ac:dyDescent="0.3">
      <c r="A44" s="98">
        <v>33</v>
      </c>
      <c r="B44" s="99" t="s">
        <v>308</v>
      </c>
      <c r="C44" s="99" t="s">
        <v>121</v>
      </c>
    </row>
    <row r="45" spans="1:3" ht="30" customHeight="1" thickBot="1" x14ac:dyDescent="0.3">
      <c r="A45" s="98">
        <v>34</v>
      </c>
      <c r="B45" s="99" t="s">
        <v>309</v>
      </c>
      <c r="C45" s="99" t="s">
        <v>310</v>
      </c>
    </row>
    <row r="46" spans="1:3" ht="30" customHeight="1" thickBot="1" x14ac:dyDescent="0.3">
      <c r="A46" s="98">
        <v>35</v>
      </c>
      <c r="B46" s="99" t="s">
        <v>311</v>
      </c>
      <c r="C46" s="99" t="s">
        <v>312</v>
      </c>
    </row>
    <row r="47" spans="1:3" ht="30" customHeight="1" thickBot="1" x14ac:dyDescent="0.3">
      <c r="A47" s="98">
        <v>36</v>
      </c>
      <c r="B47" s="99" t="s">
        <v>286</v>
      </c>
      <c r="C47" s="99" t="s">
        <v>313</v>
      </c>
    </row>
    <row r="48" spans="1:3" ht="30" customHeight="1" thickBot="1" x14ac:dyDescent="0.3">
      <c r="A48" s="98">
        <v>37</v>
      </c>
      <c r="B48" s="99" t="s">
        <v>314</v>
      </c>
      <c r="C48" s="99" t="s">
        <v>315</v>
      </c>
    </row>
    <row r="49" spans="1:3" ht="30" customHeight="1" thickBot="1" x14ac:dyDescent="0.3">
      <c r="A49" s="98">
        <v>38</v>
      </c>
      <c r="B49" s="99" t="s">
        <v>316</v>
      </c>
      <c r="C49" s="99" t="s">
        <v>317</v>
      </c>
    </row>
    <row r="50" spans="1:3" ht="30" customHeight="1" thickBot="1" x14ac:dyDescent="0.3">
      <c r="A50" s="98">
        <v>39</v>
      </c>
      <c r="B50" s="99" t="s">
        <v>318</v>
      </c>
      <c r="C50" s="99" t="s">
        <v>319</v>
      </c>
    </row>
    <row r="51" spans="1:3" ht="30" customHeight="1" thickBot="1" x14ac:dyDescent="0.3">
      <c r="A51" s="98">
        <v>40</v>
      </c>
      <c r="B51" s="99" t="s">
        <v>320</v>
      </c>
      <c r="C51" s="99" t="s">
        <v>321</v>
      </c>
    </row>
    <row r="52" spans="1:3" ht="30" customHeight="1" thickBot="1" x14ac:dyDescent="0.3">
      <c r="A52" s="98">
        <v>41</v>
      </c>
      <c r="B52" s="99" t="s">
        <v>318</v>
      </c>
      <c r="C52" s="99" t="s">
        <v>322</v>
      </c>
    </row>
    <row r="53" spans="1:3" ht="30" customHeight="1" thickBot="1" x14ac:dyDescent="0.3">
      <c r="A53" s="98">
        <v>42</v>
      </c>
      <c r="B53" s="99" t="s">
        <v>323</v>
      </c>
      <c r="C53" s="99" t="s">
        <v>324</v>
      </c>
    </row>
    <row r="54" spans="1:3" ht="30" customHeight="1" thickBot="1" x14ac:dyDescent="0.3">
      <c r="A54" s="98">
        <v>43</v>
      </c>
      <c r="B54" s="99" t="s">
        <v>325</v>
      </c>
      <c r="C54" s="99" t="s">
        <v>326</v>
      </c>
    </row>
    <row r="55" spans="1:3" ht="30" customHeight="1" thickBot="1" x14ac:dyDescent="0.3">
      <c r="A55" s="98">
        <v>43</v>
      </c>
      <c r="B55" s="99" t="s">
        <v>327</v>
      </c>
      <c r="C55" s="99" t="s">
        <v>328</v>
      </c>
    </row>
    <row r="56" spans="1:3" ht="30" customHeight="1" thickBot="1" x14ac:dyDescent="0.3">
      <c r="A56" s="98">
        <v>44</v>
      </c>
      <c r="B56" s="99" t="s">
        <v>329</v>
      </c>
      <c r="C56" s="99" t="s">
        <v>330</v>
      </c>
    </row>
    <row r="57" spans="1:3" ht="30" customHeight="1" thickBot="1" x14ac:dyDescent="0.3">
      <c r="A57" s="98">
        <v>45</v>
      </c>
      <c r="B57" s="99" t="s">
        <v>331</v>
      </c>
      <c r="C57" s="99" t="s">
        <v>332</v>
      </c>
    </row>
    <row r="58" spans="1:3" ht="40.5" customHeight="1" thickBot="1" x14ac:dyDescent="0.3">
      <c r="A58" s="98">
        <v>46</v>
      </c>
      <c r="B58" s="99" t="s">
        <v>333</v>
      </c>
      <c r="C58" s="99" t="s">
        <v>334</v>
      </c>
    </row>
    <row r="59" spans="1:3" ht="30" customHeight="1" thickBot="1" x14ac:dyDescent="0.3">
      <c r="A59" s="98">
        <v>47</v>
      </c>
      <c r="B59" s="99" t="s">
        <v>335</v>
      </c>
      <c r="C59" s="99" t="s">
        <v>336</v>
      </c>
    </row>
    <row r="60" spans="1:3" ht="30" customHeight="1" thickBot="1" x14ac:dyDescent="0.3">
      <c r="A60" s="98">
        <v>48</v>
      </c>
      <c r="B60" s="99" t="s">
        <v>335</v>
      </c>
      <c r="C60" s="99" t="s">
        <v>337</v>
      </c>
    </row>
    <row r="61" spans="1:3" ht="30" customHeight="1" thickBot="1" x14ac:dyDescent="0.3">
      <c r="A61" s="98">
        <v>49</v>
      </c>
      <c r="B61" s="99" t="s">
        <v>335</v>
      </c>
      <c r="C61" s="99" t="s">
        <v>338</v>
      </c>
    </row>
    <row r="62" spans="1:3" ht="30" customHeight="1" thickBot="1" x14ac:dyDescent="0.3">
      <c r="A62" s="98">
        <v>50</v>
      </c>
      <c r="B62" s="99" t="s">
        <v>339</v>
      </c>
      <c r="C62" s="99" t="s">
        <v>340</v>
      </c>
    </row>
    <row r="63" spans="1:3" ht="21.75" customHeight="1" x14ac:dyDescent="0.3">
      <c r="A63" s="500" t="s">
        <v>341</v>
      </c>
      <c r="B63" s="500"/>
      <c r="C63" s="500"/>
    </row>
    <row r="65" spans="1:3" x14ac:dyDescent="0.25">
      <c r="A65" s="501" t="s">
        <v>342</v>
      </c>
      <c r="B65" s="502"/>
      <c r="C65" s="502"/>
    </row>
    <row r="66" spans="1:3" x14ac:dyDescent="0.25">
      <c r="A66" s="502"/>
      <c r="B66" s="502"/>
      <c r="C66" s="502"/>
    </row>
    <row r="67" spans="1:3" x14ac:dyDescent="0.25">
      <c r="A67" s="502"/>
      <c r="B67" s="502"/>
      <c r="C67" s="502"/>
    </row>
    <row r="68" spans="1:3" x14ac:dyDescent="0.25">
      <c r="A68" s="502"/>
      <c r="B68" s="502"/>
      <c r="C68" s="502"/>
    </row>
    <row r="69" spans="1:3" x14ac:dyDescent="0.25">
      <c r="A69" s="502"/>
      <c r="B69" s="502"/>
      <c r="C69" s="502"/>
    </row>
    <row r="70" spans="1:3" x14ac:dyDescent="0.25">
      <c r="A70" s="502"/>
      <c r="B70" s="502"/>
      <c r="C70" s="502"/>
    </row>
    <row r="71" spans="1:3" x14ac:dyDescent="0.25">
      <c r="A71" s="502"/>
      <c r="B71" s="502"/>
      <c r="C71" s="502"/>
    </row>
    <row r="72" spans="1:3" x14ac:dyDescent="0.25">
      <c r="A72" s="502"/>
      <c r="B72" s="502"/>
      <c r="C72" s="502"/>
    </row>
    <row r="73" spans="1:3" x14ac:dyDescent="0.25">
      <c r="A73" s="502"/>
      <c r="B73" s="502"/>
      <c r="C73" s="502"/>
    </row>
    <row r="75" spans="1:3" x14ac:dyDescent="0.25">
      <c r="A75" s="503" t="s">
        <v>343</v>
      </c>
      <c r="B75" s="504"/>
      <c r="C75" s="504"/>
    </row>
    <row r="76" spans="1:3" x14ac:dyDescent="0.25">
      <c r="A76" s="504"/>
      <c r="B76" s="504"/>
      <c r="C76" s="504"/>
    </row>
    <row r="77" spans="1:3" x14ac:dyDescent="0.25">
      <c r="A77" s="504"/>
      <c r="B77" s="504"/>
      <c r="C77" s="504"/>
    </row>
    <row r="79" spans="1:3" x14ac:dyDescent="0.25">
      <c r="A79" s="492"/>
      <c r="B79" s="492"/>
      <c r="C79" s="492"/>
    </row>
    <row r="80" spans="1:3" x14ac:dyDescent="0.25">
      <c r="A80" s="492"/>
      <c r="B80" s="492"/>
      <c r="C80" s="492"/>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5" sqref="E5"/>
    </sheetView>
  </sheetViews>
  <sheetFormatPr baseColWidth="10" defaultColWidth="11.42578125" defaultRowHeight="15" x14ac:dyDescent="0.25"/>
  <sheetData>
    <row r="2" spans="2:5" x14ac:dyDescent="0.25">
      <c r="B2" t="s">
        <v>344</v>
      </c>
      <c r="E2" t="s">
        <v>106</v>
      </c>
    </row>
    <row r="3" spans="2:5" x14ac:dyDescent="0.25">
      <c r="B3" t="s">
        <v>345</v>
      </c>
    </row>
    <row r="4" spans="2:5" x14ac:dyDescent="0.25">
      <c r="B4" t="s">
        <v>346</v>
      </c>
    </row>
    <row r="5" spans="2:5" x14ac:dyDescent="0.25">
      <c r="B5" t="s">
        <v>118</v>
      </c>
    </row>
    <row r="8" spans="2:5" x14ac:dyDescent="0.25">
      <c r="B8" t="s">
        <v>347</v>
      </c>
    </row>
    <row r="9" spans="2:5" x14ac:dyDescent="0.25">
      <c r="B9" t="s">
        <v>348</v>
      </c>
    </row>
    <row r="10" spans="2:5" x14ac:dyDescent="0.25">
      <c r="B10" t="s">
        <v>349</v>
      </c>
    </row>
    <row r="13" spans="2:5" x14ac:dyDescent="0.25">
      <c r="B13" t="s">
        <v>110</v>
      </c>
    </row>
    <row r="14" spans="2:5" x14ac:dyDescent="0.25">
      <c r="B14" t="s">
        <v>124</v>
      </c>
    </row>
    <row r="15" spans="2:5" x14ac:dyDescent="0.25">
      <c r="B15" t="s">
        <v>350</v>
      </c>
    </row>
    <row r="16" spans="2:5" x14ac:dyDescent="0.25">
      <c r="B16" t="s">
        <v>351</v>
      </c>
    </row>
    <row r="17" spans="2:2" x14ac:dyDescent="0.25">
      <c r="B17" t="s">
        <v>352</v>
      </c>
    </row>
    <row r="18" spans="2:2" x14ac:dyDescent="0.25">
      <c r="B18" t="s">
        <v>353</v>
      </c>
    </row>
    <row r="19" spans="2:2" x14ac:dyDescent="0.25">
      <c r="B19" t="s">
        <v>354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2024-04-07T16:32:23Z</dcterms:modified>
  <cp:category/>
  <cp:contentStatus/>
</cp:coreProperties>
</file>