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F 2024\MRF 2024 APROBADOS CICCI\"/>
    </mc:Choice>
  </mc:AlternateContent>
  <xr:revisionPtr revIDLastSave="0" documentId="13_ncr:1_{4FFD31B7-79FE-45FD-9648-70495B05F41F}" xr6:coauthVersionLast="47" xr6:coauthVersionMax="47" xr10:uidLastSave="{00000000-0000-0000-0000-000000000000}"/>
  <bookViews>
    <workbookView xWindow="-120" yWindow="-120" windowWidth="20730" windowHeight="1104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2" i="1" l="1"/>
  <c r="T36" i="1"/>
  <c r="T30" i="1"/>
  <c r="H36" i="1"/>
  <c r="I36" i="1" s="1"/>
  <c r="Q12" i="1" l="1"/>
  <c r="H60" i="1" l="1"/>
  <c r="I60" i="1" s="1"/>
  <c r="T66" i="1"/>
  <c r="T60" i="1"/>
  <c r="Q61" i="1"/>
  <c r="T61" i="1"/>
  <c r="Q62" i="1"/>
  <c r="T62" i="1"/>
  <c r="Q63" i="1"/>
  <c r="T63" i="1"/>
  <c r="Q64" i="1"/>
  <c r="T64" i="1"/>
  <c r="Q65" i="1"/>
  <c r="T65" i="1"/>
  <c r="H66" i="1"/>
  <c r="I66" i="1" s="1"/>
  <c r="Q67" i="1"/>
  <c r="T67" i="1"/>
  <c r="Q68" i="1"/>
  <c r="T68" i="1"/>
  <c r="Q69" i="1"/>
  <c r="T69" i="1"/>
  <c r="Q70" i="1"/>
  <c r="T70" i="1"/>
  <c r="Q71" i="1"/>
  <c r="T71" i="1"/>
  <c r="K64" i="1"/>
  <c r="K70" i="1"/>
  <c r="K69" i="1"/>
  <c r="K63" i="1"/>
  <c r="K62" i="1"/>
  <c r="K61" i="1"/>
  <c r="K65" i="1"/>
  <c r="K67" i="1"/>
  <c r="K71" i="1"/>
  <c r="K68"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H12" i="1" l="1"/>
  <c r="I12" i="1" s="1"/>
  <c r="K31" i="1"/>
  <c r="K40" i="1"/>
  <c r="K49" i="1"/>
  <c r="K52" i="1"/>
  <c r="K21" i="1"/>
  <c r="K28" i="1"/>
  <c r="K38" i="1"/>
  <c r="K27" i="1"/>
  <c r="K19" i="1"/>
  <c r="K26" i="1"/>
  <c r="K34" i="1"/>
  <c r="K45" i="1"/>
  <c r="K59" i="1"/>
  <c r="K51" i="1"/>
  <c r="K50" i="1"/>
  <c r="K58" i="1"/>
  <c r="K39" i="1"/>
  <c r="K57" i="1"/>
  <c r="K35" i="1"/>
  <c r="K25" i="1"/>
  <c r="K53" i="1"/>
  <c r="K37" i="1"/>
  <c r="K47" i="1"/>
  <c r="K33" i="1"/>
  <c r="K56" i="1"/>
  <c r="K29" i="1"/>
  <c r="K41" i="1"/>
  <c r="K43" i="1"/>
  <c r="K20" i="1"/>
  <c r="K44" i="1"/>
  <c r="K55" i="1"/>
  <c r="K46" i="1"/>
  <c r="K32" i="1"/>
  <c r="K23" i="1"/>
  <c r="K22" i="1"/>
  <c r="G225" i="13" l="1"/>
  <c r="G215" i="13"/>
  <c r="G216" i="13"/>
  <c r="G217" i="13"/>
  <c r="G218" i="13"/>
  <c r="G219" i="13"/>
  <c r="G220" i="13"/>
  <c r="G221" i="13"/>
  <c r="G222" i="13"/>
  <c r="G223" i="13"/>
  <c r="G224" i="13"/>
  <c r="G214" i="13"/>
  <c r="K17" i="1"/>
  <c r="B225" i="13" a="1"/>
  <c r="K16" i="1"/>
  <c r="K13" i="1"/>
  <c r="K14" i="1"/>
  <c r="K15" i="1"/>
  <c r="B225"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AB54" i="1" l="1"/>
  <c r="AA54" i="1" s="1"/>
  <c r="AB49" i="1" l="1"/>
  <c r="AA49" i="1" s="1"/>
  <c r="AB25" i="1"/>
  <c r="AA25" i="1" s="1"/>
  <c r="AB19" i="1"/>
  <c r="AB20" i="1" s="1"/>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38" i="1"/>
  <c r="AA37" i="1"/>
  <c r="AA43" i="1"/>
  <c r="AB44" i="1"/>
  <c r="AA44" i="1" s="1"/>
  <c r="AB45" i="1"/>
  <c r="AB50" i="1"/>
  <c r="AA50" i="1" s="1"/>
  <c r="AB51" i="1"/>
  <c r="AA51" i="1" s="1"/>
  <c r="AA55" i="1"/>
  <c r="AB56" i="1"/>
  <c r="AA31" i="1"/>
  <c r="AB32" i="1"/>
  <c r="AA19" i="1" l="1"/>
  <c r="W27" i="19" s="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AB13" i="1" l="1"/>
  <c r="AA13" i="1" s="1"/>
  <c r="AI6" i="19" l="1"/>
  <c r="AI16" i="19"/>
  <c r="Q36" i="19"/>
  <c r="W6" i="19"/>
  <c r="W26" i="19"/>
  <c r="K26" i="19"/>
  <c r="W46" i="19"/>
  <c r="AI36" i="19"/>
  <c r="AI26" i="19"/>
  <c r="AC6" i="19"/>
  <c r="Q46" i="19"/>
  <c r="AC16" i="19"/>
  <c r="AC13" i="1"/>
  <c r="W36" i="19"/>
  <c r="AC36" i="19"/>
  <c r="K16" i="19"/>
  <c r="AC26" i="19"/>
  <c r="K46" i="19"/>
  <c r="AI46" i="19"/>
  <c r="AC46" i="19"/>
  <c r="Q6" i="19"/>
  <c r="W16" i="19"/>
  <c r="K36" i="19"/>
  <c r="Q26" i="19"/>
  <c r="K6" i="19"/>
  <c r="Q16" i="19"/>
  <c r="K66" i="1" l="1"/>
  <c r="L66" i="1" s="1"/>
  <c r="K48" i="1"/>
  <c r="L48" i="1" s="1"/>
  <c r="K12" i="1"/>
  <c r="L12" i="1" s="1"/>
  <c r="K60" i="1"/>
  <c r="L60" i="1" s="1"/>
  <c r="K24" i="1"/>
  <c r="L24" i="1" s="1"/>
  <c r="K18" i="1"/>
  <c r="L18" i="1" s="1"/>
  <c r="K42" i="1"/>
  <c r="L42" i="1" s="1"/>
  <c r="K36" i="1"/>
  <c r="L36" i="1" s="1"/>
  <c r="K54" i="1"/>
  <c r="L54" i="1" s="1"/>
  <c r="K30" i="1"/>
  <c r="L30" i="1" s="1"/>
  <c r="M60" i="1" l="1"/>
  <c r="AB60" i="1" s="1"/>
  <c r="AA60" i="1" s="1"/>
  <c r="T26" i="18"/>
  <c r="AF26" i="18"/>
  <c r="Z10" i="18"/>
  <c r="Z34" i="18"/>
  <c r="AL34" i="18"/>
  <c r="AL10" i="18"/>
  <c r="AF34" i="18"/>
  <c r="Z42" i="18"/>
  <c r="N42" i="18"/>
  <c r="AF18" i="18"/>
  <c r="AL18" i="18"/>
  <c r="N34" i="18"/>
  <c r="AL42" i="18"/>
  <c r="AL26" i="18"/>
  <c r="N26" i="18"/>
  <c r="T18" i="18"/>
  <c r="Z18" i="18"/>
  <c r="Z26" i="18"/>
  <c r="T10" i="18"/>
  <c r="N18" i="18"/>
  <c r="AF42" i="18"/>
  <c r="N10" i="18"/>
  <c r="T34" i="18"/>
  <c r="AF10" i="18"/>
  <c r="T42" i="18"/>
  <c r="N60" i="1"/>
  <c r="AF40" i="18"/>
  <c r="N8" i="18"/>
  <c r="T24" i="18"/>
  <c r="AL8" i="18"/>
  <c r="M42" i="1"/>
  <c r="AB42" i="1" s="1"/>
  <c r="AA42" i="1" s="1"/>
  <c r="Z8" i="18"/>
  <c r="N24" i="18"/>
  <c r="AL32" i="18"/>
  <c r="AF24" i="18"/>
  <c r="AL40" i="18"/>
  <c r="AF8" i="18"/>
  <c r="Z32" i="18"/>
  <c r="N40" i="18"/>
  <c r="AF16" i="18"/>
  <c r="Z40" i="18"/>
  <c r="N16" i="18"/>
  <c r="T32" i="18"/>
  <c r="Z24" i="18"/>
  <c r="AF32" i="18"/>
  <c r="N42" i="1"/>
  <c r="Z16" i="18"/>
  <c r="N32" i="18"/>
  <c r="AL16" i="18"/>
  <c r="T16" i="18"/>
  <c r="T40" i="18"/>
  <c r="AL24" i="18"/>
  <c r="T8" i="18"/>
  <c r="V6" i="18"/>
  <c r="AB38" i="18"/>
  <c r="AB22" i="18"/>
  <c r="AH38" i="18"/>
  <c r="AH30" i="18"/>
  <c r="AB6" i="18"/>
  <c r="V38" i="18"/>
  <c r="P30" i="18"/>
  <c r="P14" i="18"/>
  <c r="AB14" i="18"/>
  <c r="J14" i="18"/>
  <c r="N12" i="1"/>
  <c r="J6" i="18"/>
  <c r="AH6" i="18"/>
  <c r="J38" i="18"/>
  <c r="P6" i="18"/>
  <c r="V22" i="18"/>
  <c r="J22" i="18"/>
  <c r="V30" i="18"/>
  <c r="J30" i="18"/>
  <c r="AH22" i="18"/>
  <c r="M12" i="1"/>
  <c r="AB12" i="1" s="1"/>
  <c r="AA12" i="1" s="1"/>
  <c r="P38" i="18"/>
  <c r="V14" i="18"/>
  <c r="AB30" i="18"/>
  <c r="AH14" i="18"/>
  <c r="P22" i="18"/>
  <c r="J8" i="18"/>
  <c r="J32" i="18"/>
  <c r="V40" i="18"/>
  <c r="AB24" i="18"/>
  <c r="V24" i="18"/>
  <c r="V32" i="18"/>
  <c r="AH24" i="18"/>
  <c r="AB32" i="18"/>
  <c r="P8" i="18"/>
  <c r="J40" i="18"/>
  <c r="V16" i="18"/>
  <c r="P24" i="18"/>
  <c r="AB16" i="18"/>
  <c r="AH8" i="18"/>
  <c r="AB8" i="18"/>
  <c r="N30" i="1"/>
  <c r="AB40" i="18"/>
  <c r="J16" i="18"/>
  <c r="P16" i="18"/>
  <c r="AH40" i="18"/>
  <c r="AH16" i="18"/>
  <c r="P32" i="18"/>
  <c r="P40" i="18"/>
  <c r="M30" i="1"/>
  <c r="AB30" i="1" s="1"/>
  <c r="AA30" i="1" s="1"/>
  <c r="J24" i="18"/>
  <c r="V8" i="18"/>
  <c r="AH32" i="18"/>
  <c r="AD30" i="18"/>
  <c r="L38" i="18"/>
  <c r="AJ30" i="18"/>
  <c r="L22" i="18"/>
  <c r="AD38" i="18"/>
  <c r="L30" i="18"/>
  <c r="AJ6" i="18"/>
  <c r="X30" i="18"/>
  <c r="R14" i="18"/>
  <c r="AJ38" i="18"/>
  <c r="AD14" i="18"/>
  <c r="R22" i="18"/>
  <c r="L6" i="18"/>
  <c r="AD22" i="18"/>
  <c r="R38" i="18"/>
  <c r="AD6" i="18"/>
  <c r="X6" i="18"/>
  <c r="AJ22" i="18"/>
  <c r="X14" i="18"/>
  <c r="N18" i="1"/>
  <c r="R30" i="18"/>
  <c r="M18" i="1"/>
  <c r="AB18" i="1" s="1"/>
  <c r="AA18" i="1" s="1"/>
  <c r="AJ14" i="18"/>
  <c r="R6" i="18"/>
  <c r="X38" i="18"/>
  <c r="X22" i="18"/>
  <c r="L14" i="18"/>
  <c r="AH10" i="18"/>
  <c r="M48" i="1"/>
  <c r="AB48" i="1" s="1"/>
  <c r="AA48" i="1" s="1"/>
  <c r="AB26" i="18"/>
  <c r="P10" i="18"/>
  <c r="AH26" i="18"/>
  <c r="J10" i="18"/>
  <c r="AB10" i="18"/>
  <c r="P26" i="18"/>
  <c r="J42" i="18"/>
  <c r="V26" i="18"/>
  <c r="V34" i="18"/>
  <c r="AB42" i="18"/>
  <c r="J26" i="18"/>
  <c r="J18" i="18"/>
  <c r="V42" i="18"/>
  <c r="P34" i="18"/>
  <c r="V18" i="18"/>
  <c r="P42" i="18"/>
  <c r="AH18" i="18"/>
  <c r="P18" i="18"/>
  <c r="AB18" i="18"/>
  <c r="AB34" i="18"/>
  <c r="AH34" i="18"/>
  <c r="N48" i="1"/>
  <c r="AH42" i="18"/>
  <c r="V10" i="18"/>
  <c r="J34" i="18"/>
  <c r="L40" i="18"/>
  <c r="AD40" i="18"/>
  <c r="R24" i="18"/>
  <c r="AJ24" i="18"/>
  <c r="AJ32" i="18"/>
  <c r="L32" i="18"/>
  <c r="AJ8" i="18"/>
  <c r="L16" i="18"/>
  <c r="X16" i="18"/>
  <c r="L24" i="18"/>
  <c r="L8" i="18"/>
  <c r="R32" i="18"/>
  <c r="X40" i="18"/>
  <c r="X8" i="18"/>
  <c r="AJ40" i="18"/>
  <c r="R8" i="18"/>
  <c r="AD24" i="18"/>
  <c r="M36" i="1"/>
  <c r="AB36" i="1" s="1"/>
  <c r="AA36" i="1" s="1"/>
  <c r="X32" i="18"/>
  <c r="AD16" i="18"/>
  <c r="AD8" i="18"/>
  <c r="AJ16" i="18"/>
  <c r="X24" i="18"/>
  <c r="R16" i="18"/>
  <c r="R40" i="18"/>
  <c r="AD32" i="18"/>
  <c r="N36" i="1"/>
  <c r="AJ10" i="18"/>
  <c r="M54" i="1"/>
  <c r="L34" i="18"/>
  <c r="X34" i="18"/>
  <c r="L10" i="18"/>
  <c r="AJ42" i="18"/>
  <c r="R34" i="18"/>
  <c r="AJ18" i="18"/>
  <c r="X18" i="18"/>
  <c r="AD42" i="18"/>
  <c r="L18" i="18"/>
  <c r="N54" i="1"/>
  <c r="AD26" i="18"/>
  <c r="X42" i="18"/>
  <c r="L42" i="18"/>
  <c r="X26" i="18"/>
  <c r="R18" i="18"/>
  <c r="AJ26" i="18"/>
  <c r="AD10" i="18"/>
  <c r="AJ34" i="18"/>
  <c r="R10" i="18"/>
  <c r="R42" i="18"/>
  <c r="X10" i="18"/>
  <c r="AD34" i="18"/>
  <c r="L26" i="18"/>
  <c r="R26" i="18"/>
  <c r="AD18" i="18"/>
  <c r="Z22" i="18"/>
  <c r="Z38" i="18"/>
  <c r="AL38" i="18"/>
  <c r="T38" i="18"/>
  <c r="AF22" i="18"/>
  <c r="M24" i="1"/>
  <c r="AB24" i="1" s="1"/>
  <c r="AA24" i="1" s="1"/>
  <c r="AL22" i="18"/>
  <c r="T30" i="18"/>
  <c r="AF14" i="18"/>
  <c r="N14" i="18"/>
  <c r="T22" i="18"/>
  <c r="N6" i="18"/>
  <c r="N30" i="18"/>
  <c r="T6" i="18"/>
  <c r="Z14" i="18"/>
  <c r="N22" i="18"/>
  <c r="AL6" i="18"/>
  <c r="N24" i="1"/>
  <c r="Z6" i="18"/>
  <c r="AL14" i="18"/>
  <c r="AF6" i="18"/>
  <c r="N38" i="18"/>
  <c r="AF30" i="18"/>
  <c r="T14" i="18"/>
  <c r="Z30" i="18"/>
  <c r="AF38" i="18"/>
  <c r="AL30" i="18"/>
  <c r="M66" i="1"/>
  <c r="AH44" i="18"/>
  <c r="J28" i="18"/>
  <c r="J44" i="18"/>
  <c r="P12" i="18"/>
  <c r="AH28" i="18"/>
  <c r="V44" i="18"/>
  <c r="N66" i="1"/>
  <c r="V12" i="18"/>
  <c r="AB20" i="18"/>
  <c r="AB28" i="18"/>
  <c r="P28" i="18"/>
  <c r="AH36" i="18"/>
  <c r="P20" i="18"/>
  <c r="V28" i="18"/>
  <c r="J12" i="18"/>
  <c r="AB44" i="18"/>
  <c r="P36" i="18"/>
  <c r="V36" i="18"/>
  <c r="AB36" i="18"/>
  <c r="AH12" i="18"/>
  <c r="P44" i="18"/>
  <c r="AH20" i="18"/>
  <c r="J36" i="18"/>
  <c r="V20" i="18"/>
  <c r="J20" i="18"/>
  <c r="AB12" i="18"/>
  <c r="V22" i="19" l="1"/>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J30" i="19"/>
  <c r="AB50" i="19"/>
  <c r="V50" i="19"/>
  <c r="AH40" i="19"/>
  <c r="AC36" i="1"/>
  <c r="P40" i="19"/>
  <c r="J40" i="19"/>
  <c r="V20" i="19"/>
  <c r="J50" i="19"/>
  <c r="P50" i="19"/>
  <c r="J10" i="19"/>
  <c r="V10" i="19"/>
  <c r="V40" i="19"/>
  <c r="V30" i="19"/>
  <c r="AH10" i="19"/>
  <c r="AB40" i="19"/>
  <c r="AB10" i="19"/>
  <c r="AB20" i="19"/>
  <c r="P20" i="19"/>
  <c r="AB30" i="19"/>
  <c r="AH20" i="19"/>
  <c r="P10" i="19"/>
  <c r="P30" i="19"/>
  <c r="AH30" i="19"/>
  <c r="AH50" i="19"/>
  <c r="J20" i="19"/>
  <c r="AB16" i="19"/>
  <c r="AH36" i="19"/>
  <c r="AC12" i="1"/>
  <c r="J36" i="19"/>
  <c r="V6" i="19"/>
  <c r="AH6" i="19"/>
  <c r="AB26" i="19"/>
  <c r="J26" i="19"/>
  <c r="P46" i="19"/>
  <c r="AH26" i="19"/>
  <c r="P26" i="19"/>
  <c r="AB36" i="19"/>
  <c r="AH46" i="19"/>
  <c r="J46" i="19"/>
  <c r="V46" i="19"/>
  <c r="AB46" i="19"/>
  <c r="V26" i="19"/>
  <c r="V36" i="19"/>
  <c r="P36" i="19"/>
  <c r="P6" i="19"/>
  <c r="J16" i="19"/>
  <c r="V16" i="19"/>
  <c r="AB6" i="19"/>
  <c r="AH16" i="19"/>
  <c r="P16" i="19"/>
  <c r="J6" i="19"/>
  <c r="V11" i="19"/>
  <c r="AB41" i="19"/>
  <c r="J21" i="19"/>
  <c r="V41" i="19"/>
  <c r="P51" i="19"/>
  <c r="J51" i="19"/>
  <c r="P11" i="19"/>
  <c r="AB21" i="19"/>
  <c r="AC42" i="1"/>
  <c r="AB31" i="19"/>
  <c r="V31" i="19"/>
  <c r="V21" i="19"/>
  <c r="AH51" i="19"/>
  <c r="P31" i="19"/>
  <c r="AH41" i="19"/>
  <c r="AB51" i="19"/>
  <c r="AH21" i="19"/>
  <c r="AH31" i="19"/>
  <c r="AH11" i="19"/>
  <c r="J11" i="19"/>
  <c r="J31" i="19"/>
  <c r="P41" i="19"/>
  <c r="P21" i="19"/>
  <c r="AB11" i="19"/>
  <c r="V51" i="19"/>
  <c r="J41" i="19"/>
  <c r="AH49" i="19"/>
  <c r="V39" i="19"/>
  <c r="J19" i="19"/>
  <c r="AB29" i="19"/>
  <c r="V49" i="19"/>
  <c r="AH29" i="19"/>
  <c r="AC30" i="1"/>
  <c r="P39" i="19"/>
  <c r="V9" i="19"/>
  <c r="V29" i="19"/>
  <c r="P49" i="19"/>
  <c r="AH39" i="19"/>
  <c r="AB19" i="19"/>
  <c r="J39" i="19"/>
  <c r="P9" i="19"/>
  <c r="AH9" i="19"/>
  <c r="P29" i="19"/>
  <c r="J49" i="19"/>
  <c r="V19" i="19"/>
  <c r="J9" i="19"/>
  <c r="AB39" i="19"/>
  <c r="AB9" i="19"/>
  <c r="J29" i="19"/>
  <c r="AB49" i="19"/>
  <c r="P19" i="19"/>
  <c r="AH19" i="19"/>
  <c r="AH8" i="19"/>
  <c r="AB48" i="19"/>
  <c r="V8" i="19"/>
  <c r="AH48" i="19"/>
  <c r="AH18" i="19"/>
  <c r="V18" i="19"/>
  <c r="J38" i="19"/>
  <c r="V28" i="19"/>
  <c r="AB8" i="19"/>
  <c r="P18" i="19"/>
  <c r="J28" i="19"/>
  <c r="J48" i="19"/>
  <c r="P28" i="19"/>
  <c r="AB28" i="19"/>
  <c r="V38" i="19"/>
  <c r="AH28" i="19"/>
  <c r="AB38" i="19"/>
  <c r="V48" i="19"/>
  <c r="P8" i="19"/>
  <c r="AH38" i="19"/>
  <c r="P48" i="19"/>
  <c r="AB18" i="19"/>
  <c r="J8" i="19"/>
  <c r="J18" i="19"/>
  <c r="AC24" i="1"/>
  <c r="P38" i="19"/>
  <c r="J47" i="19"/>
  <c r="AB17" i="19"/>
  <c r="AH17" i="19"/>
  <c r="P37" i="19"/>
  <c r="J37" i="19"/>
  <c r="AH27" i="19"/>
  <c r="AB27" i="19"/>
  <c r="J17" i="19"/>
  <c r="P27" i="19"/>
  <c r="V47" i="19"/>
  <c r="V27" i="19"/>
  <c r="P7" i="19"/>
  <c r="AH47" i="19"/>
  <c r="V17" i="19"/>
  <c r="AB7" i="19"/>
  <c r="J7" i="19"/>
  <c r="AH7" i="19"/>
  <c r="P17" i="19"/>
  <c r="AB47" i="19"/>
  <c r="AC18" i="1"/>
  <c r="P47" i="19"/>
  <c r="V7" i="19"/>
  <c r="AB37" i="19"/>
  <c r="V37" i="19"/>
  <c r="J27" i="19"/>
  <c r="AH37" i="19"/>
  <c r="AC60" i="1"/>
  <c r="P44" i="19"/>
  <c r="AB14" i="19"/>
  <c r="AH24" i="19"/>
  <c r="J34" i="19"/>
  <c r="P14" i="19"/>
  <c r="J54" i="19"/>
  <c r="V14" i="19"/>
  <c r="AH44" i="19"/>
  <c r="V44" i="19"/>
  <c r="AB44" i="19"/>
  <c r="AB34" i="19"/>
  <c r="AB24" i="19"/>
  <c r="V34" i="19"/>
  <c r="J44" i="19"/>
  <c r="P54" i="19"/>
  <c r="AH14" i="19"/>
  <c r="J14" i="19"/>
  <c r="P34" i="19"/>
  <c r="AH54" i="19"/>
  <c r="J24" i="19"/>
  <c r="V54" i="19"/>
  <c r="AB54" i="19"/>
  <c r="V24" i="19"/>
  <c r="AH34" i="19"/>
  <c r="P24"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<sst xmlns="http://schemas.openxmlformats.org/spreadsheetml/2006/main" count="553" uniqueCount="376">
  <si>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</si>
  <si>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</si>
  <si>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</si>
  <si>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</si>
  <si>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</si>
  <si>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</si>
  <si>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</si>
  <si>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</si>
  <si>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</si>
  <si>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</si>
  <si>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</si>
  <si>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</si>
  <si>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</si>
  <si>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</si>
  <si>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</si>
  <si>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</si>
  <si>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</si>
  <si>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</si>
  <si>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</si>
  <si>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</si>
  <si>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</si>
  <si>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</si>
  <si>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</si>
  <si>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</si>
  <si>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</si>
  <si>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</si>
  <si>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</si>
  <si>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</si>
  <si>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</si>
  <si>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</si>
  <si>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</si>
  <si>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</si>
  <si>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</si>
  <si>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</si>
  <si>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</si>
  <si>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</si>
  <si>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</si>
  <si>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</si>
  <si>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</si>
  <si>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</si>
  <si>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</si>
  <si>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</si>
  <si>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</si>
  <si>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</si>
  <si>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</si>
  <si>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</si>
  <si>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</si>
  <si>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</si>
  <si>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</si>
  <si>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</si>
  <si>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</si>
  <si>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</si>
  <si>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</si>
  <si>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</si>
  <si>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</si>
  <si>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</si>
  <si>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</si>
  <si>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</si>
  <si>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</si>
  <si>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</si>
  <si>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</si>
  <si>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</si>
  <si>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</si>
  <si>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</si>
  <si>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</si>
  <si>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</si>
  <si>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</si>
  <si>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</si>
  <si>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</si>
  <si>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</si>
  <si>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</si>
  <si>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</si>
  <si>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GESTIÓN DE ESPACIO PÚBLICO</t>
  </si>
  <si>
    <t>Objetivo:</t>
  </si>
  <si>
    <t>Dirigir, formular, coordinar y ejecutar los planes, programas y proyectos de la administración municipal, acorde a los lineamientos nacionales, departamentales y necesidades identificadas de la comunidad, para contribuir con el bienestar y el progreso de los ciudadanos con sostenibilidad social, económica, urbana y ambiental.</t>
  </si>
  <si>
    <t>Alcance:</t>
  </si>
  <si>
    <t>Inicia con la formulaciones políticas, planes, programas y proyectos de inversión municipal y termina con el seguimiento y retroalimentación a todos los procesos.</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</si>
  <si>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</si>
  <si>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</si>
  <si>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</si>
  <si>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</si>
  <si>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</si>
  <si>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</si>
  <si>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</si>
  <si>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</si>
  <si>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</si>
  <si>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</si>
  <si>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</si>
  <si>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</si>
  <si>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</si>
  <si>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</si>
  <si>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</si>
  <si>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</si>
  <si>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</si>
  <si>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</si>
  <si>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</si>
  <si>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</si>
  <si>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</si>
  <si>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</si>
  <si>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</si>
  <si>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</si>
  <si>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</si>
  <si>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</si>
  <si>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</si>
  <si>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</si>
  <si>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</si>
  <si>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</si>
  <si>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Pérdida, extravío, hurto, robo o declaratoria de bienes muebles faltantes pertenecientes a la entidad</t>
  </si>
  <si>
    <t>A causa de la omisión en la aplicación del procedimiento para actualización del inventario de bienes muebles</t>
  </si>
  <si>
    <t>Posibilidad de efecto dañoso sobre bienes por pérdida, extravío, hurto, robo o declaratoria de bienes muebles faltantes pertenecientes a la entidad, a causa de la omisión en la aplicación del procedimiento para actualización del inventario de bienes muebles.</t>
  </si>
  <si>
    <t>Daños Activos Físicos</t>
  </si>
  <si>
    <t xml:space="preserve">     Entre 100 y 500 SMLMV </t>
  </si>
  <si>
    <t>El servidor público verifica el inventario de bienes muebles asignados a su cargo, de acuerdo con el formato ESTADO ACTUAL DEL INVENTARIO RESUMIDO DEL SERVIDOR PÚBLICO F-INV-8500-238,37-015 reportado por el área de Inventarios</t>
  </si>
  <si>
    <t>Preventivo</t>
  </si>
  <si>
    <t>Manual</t>
  </si>
  <si>
    <t>Documentado</t>
  </si>
  <si>
    <t>Continua</t>
  </si>
  <si>
    <t>Con Registro</t>
  </si>
  <si>
    <t>Reducir (mitigar)</t>
  </si>
  <si>
    <t>Realizar anualmente la verificación de la totalidad de los bienes a cargo de cada servidor público del DADEP reportado en el formato ESTADO ACTUAL DEL INVENTARIO RESUMIDO DEL SERVIDOR PÚBLICO F-INV-8500-238,37-015  y dar respuesta a través de correo al área de  inventarios informando la conformidad o novedad que presenta del mismo.</t>
  </si>
  <si>
    <t>Servidores públicos DADEP</t>
  </si>
  <si>
    <t>Ejecución de un alcance inferior al contratado y pago total del contrato</t>
  </si>
  <si>
    <t>Deficiencias en  las funciones de Supervisión e Interventoría de los contratos de la Entidad</t>
  </si>
  <si>
    <t>Posibilidad de efecto dañoso sobre recursos públicos por la ejecución de un alcance inferior al contratado y pago total del contrato, a causa de las deficiencias en las funciones de Supervisión e Interventoría de los contratos de la Entidad.</t>
  </si>
  <si>
    <t>Ejecución y Administración de procesos</t>
  </si>
  <si>
    <t xml:space="preserve">     Entre 50 y 100 SMLMV </t>
  </si>
  <si>
    <t>El profesional designado por el jefe de área verifica el cumplimiento de las actividades y obligaciones contractuales de acuerdo con las condiciones y especificaciones pactadas y establecidas en la etapa contractual, de acuerdo a las normas vigentes.</t>
  </si>
  <si>
    <t>Realizar 1 informe de seguimiento semestral a las actividades y obligaciones contractuales tomando una muestra aleatoria del 20% a los contratos suscritos al DADEP, con el fin de verificar el cumplimiento a las condiciones y especificaciones pactadas y establecidas en la etapa contractual, de acuerdo a las normas vigentes.</t>
  </si>
  <si>
    <t xml:space="preserve">Supervisores designados </t>
  </si>
  <si>
    <t xml:space="preserve">Pago de sanción e intereses moratorios. </t>
  </si>
  <si>
    <t xml:space="preserve"> Trámite inoportuno a los requerimientos de los entes de control y vigilancia, de acuerdo con sus lineamientos y términos de ley </t>
  </si>
  <si>
    <t>Posibilidad de efecto dañoso sobre recursos públicos por pago de sanción e intereses moratorios, a causa del trámite inoportuno a los requerimientos de los entes de control y vigilancia, de acuerdo con sus lineamientos y términos de ley.</t>
  </si>
  <si>
    <t>El profesional encargado de dar trámite oportuno a los requerimientos de los entes de control y vigilancia, verifica los términos de acuerdo con los lineamientos y la normatividad vigente.</t>
  </si>
  <si>
    <t>Realizar un (01) informe semestral de PQRS enviadas por los entes de control y vigilancia asignadas a través del Sistema Gestión de Solicitudes del Ciudadano - GSC, que contenga como mínimo (Ente de control que envió la PQRS, Fecha de radicación, fecha de respuesta, Estado de la respuesta)</t>
  </si>
  <si>
    <t>Profesional encargado</t>
  </si>
  <si>
    <t>Desactualización del sistema de información adoptado por el municipio para administrar la propiedad inmobiliaria.</t>
  </si>
  <si>
    <t>Deficiencias en la incorporación de bienes inmuebles al listado del inventario general del patrimonio inmobiliario municipal una vez obtenida la titularidad.</t>
  </si>
  <si>
    <t>Posibilidad de efecto dañoso sobre recursos públicos por desactualización del Sistema de Información Financiera - SIF, a causa de la desactualización del sistema de información adoptado por el municipio para administrar la propiedad inmobiliaria.</t>
  </si>
  <si>
    <t xml:space="preserve">     Mayor a 500 SMLMV </t>
  </si>
  <si>
    <t>El profesional encargado de incorporar los bienes inmuebles, verifica que el sistema de información se encuentre actualizado una vez se obtenga la titularidad de los predios.</t>
  </si>
  <si>
    <t>Correctivo</t>
  </si>
  <si>
    <t>Realizar un (1) informe semestral de seguimiento al sistema de información financiera, donde se verifique la actualización de los bienes inmuebles propiedad del municipio  (incorporados, actualización de valores en cero, avaluados, en calidad de comodato y arriendo y predios dados de baja), anexando el pantallazo de actualización que genera el sistema.</t>
  </si>
  <si>
    <t>Pago de servicios públicos por bienes del municipio que se encuentran bajo la figura del comodato</t>
  </si>
  <si>
    <t>Ausencia de seguimiento al pago de servicios públicos de los bienes dados en comodato.</t>
  </si>
  <si>
    <t xml:space="preserve">     Afectación menor a 10 SMLMV .</t>
  </si>
  <si>
    <t>El profesional encargado de la UAIEP, realiza el seguimiento para mantener actualizada la información de los bienes inmuebles del municipio, así como la gestión de informar a quién la corresponde la obligación en el pago de servicios públicos y vigilancia, cada vez que se suscriba, liquide o cancele el contrato de comodato.</t>
  </si>
  <si>
    <t>Probabilidad</t>
  </si>
  <si>
    <t>Elaborar un (1) informe semestral de servicios públicos y novedades dirigido a la Subsecretaría de Bienes y Servicios para informar los predios que se encuentran en comodato.</t>
  </si>
  <si>
    <t>Deuda por concepto de contribución de valorización sobre los bienes inmuebles de propiedad del municipio que han sido objeto de contratos de comodato.</t>
  </si>
  <si>
    <t xml:space="preserve">Falta de reporte a la Oficina de Valorización de los bienes inmuebles de propiedad del municipio que deberían encontrarse exentos de la contribución de valorización. </t>
  </si>
  <si>
    <t xml:space="preserve">Posibilidad de efecto dañoso sobre recursos públicos por deuda por concepto de contribución de valorización sobre los bienes inmuebles de propiedad del municipio de uso público, debido a la falta de reporte a la Oficina de Valorización de los bienes inmuebles de propiedad del municipio que deberían encontrarse exentos de la contribución de valorización.  </t>
  </si>
  <si>
    <t>El profesional encargado de la UAIEP verifica los bienes inmuebles de propiedad del municipio de uso público, sobre los cuales se causa la contribución por valorización y que deberían encontrarse exentos.</t>
  </si>
  <si>
    <t>Realizar un informe semestral respecto a las gestiones realizadas para la solicitud de la exoneración y/o eliminación de la deuda sobre los predios que presenten deuda por concepto de contribución a la valorización  y que deberían encontrarse exentos.</t>
  </si>
  <si>
    <t xml:space="preserve">Investigaciones y sanciones  por entes de control </t>
  </si>
  <si>
    <t xml:space="preserve"> Baja gestion en el cumplimiento a los fallos de las acciones populares generando incidentes de desacato</t>
  </si>
  <si>
    <t>Posibilidad de afectación económica y reputacional por posibles investigaciones y sanciones de entes de control debido a la baja gestión en el cumplimiento a los fallos de las acciones populares generando incidentes de desacato.</t>
  </si>
  <si>
    <t>Ejecucion y Administracion de procesos</t>
  </si>
  <si>
    <t>El profesional encargado verifica el los compromisos ordenados por el juez mediante seguimiento a los incidentes de desacato.</t>
  </si>
  <si>
    <t>Realizar un seguimiento semestral a los compromisos ordenados por el juez  a los incidentes de desacato.</t>
  </si>
  <si>
    <t>Profesional asignado</t>
  </si>
  <si>
    <r>
      <rPr>
        <b/>
        <sz val="11"/>
        <color theme="9" tint="-0.249977111117893"/>
        <rFont val="Arial"/>
        <family val="2"/>
      </rPr>
      <t xml:space="preserve">*Nota: </t>
    </r>
    <r>
      <rPr>
        <sz val="11"/>
        <color theme="1"/>
        <rFont val="Arial"/>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</si>
  <si>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</si>
  <si>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</si>
  <si>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</si>
  <si>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</si>
  <si>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</si>
  <si>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</si>
  <si>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</si>
  <si>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</si>
  <si>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</si>
  <si>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</si>
  <si>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</si>
  <si>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</si>
  <si>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</si>
  <si>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</si>
  <si>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</si>
  <si>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</si>
  <si>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</si>
  <si>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</si>
  <si>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</si>
  <si>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</si>
  <si>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</si>
  <si>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</si>
  <si>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</si>
  <si>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</si>
  <si>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</si>
  <si>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</si>
  <si>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</si>
  <si>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</si>
  <si>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</si>
  <si>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</si>
  <si>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</si>
  <si>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</si>
  <si>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</si>
  <si>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</si>
  <si>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</si>
  <si>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</si>
  <si>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</si>
  <si>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</si>
  <si>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</si>
  <si>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</si>
  <si>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</si>
  <si>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</si>
  <si>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</si>
  <si>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</si>
  <si>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</si>
  <si>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</si>
  <si>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</si>
  <si>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</si>
  <si>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</si>
  <si>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</si>
  <si>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</si>
  <si>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</si>
  <si>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</si>
  <si>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</si>
  <si>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</si>
  <si>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</si>
  <si>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</si>
  <si>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</si>
  <si>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</si>
  <si>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</si>
  <si>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</si>
  <si>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</si>
  <si>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</si>
  <si>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</si>
  <si>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</si>
  <si>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</si>
  <si>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</si>
  <si>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</si>
  <si>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</si>
  <si>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</si>
  <si>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</si>
  <si>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</si>
  <si>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</si>
  <si>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</si>
  <si>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</si>
  <si>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</si>
  <si>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</si>
  <si>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</si>
  <si>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</si>
  <si>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</si>
  <si>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</si>
  <si>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</si>
  <si>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</si>
  <si>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</si>
  <si>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</si>
  <si>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</si>
  <si>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</si>
  <si>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</si>
  <si>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</si>
  <si>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</si>
  <si>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</si>
  <si>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</si>
  <si>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</si>
  <si>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</si>
  <si>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</si>
  <si>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</si>
  <si>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</si>
  <si>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</si>
  <si>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</si>
  <si>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</si>
  <si>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</si>
  <si>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</si>
  <si>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</si>
  <si>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</si>
  <si>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</si>
  <si>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</si>
  <si>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</si>
  <si>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</si>
  <si>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</si>
  <si>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</si>
  <si>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</si>
  <si>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</si>
  <si>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</si>
  <si>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</si>
  <si>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</si>
  <si>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</si>
  <si>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</si>
  <si>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</si>
  <si>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</si>
  <si>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</si>
  <si>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</si>
  <si>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</si>
  <si>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</si>
  <si>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</si>
  <si>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</si>
  <si>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</si>
  <si>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</si>
  <si>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</si>
  <si>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</si>
  <si>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</si>
  <si>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</si>
  <si>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</si>
  <si>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</si>
  <si>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</si>
  <si>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</si>
  <si>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</si>
  <si>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</si>
  <si>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</si>
  <si>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</si>
  <si>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</si>
  <si>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</si>
  <si>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</si>
  <si>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</si>
  <si>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</si>
  <si>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</si>
  <si>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</si>
  <si>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</si>
  <si>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</si>
  <si>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</si>
  <si>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</si>
  <si>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</si>
  <si>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</si>
  <si>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</si>
  <si>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</si>
  <si>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</si>
  <si>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</si>
  <si>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</si>
  <si>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</si>
  <si>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</si>
  <si>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</si>
  <si>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</si>
  <si>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</si>
  <si>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</si>
  <si>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</si>
  <si>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</si>
  <si>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</si>
  <si>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</si>
  <si>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</si>
  <si>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</si>
  <si>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</si>
  <si>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</si>
  <si>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</si>
  <si>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</si>
  <si>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</si>
  <si>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</si>
  <si>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</si>
  <si>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</si>
  <si>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</si>
  <si>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</si>
  <si>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</si>
  <si>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</si>
  <si>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</si>
  <si>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</si>
  <si>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</si>
  <si>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</si>
  <si>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</si>
  <si>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</si>
  <si>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</si>
  <si>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</si>
  <si>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</si>
  <si>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</si>
  <si>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</si>
  <si>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</si>
  <si>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</si>
  <si>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</si>
  <si>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</si>
  <si>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</si>
  <si>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</si>
  <si>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</si>
  <si>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</si>
  <si>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</si>
  <si>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</si>
  <si>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</si>
  <si>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</si>
  <si>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</si>
  <si>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</si>
  <si>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</si>
  <si>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</si>
  <si>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</si>
  <si>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</si>
  <si>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</si>
  <si>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</si>
  <si>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</si>
  <si>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</si>
  <si>
    <t>Posibilidad de efecto dañoso sobre recursos públicos por pago de servicios públicos por bienes del municipio que se encuentran bajo la figura del comodato, a causa de la ausencia de seguimiento al pago de servicios públicos de los bienes dados en comodato.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</si>
</sst>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5"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6" tint="-0.249977111117893"/>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b/>
      <sz val="28"/>
      <color theme="1"/>
      <name val="Arial"/>
      <family val="2"/>
    </font>
    <font>
      <b/>
      <sz val="12"/>
      <color theme="1"/>
      <name val="Arial"/>
      <family val="2"/>
    </font>
    <font>
      <b/>
      <sz val="14"/>
      <color theme="1"/>
      <name val="Arial"/>
      <family val="2"/>
    </font>
    <font>
      <b/>
      <sz val="11"/>
      <color theme="9" tint="-0.249977111117893"/>
      <name val="Arial"/>
      <family val="2"/>
    </font>
    <font>
      <sz val="14"/>
      <color theme="1"/>
      <name val="Arial Narrow"/>
      <family val="2"/>
    </font>
    <font>
      <b/>
      <sz val="12"/>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9" fontId="8" fillId="0" borderId="0" applyFont="0" applyFill="0" applyBorder="0" applyAlignment="0" applyProtection="0"/>
    <xf numFmtId="0" fontId="32" fillId="0" borderId="0"/>
    <xf numFmtId="0" fontId="33" fillId="0" borderId="0"/>
    <xf numFmtId="0" fontId="5" fillId="0" borderId="0"/>
  </cellStyleXfs>
  <cellXfs count="471">
    <xf numFmtId="0" fontId="0" fillId="0" borderId="0" xfId="0"/>
    <xf numFmtId="0" fontId="5" fillId="0" borderId="0" xfId="0" applyFont="1"/>
    <xf numFmtId="0" fontId="3" fillId="0" borderId="1" xfId="0" applyFont="1" applyBorder="1" applyAlignment="1">
      <alignment horizontal="left" vertical="center" wrapText="1" indent="1" readingOrder="1"/>
    </xf>
    <xf numFmtId="0" fontId="19" fillId="0" borderId="0" xfId="0" applyFont="1"/>
    <xf numFmtId="0" fontId="12" fillId="11" borderId="11" xfId="0" applyFont="1" applyFill="1" applyBorder="1" applyAlignment="1" applyProtection="1">
      <alignment horizontal="center" vertical="center" wrapText="1" readingOrder="1"/>
      <protection hidden="1"/>
    </xf>
    <xf numFmtId="0" fontId="12" fillId="11" borderId="18" xfId="0" applyFont="1" applyFill="1" applyBorder="1" applyAlignment="1" applyProtection="1">
      <alignment horizontal="center" vertical="center" wrapText="1" readingOrder="1"/>
      <protection hidden="1"/>
    </xf>
    <xf numFmtId="0" fontId="12" fillId="11" borderId="12" xfId="0" applyFont="1" applyFill="1" applyBorder="1" applyAlignment="1" applyProtection="1">
      <alignment horizontal="center" vertical="center" wrapText="1" readingOrder="1"/>
      <protection hidden="1"/>
    </xf>
    <xf numFmtId="0" fontId="12" fillId="12" borderId="11" xfId="0" applyFont="1" applyFill="1" applyBorder="1" applyAlignment="1" applyProtection="1">
      <alignment horizontal="center" wrapText="1" readingOrder="1"/>
      <protection hidden="1"/>
    </xf>
    <xf numFmtId="0" fontId="12" fillId="12" borderId="18" xfId="0" applyFont="1" applyFill="1" applyBorder="1" applyAlignment="1" applyProtection="1">
      <alignment horizontal="center" wrapText="1" readingOrder="1"/>
      <protection hidden="1"/>
    </xf>
    <xf numFmtId="0" fontId="12" fillId="12" borderId="12" xfId="0" applyFont="1" applyFill="1" applyBorder="1" applyAlignment="1" applyProtection="1">
      <alignment horizontal="center" wrapText="1" readingOrder="1"/>
      <protection hidden="1"/>
    </xf>
    <xf numFmtId="0" fontId="12" fillId="11" borderId="13" xfId="0" applyFont="1" applyFill="1" applyBorder="1" applyAlignment="1" applyProtection="1">
      <alignment horizontal="center" vertical="center" wrapText="1" readingOrder="1"/>
      <protection hidden="1"/>
    </xf>
    <xf numFmtId="0" fontId="12" fillId="11" borderId="0" xfId="0" applyFont="1" applyFill="1" applyAlignment="1" applyProtection="1">
      <alignment horizontal="center" vertical="center" wrapText="1" readingOrder="1"/>
      <protection hidden="1"/>
    </xf>
    <xf numFmtId="0" fontId="12" fillId="11" borderId="14" xfId="0" applyFont="1" applyFill="1" applyBorder="1" applyAlignment="1" applyProtection="1">
      <alignment horizontal="center" vertical="center" wrapText="1" readingOrder="1"/>
      <protection hidden="1"/>
    </xf>
    <xf numFmtId="0" fontId="12" fillId="12" borderId="13" xfId="0" applyFont="1" applyFill="1" applyBorder="1" applyAlignment="1" applyProtection="1">
      <alignment horizontal="center" wrapText="1" readingOrder="1"/>
      <protection hidden="1"/>
    </xf>
    <xf numFmtId="0" fontId="12" fillId="12" borderId="0" xfId="0" applyFont="1" applyFill="1" applyAlignment="1" applyProtection="1">
      <alignment horizontal="center" wrapText="1" readingOrder="1"/>
      <protection hidden="1"/>
    </xf>
    <xf numFmtId="0" fontId="12" fillId="12" borderId="14" xfId="0" applyFont="1" applyFill="1" applyBorder="1" applyAlignment="1" applyProtection="1">
      <alignment horizontal="center" wrapText="1" readingOrder="1"/>
      <protection hidden="1"/>
    </xf>
    <xf numFmtId="0" fontId="12" fillId="11" borderId="15" xfId="0" applyFont="1" applyFill="1" applyBorder="1" applyAlignment="1" applyProtection="1">
      <alignment horizontal="center" vertical="center" wrapText="1" readingOrder="1"/>
      <protection hidden="1"/>
    </xf>
    <xf numFmtId="0" fontId="12" fillId="11" borderId="17" xfId="0" applyFont="1" applyFill="1" applyBorder="1" applyAlignment="1" applyProtection="1">
      <alignment horizontal="center" vertical="center" wrapText="1" readingOrder="1"/>
      <protection hidden="1"/>
    </xf>
    <xf numFmtId="0" fontId="12" fillId="11" borderId="16" xfId="0" applyFont="1" applyFill="1" applyBorder="1" applyAlignment="1" applyProtection="1">
      <alignment horizontal="center" vertical="center" wrapText="1" readingOrder="1"/>
      <protection hidden="1"/>
    </xf>
    <xf numFmtId="0" fontId="12" fillId="12" borderId="15" xfId="0" applyFont="1" applyFill="1" applyBorder="1" applyAlignment="1" applyProtection="1">
      <alignment horizontal="center" wrapText="1" readingOrder="1"/>
      <protection hidden="1"/>
    </xf>
    <xf numFmtId="0" fontId="12" fillId="12" borderId="17" xfId="0" applyFont="1" applyFill="1" applyBorder="1" applyAlignment="1" applyProtection="1">
      <alignment horizontal="center" wrapText="1" readingOrder="1"/>
      <protection hidden="1"/>
    </xf>
    <xf numFmtId="0" fontId="12" fillId="12" borderId="16" xfId="0" applyFont="1" applyFill="1" applyBorder="1" applyAlignment="1" applyProtection="1">
      <alignment horizontal="center" wrapText="1" readingOrder="1"/>
      <protection hidden="1"/>
    </xf>
    <xf numFmtId="0" fontId="12" fillId="13" borderId="11" xfId="0" applyFont="1" applyFill="1" applyBorder="1" applyAlignment="1" applyProtection="1">
      <alignment horizontal="center" wrapText="1" readingOrder="1"/>
      <protection hidden="1"/>
    </xf>
    <xf numFmtId="0" fontId="12" fillId="13" borderId="18" xfId="0" applyFont="1" applyFill="1" applyBorder="1" applyAlignment="1" applyProtection="1">
      <alignment horizontal="center" wrapText="1" readingOrder="1"/>
      <protection hidden="1"/>
    </xf>
    <xf numFmtId="0" fontId="12" fillId="13" borderId="12" xfId="0" applyFont="1" applyFill="1" applyBorder="1" applyAlignment="1" applyProtection="1">
      <alignment horizontal="center" wrapText="1" readingOrder="1"/>
      <protection hidden="1"/>
    </xf>
    <xf numFmtId="0" fontId="12" fillId="13" borderId="13" xfId="0" applyFont="1" applyFill="1" applyBorder="1" applyAlignment="1" applyProtection="1">
      <alignment horizontal="center" wrapText="1" readingOrder="1"/>
      <protection hidden="1"/>
    </xf>
    <xf numFmtId="0" fontId="12" fillId="13" borderId="0" xfId="0" applyFont="1" applyFill="1" applyAlignment="1" applyProtection="1">
      <alignment horizontal="center" wrapText="1" readingOrder="1"/>
      <protection hidden="1"/>
    </xf>
    <xf numFmtId="0" fontId="12" fillId="13" borderId="14" xfId="0" applyFont="1" applyFill="1" applyBorder="1" applyAlignment="1" applyProtection="1">
      <alignment horizontal="center" wrapText="1" readingOrder="1"/>
      <protection hidden="1"/>
    </xf>
    <xf numFmtId="0" fontId="12" fillId="13" borderId="15" xfId="0" applyFont="1" applyFill="1" applyBorder="1" applyAlignment="1" applyProtection="1">
      <alignment horizontal="center" wrapText="1" readingOrder="1"/>
      <protection hidden="1"/>
    </xf>
    <xf numFmtId="0" fontId="12" fillId="13" borderId="17" xfId="0" applyFont="1" applyFill="1" applyBorder="1" applyAlignment="1" applyProtection="1">
      <alignment horizontal="center" wrapText="1" readingOrder="1"/>
      <protection hidden="1"/>
    </xf>
    <xf numFmtId="0" fontId="12" fillId="13" borderId="16" xfId="0" applyFont="1" applyFill="1" applyBorder="1" applyAlignment="1" applyProtection="1">
      <alignment horizontal="center" wrapText="1" readingOrder="1"/>
      <protection hidden="1"/>
    </xf>
    <xf numFmtId="0" fontId="12" fillId="5" borderId="11" xfId="0" applyFont="1" applyFill="1" applyBorder="1" applyAlignment="1" applyProtection="1">
      <alignment horizontal="center" wrapText="1" readingOrder="1"/>
      <protection hidden="1"/>
    </xf>
    <xf numFmtId="0" fontId="12" fillId="5" borderId="18" xfId="0" applyFont="1" applyFill="1" applyBorder="1" applyAlignment="1" applyProtection="1">
      <alignment horizontal="center" wrapText="1" readingOrder="1"/>
      <protection hidden="1"/>
    </xf>
    <xf numFmtId="0" fontId="12" fillId="5" borderId="12" xfId="0" applyFont="1" applyFill="1" applyBorder="1" applyAlignment="1" applyProtection="1">
      <alignment horizontal="center" wrapText="1" readingOrder="1"/>
      <protection hidden="1"/>
    </xf>
    <xf numFmtId="0" fontId="12" fillId="5" borderId="13" xfId="0" applyFont="1" applyFill="1" applyBorder="1" applyAlignment="1" applyProtection="1">
      <alignment horizontal="center" wrapText="1" readingOrder="1"/>
      <protection hidden="1"/>
    </xf>
    <xf numFmtId="0" fontId="12" fillId="5" borderId="0" xfId="0" applyFont="1" applyFill="1" applyAlignment="1" applyProtection="1">
      <alignment horizontal="center" wrapText="1" readingOrder="1"/>
      <protection hidden="1"/>
    </xf>
    <xf numFmtId="0" fontId="12" fillId="5" borderId="14" xfId="0" applyFont="1" applyFill="1" applyBorder="1" applyAlignment="1" applyProtection="1">
      <alignment horizontal="center" wrapText="1" readingOrder="1"/>
      <protection hidden="1"/>
    </xf>
    <xf numFmtId="0" fontId="12" fillId="5" borderId="15" xfId="0" applyFont="1" applyFill="1" applyBorder="1" applyAlignment="1" applyProtection="1">
      <alignment horizontal="center" wrapText="1" readingOrder="1"/>
      <protection hidden="1"/>
    </xf>
    <xf numFmtId="0" fontId="12" fillId="5" borderId="17" xfId="0" applyFont="1" applyFill="1" applyBorder="1" applyAlignment="1" applyProtection="1">
      <alignment horizontal="center" wrapText="1" readingOrder="1"/>
      <protection hidden="1"/>
    </xf>
    <xf numFmtId="0" fontId="12" fillId="5" borderId="16" xfId="0" applyFont="1" applyFill="1" applyBorder="1" applyAlignment="1" applyProtection="1">
      <alignment horizontal="center" wrapText="1" readingOrder="1"/>
      <protection hidden="1"/>
    </xf>
    <xf numFmtId="0" fontId="16" fillId="13" borderId="18" xfId="0" applyFont="1" applyFill="1" applyBorder="1" applyAlignment="1" applyProtection="1">
      <alignment horizontal="center" wrapText="1" readingOrder="1"/>
      <protection hidden="1"/>
    </xf>
    <xf numFmtId="0" fontId="0" fillId="3" borderId="0" xfId="0" applyFill="1"/>
    <xf numFmtId="0" fontId="9" fillId="3" borderId="0" xfId="0" applyFont="1" applyFill="1" applyAlignment="1">
      <alignment vertical="center"/>
    </xf>
    <xf numFmtId="0" fontId="5" fillId="3" borderId="0" xfId="0" applyFont="1" applyFill="1"/>
    <xf numFmtId="0" fontId="22" fillId="3" borderId="0" xfId="0" applyFont="1" applyFill="1"/>
    <xf numFmtId="0" fontId="23" fillId="3" borderId="33" xfId="0" applyFont="1" applyFill="1" applyBorder="1" applyAlignment="1">
      <alignment horizontal="center" vertical="center" wrapText="1" readingOrder="1"/>
    </xf>
    <xf numFmtId="0" fontId="24" fillId="3" borderId="33" xfId="0" applyFont="1" applyFill="1" applyBorder="1" applyAlignment="1">
      <alignment horizontal="justify" vertical="center" wrapText="1" readingOrder="1"/>
    </xf>
    <xf numFmtId="9" fontId="23" fillId="3" borderId="40" xfId="0" applyNumberFormat="1" applyFont="1" applyFill="1" applyBorder="1" applyAlignment="1">
      <alignment horizontal="center" vertical="center" wrapText="1" readingOrder="1"/>
    </xf>
    <xf numFmtId="0" fontId="23" fillId="3" borderId="32" xfId="0" applyFont="1" applyFill="1" applyBorder="1" applyAlignment="1">
      <alignment horizontal="center" vertical="center" wrapText="1" readingOrder="1"/>
    </xf>
    <xf numFmtId="0" fontId="24" fillId="3" borderId="32" xfId="0" applyFont="1" applyFill="1" applyBorder="1" applyAlignment="1">
      <alignment horizontal="justify" vertical="center" wrapText="1" readingOrder="1"/>
    </xf>
    <xf numFmtId="9" fontId="23" fillId="3" borderId="35" xfId="0" applyNumberFormat="1" applyFont="1" applyFill="1" applyBorder="1" applyAlignment="1">
      <alignment horizontal="center" vertical="center" wrapText="1" readingOrder="1"/>
    </xf>
    <xf numFmtId="0" fontId="24" fillId="3" borderId="35" xfId="0" applyFont="1" applyFill="1" applyBorder="1" applyAlignment="1">
      <alignment horizontal="center" vertical="center" wrapText="1" readingOrder="1"/>
    </xf>
    <xf numFmtId="0" fontId="23" fillId="3" borderId="37" xfId="0" applyFont="1" applyFill="1" applyBorder="1" applyAlignment="1">
      <alignment horizontal="center" vertical="center" wrapText="1" readingOrder="1"/>
    </xf>
    <xf numFmtId="0" fontId="24" fillId="3" borderId="37" xfId="0" applyFont="1" applyFill="1" applyBorder="1" applyAlignment="1">
      <alignment horizontal="justify" vertical="center" wrapText="1" readingOrder="1"/>
    </xf>
    <xf numFmtId="0" fontId="24" fillId="3" borderId="38" xfId="0" applyFont="1" applyFill="1" applyBorder="1" applyAlignment="1">
      <alignment horizontal="center" vertical="center" wrapText="1" readingOrder="1"/>
    </xf>
    <xf numFmtId="0" fontId="31" fillId="3" borderId="0" xfId="0" applyFont="1" applyFill="1"/>
    <xf numFmtId="0" fontId="23" fillId="14" borderId="42" xfId="0" applyFont="1" applyFill="1" applyBorder="1" applyAlignment="1">
      <alignment horizontal="center" vertical="center" wrapText="1" readingOrder="1"/>
    </xf>
    <xf numFmtId="0" fontId="23" fillId="14" borderId="43" xfId="0" applyFont="1" applyFill="1" applyBorder="1" applyAlignment="1">
      <alignment horizontal="center" vertical="center" wrapText="1" readingOrder="1"/>
    </xf>
    <xf numFmtId="0" fontId="45" fillId="0" borderId="16" xfId="0" applyFont="1" applyBorder="1" applyAlignment="1">
      <alignment horizontal="center" vertical="center" wrapText="1"/>
    </xf>
    <xf numFmtId="0" fontId="46"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4" fillId="0" borderId="14" xfId="0" applyFont="1" applyBorder="1" applyAlignment="1">
      <alignment horizontal="center" vertical="center" wrapText="1"/>
    </xf>
    <xf numFmtId="0" fontId="49" fillId="3" borderId="32" xfId="0" applyFont="1" applyFill="1" applyBorder="1" applyAlignment="1">
      <alignment horizontal="left" vertical="center"/>
    </xf>
    <xf numFmtId="0" fontId="20" fillId="3" borderId="32" xfId="0" applyFont="1" applyFill="1" applyBorder="1" applyAlignment="1">
      <alignment horizontal="center" vertical="center" wrapText="1"/>
    </xf>
    <xf numFmtId="0" fontId="34" fillId="3" borderId="32" xfId="2" applyFont="1" applyFill="1" applyBorder="1"/>
    <xf numFmtId="0" fontId="36" fillId="3" borderId="32" xfId="2" quotePrefix="1" applyFont="1" applyFill="1" applyBorder="1" applyAlignment="1">
      <alignment horizontal="left" vertical="top" wrapText="1"/>
    </xf>
    <xf numFmtId="0" fontId="37" fillId="3" borderId="32" xfId="2" quotePrefix="1" applyFont="1" applyFill="1" applyBorder="1" applyAlignment="1">
      <alignment horizontal="left" vertical="top" wrapText="1"/>
    </xf>
    <xf numFmtId="0" fontId="34" fillId="3" borderId="32" xfId="2" quotePrefix="1" applyFont="1" applyFill="1" applyBorder="1" applyAlignment="1">
      <alignment horizontal="left" vertical="top" wrapText="1"/>
    </xf>
    <xf numFmtId="0" fontId="38" fillId="3" borderId="32" xfId="2" quotePrefix="1" applyFont="1" applyFill="1" applyBorder="1" applyAlignment="1">
      <alignment horizontal="left" vertical="top" wrapText="1"/>
    </xf>
    <xf numFmtId="0" fontId="39" fillId="3" borderId="32" xfId="0" applyFont="1" applyFill="1" applyBorder="1" applyAlignment="1">
      <alignment horizontal="left" vertical="center" wrapText="1"/>
    </xf>
    <xf numFmtId="0" fontId="40" fillId="3" borderId="32" xfId="0" applyFont="1" applyFill="1" applyBorder="1" applyAlignment="1">
      <alignment horizontal="left" vertical="top" wrapText="1"/>
    </xf>
    <xf numFmtId="0" fontId="34" fillId="3" borderId="32" xfId="2" applyFont="1" applyFill="1" applyBorder="1" applyAlignment="1">
      <alignment horizontal="left" vertical="top" wrapText="1"/>
    </xf>
    <xf numFmtId="0" fontId="54" fillId="0" borderId="0" xfId="0" applyFont="1"/>
    <xf numFmtId="0" fontId="54" fillId="3" borderId="0" xfId="0" applyFont="1" applyFill="1"/>
    <xf numFmtId="0" fontId="54" fillId="3" borderId="32" xfId="0" applyFont="1" applyFill="1" applyBorder="1"/>
    <xf numFmtId="0" fontId="57" fillId="3" borderId="0" xfId="0" applyFont="1" applyFill="1"/>
    <xf numFmtId="0" fontId="58" fillId="5" borderId="32" xfId="0" applyFont="1" applyFill="1" applyBorder="1" applyAlignment="1">
      <alignment horizontal="center" vertical="center" wrapText="1" readingOrder="1"/>
    </xf>
    <xf numFmtId="0" fontId="58" fillId="7" borderId="32" xfId="0" applyFont="1" applyFill="1" applyBorder="1" applyAlignment="1">
      <alignment horizontal="center" vertical="center" wrapText="1" readingOrder="1"/>
    </xf>
    <xf numFmtId="0" fontId="58" fillId="4" borderId="32" xfId="0" applyFont="1" applyFill="1" applyBorder="1" applyAlignment="1">
      <alignment horizontal="center" vertical="center" wrapText="1" readingOrder="1"/>
    </xf>
    <xf numFmtId="0" fontId="58" fillId="8" borderId="32" xfId="0" applyFont="1" applyFill="1" applyBorder="1" applyAlignment="1">
      <alignment horizontal="center" vertical="center" wrapText="1" readingOrder="1"/>
    </xf>
    <xf numFmtId="0" fontId="59" fillId="9" borderId="32" xfId="0" applyFont="1" applyFill="1" applyBorder="1" applyAlignment="1">
      <alignment horizontal="center" vertical="center" wrapText="1" readingOrder="1"/>
    </xf>
    <xf numFmtId="0" fontId="60" fillId="3" borderId="0" xfId="0" applyFont="1" applyFill="1" applyAlignment="1">
      <alignment horizontal="justify" vertical="center" wrapText="1" readingOrder="1"/>
    </xf>
    <xf numFmtId="0" fontId="61" fillId="3" borderId="0" xfId="0" applyFont="1" applyFill="1" applyAlignment="1">
      <alignment vertical="center"/>
    </xf>
    <xf numFmtId="0" fontId="50" fillId="3" borderId="0" xfId="0" applyFont="1" applyFill="1"/>
    <xf numFmtId="0" fontId="57" fillId="0" borderId="0" xfId="0" applyFont="1"/>
    <xf numFmtId="0" fontId="60" fillId="0" borderId="0" xfId="0" applyFont="1" applyAlignment="1">
      <alignment horizontal="justify" vertical="center" wrapText="1" readingOrder="1"/>
    </xf>
    <xf numFmtId="0" fontId="62" fillId="0" borderId="0" xfId="0" applyFont="1" applyAlignment="1">
      <alignment vertical="center"/>
    </xf>
    <xf numFmtId="0" fontId="54" fillId="0" borderId="0" xfId="0" pivotButton="1" applyFont="1"/>
    <xf numFmtId="0" fontId="62" fillId="0" borderId="0" xfId="0" applyFont="1"/>
    <xf numFmtId="0" fontId="63" fillId="0" borderId="0" xfId="0" applyFont="1"/>
    <xf numFmtId="0" fontId="50" fillId="0" borderId="0" xfId="0" applyFont="1"/>
    <xf numFmtId="0" fontId="61" fillId="3" borderId="0" xfId="0" applyFont="1" applyFill="1" applyAlignment="1">
      <alignment horizontal="left" vertical="center"/>
    </xf>
    <xf numFmtId="0" fontId="65" fillId="0" borderId="32" xfId="0" applyFont="1" applyBorder="1" applyAlignment="1">
      <alignment horizontal="center" vertical="center" wrapText="1"/>
    </xf>
    <xf numFmtId="0" fontId="66" fillId="6" borderId="32" xfId="0" applyFont="1" applyFill="1" applyBorder="1" applyAlignment="1">
      <alignment horizontal="center" vertical="center" wrapText="1" readingOrder="1"/>
    </xf>
    <xf numFmtId="0" fontId="67" fillId="5" borderId="32" xfId="0" applyFont="1" applyFill="1" applyBorder="1" applyAlignment="1">
      <alignment horizontal="center" vertical="center" wrapText="1" readingOrder="1"/>
    </xf>
    <xf numFmtId="0" fontId="67" fillId="0" borderId="32" xfId="0" applyFont="1" applyBorder="1" applyAlignment="1">
      <alignment horizontal="justify" vertical="center" wrapText="1" readingOrder="1"/>
    </xf>
    <xf numFmtId="9" fontId="67" fillId="0" borderId="32" xfId="0" applyNumberFormat="1" applyFont="1" applyBorder="1" applyAlignment="1">
      <alignment horizontal="center" vertical="center" wrapText="1" readingOrder="1"/>
    </xf>
    <xf numFmtId="0" fontId="67" fillId="7" borderId="32" xfId="0" applyFont="1" applyFill="1" applyBorder="1" applyAlignment="1">
      <alignment horizontal="center" vertical="center" wrapText="1" readingOrder="1"/>
    </xf>
    <xf numFmtId="0" fontId="67" fillId="4" borderId="32" xfId="0" applyFont="1" applyFill="1" applyBorder="1" applyAlignment="1">
      <alignment horizontal="center" vertical="center" wrapText="1" readingOrder="1"/>
    </xf>
    <xf numFmtId="0" fontId="67" fillId="8" borderId="32" xfId="0" applyFont="1" applyFill="1" applyBorder="1" applyAlignment="1">
      <alignment horizontal="center" vertical="center" wrapText="1" readingOrder="1"/>
    </xf>
    <xf numFmtId="0" fontId="68" fillId="9" borderId="32" xfId="0" applyFont="1" applyFill="1" applyBorder="1" applyAlignment="1">
      <alignment horizontal="center" vertical="center" wrapText="1" readingOrder="1"/>
    </xf>
    <xf numFmtId="0" fontId="54" fillId="3" borderId="0" xfId="0" applyFont="1" applyFill="1" applyAlignment="1">
      <alignment horizontal="center" vertical="center"/>
    </xf>
    <xf numFmtId="0" fontId="54" fillId="3" borderId="0" xfId="0" applyFont="1" applyFill="1" applyAlignment="1">
      <alignment horizontal="left" vertical="center"/>
    </xf>
    <xf numFmtId="0" fontId="54" fillId="3" borderId="0" xfId="0" applyFont="1" applyFill="1" applyAlignment="1">
      <alignment horizontal="center"/>
    </xf>
    <xf numFmtId="0" fontId="54" fillId="3" borderId="0" xfId="0" applyFont="1" applyFill="1" applyAlignment="1">
      <alignment horizontal="justify" vertical="center"/>
    </xf>
    <xf numFmtId="0" fontId="61" fillId="2" borderId="2" xfId="0" applyFont="1" applyFill="1" applyBorder="1" applyAlignment="1">
      <alignment horizontal="center" vertical="center" textRotation="90"/>
    </xf>
    <xf numFmtId="0" fontId="61" fillId="3" borderId="0" xfId="0" applyFont="1" applyFill="1" applyAlignment="1">
      <alignment horizontal="center" vertical="center"/>
    </xf>
    <xf numFmtId="0" fontId="61" fillId="2" borderId="0" xfId="0" applyFont="1" applyFill="1" applyAlignment="1">
      <alignment horizontal="center" vertical="center"/>
    </xf>
    <xf numFmtId="0" fontId="54" fillId="0" borderId="2" xfId="0" applyFont="1" applyBorder="1" applyAlignment="1">
      <alignment horizontal="center" vertical="center"/>
    </xf>
    <xf numFmtId="14" fontId="51" fillId="0" borderId="2" xfId="0" applyNumberFormat="1" applyFont="1" applyBorder="1" applyAlignment="1" applyProtection="1">
      <alignment horizontal="center" vertical="center"/>
      <protection locked="0"/>
    </xf>
    <xf numFmtId="0" fontId="51" fillId="0" borderId="2" xfId="0" applyFont="1" applyBorder="1" applyAlignment="1" applyProtection="1">
      <alignment horizontal="center" vertical="top" wrapText="1"/>
      <protection locked="0"/>
    </xf>
    <xf numFmtId="0" fontId="51" fillId="0" borderId="2" xfId="0" applyFont="1" applyBorder="1" applyAlignment="1" applyProtection="1">
      <alignment horizontal="center" vertical="center"/>
      <protection locked="0"/>
    </xf>
    <xf numFmtId="0" fontId="54" fillId="3" borderId="0" xfId="0" applyFont="1" applyFill="1" applyAlignment="1">
      <alignment vertical="center"/>
    </xf>
    <xf numFmtId="0" fontId="54" fillId="0" borderId="0" xfId="0" applyFont="1" applyAlignment="1">
      <alignment vertical="center"/>
    </xf>
    <xf numFmtId="14" fontId="54" fillId="0" borderId="2" xfId="0" applyNumberFormat="1" applyFont="1" applyBorder="1" applyAlignment="1" applyProtection="1">
      <alignment horizontal="center" vertical="center"/>
      <protection locked="0"/>
    </xf>
    <xf numFmtId="0" fontId="54" fillId="0" borderId="2" xfId="0" applyFont="1" applyBorder="1" applyAlignment="1" applyProtection="1">
      <alignment horizontal="center" vertical="top" wrapText="1"/>
      <protection locked="0"/>
    </xf>
    <xf numFmtId="0" fontId="54" fillId="0" borderId="2" xfId="0" applyFont="1" applyBorder="1" applyAlignment="1" applyProtection="1">
      <alignment horizontal="center" vertical="center"/>
      <protection locked="0"/>
    </xf>
    <xf numFmtId="0" fontId="54" fillId="0" borderId="2" xfId="0" applyFont="1" applyBorder="1" applyAlignment="1" applyProtection="1">
      <alignment horizontal="center" vertical="top"/>
      <protection locked="0"/>
    </xf>
    <xf numFmtId="14" fontId="54" fillId="0" borderId="2" xfId="0" applyNumberFormat="1" applyFont="1" applyBorder="1" applyAlignment="1" applyProtection="1">
      <alignment horizontal="center" vertical="top"/>
      <protection locked="0"/>
    </xf>
    <xf numFmtId="0" fontId="54" fillId="0" borderId="2" xfId="0" applyFont="1" applyBorder="1" applyAlignment="1" applyProtection="1">
      <alignment horizontal="center" vertical="center" wrapText="1"/>
      <protection locked="0"/>
    </xf>
    <xf numFmtId="0" fontId="61" fillId="0" borderId="0" xfId="0" applyFont="1" applyAlignment="1">
      <alignment horizontal="left" vertical="center"/>
    </xf>
    <xf numFmtId="0" fontId="54" fillId="0" borderId="0" xfId="0" applyFont="1" applyAlignment="1">
      <alignment horizontal="justify" vertical="center"/>
    </xf>
    <xf numFmtId="0" fontId="54" fillId="0" borderId="0" xfId="0" applyFont="1" applyAlignment="1">
      <alignment horizontal="center" vertical="center"/>
    </xf>
    <xf numFmtId="0" fontId="54" fillId="0" borderId="0" xfId="0" applyFont="1" applyAlignment="1">
      <alignment horizontal="center"/>
    </xf>
    <xf numFmtId="0" fontId="6"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4" fillId="3" borderId="55" xfId="2" applyFont="1" applyFill="1" applyBorder="1" applyAlignment="1">
      <alignment horizontal="center"/>
    </xf>
    <xf numFmtId="0" fontId="34" fillId="3" borderId="60" xfId="2" applyFont="1" applyFill="1" applyBorder="1" applyAlignment="1">
      <alignment horizontal="center"/>
    </xf>
    <xf numFmtId="0" fontId="34" fillId="3" borderId="56" xfId="2" applyFont="1" applyFill="1" applyBorder="1" applyAlignment="1">
      <alignment horizontal="center"/>
    </xf>
    <xf numFmtId="0" fontId="0" fillId="3" borderId="32" xfId="0" applyFill="1" applyBorder="1" applyAlignment="1">
      <alignment horizontal="center"/>
    </xf>
    <xf numFmtId="0" fontId="51" fillId="3" borderId="32" xfId="0" applyFont="1" applyFill="1" applyBorder="1" applyAlignment="1">
      <alignment horizontal="center" vertical="center"/>
    </xf>
    <xf numFmtId="0" fontId="0" fillId="3" borderId="32" xfId="0" applyFill="1" applyBorder="1" applyAlignment="1">
      <alignment horizontal="center" vertical="center"/>
    </xf>
    <xf numFmtId="0" fontId="35" fillId="15" borderId="32" xfId="2" applyFont="1" applyFill="1" applyBorder="1" applyAlignment="1">
      <alignment horizontal="center" vertical="center" wrapText="1"/>
    </xf>
    <xf numFmtId="0" fontId="34" fillId="0" borderId="32" xfId="2" quotePrefix="1" applyFont="1" applyBorder="1" applyAlignment="1">
      <alignment horizontal="left" vertical="center" wrapText="1"/>
    </xf>
    <xf numFmtId="0" fontId="36" fillId="3" borderId="32" xfId="2" quotePrefix="1" applyFont="1" applyFill="1" applyBorder="1" applyAlignment="1">
      <alignment horizontal="left" vertical="top" wrapText="1"/>
    </xf>
    <xf numFmtId="0" fontId="37"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4" fillId="3" borderId="32" xfId="2" quotePrefix="1" applyFont="1" applyFill="1" applyBorder="1" applyAlignment="1">
      <alignment horizontal="left" vertical="top" wrapText="1"/>
    </xf>
    <xf numFmtId="0" fontId="39" fillId="3" borderId="32" xfId="3" applyFont="1" applyFill="1" applyBorder="1" applyAlignment="1">
      <alignment horizontal="left" vertical="top" wrapText="1" readingOrder="1"/>
    </xf>
    <xf numFmtId="0" fontId="40" fillId="3" borderId="32" xfId="2" applyFont="1" applyFill="1" applyBorder="1" applyAlignment="1">
      <alignment horizontal="justify" vertical="center" wrapText="1"/>
    </xf>
    <xf numFmtId="0" fontId="38" fillId="3" borderId="32" xfId="2" quotePrefix="1" applyFont="1" applyFill="1" applyBorder="1" applyAlignment="1">
      <alignment horizontal="center" vertical="top" wrapText="1"/>
    </xf>
    <xf numFmtId="0" fontId="39" fillId="15" borderId="32" xfId="3" applyFont="1" applyFill="1" applyBorder="1" applyAlignment="1">
      <alignment horizontal="center" vertical="center" wrapText="1"/>
    </xf>
    <xf numFmtId="0" fontId="39" fillId="15" borderId="32" xfId="2" applyFont="1" applyFill="1" applyBorder="1" applyAlignment="1">
      <alignment horizontal="center" vertical="center"/>
    </xf>
    <xf numFmtId="0" fontId="39" fillId="3" borderId="32" xfId="0" applyFont="1" applyFill="1" applyBorder="1" applyAlignment="1">
      <alignment horizontal="left" vertical="center" wrapText="1"/>
    </xf>
    <xf numFmtId="0" fontId="61" fillId="2" borderId="2" xfId="0" applyFont="1" applyFill="1" applyBorder="1" applyAlignment="1">
      <alignment horizontal="center" vertical="center" textRotation="90" wrapText="1"/>
    </xf>
    <xf numFmtId="0" fontId="61" fillId="2" borderId="5" xfId="0" applyFont="1" applyFill="1" applyBorder="1" applyAlignment="1">
      <alignment horizontal="center" vertical="center" wrapText="1"/>
    </xf>
    <xf numFmtId="0" fontId="61" fillId="2" borderId="2" xfId="0" applyFont="1" applyFill="1" applyBorder="1" applyAlignment="1">
      <alignment horizontal="center" vertical="center" wrapText="1"/>
    </xf>
    <xf numFmtId="0" fontId="61" fillId="2" borderId="8" xfId="0" applyFont="1" applyFill="1" applyBorder="1" applyAlignment="1">
      <alignment horizontal="center" vertical="center" wrapText="1"/>
    </xf>
    <xf numFmtId="0" fontId="61" fillId="2" borderId="9" xfId="0" applyFont="1" applyFill="1" applyBorder="1" applyAlignment="1">
      <alignment horizontal="center" vertical="center"/>
    </xf>
    <xf numFmtId="0" fontId="61" fillId="2" borderId="3" xfId="0" applyFont="1" applyFill="1" applyBorder="1" applyAlignment="1">
      <alignment horizontal="center" vertical="center"/>
    </xf>
    <xf numFmtId="0" fontId="61" fillId="2" borderId="9" xfId="0" applyFont="1" applyFill="1" applyBorder="1" applyAlignment="1">
      <alignment horizontal="center" vertical="center" wrapText="1"/>
    </xf>
    <xf numFmtId="0" fontId="61" fillId="2" borderId="2" xfId="0" applyFont="1" applyFill="1" applyBorder="1" applyAlignment="1">
      <alignment horizontal="center" vertical="center"/>
    </xf>
    <xf numFmtId="0" fontId="61" fillId="2" borderId="4" xfId="0" applyFont="1" applyFill="1" applyBorder="1" applyAlignment="1">
      <alignment horizontal="center" vertical="center" wrapText="1"/>
    </xf>
    <xf numFmtId="0" fontId="70" fillId="2" borderId="6" xfId="0" applyFont="1" applyFill="1" applyBorder="1" applyAlignment="1">
      <alignment horizontal="left" vertical="center"/>
    </xf>
    <xf numFmtId="0" fontId="70" fillId="2" borderId="7" xfId="0" applyFont="1" applyFill="1" applyBorder="1" applyAlignment="1">
      <alignment horizontal="left" vertical="center"/>
    </xf>
    <xf numFmtId="0" fontId="71" fillId="2" borderId="4" xfId="0" applyFont="1" applyFill="1" applyBorder="1" applyAlignment="1">
      <alignment horizontal="center" vertical="center" textRotation="90"/>
    </xf>
    <xf numFmtId="0" fontId="71" fillId="2" borderId="5" xfId="0" applyFont="1" applyFill="1" applyBorder="1" applyAlignment="1">
      <alignment horizontal="center" vertical="center" textRotation="90"/>
    </xf>
    <xf numFmtId="0" fontId="61" fillId="2" borderId="5" xfId="0" applyFont="1" applyFill="1" applyBorder="1" applyAlignment="1">
      <alignment horizontal="center" vertical="center"/>
    </xf>
    <xf numFmtId="0" fontId="61" fillId="2" borderId="4" xfId="0" applyFont="1" applyFill="1" applyBorder="1" applyAlignment="1">
      <alignment horizontal="center" vertical="center" textRotation="90" wrapText="1"/>
    </xf>
    <xf numFmtId="0" fontId="61" fillId="2" borderId="5" xfId="0" applyFont="1" applyFill="1" applyBorder="1" applyAlignment="1">
      <alignment horizontal="center" vertical="center" textRotation="90" wrapText="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54" fillId="0" borderId="6" xfId="0" applyFont="1" applyBorder="1" applyAlignment="1">
      <alignment horizontal="left" vertical="center" wrapText="1"/>
    </xf>
    <xf numFmtId="0" fontId="54" fillId="0" borderId="10" xfId="0" applyFont="1" applyBorder="1" applyAlignment="1">
      <alignment horizontal="left" vertical="center" wrapText="1"/>
    </xf>
    <xf numFmtId="0" fontId="54" fillId="0" borderId="7" xfId="0" applyFont="1" applyBorder="1" applyAlignment="1">
      <alignment horizontal="left" vertical="center" wrapText="1"/>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64" fillId="3" borderId="27" xfId="0" applyFont="1" applyFill="1" applyBorder="1" applyAlignment="1">
      <alignment horizontal="center" vertical="center"/>
    </xf>
    <xf numFmtId="0" fontId="64" fillId="3" borderId="28" xfId="0" applyFont="1" applyFill="1" applyBorder="1" applyAlignment="1">
      <alignment horizontal="center" vertical="center"/>
    </xf>
    <xf numFmtId="0" fontId="64" fillId="3" borderId="29" xfId="0" applyFont="1" applyFill="1" applyBorder="1" applyAlignment="1">
      <alignment horizontal="center" vertical="center"/>
    </xf>
    <xf numFmtId="0" fontId="64" fillId="3" borderId="9" xfId="0" applyFont="1" applyFill="1" applyBorder="1" applyAlignment="1">
      <alignment horizontal="center" vertical="center"/>
    </xf>
    <xf numFmtId="0" fontId="64" fillId="3" borderId="0" xfId="0" applyFont="1" applyFill="1" applyAlignment="1">
      <alignment horizontal="center" vertical="center"/>
    </xf>
    <xf numFmtId="0" fontId="64" fillId="3" borderId="47" xfId="0" applyFont="1" applyFill="1" applyBorder="1" applyAlignment="1">
      <alignment horizontal="center" vertical="center"/>
    </xf>
    <xf numFmtId="0" fontId="64" fillId="3" borderId="3" xfId="0" applyFont="1" applyFill="1" applyBorder="1" applyAlignment="1">
      <alignment horizontal="center" vertical="center"/>
    </xf>
    <xf numFmtId="0" fontId="64" fillId="3" borderId="30" xfId="0" applyFont="1" applyFill="1" applyBorder="1" applyAlignment="1">
      <alignment horizontal="center" vertical="center"/>
    </xf>
    <xf numFmtId="0" fontId="64" fillId="3" borderId="31" xfId="0" applyFont="1" applyFill="1" applyBorder="1" applyAlignment="1">
      <alignment horizontal="center" vertical="center"/>
    </xf>
    <xf numFmtId="0" fontId="61" fillId="2" borderId="6" xfId="0" applyFont="1" applyFill="1" applyBorder="1" applyAlignment="1">
      <alignment horizontal="center" vertical="center"/>
    </xf>
    <xf numFmtId="0" fontId="61" fillId="2" borderId="10" xfId="0" applyFont="1" applyFill="1" applyBorder="1" applyAlignment="1">
      <alignment horizontal="center" vertical="center"/>
    </xf>
    <xf numFmtId="0" fontId="61" fillId="2" borderId="7" xfId="0" applyFont="1" applyFill="1" applyBorder="1" applyAlignment="1">
      <alignment horizontal="center" vertical="center"/>
    </xf>
    <xf numFmtId="0" fontId="49" fillId="14" borderId="6" xfId="0" applyFont="1" applyFill="1" applyBorder="1" applyAlignment="1">
      <alignment horizontal="left" vertical="center"/>
    </xf>
    <xf numFmtId="0" fontId="49" fillId="14" borderId="7" xfId="0" applyFont="1" applyFill="1" applyBorder="1" applyAlignment="1">
      <alignment horizontal="left" vertical="center"/>
    </xf>
    <xf numFmtId="0" fontId="48" fillId="14" borderId="6" xfId="0" applyFont="1" applyFill="1" applyBorder="1" applyAlignment="1">
      <alignment horizontal="left" vertical="center"/>
    </xf>
    <xf numFmtId="0" fontId="48" fillId="14" borderId="7" xfId="0" applyFont="1" applyFill="1" applyBorder="1" applyAlignment="1">
      <alignment horizontal="left" vertical="center"/>
    </xf>
    <xf numFmtId="0" fontId="69" fillId="14" borderId="27" xfId="0" applyFont="1" applyFill="1" applyBorder="1" applyAlignment="1">
      <alignment horizontal="center" vertical="center" wrapText="1"/>
    </xf>
    <xf numFmtId="0" fontId="69" fillId="14" borderId="28" xfId="0" applyFont="1" applyFill="1" applyBorder="1" applyAlignment="1">
      <alignment horizontal="center" vertical="center" wrapText="1"/>
    </xf>
    <xf numFmtId="0" fontId="69" fillId="14" borderId="29" xfId="0" applyFont="1" applyFill="1" applyBorder="1" applyAlignment="1">
      <alignment horizontal="center" vertical="center" wrapText="1"/>
    </xf>
    <xf numFmtId="0" fontId="69" fillId="14" borderId="9" xfId="0" applyFont="1" applyFill="1" applyBorder="1" applyAlignment="1">
      <alignment horizontal="center" vertical="center" wrapText="1"/>
    </xf>
    <xf numFmtId="0" fontId="69" fillId="14" borderId="0" xfId="0" applyFont="1" applyFill="1" applyAlignment="1">
      <alignment horizontal="center" vertical="center" wrapText="1"/>
    </xf>
    <xf numFmtId="0" fontId="69" fillId="14" borderId="47" xfId="0" applyFont="1" applyFill="1" applyBorder="1" applyAlignment="1">
      <alignment horizontal="center" vertical="center" wrapText="1"/>
    </xf>
    <xf numFmtId="0" fontId="69" fillId="14" borderId="3" xfId="0" applyFont="1" applyFill="1" applyBorder="1" applyAlignment="1">
      <alignment horizontal="center" vertical="center" wrapText="1"/>
    </xf>
    <xf numFmtId="0" fontId="69" fillId="14" borderId="30" xfId="0" applyFont="1" applyFill="1" applyBorder="1" applyAlignment="1">
      <alignment horizontal="center" vertical="center" wrapText="1"/>
    </xf>
    <xf numFmtId="0" fontId="69" fillId="14" borderId="31" xfId="0" applyFont="1" applyFill="1" applyBorder="1" applyAlignment="1">
      <alignment horizontal="center" vertical="center" wrapText="1"/>
    </xf>
    <xf numFmtId="0" fontId="17" fillId="0" borderId="0" xfId="0" applyFont="1" applyAlignment="1">
      <alignment horizontal="center" vertical="center" wrapText="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1" fillId="10" borderId="0" xfId="0" applyFont="1" applyFill="1" applyAlignment="1">
      <alignment horizontal="center" vertical="center" wrapText="1" readingOrder="1"/>
    </xf>
    <xf numFmtId="0" fontId="10" fillId="0" borderId="11" xfId="0" applyFont="1" applyBorder="1" applyAlignment="1">
      <alignment horizontal="center" vertical="center" wrapText="1"/>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wrapText="1"/>
    </xf>
    <xf numFmtId="0" fontId="11" fillId="10" borderId="0" xfId="0" applyFont="1" applyFill="1" applyAlignment="1">
      <alignment horizontal="center" vertical="center" textRotation="90" wrapText="1" readingOrder="1"/>
    </xf>
    <xf numFmtId="0" fontId="11" fillId="10" borderId="14" xfId="0" applyFont="1" applyFill="1" applyBorder="1" applyAlignment="1">
      <alignment horizontal="center" vertical="center" textRotation="90" wrapText="1" readingOrder="1"/>
    </xf>
    <xf numFmtId="0" fontId="14" fillId="12" borderId="19" xfId="0" applyFont="1" applyFill="1" applyBorder="1" applyAlignment="1">
      <alignment horizontal="center" vertical="center" wrapText="1" readingOrder="1"/>
    </xf>
    <xf numFmtId="0" fontId="14" fillId="12" borderId="20" xfId="0" applyFont="1" applyFill="1" applyBorder="1" applyAlignment="1">
      <alignment horizontal="center" vertical="center" wrapText="1" readingOrder="1"/>
    </xf>
    <xf numFmtId="0" fontId="14" fillId="12" borderId="21" xfId="0" applyFont="1" applyFill="1" applyBorder="1" applyAlignment="1">
      <alignment horizontal="center" vertical="center" wrapText="1" readingOrder="1"/>
    </xf>
    <xf numFmtId="0" fontId="14" fillId="12" borderId="22" xfId="0" applyFont="1" applyFill="1" applyBorder="1" applyAlignment="1">
      <alignment horizontal="center" vertical="center" wrapText="1" readingOrder="1"/>
    </xf>
    <xf numFmtId="0" fontId="14" fillId="12" borderId="0" xfId="0" applyFont="1" applyFill="1" applyAlignment="1">
      <alignment horizontal="center" vertical="center" wrapText="1" readingOrder="1"/>
    </xf>
    <xf numFmtId="0" fontId="14" fillId="12" borderId="23" xfId="0" applyFont="1" applyFill="1" applyBorder="1" applyAlignment="1">
      <alignment horizontal="center" vertical="center" wrapText="1" readingOrder="1"/>
    </xf>
    <xf numFmtId="0" fontId="14" fillId="12" borderId="24" xfId="0" applyFont="1" applyFill="1" applyBorder="1" applyAlignment="1">
      <alignment horizontal="center" vertical="center" wrapText="1" readingOrder="1"/>
    </xf>
    <xf numFmtId="0" fontId="14" fillId="12" borderId="25" xfId="0" applyFont="1" applyFill="1" applyBorder="1" applyAlignment="1">
      <alignment horizontal="center" vertical="center" wrapText="1" readingOrder="1"/>
    </xf>
    <xf numFmtId="0" fontId="14" fillId="12" borderId="26" xfId="0" applyFont="1" applyFill="1" applyBorder="1" applyAlignment="1">
      <alignment horizontal="center" vertical="center" wrapText="1" readingOrder="1"/>
    </xf>
    <xf numFmtId="0" fontId="14" fillId="11" borderId="19" xfId="0" applyFont="1" applyFill="1" applyBorder="1" applyAlignment="1">
      <alignment horizontal="center" vertical="center" wrapText="1" readingOrder="1"/>
    </xf>
    <xf numFmtId="0" fontId="14" fillId="11" borderId="20" xfId="0" applyFont="1" applyFill="1" applyBorder="1" applyAlignment="1">
      <alignment horizontal="center" vertical="center" wrapText="1" readingOrder="1"/>
    </xf>
    <xf numFmtId="0" fontId="14" fillId="11" borderId="21" xfId="0" applyFont="1" applyFill="1" applyBorder="1" applyAlignment="1">
      <alignment horizontal="center" vertical="center" wrapText="1" readingOrder="1"/>
    </xf>
    <xf numFmtId="0" fontId="14" fillId="11" borderId="22" xfId="0" applyFont="1" applyFill="1" applyBorder="1" applyAlignment="1">
      <alignment horizontal="center" vertical="center" wrapText="1" readingOrder="1"/>
    </xf>
    <xf numFmtId="0" fontId="14" fillId="11" borderId="0" xfId="0" applyFont="1" applyFill="1" applyAlignment="1">
      <alignment horizontal="center" vertical="center" wrapText="1" readingOrder="1"/>
    </xf>
    <xf numFmtId="0" fontId="14" fillId="11" borderId="23" xfId="0" applyFont="1" applyFill="1" applyBorder="1" applyAlignment="1">
      <alignment horizontal="center" vertical="center" wrapText="1" readingOrder="1"/>
    </xf>
    <xf numFmtId="0" fontId="14" fillId="11" borderId="24" xfId="0" applyFont="1" applyFill="1" applyBorder="1" applyAlignment="1">
      <alignment horizontal="center" vertical="center" wrapText="1" readingOrder="1"/>
    </xf>
    <xf numFmtId="0" fontId="14" fillId="11" borderId="25" xfId="0" applyFont="1" applyFill="1" applyBorder="1" applyAlignment="1">
      <alignment horizontal="center" vertical="center" wrapText="1" readingOrder="1"/>
    </xf>
    <xf numFmtId="0" fontId="14" fillId="11" borderId="26" xfId="0" applyFont="1" applyFill="1" applyBorder="1" applyAlignment="1">
      <alignment horizontal="center" vertical="center" wrapText="1" readingOrder="1"/>
    </xf>
    <xf numFmtId="0" fontId="14" fillId="13" borderId="19" xfId="0" applyFont="1" applyFill="1" applyBorder="1" applyAlignment="1">
      <alignment horizontal="center" vertical="center" wrapText="1" readingOrder="1"/>
    </xf>
    <xf numFmtId="0" fontId="14" fillId="13" borderId="20" xfId="0" applyFont="1" applyFill="1" applyBorder="1" applyAlignment="1">
      <alignment horizontal="center" vertical="center" wrapText="1" readingOrder="1"/>
    </xf>
    <xf numFmtId="0" fontId="14" fillId="13" borderId="21" xfId="0" applyFont="1" applyFill="1" applyBorder="1" applyAlignment="1">
      <alignment horizontal="center" vertical="center" wrapText="1" readingOrder="1"/>
    </xf>
    <xf numFmtId="0" fontId="14" fillId="13" borderId="22" xfId="0" applyFont="1" applyFill="1" applyBorder="1" applyAlignment="1">
      <alignment horizontal="center" vertical="center" wrapText="1" readingOrder="1"/>
    </xf>
    <xf numFmtId="0" fontId="14" fillId="13" borderId="0" xfId="0" applyFont="1" applyFill="1" applyAlignment="1">
      <alignment horizontal="center" vertical="center" wrapText="1" readingOrder="1"/>
    </xf>
    <xf numFmtId="0" fontId="14" fillId="13" borderId="23" xfId="0" applyFont="1" applyFill="1" applyBorder="1" applyAlignment="1">
      <alignment horizontal="center" vertical="center" wrapText="1" readingOrder="1"/>
    </xf>
    <xf numFmtId="0" fontId="14" fillId="13" borderId="24" xfId="0" applyFont="1" applyFill="1" applyBorder="1" applyAlignment="1">
      <alignment horizontal="center" vertical="center" wrapText="1" readingOrder="1"/>
    </xf>
    <xf numFmtId="0" fontId="14" fillId="13" borderId="25" xfId="0" applyFont="1" applyFill="1" applyBorder="1" applyAlignment="1">
      <alignment horizontal="center" vertical="center" wrapText="1" readingOrder="1"/>
    </xf>
    <xf numFmtId="0" fontId="14" fillId="13" borderId="26" xfId="0" applyFont="1" applyFill="1" applyBorder="1" applyAlignment="1">
      <alignment horizontal="center" vertical="center" wrapText="1" readingOrder="1"/>
    </xf>
    <xf numFmtId="0" fontId="14" fillId="5" borderId="19" xfId="0" applyFont="1" applyFill="1" applyBorder="1" applyAlignment="1">
      <alignment horizontal="center" vertical="center" wrapText="1" readingOrder="1"/>
    </xf>
    <xf numFmtId="0" fontId="14" fillId="5" borderId="20" xfId="0" applyFont="1" applyFill="1" applyBorder="1" applyAlignment="1">
      <alignment horizontal="center" vertical="center" wrapText="1" readingOrder="1"/>
    </xf>
    <xf numFmtId="0" fontId="14" fillId="5" borderId="21" xfId="0" applyFont="1" applyFill="1" applyBorder="1" applyAlignment="1">
      <alignment horizontal="center" vertical="center" wrapText="1" readingOrder="1"/>
    </xf>
    <xf numFmtId="0" fontId="14" fillId="5" borderId="22" xfId="0" applyFont="1" applyFill="1" applyBorder="1" applyAlignment="1">
      <alignment horizontal="center" vertical="center" wrapText="1" readingOrder="1"/>
    </xf>
    <xf numFmtId="0" fontId="14" fillId="5" borderId="0" xfId="0" applyFont="1" applyFill="1" applyAlignment="1">
      <alignment horizontal="center" vertical="center" wrapText="1" readingOrder="1"/>
    </xf>
    <xf numFmtId="0" fontId="14" fillId="5" borderId="23" xfId="0" applyFont="1" applyFill="1" applyBorder="1" applyAlignment="1">
      <alignment horizontal="center" vertical="center" wrapText="1" readingOrder="1"/>
    </xf>
    <xf numFmtId="0" fontId="14" fillId="5" borderId="24" xfId="0" applyFont="1" applyFill="1" applyBorder="1" applyAlignment="1">
      <alignment horizontal="center" vertical="center" wrapText="1" readingOrder="1"/>
    </xf>
    <xf numFmtId="0" fontId="14" fillId="5" borderId="25" xfId="0" applyFont="1" applyFill="1" applyBorder="1" applyAlignment="1">
      <alignment horizontal="center" vertical="center" wrapText="1" readingOrder="1"/>
    </xf>
    <xf numFmtId="0" fontId="14" fillId="5" borderId="26" xfId="0" applyFont="1" applyFill="1" applyBorder="1" applyAlignment="1">
      <alignment horizontal="center" vertical="center" wrapText="1" readingOrder="1"/>
    </xf>
    <xf numFmtId="0" fontId="29" fillId="0" borderId="11" xfId="0" applyFont="1" applyBorder="1" applyAlignment="1">
      <alignment horizontal="center" vertical="center" wrapText="1"/>
    </xf>
    <xf numFmtId="0" fontId="29" fillId="0" borderId="18"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0" xfId="0" applyFont="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7" xfId="0" applyFont="1" applyBorder="1" applyAlignment="1">
      <alignment horizontal="center" vertical="center"/>
    </xf>
    <xf numFmtId="0" fontId="29" fillId="0" borderId="16" xfId="0" applyFont="1" applyBorder="1" applyAlignment="1">
      <alignment horizontal="center" vertical="center"/>
    </xf>
    <xf numFmtId="0" fontId="29" fillId="0" borderId="18" xfId="0" applyFont="1" applyBorder="1" applyAlignment="1">
      <alignment horizontal="center" vertical="center" wrapText="1"/>
    </xf>
    <xf numFmtId="0" fontId="28" fillId="11" borderId="19" xfId="0" applyFont="1" applyFill="1" applyBorder="1" applyAlignment="1">
      <alignment horizontal="center" vertical="center" wrapText="1" readingOrder="1"/>
    </xf>
    <xf numFmtId="0" fontId="28" fillId="11" borderId="20" xfId="0" applyFont="1" applyFill="1" applyBorder="1" applyAlignment="1">
      <alignment horizontal="center" vertical="center" wrapText="1" readingOrder="1"/>
    </xf>
    <xf numFmtId="0" fontId="28" fillId="11" borderId="21" xfId="0" applyFont="1" applyFill="1" applyBorder="1" applyAlignment="1">
      <alignment horizontal="center" vertical="center" wrapText="1" readingOrder="1"/>
    </xf>
    <xf numFmtId="0" fontId="28" fillId="11" borderId="22" xfId="0" applyFont="1" applyFill="1" applyBorder="1" applyAlignment="1">
      <alignment horizontal="center" vertical="center" wrapText="1" readingOrder="1"/>
    </xf>
    <xf numFmtId="0" fontId="28" fillId="11" borderId="0" xfId="0" applyFont="1" applyFill="1" applyAlignment="1">
      <alignment horizontal="center" vertical="center" wrapText="1" readingOrder="1"/>
    </xf>
    <xf numFmtId="0" fontId="28" fillId="11" borderId="23" xfId="0" applyFont="1" applyFill="1" applyBorder="1" applyAlignment="1">
      <alignment horizontal="center" vertical="center" wrapText="1" readingOrder="1"/>
    </xf>
    <xf numFmtId="0" fontId="28" fillId="11" borderId="24" xfId="0" applyFont="1" applyFill="1" applyBorder="1" applyAlignment="1">
      <alignment horizontal="center" vertical="center" wrapText="1" readingOrder="1"/>
    </xf>
    <xf numFmtId="0" fontId="28" fillId="11" borderId="25" xfId="0" applyFont="1" applyFill="1" applyBorder="1" applyAlignment="1">
      <alignment horizontal="center" vertical="center" wrapText="1" readingOrder="1"/>
    </xf>
    <xf numFmtId="0" fontId="28" fillId="11" borderId="26" xfId="0" applyFont="1" applyFill="1" applyBorder="1" applyAlignment="1">
      <alignment horizontal="center" vertical="center" wrapText="1" readingOrder="1"/>
    </xf>
    <xf numFmtId="0" fontId="29" fillId="0" borderId="13" xfId="0" applyFont="1" applyBorder="1" applyAlignment="1">
      <alignment horizontal="center" vertical="center" wrapText="1"/>
    </xf>
    <xf numFmtId="0" fontId="28" fillId="12" borderId="19" xfId="0" applyFont="1" applyFill="1" applyBorder="1" applyAlignment="1">
      <alignment horizontal="center" vertical="center" wrapText="1" readingOrder="1"/>
    </xf>
    <xf numFmtId="0" fontId="28" fillId="12" borderId="20" xfId="0" applyFont="1" applyFill="1" applyBorder="1" applyAlignment="1">
      <alignment horizontal="center" vertical="center" wrapText="1" readingOrder="1"/>
    </xf>
    <xf numFmtId="0" fontId="28" fillId="12" borderId="21" xfId="0" applyFont="1" applyFill="1" applyBorder="1" applyAlignment="1">
      <alignment horizontal="center" vertical="center" wrapText="1" readingOrder="1"/>
    </xf>
    <xf numFmtId="0" fontId="28" fillId="12" borderId="22" xfId="0" applyFont="1" applyFill="1" applyBorder="1" applyAlignment="1">
      <alignment horizontal="center" vertical="center" wrapText="1" readingOrder="1"/>
    </xf>
    <xf numFmtId="0" fontId="28" fillId="12" borderId="0" xfId="0" applyFont="1" applyFill="1" applyAlignment="1">
      <alignment horizontal="center" vertical="center" wrapText="1" readingOrder="1"/>
    </xf>
    <xf numFmtId="0" fontId="28" fillId="12" borderId="23" xfId="0" applyFont="1" applyFill="1" applyBorder="1" applyAlignment="1">
      <alignment horizontal="center" vertical="center" wrapText="1" readingOrder="1"/>
    </xf>
    <xf numFmtId="0" fontId="28" fillId="12" borderId="24" xfId="0" applyFont="1" applyFill="1" applyBorder="1" applyAlignment="1">
      <alignment horizontal="center" vertical="center" wrapText="1" readingOrder="1"/>
    </xf>
    <xf numFmtId="0" fontId="28" fillId="12" borderId="25" xfId="0" applyFont="1" applyFill="1" applyBorder="1" applyAlignment="1">
      <alignment horizontal="center" vertical="center" wrapText="1" readingOrder="1"/>
    </xf>
    <xf numFmtId="0" fontId="28" fillId="12" borderId="26" xfId="0" applyFont="1" applyFill="1" applyBorder="1" applyAlignment="1">
      <alignment horizontal="center" vertical="center" wrapText="1" readingOrder="1"/>
    </xf>
    <xf numFmtId="0" fontId="27" fillId="0" borderId="0" xfId="0" applyFont="1" applyAlignment="1">
      <alignment horizontal="center" vertical="center" wrapText="1"/>
    </xf>
    <xf numFmtId="0" fontId="15" fillId="0" borderId="0" xfId="0" applyFont="1" applyAlignment="1">
      <alignment horizontal="center" vertical="center" wrapText="1"/>
    </xf>
    <xf numFmtId="0" fontId="28" fillId="5" borderId="19" xfId="0" applyFont="1" applyFill="1" applyBorder="1" applyAlignment="1">
      <alignment horizontal="center" vertical="center" wrapText="1" readingOrder="1"/>
    </xf>
    <xf numFmtId="0" fontId="28" fillId="5" borderId="20" xfId="0" applyFont="1" applyFill="1" applyBorder="1" applyAlignment="1">
      <alignment horizontal="center" vertical="center" wrapText="1" readingOrder="1"/>
    </xf>
    <xf numFmtId="0" fontId="28" fillId="5" borderId="21" xfId="0" applyFont="1" applyFill="1" applyBorder="1" applyAlignment="1">
      <alignment horizontal="center" vertical="center" wrapText="1" readingOrder="1"/>
    </xf>
    <xf numFmtId="0" fontId="28" fillId="5" borderId="22" xfId="0" applyFont="1" applyFill="1" applyBorder="1" applyAlignment="1">
      <alignment horizontal="center" vertical="center" wrapText="1" readingOrder="1"/>
    </xf>
    <xf numFmtId="0" fontId="28" fillId="5" borderId="0" xfId="0" applyFont="1" applyFill="1" applyAlignment="1">
      <alignment horizontal="center" vertical="center" wrapText="1" readingOrder="1"/>
    </xf>
    <xf numFmtId="0" fontId="28" fillId="5" borderId="23" xfId="0" applyFont="1" applyFill="1" applyBorder="1" applyAlignment="1">
      <alignment horizontal="center" vertical="center" wrapText="1" readingOrder="1"/>
    </xf>
    <xf numFmtId="0" fontId="28" fillId="5" borderId="24" xfId="0" applyFont="1" applyFill="1" applyBorder="1" applyAlignment="1">
      <alignment horizontal="center" vertical="center" wrapText="1" readingOrder="1"/>
    </xf>
    <xf numFmtId="0" fontId="28" fillId="5" borderId="25" xfId="0" applyFont="1" applyFill="1" applyBorder="1" applyAlignment="1">
      <alignment horizontal="center" vertical="center" wrapText="1" readingOrder="1"/>
    </xf>
    <xf numFmtId="0" fontId="28" fillId="5" borderId="26" xfId="0" applyFont="1" applyFill="1" applyBorder="1" applyAlignment="1">
      <alignment horizontal="center" vertical="center" wrapText="1" readingOrder="1"/>
    </xf>
    <xf numFmtId="0" fontId="28" fillId="13" borderId="19" xfId="0" applyFont="1" applyFill="1" applyBorder="1" applyAlignment="1">
      <alignment horizontal="center" vertical="center" wrapText="1" readingOrder="1"/>
    </xf>
    <xf numFmtId="0" fontId="28" fillId="13" borderId="20" xfId="0" applyFont="1" applyFill="1" applyBorder="1" applyAlignment="1">
      <alignment horizontal="center" vertical="center" wrapText="1" readingOrder="1"/>
    </xf>
    <xf numFmtId="0" fontId="28" fillId="13" borderId="21" xfId="0" applyFont="1" applyFill="1" applyBorder="1" applyAlignment="1">
      <alignment horizontal="center" vertical="center" wrapText="1" readingOrder="1"/>
    </xf>
    <xf numFmtId="0" fontId="28" fillId="13" borderId="22" xfId="0" applyFont="1" applyFill="1" applyBorder="1" applyAlignment="1">
      <alignment horizontal="center" vertical="center" wrapText="1" readingOrder="1"/>
    </xf>
    <xf numFmtId="0" fontId="28" fillId="13" borderId="0" xfId="0" applyFont="1" applyFill="1" applyAlignment="1">
      <alignment horizontal="center" vertical="center" wrapText="1" readingOrder="1"/>
    </xf>
    <xf numFmtId="0" fontId="28" fillId="13" borderId="23" xfId="0" applyFont="1" applyFill="1" applyBorder="1" applyAlignment="1">
      <alignment horizontal="center" vertical="center" wrapText="1" readingOrder="1"/>
    </xf>
    <xf numFmtId="0" fontId="28" fillId="13" borderId="24" xfId="0" applyFont="1" applyFill="1" applyBorder="1" applyAlignment="1">
      <alignment horizontal="center" vertical="center" wrapText="1" readingOrder="1"/>
    </xf>
    <xf numFmtId="0" fontId="28" fillId="13" borderId="25" xfId="0" applyFont="1" applyFill="1" applyBorder="1" applyAlignment="1">
      <alignment horizontal="center" vertical="center" wrapText="1" readingOrder="1"/>
    </xf>
    <xf numFmtId="0" fontId="28" fillId="13" borderId="26" xfId="0" applyFont="1" applyFill="1" applyBorder="1" applyAlignment="1">
      <alignment horizontal="center" vertical="center" wrapText="1" readingOrder="1"/>
    </xf>
    <xf numFmtId="0" fontId="64" fillId="0" borderId="32" xfId="0" applyFont="1" applyBorder="1" applyAlignment="1">
      <alignment horizontal="center" vertical="center"/>
    </xf>
    <xf numFmtId="0" fontId="54" fillId="0" borderId="54" xfId="0" applyFont="1" applyBorder="1" applyAlignment="1">
      <alignment horizontal="center"/>
    </xf>
    <xf numFmtId="0" fontId="54" fillId="0" borderId="51" xfId="0" applyFont="1" applyBorder="1" applyAlignment="1">
      <alignment horizontal="center"/>
    </xf>
    <xf numFmtId="0" fontId="54" fillId="0" borderId="33" xfId="0" applyFont="1" applyBorder="1" applyAlignment="1">
      <alignment horizontal="center"/>
    </xf>
    <xf numFmtId="0" fontId="51" fillId="0" borderId="54" xfId="0" applyFont="1" applyBorder="1" applyAlignment="1">
      <alignment horizontal="center" vertical="center"/>
    </xf>
    <xf numFmtId="0" fontId="54" fillId="0" borderId="51" xfId="0" applyFont="1" applyBorder="1" applyAlignment="1">
      <alignment horizontal="center" vertical="center"/>
    </xf>
    <xf numFmtId="0" fontId="54" fillId="0" borderId="33" xfId="0" applyFont="1" applyBorder="1" applyAlignment="1">
      <alignment horizontal="center" vertical="center"/>
    </xf>
    <xf numFmtId="0" fontId="58" fillId="0" borderId="55" xfId="0" applyFont="1" applyBorder="1" applyAlignment="1">
      <alignment horizontal="center" vertical="center" wrapText="1" readingOrder="1"/>
    </xf>
    <xf numFmtId="0" fontId="58" fillId="0" borderId="60" xfId="0" applyFont="1" applyBorder="1" applyAlignment="1">
      <alignment horizontal="center" vertical="center" wrapText="1" readingOrder="1"/>
    </xf>
    <xf numFmtId="0" fontId="58" fillId="0" borderId="56" xfId="0" applyFont="1" applyBorder="1" applyAlignment="1">
      <alignment horizontal="center" vertical="center" wrapText="1" readingOrder="1"/>
    </xf>
    <xf numFmtId="0" fontId="56" fillId="6" borderId="55" xfId="0" applyFont="1" applyFill="1" applyBorder="1" applyAlignment="1">
      <alignment horizontal="center" vertical="center" wrapText="1" readingOrder="1"/>
    </xf>
    <xf numFmtId="0" fontId="56" fillId="6" borderId="60" xfId="0" applyFont="1" applyFill="1" applyBorder="1" applyAlignment="1">
      <alignment horizontal="center" vertical="center" wrapText="1" readingOrder="1"/>
    </xf>
    <xf numFmtId="0" fontId="56" fillId="6" borderId="56" xfId="0" applyFont="1" applyFill="1" applyBorder="1" applyAlignment="1">
      <alignment horizontal="center" vertical="center" wrapText="1" readingOrder="1"/>
    </xf>
    <xf numFmtId="0" fontId="55" fillId="0" borderId="32" xfId="0" applyFont="1" applyBorder="1" applyAlignment="1">
      <alignment horizontal="center" vertical="center"/>
    </xf>
    <xf numFmtId="0" fontId="54" fillId="0" borderId="32" xfId="0" applyFont="1" applyBorder="1" applyAlignment="1">
      <alignment horizontal="center"/>
    </xf>
    <xf numFmtId="0" fontId="52" fillId="0" borderId="57" xfId="0" applyFont="1" applyBorder="1" applyAlignment="1">
      <alignment horizontal="center" vertical="center"/>
    </xf>
    <xf numFmtId="0" fontId="52" fillId="0" borderId="44" xfId="0" applyFont="1" applyBorder="1" applyAlignment="1">
      <alignment horizontal="center" vertical="center"/>
    </xf>
    <xf numFmtId="0" fontId="52" fillId="0" borderId="58" xfId="0" applyFont="1" applyBorder="1" applyAlignment="1">
      <alignment horizontal="center" vertical="center"/>
    </xf>
    <xf numFmtId="0" fontId="52" fillId="0" borderId="46" xfId="0" applyFont="1" applyBorder="1" applyAlignment="1">
      <alignment horizontal="center" vertical="center"/>
    </xf>
    <xf numFmtId="0" fontId="52" fillId="0" borderId="59" xfId="0" applyFont="1" applyBorder="1" applyAlignment="1">
      <alignment horizontal="center" vertical="center"/>
    </xf>
    <xf numFmtId="0" fontId="52" fillId="0" borderId="45" xfId="0" applyFont="1" applyBorder="1" applyAlignment="1">
      <alignment horizontal="center" vertical="center"/>
    </xf>
    <xf numFmtId="0" fontId="5" fillId="3" borderId="32" xfId="0" applyFont="1" applyFill="1" applyBorder="1" applyAlignment="1">
      <alignment horizontal="center"/>
    </xf>
    <xf numFmtId="0" fontId="26" fillId="14" borderId="15" xfId="0" applyFont="1" applyFill="1" applyBorder="1" applyAlignment="1">
      <alignment horizontal="center" vertical="center" wrapText="1" readingOrder="1"/>
    </xf>
    <xf numFmtId="0" fontId="26" fillId="14" borderId="17" xfId="0" applyFont="1" applyFill="1" applyBorder="1" applyAlignment="1">
      <alignment horizontal="center" vertical="center" wrapText="1" readingOrder="1"/>
    </xf>
    <xf numFmtId="0" fontId="26" fillId="14" borderId="16" xfId="0" applyFont="1" applyFill="1" applyBorder="1" applyAlignment="1">
      <alignment horizontal="center" vertical="center" wrapText="1" readingOrder="1"/>
    </xf>
    <xf numFmtId="0" fontId="21" fillId="3" borderId="0" xfId="0" applyFont="1" applyFill="1" applyAlignment="1">
      <alignment horizontal="justify" vertical="center" wrapText="1"/>
    </xf>
    <xf numFmtId="0" fontId="23" fillId="14" borderId="41" xfId="0" applyFont="1" applyFill="1" applyBorder="1" applyAlignment="1">
      <alignment horizontal="center" vertical="center" wrapText="1" readingOrder="1"/>
    </xf>
    <xf numFmtId="0" fontId="23" fillId="14" borderId="42" xfId="0" applyFont="1" applyFill="1" applyBorder="1" applyAlignment="1">
      <alignment horizontal="center" vertical="center" wrapText="1" readingOrder="1"/>
    </xf>
    <xf numFmtId="0" fontId="23" fillId="3" borderId="52" xfId="0" applyFont="1" applyFill="1" applyBorder="1" applyAlignment="1">
      <alignment horizontal="center" vertical="center" wrapText="1" readingOrder="1"/>
    </xf>
    <xf numFmtId="0" fontId="23" fillId="3" borderId="53" xfId="0" applyFont="1" applyFill="1" applyBorder="1" applyAlignment="1">
      <alignment horizontal="center" vertical="center" wrapText="1" readingOrder="1"/>
    </xf>
    <xf numFmtId="0" fontId="23" fillId="3" borderId="39" xfId="0" applyFont="1" applyFill="1" applyBorder="1" applyAlignment="1">
      <alignment horizontal="center" vertical="center" wrapText="1" readingOrder="1"/>
    </xf>
    <xf numFmtId="0" fontId="23" fillId="3" borderId="50" xfId="0" applyFont="1" applyFill="1" applyBorder="1" applyAlignment="1">
      <alignment horizontal="center" vertical="center" wrapText="1" readingOrder="1"/>
    </xf>
    <xf numFmtId="0" fontId="23" fillId="3" borderId="51" xfId="0" applyFont="1" applyFill="1" applyBorder="1" applyAlignment="1">
      <alignment horizontal="center" vertical="center" wrapText="1" readingOrder="1"/>
    </xf>
    <xf numFmtId="0" fontId="23" fillId="3" borderId="33" xfId="0" applyFont="1" applyFill="1" applyBorder="1" applyAlignment="1">
      <alignment horizontal="center" vertical="center" wrapText="1" readingOrder="1"/>
    </xf>
    <xf numFmtId="0" fontId="23" fillId="3" borderId="32" xfId="0" applyFont="1" applyFill="1" applyBorder="1" applyAlignment="1">
      <alignment horizontal="center" vertical="center" wrapText="1" readingOrder="1"/>
    </xf>
    <xf numFmtId="0" fontId="23" fillId="3" borderId="34" xfId="0" applyFont="1" applyFill="1" applyBorder="1" applyAlignment="1">
      <alignment horizontal="center" vertical="center" wrapText="1" readingOrder="1"/>
    </xf>
    <xf numFmtId="0" fontId="23" fillId="3" borderId="36" xfId="0" applyFont="1" applyFill="1" applyBorder="1" applyAlignment="1">
      <alignment horizontal="center" vertical="center" wrapText="1" readingOrder="1"/>
    </xf>
    <xf numFmtId="0" fontId="23" fillId="3" borderId="37" xfId="0" applyFont="1" applyFill="1" applyBorder="1" applyAlignment="1">
      <alignment horizontal="center" vertical="center" wrapText="1" readingOrder="1"/>
    </xf>
    <xf numFmtId="0" fontId="0" fillId="0" borderId="32" xfId="0" applyBorder="1" applyAlignment="1">
      <alignment horizontal="center"/>
    </xf>
    <xf numFmtId="0" fontId="51"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18" fillId="0" borderId="32" xfId="0" applyFont="1" applyBorder="1" applyAlignment="1">
      <alignment horizontal="center" vertical="center" wrapText="1"/>
    </xf>
    <xf numFmtId="0" fontId="43"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4" fillId="0" borderId="49" xfId="0" applyFont="1" applyBorder="1" applyAlignment="1">
      <alignment horizontal="center" vertical="center" wrapText="1"/>
    </xf>
    <xf numFmtId="0" fontId="44" fillId="0" borderId="48" xfId="0" applyFont="1" applyBorder="1" applyAlignment="1">
      <alignment horizontal="center" vertical="center" wrapText="1"/>
    </xf>
    <xf numFmtId="14" fontId="6" fillId="0" borderId="2" xfId="0" applyNumberFormat="1" applyFont="1" applyBorder="1" applyAlignment="1" applyProtection="1">
      <alignment horizontal="center" vertical="center"/>
      <protection locked="0"/>
    </xf>
    <xf numFmtId="0" fontId="73" fillId="0" borderId="6" xfId="0" applyFont="1" applyBorder="1" applyAlignment="1" applyProtection="1">
      <alignment horizontal="left" vertical="center" wrapText="1"/>
      <protection locked="0"/>
    </xf>
    <xf numFmtId="0" fontId="73" fillId="0" borderId="10" xfId="0" applyFont="1" applyBorder="1" applyAlignment="1" applyProtection="1">
      <alignment horizontal="left" vertical="center" wrapText="1"/>
      <protection locked="0"/>
    </xf>
    <xf numFmtId="0" fontId="73" fillId="0" borderId="7"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8" fillId="0" borderId="10" xfId="0" applyFont="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hidden="1"/>
    </xf>
    <xf numFmtId="0" fontId="21" fillId="0" borderId="2" xfId="0" applyFont="1" applyBorder="1" applyAlignment="1" applyProtection="1">
      <alignment horizontal="center" vertical="center" textRotation="90"/>
      <protection locked="0"/>
    </xf>
    <xf numFmtId="9" fontId="2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74" fillId="0" borderId="2" xfId="0" applyFont="1" applyBorder="1" applyAlignment="1" applyProtection="1">
      <alignment horizontal="center" vertical="center" textRotation="90" wrapText="1"/>
      <protection hidden="1"/>
    </xf>
    <xf numFmtId="9" fontId="21" fillId="0" borderId="4" xfId="0" applyNumberFormat="1" applyFont="1" applyBorder="1" applyAlignment="1" applyProtection="1">
      <alignment horizontal="center" vertical="center"/>
      <protection hidden="1"/>
    </xf>
    <xf numFmtId="0" fontId="74" fillId="0" borderId="2" xfId="0" applyFont="1" applyBorder="1" applyAlignment="1" applyProtection="1">
      <alignment horizontal="center" vertical="center" textRotation="90"/>
      <protection hidden="1"/>
    </xf>
    <xf numFmtId="0" fontId="21" fillId="0" borderId="4" xfId="0" applyFont="1" applyBorder="1" applyAlignment="1" applyProtection="1">
      <alignment horizontal="center" vertical="center" textRotation="90"/>
      <protection locked="0"/>
    </xf>
    <xf numFmtId="0" fontId="1" fillId="0" borderId="8" xfId="0" applyFont="1" applyBorder="1" applyAlignment="1">
      <alignment horizontal="center" vertical="center"/>
    </xf>
    <xf numFmtId="0" fontId="1" fillId="0" borderId="2" xfId="0" applyFont="1" applyBorder="1" applyAlignment="1">
      <alignment horizontal="center" vertical="top"/>
    </xf>
    <xf numFmtId="0" fontId="1"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0" fontId="21" fillId="0" borderId="2" xfId="0" applyFont="1" applyBorder="1" applyAlignment="1" applyProtection="1">
      <alignment horizontal="center" vertical="top" textRotation="90"/>
      <protection locked="0"/>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5"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2" fillId="0" borderId="8"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protection locked="0"/>
    </xf>
    <xf numFmtId="0" fontId="4" fillId="0" borderId="8" xfId="0"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locked="0"/>
    </xf>
    <xf numFmtId="0" fontId="4" fillId="0" borderId="8" xfId="0" applyFont="1" applyBorder="1" applyAlignment="1" applyProtection="1">
      <alignment horizontal="center" vertical="center"/>
      <protection hidden="1"/>
    </xf>
    <xf numFmtId="0" fontId="6" fillId="0" borderId="2" xfId="0" applyFont="1" applyBorder="1" applyAlignment="1" applyProtection="1">
      <alignment horizontal="justify" vertical="center"/>
      <protection locked="0"/>
    </xf>
    <xf numFmtId="0" fontId="6"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0" fontId="4" fillId="0" borderId="5" xfId="0"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locked="0"/>
    </xf>
    <xf numFmtId="0" fontId="4" fillId="0" borderId="5" xfId="0" applyFont="1" applyBorder="1" applyAlignment="1" applyProtection="1">
      <alignment horizontal="center" vertical="center"/>
      <protection hidden="1"/>
    </xf>
    <xf numFmtId="0" fontId="6"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4"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1" fillId="0" borderId="8"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1" fillId="0" borderId="8" xfId="0" applyFont="1" applyBorder="1" applyAlignment="1" applyProtection="1">
      <alignment horizontal="center" vertical="top"/>
      <protection locked="0"/>
    </xf>
    <xf numFmtId="0" fontId="4" fillId="0" borderId="8" xfId="0"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locked="0"/>
    </xf>
    <xf numFmtId="0" fontId="4" fillId="0" borderId="8" xfId="0" applyFont="1" applyBorder="1" applyAlignment="1" applyProtection="1">
      <alignment horizontal="center" vertical="top"/>
      <protection hidden="1"/>
    </xf>
    <xf numFmtId="0" fontId="1" fillId="0" borderId="5"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5" xfId="0" applyFont="1" applyBorder="1" applyAlignment="1" applyProtection="1">
      <alignment horizontal="center" vertical="top"/>
      <protection locked="0"/>
    </xf>
    <xf numFmtId="0" fontId="4" fillId="0" borderId="5" xfId="0"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locked="0"/>
    </xf>
    <xf numFmtId="0" fontId="4" fillId="0" borderId="5" xfId="0" applyFont="1" applyBorder="1" applyAlignment="1" applyProtection="1">
      <alignment horizontal="center" vertical="top"/>
      <protection hidden="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5">
    <dxf>
      <font>
        <b val="0"/>
        <i val="0"/>
        <strike val="0"/>
        <condense val="0"/>
        <extend val="0"/>
        <outline val="0"/>
        <shadow val="0"/>
        <u val="none"/>
        <vertAlign val="baseline"/>
        <sz val="16"/>
        <color rgb="FFFF0000"/>
        <name val="Arial"/>
        <scheme val="none"/>
      </font>
      <fill>
        <patternFill patternType="none">
          <fgColor indexed="64"/>
          <bgColor indexed="65"/>
        </patternFill>
      </fill>
    </dxf>
    <dxf>
      <font>
        <b val="0"/>
        <i val="0"/>
        <strike val="0"/>
        <condense val="0"/>
        <extend val="0"/>
        <outline val="0"/>
        <shadow val="0"/>
        <u val="none"/>
        <vertAlign val="baseline"/>
        <sz val="16"/>
        <color rgb="FFFF0000"/>
        <name val="Arial"/>
        <scheme val="none"/>
      </font>
      <fill>
        <patternFill patternType="none">
          <fgColor indexed="64"/>
          <bgColor indexed="65"/>
        </patternFill>
      </fill>
    </dxf>
    <dxf>
      <font>
        <b val="0"/>
        <i val="0"/>
        <strike val="0"/>
        <condense val="0"/>
        <extend val="0"/>
        <outline val="0"/>
        <shadow val="0"/>
        <u val="none"/>
        <vertAlign val="baseline"/>
        <sz val="16"/>
        <color rgb="FFFF0000"/>
        <name val="Arial"/>
        <scheme val="none"/>
      </font>
      <fill>
        <patternFill patternType="none">
          <fgColor indexed="64"/>
          <bgColor indexed="65"/>
        </patternFill>
      </fill>
    </dxf>
    <dxf>
      <font>
        <b val="0"/>
        <i val="0"/>
        <strike val="0"/>
        <condense val="0"/>
        <extend val="0"/>
        <outline val="0"/>
        <shadow val="0"/>
        <u val="none"/>
        <vertAlign val="baseline"/>
        <sz val="16"/>
        <color rgb="FFFF0000"/>
        <name val="Arial"/>
        <scheme val="none"/>
      </font>
      <fill>
        <patternFill patternType="none">
          <fgColor indexed="64"/>
          <bgColor indexed="65"/>
        </patternFill>
      </fill>
      <alignment horizontal="general" vertical="center" textRotation="0" wrapText="0" indent="0" justifyLastLine="0" shrinkToFit="0"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160077</xdr:colOff>
      <xdr:row>0</xdr:row>
      <xdr:rowOff>63500</xdr:rowOff>
    </xdr:from>
    <xdr:to>
      <xdr:col>2</xdr:col>
      <xdr:colOff>1204912</xdr:colOff>
      <xdr:row>3</xdr:row>
      <xdr:rowOff>191411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369752" y="63500"/>
          <a:ext cx="1044835" cy="8708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40367"/>
          <a:ext cx="8476654"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3119" y="2967595"/>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0"/>
  <sheetViews>
    <sheetView zoomScaleNormal="100" workbookViewId="0">
      <selection activeCell="B8" sqref="B8:H9"/>
    </sheetView>
  </sheetViews>
  <sheetFormatPr baseColWidth="10" defaultColWidth="11.42578125" defaultRowHeight="15" x14ac:dyDescent="0.25"/>
  <cols>
    <col min="1" max="1" width="2.7109375" style="41" customWidth="1" collapsed="1"/>
    <col min="2" max="3" width="24.7109375" style="41" customWidth="1" collapsed="1"/>
    <col min="4" max="4" width="16" style="41" customWidth="1" collapsed="1"/>
    <col min="5" max="5" width="24.7109375" style="41" customWidth="1" collapsed="1"/>
    <col min="6" max="6" width="27.7109375" style="41" customWidth="1" collapsed="1"/>
    <col min="7" max="7" width="24.7109375" style="41" customWidth="1" collapsed="1"/>
    <col min="8" max="8" width="40.28515625" style="41" customWidth="1" collapsed="1"/>
    <col min="9" max="16384" width="11.42578125" style="41" collapsed="1"/>
  </cols>
  <sheetData>
    <row r="1" spans="2:8" x14ac:dyDescent="0.25">
      <c r="B1" s="133"/>
      <c r="C1" s="134" t="s">
        <v>0</v>
      </c>
      <c r="D1" s="135"/>
      <c r="E1" s="135"/>
      <c r="F1" s="135"/>
      <c r="G1" s="135"/>
      <c r="H1" s="63" t="s">
        <v>1</v>
      </c>
    </row>
    <row r="2" spans="2:8" x14ac:dyDescent="0.25">
      <c r="B2" s="133"/>
      <c r="C2" s="135"/>
      <c r="D2" s="135"/>
      <c r="E2" s="135"/>
      <c r="F2" s="135"/>
      <c r="G2" s="135"/>
      <c r="H2" s="63" t="s">
        <v>2</v>
      </c>
    </row>
    <row r="3" spans="2:8" x14ac:dyDescent="0.25">
      <c r="B3" s="133"/>
      <c r="C3" s="135"/>
      <c r="D3" s="135"/>
      <c r="E3" s="135"/>
      <c r="F3" s="135"/>
      <c r="G3" s="135"/>
      <c r="H3" s="63" t="s">
        <v>3</v>
      </c>
    </row>
    <row r="4" spans="2:8" x14ac:dyDescent="0.25">
      <c r="B4" s="133"/>
      <c r="C4" s="135"/>
      <c r="D4" s="135"/>
      <c r="E4" s="135"/>
      <c r="F4" s="135"/>
      <c r="G4" s="135"/>
      <c r="H4" s="63" t="s">
        <v>4</v>
      </c>
    </row>
    <row r="5" spans="2:8" x14ac:dyDescent="0.25">
      <c r="B5" s="127"/>
      <c r="C5" s="128"/>
      <c r="D5" s="128"/>
      <c r="E5" s="128"/>
      <c r="F5" s="128"/>
      <c r="G5" s="128"/>
      <c r="H5" s="129"/>
    </row>
    <row r="6" spans="2:8" ht="18" x14ac:dyDescent="0.25">
      <c r="B6" s="136" t="s">
        <v>5</v>
      </c>
      <c r="C6" s="136"/>
      <c r="D6" s="136"/>
      <c r="E6" s="136"/>
      <c r="F6" s="136"/>
      <c r="G6" s="136"/>
      <c r="H6" s="136"/>
    </row>
    <row r="7" spans="2:8" x14ac:dyDescent="0.25">
      <c r="B7" s="130"/>
      <c r="C7" s="131"/>
      <c r="D7" s="131"/>
      <c r="E7" s="131"/>
      <c r="F7" s="131"/>
      <c r="G7" s="131"/>
      <c r="H7" s="132"/>
    </row>
    <row r="8" spans="2:8" ht="63" customHeight="1" x14ac:dyDescent="0.25">
      <c r="B8" s="137" t="s">
        <v>6</v>
      </c>
      <c r="C8" s="137"/>
      <c r="D8" s="137"/>
      <c r="E8" s="137"/>
      <c r="F8" s="137"/>
      <c r="G8" s="137"/>
      <c r="H8" s="137"/>
    </row>
    <row r="9" spans="2:8" ht="63" customHeight="1" x14ac:dyDescent="0.25">
      <c r="B9" s="137"/>
      <c r="C9" s="137"/>
      <c r="D9" s="137"/>
      <c r="E9" s="137"/>
      <c r="F9" s="137"/>
      <c r="G9" s="137"/>
      <c r="H9" s="137"/>
    </row>
    <row r="10" spans="2:8" ht="16.5" x14ac:dyDescent="0.25">
      <c r="B10" s="138" t="s">
        <v>7</v>
      </c>
      <c r="C10" s="139"/>
      <c r="D10" s="139"/>
      <c r="E10" s="139"/>
      <c r="F10" s="139"/>
      <c r="G10" s="139"/>
      <c r="H10" s="139"/>
    </row>
    <row r="11" spans="2:8" ht="95.25" customHeight="1" x14ac:dyDescent="0.25">
      <c r="B11" s="140" t="s">
        <v>8</v>
      </c>
      <c r="C11" s="140"/>
      <c r="D11" s="140"/>
      <c r="E11" s="140"/>
      <c r="F11" s="140"/>
      <c r="G11" s="140"/>
      <c r="H11" s="140"/>
    </row>
    <row r="12" spans="2:8" ht="16.5" x14ac:dyDescent="0.25">
      <c r="B12" s="66"/>
      <c r="C12" s="67"/>
      <c r="D12" s="67"/>
      <c r="E12" s="67"/>
      <c r="F12" s="67"/>
      <c r="G12" s="67"/>
      <c r="H12" s="67"/>
    </row>
    <row r="13" spans="2:8" ht="16.5" customHeight="1" x14ac:dyDescent="0.25">
      <c r="B13" s="141" t="s">
        <v>9</v>
      </c>
      <c r="C13" s="141"/>
      <c r="D13" s="141"/>
      <c r="E13" s="141"/>
      <c r="F13" s="141"/>
      <c r="G13" s="141"/>
      <c r="H13" s="141"/>
    </row>
    <row r="14" spans="2:8" ht="16.5" customHeight="1" x14ac:dyDescent="0.25">
      <c r="B14" s="141"/>
      <c r="C14" s="141"/>
      <c r="D14" s="141"/>
      <c r="E14" s="141"/>
      <c r="F14" s="141"/>
      <c r="G14" s="141"/>
      <c r="H14" s="141"/>
    </row>
    <row r="15" spans="2:8" ht="11.65" customHeight="1" x14ac:dyDescent="0.25">
      <c r="B15" s="68"/>
      <c r="C15" s="69"/>
      <c r="D15" s="69"/>
      <c r="E15" s="69"/>
      <c r="F15" s="69"/>
      <c r="G15" s="68"/>
      <c r="H15" s="68"/>
    </row>
    <row r="16" spans="2:8" ht="27.4" customHeight="1" x14ac:dyDescent="0.25">
      <c r="B16" s="144" t="s">
        <v>10</v>
      </c>
      <c r="C16" s="144"/>
      <c r="D16" s="144"/>
      <c r="E16" s="144"/>
      <c r="F16" s="144"/>
      <c r="G16" s="144"/>
      <c r="H16" s="144"/>
    </row>
    <row r="17" spans="2:8" x14ac:dyDescent="0.25">
      <c r="B17" s="69"/>
      <c r="C17" s="145" t="s">
        <v>11</v>
      </c>
      <c r="D17" s="145"/>
      <c r="E17" s="146" t="s">
        <v>12</v>
      </c>
      <c r="F17" s="146"/>
      <c r="G17" s="69"/>
      <c r="H17" s="69"/>
    </row>
    <row r="18" spans="2:8" ht="13.5" customHeight="1" x14ac:dyDescent="0.25">
      <c r="B18" s="65"/>
      <c r="C18" s="142" t="s">
        <v>13</v>
      </c>
      <c r="D18" s="142"/>
      <c r="E18" s="143" t="s">
        <v>14</v>
      </c>
      <c r="F18" s="143"/>
      <c r="G18" s="65"/>
      <c r="H18" s="65"/>
    </row>
    <row r="19" spans="2:8" ht="13.5" customHeight="1" x14ac:dyDescent="0.25">
      <c r="B19" s="65"/>
      <c r="C19" s="142" t="s">
        <v>15</v>
      </c>
      <c r="D19" s="142"/>
      <c r="E19" s="143" t="s">
        <v>16</v>
      </c>
      <c r="F19" s="143"/>
      <c r="G19" s="65"/>
      <c r="H19" s="65"/>
    </row>
    <row r="20" spans="2:8" ht="13.5" customHeight="1" x14ac:dyDescent="0.25">
      <c r="B20" s="65"/>
      <c r="C20" s="142" t="s">
        <v>17</v>
      </c>
      <c r="D20" s="142"/>
      <c r="E20" s="143" t="s">
        <v>18</v>
      </c>
      <c r="F20" s="143"/>
      <c r="G20" s="65"/>
      <c r="H20" s="65"/>
    </row>
    <row r="21" spans="2:8" ht="27" customHeight="1" x14ac:dyDescent="0.25">
      <c r="B21" s="65"/>
      <c r="C21" s="142" t="s">
        <v>19</v>
      </c>
      <c r="D21" s="142"/>
      <c r="E21" s="143" t="s">
        <v>20</v>
      </c>
      <c r="F21" s="143"/>
      <c r="G21" s="65"/>
      <c r="H21" s="65"/>
    </row>
    <row r="22" spans="2:8" ht="30" customHeight="1" x14ac:dyDescent="0.25">
      <c r="B22" s="65"/>
      <c r="C22" s="147" t="s">
        <v>21</v>
      </c>
      <c r="D22" s="147"/>
      <c r="E22" s="143" t="s">
        <v>22</v>
      </c>
      <c r="F22" s="143"/>
      <c r="G22" s="65"/>
      <c r="H22" s="65"/>
    </row>
    <row r="23" spans="2:8" ht="44.25" customHeight="1" x14ac:dyDescent="0.25">
      <c r="B23" s="65"/>
      <c r="C23" s="147" t="s">
        <v>23</v>
      </c>
      <c r="D23" s="147"/>
      <c r="E23" s="143" t="s">
        <v>24</v>
      </c>
      <c r="F23" s="143"/>
      <c r="G23" s="65"/>
      <c r="H23" s="65"/>
    </row>
    <row r="24" spans="2:8" ht="69" customHeight="1" x14ac:dyDescent="0.25">
      <c r="B24" s="65"/>
      <c r="C24" s="147" t="s">
        <v>25</v>
      </c>
      <c r="D24" s="147"/>
      <c r="E24" s="143" t="s">
        <v>26</v>
      </c>
      <c r="F24" s="143"/>
      <c r="G24" s="65"/>
      <c r="H24" s="65"/>
    </row>
    <row r="25" spans="2:8" ht="69.75" customHeight="1" x14ac:dyDescent="0.25">
      <c r="B25" s="65"/>
      <c r="C25" s="147" t="s">
        <v>27</v>
      </c>
      <c r="D25" s="147"/>
      <c r="E25" s="143" t="s">
        <v>28</v>
      </c>
      <c r="F25" s="143"/>
      <c r="G25" s="65"/>
      <c r="H25" s="65"/>
    </row>
    <row r="26" spans="2:8" ht="63.75" customHeight="1" x14ac:dyDescent="0.25">
      <c r="B26" s="65"/>
      <c r="C26" s="147" t="s">
        <v>29</v>
      </c>
      <c r="D26" s="147"/>
      <c r="E26" s="143" t="s">
        <v>30</v>
      </c>
      <c r="F26" s="143"/>
      <c r="G26" s="65"/>
      <c r="H26" s="65"/>
    </row>
    <row r="27" spans="2:8" ht="64.5" customHeight="1" x14ac:dyDescent="0.25">
      <c r="B27" s="65"/>
      <c r="C27" s="147" t="s">
        <v>31</v>
      </c>
      <c r="D27" s="147"/>
      <c r="E27" s="143" t="s">
        <v>32</v>
      </c>
      <c r="F27" s="143"/>
      <c r="G27" s="65"/>
      <c r="H27" s="65"/>
    </row>
    <row r="28" spans="2:8" ht="41.25" customHeight="1" x14ac:dyDescent="0.25">
      <c r="B28" s="65"/>
      <c r="C28" s="147" t="s">
        <v>33</v>
      </c>
      <c r="D28" s="147"/>
      <c r="E28" s="143" t="s">
        <v>34</v>
      </c>
      <c r="F28" s="143"/>
      <c r="G28" s="65"/>
      <c r="H28" s="65"/>
    </row>
    <row r="29" spans="2:8" ht="40.5" customHeight="1" x14ac:dyDescent="0.25">
      <c r="B29" s="65"/>
      <c r="C29" s="147" t="s">
        <v>35</v>
      </c>
      <c r="D29" s="147"/>
      <c r="E29" s="143" t="s">
        <v>36</v>
      </c>
      <c r="F29" s="143"/>
      <c r="G29" s="65"/>
      <c r="H29" s="65"/>
    </row>
    <row r="30" spans="2:8" ht="42" customHeight="1" x14ac:dyDescent="0.25">
      <c r="B30" s="65"/>
      <c r="C30" s="147" t="s">
        <v>37</v>
      </c>
      <c r="D30" s="147"/>
      <c r="E30" s="143" t="s">
        <v>38</v>
      </c>
      <c r="F30" s="143"/>
      <c r="G30" s="65"/>
      <c r="H30" s="65"/>
    </row>
    <row r="31" spans="2:8" ht="24.75" customHeight="1" x14ac:dyDescent="0.25">
      <c r="B31" s="65"/>
      <c r="C31" s="147" t="s">
        <v>39</v>
      </c>
      <c r="D31" s="147"/>
      <c r="E31" s="143" t="s">
        <v>40</v>
      </c>
      <c r="F31" s="143"/>
      <c r="G31" s="65"/>
      <c r="H31" s="65"/>
    </row>
    <row r="32" spans="2:8" ht="23.25" customHeight="1" x14ac:dyDescent="0.25">
      <c r="B32" s="65"/>
      <c r="C32" s="147" t="s">
        <v>41</v>
      </c>
      <c r="D32" s="147"/>
      <c r="E32" s="143" t="s">
        <v>42</v>
      </c>
      <c r="F32" s="143"/>
      <c r="G32" s="65"/>
      <c r="H32" s="65"/>
    </row>
    <row r="33" spans="2:8" ht="30.75" customHeight="1" x14ac:dyDescent="0.25">
      <c r="B33" s="65"/>
      <c r="C33" s="147" t="s">
        <v>43</v>
      </c>
      <c r="D33" s="147"/>
      <c r="E33" s="143" t="s">
        <v>44</v>
      </c>
      <c r="F33" s="143"/>
      <c r="G33" s="65"/>
      <c r="H33" s="65"/>
    </row>
    <row r="34" spans="2:8" ht="35.25" customHeight="1" x14ac:dyDescent="0.25">
      <c r="B34" s="65"/>
      <c r="C34" s="147" t="s">
        <v>43</v>
      </c>
      <c r="D34" s="147"/>
      <c r="E34" s="143" t="s">
        <v>44</v>
      </c>
      <c r="F34" s="143"/>
      <c r="G34" s="65"/>
      <c r="H34" s="65"/>
    </row>
    <row r="35" spans="2:8" ht="33" customHeight="1" x14ac:dyDescent="0.25">
      <c r="B35" s="65"/>
      <c r="C35" s="147" t="s">
        <v>45</v>
      </c>
      <c r="D35" s="147"/>
      <c r="E35" s="143" t="s">
        <v>46</v>
      </c>
      <c r="F35" s="143"/>
      <c r="G35" s="65"/>
      <c r="H35" s="65"/>
    </row>
    <row r="36" spans="2:8" ht="30" customHeight="1" x14ac:dyDescent="0.25">
      <c r="B36" s="65"/>
      <c r="C36" s="147" t="s">
        <v>47</v>
      </c>
      <c r="D36" s="147"/>
      <c r="E36" s="143" t="s">
        <v>48</v>
      </c>
      <c r="F36" s="143"/>
      <c r="G36" s="65"/>
      <c r="H36" s="65"/>
    </row>
    <row r="37" spans="2:8" ht="35.25" customHeight="1" x14ac:dyDescent="0.25">
      <c r="B37" s="65"/>
      <c r="C37" s="147" t="s">
        <v>49</v>
      </c>
      <c r="D37" s="147"/>
      <c r="E37" s="143" t="s">
        <v>50</v>
      </c>
      <c r="F37" s="143"/>
      <c r="G37" s="65"/>
      <c r="H37" s="65"/>
    </row>
    <row r="38" spans="2:8" ht="31.5" customHeight="1" x14ac:dyDescent="0.25">
      <c r="B38" s="65"/>
      <c r="C38" s="147" t="s">
        <v>51</v>
      </c>
      <c r="D38" s="147"/>
      <c r="E38" s="143" t="s">
        <v>52</v>
      </c>
      <c r="F38" s="143"/>
      <c r="G38" s="65"/>
      <c r="H38" s="65"/>
    </row>
    <row r="39" spans="2:8" ht="54" customHeight="1" x14ac:dyDescent="0.25">
      <c r="B39" s="65"/>
      <c r="C39" s="147" t="s">
        <v>53</v>
      </c>
      <c r="D39" s="147"/>
      <c r="E39" s="143" t="s">
        <v>54</v>
      </c>
      <c r="F39" s="143"/>
      <c r="G39" s="65"/>
      <c r="H39" s="65"/>
    </row>
    <row r="40" spans="2:8" ht="30.75" customHeight="1" x14ac:dyDescent="0.25">
      <c r="B40" s="65"/>
      <c r="C40" s="147" t="s">
        <v>55</v>
      </c>
      <c r="D40" s="147"/>
      <c r="E40" s="143" t="s">
        <v>56</v>
      </c>
      <c r="F40" s="143"/>
      <c r="G40" s="65"/>
      <c r="H40" s="65"/>
    </row>
    <row r="41" spans="2:8" ht="74.25" customHeight="1" x14ac:dyDescent="0.25">
      <c r="B41" s="65"/>
      <c r="C41" s="147" t="s">
        <v>57</v>
      </c>
      <c r="D41" s="147"/>
      <c r="E41" s="143" t="s">
        <v>58</v>
      </c>
      <c r="F41" s="143"/>
      <c r="G41" s="65"/>
      <c r="H41" s="65"/>
    </row>
    <row r="42" spans="2:8" ht="82.5" customHeight="1" x14ac:dyDescent="0.25">
      <c r="B42" s="65"/>
      <c r="C42" s="147" t="s">
        <v>59</v>
      </c>
      <c r="D42" s="147"/>
      <c r="E42" s="143" t="s">
        <v>60</v>
      </c>
      <c r="F42" s="143"/>
      <c r="G42" s="65"/>
      <c r="H42" s="65"/>
    </row>
    <row r="43" spans="2:8" ht="6.75" customHeight="1" x14ac:dyDescent="0.25">
      <c r="B43" s="65"/>
      <c r="C43" s="70"/>
      <c r="D43" s="70"/>
      <c r="E43" s="71"/>
      <c r="F43" s="71"/>
      <c r="G43" s="65"/>
      <c r="H43" s="65"/>
    </row>
    <row r="44" spans="2:8" x14ac:dyDescent="0.25">
      <c r="B44" s="65"/>
      <c r="C44" s="72"/>
      <c r="D44" s="72"/>
      <c r="E44" s="72"/>
      <c r="F44" s="72"/>
      <c r="G44" s="65"/>
      <c r="H44" s="65"/>
    </row>
    <row r="45" spans="2:8" ht="21" customHeight="1" x14ac:dyDescent="0.25">
      <c r="B45" s="72" t="s">
        <v>61</v>
      </c>
      <c r="C45" s="72"/>
      <c r="D45" s="72"/>
      <c r="E45" s="72"/>
      <c r="F45" s="72"/>
      <c r="G45" s="72"/>
      <c r="H45" s="72"/>
    </row>
    <row r="46" spans="2:8" ht="20.25" customHeight="1" x14ac:dyDescent="0.25">
      <c r="B46" s="72" t="s">
        <v>62</v>
      </c>
      <c r="C46" s="72"/>
      <c r="D46" s="72"/>
      <c r="E46" s="72"/>
      <c r="F46" s="72"/>
      <c r="G46" s="72"/>
      <c r="H46" s="72"/>
    </row>
    <row r="47" spans="2:8" ht="20.25" customHeight="1" x14ac:dyDescent="0.25">
      <c r="B47" s="72" t="s">
        <v>63</v>
      </c>
      <c r="C47" s="72"/>
      <c r="D47" s="72"/>
      <c r="E47" s="72"/>
      <c r="F47" s="72"/>
      <c r="G47" s="72"/>
      <c r="H47" s="72"/>
    </row>
    <row r="48" spans="2:8" ht="20.25" customHeight="1" x14ac:dyDescent="0.25">
      <c r="B48" s="72" t="s">
        <v>64</v>
      </c>
      <c r="C48" s="72"/>
      <c r="D48" s="72"/>
      <c r="E48" s="72"/>
      <c r="F48" s="72"/>
      <c r="G48" s="72"/>
      <c r="H48" s="72"/>
    </row>
    <row r="49" spans="2:8" ht="16.5" customHeight="1" x14ac:dyDescent="0.25">
      <c r="B49" s="72" t="s">
        <v>65</v>
      </c>
      <c r="C49" s="72"/>
      <c r="D49" s="72"/>
      <c r="E49" s="72"/>
      <c r="F49" s="72"/>
      <c r="G49" s="72"/>
      <c r="H49" s="72"/>
    </row>
    <row r="50" spans="2:8" ht="17.25" customHeight="1" x14ac:dyDescent="0.25">
      <c r="B50" s="72" t="s">
        <v>66</v>
      </c>
      <c r="C50" s="65"/>
      <c r="D50" s="65"/>
      <c r="E50" s="65"/>
      <c r="F50" s="65"/>
      <c r="G50" s="65"/>
      <c r="H50" s="65"/>
    </row>
  </sheetData>
  <mergeCells count="62">
    <mergeCell ref="C41:D41"/>
    <mergeCell ref="E41:F41"/>
    <mergeCell ref="C42:D42"/>
    <mergeCell ref="E42:F42"/>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B8:H9"/>
    <mergeCell ref="B10:H10"/>
    <mergeCell ref="B11:H11"/>
    <mergeCell ref="B13:H14"/>
    <mergeCell ref="C19:D19"/>
    <mergeCell ref="E19:F19"/>
    <mergeCell ref="B16:H16"/>
    <mergeCell ref="C17:D17"/>
    <mergeCell ref="E17:F17"/>
    <mergeCell ref="C18:D18"/>
    <mergeCell ref="E18:F18"/>
    <mergeCell ref="B5:H5"/>
    <mergeCell ref="B7:H7"/>
    <mergeCell ref="B1:B4"/>
    <mergeCell ref="C1:G4"/>
    <mergeCell ref="B6:H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113</v>
      </c>
    </row>
    <row r="4" spans="1:1" x14ac:dyDescent="0.2">
      <c r="A4" s="2" t="s">
        <v>236</v>
      </c>
    </row>
    <row r="5" spans="1:1" x14ac:dyDescent="0.2">
      <c r="A5" s="2" t="s">
        <v>140</v>
      </c>
    </row>
    <row r="6" spans="1:1" x14ac:dyDescent="0.2">
      <c r="A6" s="2" t="s">
        <v>239</v>
      </c>
    </row>
    <row r="7" spans="1:1" x14ac:dyDescent="0.2">
      <c r="A7" s="2" t="s">
        <v>114</v>
      </c>
    </row>
    <row r="8" spans="1:1" x14ac:dyDescent="0.2">
      <c r="A8" s="2" t="s">
        <v>115</v>
      </c>
    </row>
    <row r="9" spans="1:1" x14ac:dyDescent="0.2">
      <c r="A9" s="2" t="s">
        <v>245</v>
      </c>
    </row>
    <row r="10" spans="1:1" x14ac:dyDescent="0.2">
      <c r="A10" s="2" t="s">
        <v>116</v>
      </c>
    </row>
    <row r="11" spans="1:1" x14ac:dyDescent="0.2">
      <c r="A11" s="2" t="s">
        <v>248</v>
      </c>
    </row>
    <row r="12" spans="1:1" x14ac:dyDescent="0.2">
      <c r="A12" s="2" t="s">
        <v>371</v>
      </c>
    </row>
    <row r="13" spans="1:1" x14ac:dyDescent="0.2">
      <c r="A13" s="2" t="s">
        <v>372</v>
      </c>
    </row>
    <row r="14" spans="1:1" x14ac:dyDescent="0.2">
      <c r="A14" s="2" t="s">
        <v>373</v>
      </c>
    </row>
    <row r="16" spans="1:1" x14ac:dyDescent="0.2">
      <c r="A16" s="2" t="s">
        <v>374</v>
      </c>
    </row>
    <row r="17" spans="1:1" x14ac:dyDescent="0.2">
      <c r="A17" s="2" t="s">
        <v>359</v>
      </c>
    </row>
    <row r="18" spans="1:1" x14ac:dyDescent="0.2">
      <c r="A18" s="2" t="s">
        <v>360</v>
      </c>
    </row>
    <row r="20" spans="1:1" x14ac:dyDescent="0.2">
      <c r="A20" s="2" t="s">
        <v>363</v>
      </c>
    </row>
    <row r="21" spans="1:1" x14ac:dyDescent="0.2">
      <c r="A21" s="2" t="s">
        <v>364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A6" zoomScale="80" zoomScaleNormal="80" workbookViewId="0">
      <selection activeCell="O54" sqref="A54:XFD71"/>
    </sheetView>
  </sheetViews>
  <sheetFormatPr baseColWidth="10" defaultColWidth="11.42578125" defaultRowHeight="14.25" x14ac:dyDescent="0.2"/>
  <cols>
    <col min="1" max="1" width="4" style="123" bestFit="1" customWidth="1"/>
    <col min="2" max="2" width="14.140625" style="123" customWidth="1"/>
    <col min="3" max="3" width="21.5703125" style="123" customWidth="1"/>
    <col min="4" max="4" width="26.140625" style="123" customWidth="1"/>
    <col min="5" max="5" width="47.42578125" style="73" customWidth="1"/>
    <col min="6" max="6" width="20.5703125" style="124" customWidth="1"/>
    <col min="7" max="7" width="17.85546875" style="73" customWidth="1"/>
    <col min="8" max="8" width="16.5703125" style="73" customWidth="1"/>
    <col min="9" max="9" width="6.28515625" style="73" customWidth="1"/>
    <col min="10" max="10" width="27.28515625" style="73" customWidth="1"/>
    <col min="11" max="11" width="16.28515625" style="73" customWidth="1"/>
    <col min="12" max="12" width="17.5703125" style="73" customWidth="1"/>
    <col min="13" max="13" width="6.28515625" style="73" customWidth="1"/>
    <col min="14" max="14" width="16" style="73" customWidth="1"/>
    <col min="15" max="15" width="5.85546875" style="73" customWidth="1"/>
    <col min="16" max="16" width="43.5703125" style="122" customWidth="1"/>
    <col min="17" max="17" width="15.140625" style="73" customWidth="1"/>
    <col min="18" max="18" width="6.85546875" style="73" customWidth="1"/>
    <col min="19" max="19" width="5" style="73" customWidth="1"/>
    <col min="20" max="20" width="5.5703125" style="73" customWidth="1"/>
    <col min="21" max="21" width="7.140625" style="73" customWidth="1"/>
    <col min="22" max="22" width="6.7109375" style="73" customWidth="1"/>
    <col min="23" max="23" width="7.5703125" style="73" customWidth="1"/>
    <col min="24" max="24" width="9.28515625" style="73" customWidth="1"/>
    <col min="25" max="25" width="8.7109375" style="73" customWidth="1"/>
    <col min="26" max="26" width="10.42578125" style="73" customWidth="1"/>
    <col min="27" max="27" width="9.28515625" style="73" customWidth="1"/>
    <col min="28" max="28" width="9.140625" style="73" customWidth="1"/>
    <col min="29" max="29" width="8.42578125" style="73" customWidth="1"/>
    <col min="30" max="30" width="7.28515625" style="73" customWidth="1"/>
    <col min="31" max="31" width="48" style="73" customWidth="1"/>
    <col min="32" max="32" width="18.85546875" style="73" customWidth="1"/>
    <col min="33" max="34" width="14.5703125" style="73" customWidth="1"/>
    <col min="35" max="35" width="14.85546875" style="73" customWidth="1"/>
    <col min="36" max="36" width="18.5703125" style="73" customWidth="1"/>
    <col min="37" max="37" width="31.5703125" style="73" customWidth="1"/>
    <col min="38" max="16384" width="11.42578125" style="73"/>
  </cols>
  <sheetData>
    <row r="1" spans="1:69" ht="19.5" customHeight="1" x14ac:dyDescent="0.2">
      <c r="A1" s="176"/>
      <c r="B1" s="177"/>
      <c r="C1" s="177"/>
      <c r="D1" s="178"/>
      <c r="E1" s="192" t="s">
        <v>0</v>
      </c>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4"/>
      <c r="AJ1" s="188" t="s">
        <v>67</v>
      </c>
      <c r="AK1" s="189"/>
    </row>
    <row r="2" spans="1:69" ht="19.5" customHeight="1" x14ac:dyDescent="0.2">
      <c r="A2" s="179"/>
      <c r="B2" s="180"/>
      <c r="C2" s="180"/>
      <c r="D2" s="181"/>
      <c r="E2" s="195"/>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7"/>
      <c r="AJ2" s="190" t="s">
        <v>68</v>
      </c>
      <c r="AK2" s="191"/>
    </row>
    <row r="3" spans="1:69" ht="19.5" customHeight="1" x14ac:dyDescent="0.2">
      <c r="A3" s="179"/>
      <c r="B3" s="180"/>
      <c r="C3" s="180"/>
      <c r="D3" s="181"/>
      <c r="E3" s="195"/>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7"/>
      <c r="AJ3" s="190" t="s">
        <v>69</v>
      </c>
      <c r="AK3" s="191"/>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row>
    <row r="4" spans="1:69" ht="19.5" customHeight="1" x14ac:dyDescent="0.2">
      <c r="A4" s="182"/>
      <c r="B4" s="183"/>
      <c r="C4" s="183"/>
      <c r="D4" s="184"/>
      <c r="E4" s="198"/>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200"/>
      <c r="AJ4" s="190" t="s">
        <v>70</v>
      </c>
      <c r="AK4" s="191"/>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row>
    <row r="5" spans="1:69" ht="16.5" customHeight="1" x14ac:dyDescent="0.2">
      <c r="A5" s="102"/>
      <c r="B5" s="103"/>
      <c r="C5" s="102"/>
      <c r="D5" s="102"/>
      <c r="E5" s="74"/>
      <c r="F5" s="104"/>
      <c r="G5" s="74"/>
      <c r="H5" s="74"/>
      <c r="I5" s="74"/>
      <c r="J5" s="74"/>
      <c r="K5" s="74"/>
      <c r="L5" s="74"/>
      <c r="M5" s="74"/>
      <c r="N5" s="74"/>
      <c r="O5" s="74"/>
      <c r="P5" s="105"/>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row>
    <row r="6" spans="1:69" ht="23.25" customHeight="1" x14ac:dyDescent="0.2">
      <c r="A6" s="157" t="s">
        <v>71</v>
      </c>
      <c r="B6" s="158"/>
      <c r="C6" s="391" t="s">
        <v>72</v>
      </c>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3"/>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row>
    <row r="7" spans="1:69" ht="34.5" customHeight="1" x14ac:dyDescent="0.2">
      <c r="A7" s="157" t="s">
        <v>73</v>
      </c>
      <c r="B7" s="158"/>
      <c r="C7" s="388" t="s">
        <v>74</v>
      </c>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90"/>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row>
    <row r="8" spans="1:69" ht="33" customHeight="1" x14ac:dyDescent="0.2">
      <c r="A8" s="157" t="s">
        <v>75</v>
      </c>
      <c r="B8" s="158"/>
      <c r="C8" s="388" t="s">
        <v>76</v>
      </c>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90"/>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row>
    <row r="9" spans="1:69" ht="15" x14ac:dyDescent="0.2">
      <c r="A9" s="185" t="s">
        <v>77</v>
      </c>
      <c r="B9" s="186"/>
      <c r="C9" s="186"/>
      <c r="D9" s="186"/>
      <c r="E9" s="186"/>
      <c r="F9" s="186"/>
      <c r="G9" s="187"/>
      <c r="H9" s="185" t="s">
        <v>78</v>
      </c>
      <c r="I9" s="186"/>
      <c r="J9" s="186"/>
      <c r="K9" s="186"/>
      <c r="L9" s="186"/>
      <c r="M9" s="186"/>
      <c r="N9" s="187"/>
      <c r="O9" s="185" t="s">
        <v>79</v>
      </c>
      <c r="P9" s="186"/>
      <c r="Q9" s="186"/>
      <c r="R9" s="186"/>
      <c r="S9" s="186"/>
      <c r="T9" s="186"/>
      <c r="U9" s="186"/>
      <c r="V9" s="186"/>
      <c r="W9" s="187"/>
      <c r="X9" s="185" t="s">
        <v>80</v>
      </c>
      <c r="Y9" s="186"/>
      <c r="Z9" s="186"/>
      <c r="AA9" s="186"/>
      <c r="AB9" s="186"/>
      <c r="AC9" s="186"/>
      <c r="AD9" s="187"/>
      <c r="AE9" s="185" t="s">
        <v>81</v>
      </c>
      <c r="AF9" s="186"/>
      <c r="AG9" s="186"/>
      <c r="AH9" s="186"/>
      <c r="AI9" s="186"/>
      <c r="AJ9" s="186"/>
      <c r="AK9" s="187"/>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row>
    <row r="10" spans="1:69" ht="16.5" customHeight="1" x14ac:dyDescent="0.2">
      <c r="A10" s="159" t="s">
        <v>82</v>
      </c>
      <c r="B10" s="155" t="s">
        <v>21</v>
      </c>
      <c r="C10" s="149" t="s">
        <v>23</v>
      </c>
      <c r="D10" s="149" t="s">
        <v>25</v>
      </c>
      <c r="E10" s="161" t="s">
        <v>27</v>
      </c>
      <c r="F10" s="156" t="s">
        <v>29</v>
      </c>
      <c r="G10" s="149" t="s">
        <v>83</v>
      </c>
      <c r="H10" s="151" t="s">
        <v>84</v>
      </c>
      <c r="I10" s="152" t="s">
        <v>85</v>
      </c>
      <c r="J10" s="156" t="s">
        <v>86</v>
      </c>
      <c r="K10" s="156" t="s">
        <v>87</v>
      </c>
      <c r="L10" s="154" t="s">
        <v>88</v>
      </c>
      <c r="M10" s="152" t="s">
        <v>85</v>
      </c>
      <c r="N10" s="149" t="s">
        <v>35</v>
      </c>
      <c r="O10" s="162" t="s">
        <v>89</v>
      </c>
      <c r="P10" s="150" t="s">
        <v>37</v>
      </c>
      <c r="Q10" s="156" t="s">
        <v>39</v>
      </c>
      <c r="R10" s="150" t="s">
        <v>90</v>
      </c>
      <c r="S10" s="150"/>
      <c r="T10" s="150"/>
      <c r="U10" s="150"/>
      <c r="V10" s="150"/>
      <c r="W10" s="150"/>
      <c r="X10" s="148" t="s">
        <v>91</v>
      </c>
      <c r="Y10" s="148" t="s">
        <v>92</v>
      </c>
      <c r="Z10" s="148" t="s">
        <v>85</v>
      </c>
      <c r="AA10" s="148" t="s">
        <v>93</v>
      </c>
      <c r="AB10" s="148" t="s">
        <v>85</v>
      </c>
      <c r="AC10" s="148" t="s">
        <v>94</v>
      </c>
      <c r="AD10" s="162" t="s">
        <v>55</v>
      </c>
      <c r="AE10" s="150" t="s">
        <v>81</v>
      </c>
      <c r="AF10" s="150" t="s">
        <v>95</v>
      </c>
      <c r="AG10" s="150" t="s">
        <v>96</v>
      </c>
      <c r="AH10" s="156" t="s">
        <v>97</v>
      </c>
      <c r="AI10" s="150" t="s">
        <v>98</v>
      </c>
      <c r="AJ10" s="150" t="s">
        <v>99</v>
      </c>
      <c r="AK10" s="150" t="s">
        <v>59</v>
      </c>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row>
    <row r="11" spans="1:69" s="108" customFormat="1" ht="94.5" customHeight="1" x14ac:dyDescent="0.25">
      <c r="A11" s="160"/>
      <c r="B11" s="155"/>
      <c r="C11" s="150"/>
      <c r="D11" s="150"/>
      <c r="E11" s="155"/>
      <c r="F11" s="149"/>
      <c r="G11" s="150"/>
      <c r="H11" s="149"/>
      <c r="I11" s="153"/>
      <c r="J11" s="149"/>
      <c r="K11" s="149"/>
      <c r="L11" s="153"/>
      <c r="M11" s="153"/>
      <c r="N11" s="150"/>
      <c r="O11" s="163"/>
      <c r="P11" s="150"/>
      <c r="Q11" s="149"/>
      <c r="R11" s="106" t="s">
        <v>100</v>
      </c>
      <c r="S11" s="106" t="s">
        <v>101</v>
      </c>
      <c r="T11" s="106" t="s">
        <v>102</v>
      </c>
      <c r="U11" s="106" t="s">
        <v>103</v>
      </c>
      <c r="V11" s="106" t="s">
        <v>104</v>
      </c>
      <c r="W11" s="106" t="s">
        <v>105</v>
      </c>
      <c r="X11" s="148"/>
      <c r="Y11" s="148"/>
      <c r="Z11" s="148"/>
      <c r="AA11" s="148"/>
      <c r="AB11" s="148"/>
      <c r="AC11" s="148"/>
      <c r="AD11" s="163"/>
      <c r="AE11" s="150"/>
      <c r="AF11" s="150"/>
      <c r="AG11" s="150"/>
      <c r="AH11" s="149"/>
      <c r="AI11" s="150"/>
      <c r="AJ11" s="150"/>
      <c r="AK11" s="150"/>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row>
    <row r="12" spans="1:69" s="114" customFormat="1" ht="109.5" customHeight="1" x14ac:dyDescent="0.25">
      <c r="A12" s="394">
        <v>1</v>
      </c>
      <c r="B12" s="164" t="s">
        <v>106</v>
      </c>
      <c r="C12" s="164" t="s">
        <v>107</v>
      </c>
      <c r="D12" s="164" t="s">
        <v>108</v>
      </c>
      <c r="E12" s="421" t="s">
        <v>109</v>
      </c>
      <c r="F12" s="164" t="s">
        <v>110</v>
      </c>
      <c r="G12" s="173">
        <v>365</v>
      </c>
      <c r="H12" s="423" t="str">
        <f>IF(G12&lt;=0,"",IF(G12&lt;=2,"Muy Baja",IF(G12&lt;=24,"Baja",IF(G12&lt;=500,"Media",IF(G12&lt;=5000,"Alta","Muy Alta")))))</f>
        <v>Media</v>
      </c>
      <c r="I12" s="424">
        <f>IF(H12="","",IF(H12="Muy Baja",0.2,IF(H12="Baja",0.4,IF(H12="Media",0.6,IF(H12="Alta",0.8,IF(H12="Muy Alta",1,))))))</f>
        <v>0.6</v>
      </c>
      <c r="J12" s="425" t="s">
        <v>111</v>
      </c>
      <c r="K12" s="424" t="str">
        <f>IF(NOT(ISERROR(MATCH(J12,'Tabla Impacto'!$B$225:$B$227,0))),'Tabla Impacto'!$G$227&amp;"Por favor no seleccionar los criterios de impacto(Afectación Económica o presupuestal y Pérdida Reputacional)",J12)</f>
        <v xml:space="preserve">     Entre 100 y 500 SMLMV </v>
      </c>
      <c r="L12" s="423" t="str">
        <f>IF(OR(K12='Tabla Impacto'!$C$15,K12='Tabla Impacto'!$E$15),"Leve",IF(OR(K12='Tabla Impacto'!$C$16,K12='Tabla Impacto'!$E$16),"Menor",IF(OR(K12='Tabla Impacto'!$C$17,K12='Tabla Impacto'!$E$17),"Moderado",IF(OR(K12='Tabla Impacto'!$C$18,K12='Tabla Impacto'!$E$18),"Mayor",IF(OR(K12='Tabla Impacto'!$C$19,K12='Tabla Impacto'!$E$19),"Catastrófico","")))))</f>
        <v>Mayor</v>
      </c>
      <c r="M12" s="424">
        <f>IF(L12="","",IF(L12="Leve",0.2,IF(L12="Menor",0.4,IF(L12="Moderado",0.6,IF(L12="Mayor",0.8,IF(L12="Catastrófico",1,))))))</f>
        <v>0.8</v>
      </c>
      <c r="N12" s="426"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395">
        <v>1</v>
      </c>
      <c r="P12" s="396" t="s">
        <v>112</v>
      </c>
      <c r="Q12" s="397" t="str">
        <f>IF(OR(R12="Preventivo",R12="Detectivo"),"Probabilidad",IF(R12="Correctivo","Impacto",""))</f>
        <v>Probabilidad</v>
      </c>
      <c r="R12" s="398" t="s">
        <v>113</v>
      </c>
      <c r="S12" s="398" t="s">
        <v>114</v>
      </c>
      <c r="T12" s="399" t="str">
        <f>IF(AND(R12="Preventivo",S12="Automático"),"50%",IF(AND(R12="Preventivo",S12="Manual"),"40%",IF(AND(R12="Detectivo",S12="Automático"),"40%",IF(AND(R12="Detectivo",S12="Manual"),"30%",IF(AND(R12="Correctivo",S12="Automático"),"35%",IF(AND(R12="Correctivo",S12="Manual"),"25%",""))))))</f>
        <v>40%</v>
      </c>
      <c r="U12" s="398" t="s">
        <v>115</v>
      </c>
      <c r="V12" s="398" t="s">
        <v>116</v>
      </c>
      <c r="W12" s="398" t="s">
        <v>117</v>
      </c>
      <c r="X12" s="400">
        <f>IFERROR(IF(Q12="Probabilidad",(I12-(+I12*T12)),IF(Q12="Impacto",I12,"")),"")</f>
        <v>0.36</v>
      </c>
      <c r="Y12" s="401" t="str">
        <f>IFERROR(IF(X12="","",IF(X12&lt;=0.2,"Muy Baja",IF(X12&lt;=0.4,"Baja",IF(X12&lt;=0.6,"Media",IF(X12&lt;=0.8,"Alta","Muy Alta"))))),"")</f>
        <v>Baja</v>
      </c>
      <c r="Z12" s="402">
        <f>+X12</f>
        <v>0.36</v>
      </c>
      <c r="AA12" s="401" t="str">
        <f>IFERROR(IF(AB12="","",IF(AB12&lt;=0.2,"Leve",IF(AB12&lt;=0.4,"Menor",IF(AB12&lt;=0.6,"Moderado",IF(AB12&lt;=0.8,"Mayor","Catastrófico"))))),"")</f>
        <v>Mayor</v>
      </c>
      <c r="AB12" s="402">
        <f>IFERROR(IF(Q12="Impacto",(M12-(+M12*T12)),IF(Q12="Probabilidad",M12,"")),"")</f>
        <v>0.8</v>
      </c>
      <c r="AC12" s="403"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404" t="s">
        <v>118</v>
      </c>
      <c r="AE12" s="396" t="s">
        <v>119</v>
      </c>
      <c r="AF12" s="125" t="s">
        <v>120</v>
      </c>
      <c r="AG12" s="387">
        <v>45373</v>
      </c>
      <c r="AH12" s="387">
        <v>45642</v>
      </c>
      <c r="AI12" s="110"/>
      <c r="AJ12" s="111"/>
      <c r="AK12" s="112"/>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row>
    <row r="13" spans="1:69" ht="18" customHeight="1" x14ac:dyDescent="0.2">
      <c r="A13" s="405"/>
      <c r="B13" s="165"/>
      <c r="C13" s="165"/>
      <c r="D13" s="165"/>
      <c r="E13" s="433"/>
      <c r="F13" s="165"/>
      <c r="G13" s="174"/>
      <c r="H13" s="435"/>
      <c r="I13" s="436"/>
      <c r="J13" s="437"/>
      <c r="K13" s="436">
        <f>IF(NOT(ISERROR(MATCH(J13,_xlfn.ANCHORARRAY(E24),0))),I26&amp;"Por favor no seleccionar los criterios de impacto",J13)</f>
        <v>0</v>
      </c>
      <c r="L13" s="435"/>
      <c r="M13" s="436"/>
      <c r="N13" s="438"/>
      <c r="O13" s="395">
        <v>2</v>
      </c>
      <c r="P13" s="396"/>
      <c r="Q13" s="397" t="str">
        <f>IF(OR(R13="Preventivo",R13="Detectivo"),"Probabilidad",IF(R13="Correctivo","Impacto",""))</f>
        <v/>
      </c>
      <c r="R13" s="398"/>
      <c r="S13" s="398"/>
      <c r="T13" s="399" t="str">
        <f t="shared" ref="T13:T17" si="0">IF(AND(R13="Preventivo",S13="Automático"),"50%",IF(AND(R13="Preventivo",S13="Manual"),"40%",IF(AND(R13="Detectivo",S13="Automático"),"40%",IF(AND(R13="Detectivo",S13="Manual"),"30%",IF(AND(R13="Correctivo",S13="Automático"),"35%",IF(AND(R13="Correctivo",S13="Manual"),"25%",""))))))</f>
        <v/>
      </c>
      <c r="U13" s="398"/>
      <c r="V13" s="398"/>
      <c r="W13" s="398"/>
      <c r="X13" s="400" t="str">
        <f>IFERROR(IF(AND(Q12="Probabilidad",Q13="Probabilidad"),(Z12-(+Z12*T13)),IF(Q13="Probabilidad",(I12-(+I12*T13)),IF(Q13="Impacto",Z12,""))),"")</f>
        <v/>
      </c>
      <c r="Y13" s="401" t="str">
        <f t="shared" ref="Y13:Y71" si="1">IFERROR(IF(X13="","",IF(X13&lt;=0.2,"Muy Baja",IF(X13&lt;=0.4,"Baja",IF(X13&lt;=0.6,"Media",IF(X13&lt;=0.8,"Alta","Muy Alta"))))),"")</f>
        <v/>
      </c>
      <c r="Z13" s="402" t="str">
        <f t="shared" ref="Z13:Z17" si="2">+X13</f>
        <v/>
      </c>
      <c r="AA13" s="401" t="str">
        <f t="shared" ref="AA13:AA71" si="3">IFERROR(IF(AB13="","",IF(AB13&lt;=0.2,"Leve",IF(AB13&lt;=0.4,"Menor",IF(AB13&lt;=0.6,"Moderado",IF(AB13&lt;=0.8,"Mayor","Catastrófico"))))),"")</f>
        <v/>
      </c>
      <c r="AB13" s="402" t="str">
        <f>IFERROR(IF(AND(Q12="Impacto",Q13="Impacto"),(AB12-(+AB12*T13)),IF(Q13="Impacto",(M12-(+M12*T13)),IF(Q13="Probabilidad",AB12,""))),"")</f>
        <v/>
      </c>
      <c r="AC13" s="403"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404"/>
      <c r="AE13" s="125"/>
      <c r="AF13" s="125"/>
      <c r="AG13" s="387"/>
      <c r="AH13" s="387"/>
      <c r="AI13" s="115"/>
      <c r="AJ13" s="116"/>
      <c r="AK13" s="117"/>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row>
    <row r="14" spans="1:69" ht="18" customHeight="1" x14ac:dyDescent="0.2">
      <c r="A14" s="405"/>
      <c r="B14" s="165"/>
      <c r="C14" s="165"/>
      <c r="D14" s="165"/>
      <c r="E14" s="433"/>
      <c r="F14" s="165"/>
      <c r="G14" s="174"/>
      <c r="H14" s="435"/>
      <c r="I14" s="436"/>
      <c r="J14" s="437"/>
      <c r="K14" s="436">
        <f>IF(NOT(ISERROR(MATCH(J14,_xlfn.ANCHORARRAY(E25),0))),I27&amp;"Por favor no seleccionar los criterios de impacto",J14)</f>
        <v>0</v>
      </c>
      <c r="L14" s="435"/>
      <c r="M14" s="436"/>
      <c r="N14" s="438"/>
      <c r="O14" s="406">
        <v>3</v>
      </c>
      <c r="P14" s="407"/>
      <c r="Q14" s="408"/>
      <c r="R14" s="409"/>
      <c r="S14" s="409"/>
      <c r="T14" s="410"/>
      <c r="U14" s="411"/>
      <c r="V14" s="411"/>
      <c r="W14" s="411"/>
      <c r="X14" s="412"/>
      <c r="Y14" s="413"/>
      <c r="Z14" s="414"/>
      <c r="AA14" s="413"/>
      <c r="AB14" s="414"/>
      <c r="AC14" s="415"/>
      <c r="AD14" s="416"/>
      <c r="AE14" s="417"/>
      <c r="AF14" s="418"/>
      <c r="AG14" s="419"/>
      <c r="AH14" s="419"/>
      <c r="AI14" s="119"/>
      <c r="AJ14" s="116"/>
      <c r="AK14" s="118"/>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row>
    <row r="15" spans="1:69" ht="18" customHeight="1" x14ac:dyDescent="0.2">
      <c r="A15" s="405"/>
      <c r="B15" s="165"/>
      <c r="C15" s="165"/>
      <c r="D15" s="165"/>
      <c r="E15" s="433"/>
      <c r="F15" s="165"/>
      <c r="G15" s="174"/>
      <c r="H15" s="435"/>
      <c r="I15" s="436"/>
      <c r="J15" s="437"/>
      <c r="K15" s="436">
        <f>IF(NOT(ISERROR(MATCH(J15,_xlfn.ANCHORARRAY(E26),0))),I28&amp;"Por favor no seleccionar los criterios de impacto",J15)</f>
        <v>0</v>
      </c>
      <c r="L15" s="435"/>
      <c r="M15" s="436"/>
      <c r="N15" s="438"/>
      <c r="O15" s="406">
        <v>4</v>
      </c>
      <c r="P15" s="396"/>
      <c r="Q15" s="408"/>
      <c r="R15" s="409"/>
      <c r="S15" s="409"/>
      <c r="T15" s="410"/>
      <c r="U15" s="409"/>
      <c r="V15" s="409"/>
      <c r="W15" s="409"/>
      <c r="X15" s="412"/>
      <c r="Y15" s="413"/>
      <c r="Z15" s="414"/>
      <c r="AA15" s="413"/>
      <c r="AB15" s="414"/>
      <c r="AC15" s="415"/>
      <c r="AD15" s="416"/>
      <c r="AE15" s="417"/>
      <c r="AF15" s="418"/>
      <c r="AG15" s="419"/>
      <c r="AH15" s="419"/>
      <c r="AI15" s="119"/>
      <c r="AJ15" s="116"/>
      <c r="AK15" s="118"/>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row>
    <row r="16" spans="1:69" ht="18" customHeight="1" x14ac:dyDescent="0.2">
      <c r="A16" s="405"/>
      <c r="B16" s="165"/>
      <c r="C16" s="165"/>
      <c r="D16" s="165"/>
      <c r="E16" s="433"/>
      <c r="F16" s="165"/>
      <c r="G16" s="174"/>
      <c r="H16" s="435"/>
      <c r="I16" s="436"/>
      <c r="J16" s="437"/>
      <c r="K16" s="436">
        <f>IF(NOT(ISERROR(MATCH(J16,_xlfn.ANCHORARRAY(E27),0))),I29&amp;"Por favor no seleccionar los criterios de impacto",J16)</f>
        <v>0</v>
      </c>
      <c r="L16" s="435"/>
      <c r="M16" s="436"/>
      <c r="N16" s="438"/>
      <c r="O16" s="406">
        <v>5</v>
      </c>
      <c r="P16" s="396"/>
      <c r="Q16" s="408" t="str">
        <f t="shared" ref="Q16:Q17" si="5">IF(OR(R16="Preventivo",R16="Detectivo"),"Probabilidad",IF(R16="Correctivo","Impacto",""))</f>
        <v/>
      </c>
      <c r="R16" s="409"/>
      <c r="S16" s="409"/>
      <c r="T16" s="410" t="str">
        <f t="shared" si="0"/>
        <v/>
      </c>
      <c r="U16" s="409"/>
      <c r="V16" s="409"/>
      <c r="W16" s="409"/>
      <c r="X16" s="412" t="str">
        <f t="shared" ref="X16:X17" si="6">IFERROR(IF(AND(Q15="Probabilidad",Q16="Probabilidad"),(Z15-(+Z15*T16)),IF(AND(Q15="Impacto",Q16="Probabilidad"),(Z14-(+Z14*T16)),IF(Q16="Impacto",Z15,""))),"")</f>
        <v/>
      </c>
      <c r="Y16" s="413" t="str">
        <f t="shared" si="1"/>
        <v/>
      </c>
      <c r="Z16" s="414" t="str">
        <f t="shared" si="2"/>
        <v/>
      </c>
      <c r="AA16" s="413" t="str">
        <f t="shared" si="3"/>
        <v/>
      </c>
      <c r="AB16" s="414" t="str">
        <f t="shared" ref="AB16:AB17" si="7">IFERROR(IF(AND(Q15="Impacto",Q16="Impacto"),(AB15-(+AB15*T16)),IF(AND(Q15="Probabilidad",Q16="Impacto"),(AB14-(+AB14*T16)),IF(Q16="Probabilidad",AB15,""))),"")</f>
        <v/>
      </c>
      <c r="AC16" s="415" t="str">
        <f t="shared" si="4"/>
        <v/>
      </c>
      <c r="AD16" s="416"/>
      <c r="AE16" s="417"/>
      <c r="AF16" s="418"/>
      <c r="AG16" s="419"/>
      <c r="AH16" s="419"/>
      <c r="AI16" s="119"/>
      <c r="AJ16" s="116"/>
      <c r="AK16" s="118"/>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row>
    <row r="17" spans="1:69" ht="18" customHeight="1" x14ac:dyDescent="0.2">
      <c r="A17" s="420"/>
      <c r="B17" s="166"/>
      <c r="C17" s="166"/>
      <c r="D17" s="166"/>
      <c r="E17" s="441"/>
      <c r="F17" s="166"/>
      <c r="G17" s="175"/>
      <c r="H17" s="443"/>
      <c r="I17" s="444"/>
      <c r="J17" s="445"/>
      <c r="K17" s="444">
        <f>IF(NOT(ISERROR(MATCH(J17,_xlfn.ANCHORARRAY(E28),0))),I30&amp;"Por favor no seleccionar los criterios de impacto",J17)</f>
        <v>0</v>
      </c>
      <c r="L17" s="443"/>
      <c r="M17" s="444"/>
      <c r="N17" s="446"/>
      <c r="O17" s="406">
        <v>6</v>
      </c>
      <c r="P17" s="396"/>
      <c r="Q17" s="408" t="str">
        <f t="shared" si="5"/>
        <v/>
      </c>
      <c r="R17" s="409"/>
      <c r="S17" s="409"/>
      <c r="T17" s="410" t="str">
        <f t="shared" si="0"/>
        <v/>
      </c>
      <c r="U17" s="409"/>
      <c r="V17" s="409"/>
      <c r="W17" s="409"/>
      <c r="X17" s="412" t="str">
        <f t="shared" si="6"/>
        <v/>
      </c>
      <c r="Y17" s="413" t="str">
        <f t="shared" si="1"/>
        <v/>
      </c>
      <c r="Z17" s="414" t="str">
        <f t="shared" si="2"/>
        <v/>
      </c>
      <c r="AA17" s="413" t="str">
        <f t="shared" si="3"/>
        <v/>
      </c>
      <c r="AB17" s="414" t="str">
        <f t="shared" si="7"/>
        <v/>
      </c>
      <c r="AC17" s="415" t="str">
        <f t="shared" si="4"/>
        <v/>
      </c>
      <c r="AD17" s="416"/>
      <c r="AE17" s="417"/>
      <c r="AF17" s="418"/>
      <c r="AG17" s="419"/>
      <c r="AH17" s="419"/>
      <c r="AI17" s="119"/>
      <c r="AJ17" s="116"/>
      <c r="AK17" s="118"/>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row>
    <row r="18" spans="1:69" ht="79.5" customHeight="1" x14ac:dyDescent="0.2">
      <c r="A18" s="394">
        <v>2</v>
      </c>
      <c r="B18" s="164" t="s">
        <v>106</v>
      </c>
      <c r="C18" s="164" t="s">
        <v>121</v>
      </c>
      <c r="D18" s="164" t="s">
        <v>122</v>
      </c>
      <c r="E18" s="421" t="s">
        <v>123</v>
      </c>
      <c r="F18" s="164" t="s">
        <v>124</v>
      </c>
      <c r="G18" s="422">
        <v>47</v>
      </c>
      <c r="H18" s="423" t="str">
        <f>IF(G18&lt;=0,"",IF(G18&lt;=2,"Muy Baja",IF(G18&lt;=24,"Baja",IF(G18&lt;=500,"Media",IF(G18&lt;=5000,"Alta","Muy Alta")))))</f>
        <v>Media</v>
      </c>
      <c r="I18" s="424">
        <f>IF(H18="","",IF(H18="Muy Baja",0.2,IF(H18="Baja",0.4,IF(H18="Media",0.6,IF(H18="Alta",0.8,IF(H18="Muy Alta",1,))))))</f>
        <v>0.6</v>
      </c>
      <c r="J18" s="425" t="s">
        <v>125</v>
      </c>
      <c r="K18" s="424" t="str">
        <f>IF(NOT(ISERROR(MATCH(J18,'Tabla Impacto'!$B$225:$B$227,0))),'Tabla Impacto'!$G$227&amp;"Por favor no seleccionar los criterios de impacto(Afectación Económica o presupuestal y Pérdida Reputacional)",J18)</f>
        <v xml:space="preserve">     Entre 50 y 100 SMLMV </v>
      </c>
      <c r="L18" s="423" t="str">
        <f>IF(OR(K18='Tabla Impacto'!$C$15,K18='Tabla Impacto'!$E$15),"Leve",IF(OR(K18='Tabla Impacto'!$C$16,K18='Tabla Impacto'!$E$16),"Menor",IF(OR(K18='Tabla Impacto'!$C$17,K18='Tabla Impacto'!$E$17),"Moderado",IF(OR(K18='Tabla Impacto'!$C$18,K18='Tabla Impacto'!$E$18),"Mayor",IF(OR(K18='Tabla Impacto'!$C$19,K18='Tabla Impacto'!$E$19),"Catastrófico","")))))</f>
        <v>Moderado</v>
      </c>
      <c r="M18" s="424">
        <f>IF(L18="","",IF(L18="Leve",0.2,IF(L18="Menor",0.4,IF(L18="Moderado",0.6,IF(L18="Mayor",0.8,IF(L18="Catastrófico",1,))))))</f>
        <v>0.6</v>
      </c>
      <c r="N18" s="426"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406">
        <v>1</v>
      </c>
      <c r="P18" s="396" t="s">
        <v>126</v>
      </c>
      <c r="Q18" s="397" t="str">
        <f>IF(OR(R18="Preventivo",R18="Detectivo"),"Probabilidad",IF(R18="Correctivo","Impacto",""))</f>
        <v>Probabilidad</v>
      </c>
      <c r="R18" s="427" t="s">
        <v>113</v>
      </c>
      <c r="S18" s="427" t="s">
        <v>114</v>
      </c>
      <c r="T18" s="428" t="str">
        <f>IF(AND(R18="Preventivo",S18="Automático"),"50%",IF(AND(R18="Preventivo",S18="Manual"),"40%",IF(AND(R18="Detectivo",S18="Automático"),"40%",IF(AND(R18="Detectivo",S18="Manual"),"30%",IF(AND(R18="Correctivo",S18="Automático"),"35%",IF(AND(R18="Correctivo",S18="Manual"),"25%",""))))))</f>
        <v>40%</v>
      </c>
      <c r="U18" s="427" t="s">
        <v>115</v>
      </c>
      <c r="V18" s="427" t="s">
        <v>116</v>
      </c>
      <c r="W18" s="427" t="s">
        <v>117</v>
      </c>
      <c r="X18" s="400">
        <f>IFERROR(IF(Q18="Probabilidad",(I18-(+I18*T18)),IF(Q18="Impacto",I18,"")),"")</f>
        <v>0.36</v>
      </c>
      <c r="Y18" s="429" t="str">
        <f>IFERROR(IF(X18="","",IF(X18&lt;=0.2,"Muy Baja",IF(X18&lt;=0.4,"Baja",IF(X18&lt;=0.6,"Media",IF(X18&lt;=0.8,"Alta","Muy Alta"))))),"")</f>
        <v>Baja</v>
      </c>
      <c r="Z18" s="430">
        <f>+X18</f>
        <v>0.36</v>
      </c>
      <c r="AA18" s="429" t="str">
        <f>IFERROR(IF(AB18="","",IF(AB18&lt;=0.2,"Leve",IF(AB18&lt;=0.4,"Menor",IF(AB18&lt;=0.6,"Moderado",IF(AB18&lt;=0.8,"Mayor","Catastrófico"))))),"")</f>
        <v>Moderado</v>
      </c>
      <c r="AB18" s="430">
        <f>IFERROR(IF(Q18="Impacto",(M18-(+M18*T18)),IF(Q18="Probabilidad",M18,"")),"")</f>
        <v>0.6</v>
      </c>
      <c r="AC18" s="431"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432" t="s">
        <v>118</v>
      </c>
      <c r="AE18" s="396" t="s">
        <v>127</v>
      </c>
      <c r="AF18" s="125" t="s">
        <v>128</v>
      </c>
      <c r="AG18" s="387">
        <v>45373</v>
      </c>
      <c r="AH18" s="387">
        <v>45642</v>
      </c>
      <c r="AI18" s="119"/>
      <c r="AJ18" s="116"/>
      <c r="AK18" s="118"/>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row>
    <row r="19" spans="1:69" ht="18" customHeight="1" x14ac:dyDescent="0.2">
      <c r="A19" s="405"/>
      <c r="B19" s="165"/>
      <c r="C19" s="165"/>
      <c r="D19" s="165"/>
      <c r="E19" s="433"/>
      <c r="F19" s="165"/>
      <c r="G19" s="434"/>
      <c r="H19" s="435"/>
      <c r="I19" s="436"/>
      <c r="J19" s="437"/>
      <c r="K19" s="436">
        <f>IF(NOT(ISERROR(MATCH(J19,_xlfn.ANCHORARRAY(E30),0))),I32&amp;"Por favor no seleccionar los criterios de impacto",J19)</f>
        <v>0</v>
      </c>
      <c r="L19" s="435"/>
      <c r="M19" s="436"/>
      <c r="N19" s="438"/>
      <c r="O19" s="406">
        <v>2</v>
      </c>
      <c r="P19" s="396"/>
      <c r="Q19" s="397" t="str">
        <f>IF(OR(R19="Preventivo",R19="Detectivo"),"Probabilidad",IF(R19="Correctivo","Impacto",""))</f>
        <v/>
      </c>
      <c r="R19" s="427"/>
      <c r="S19" s="427"/>
      <c r="T19" s="428" t="str">
        <f t="shared" ref="T19:T23" si="8">IF(AND(R19="Preventivo",S19="Automático"),"50%",IF(AND(R19="Preventivo",S19="Manual"),"40%",IF(AND(R19="Detectivo",S19="Automático"),"40%",IF(AND(R19="Detectivo",S19="Manual"),"30%",IF(AND(R19="Correctivo",S19="Automático"),"35%",IF(AND(R19="Correctivo",S19="Manual"),"25%",""))))))</f>
        <v/>
      </c>
      <c r="U19" s="427"/>
      <c r="V19" s="427"/>
      <c r="W19" s="427"/>
      <c r="X19" s="400" t="str">
        <f>IFERROR(IF(AND(Q18="Probabilidad",Q19="Probabilidad"),(Z18-(+Z18*T19)),IF(Q19="Probabilidad",(I18-(+I18*T19)),IF(Q19="Impacto",Z18,""))),"")</f>
        <v/>
      </c>
      <c r="Y19" s="429" t="str">
        <f t="shared" si="1"/>
        <v/>
      </c>
      <c r="Z19" s="430" t="str">
        <f t="shared" ref="Z19:Z23" si="9">+X19</f>
        <v/>
      </c>
      <c r="AA19" s="429" t="str">
        <f t="shared" si="3"/>
        <v/>
      </c>
      <c r="AB19" s="430" t="str">
        <f>IFERROR(IF(AND(Q18="Impacto",Q19="Impacto"),(AB18-(+AB18*T19)),IF(Q19="Impacto",(M18-(+M18*T19)),IF(Q19="Probabilidad",AB18,""))),"")</f>
        <v/>
      </c>
      <c r="AC19" s="431"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432"/>
      <c r="AE19" s="125"/>
      <c r="AF19" s="125"/>
      <c r="AG19" s="387"/>
      <c r="AH19" s="387"/>
      <c r="AI19" s="119"/>
      <c r="AJ19" s="116"/>
      <c r="AK19" s="118"/>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row>
    <row r="20" spans="1:69" ht="18" customHeight="1" x14ac:dyDescent="0.2">
      <c r="A20" s="405"/>
      <c r="B20" s="165"/>
      <c r="C20" s="165"/>
      <c r="D20" s="165"/>
      <c r="E20" s="433"/>
      <c r="F20" s="165"/>
      <c r="G20" s="434"/>
      <c r="H20" s="435"/>
      <c r="I20" s="436"/>
      <c r="J20" s="437"/>
      <c r="K20" s="436">
        <f>IF(NOT(ISERROR(MATCH(J20,_xlfn.ANCHORARRAY(E31),0))),I33&amp;"Por favor no seleccionar los criterios de impacto",J20)</f>
        <v>0</v>
      </c>
      <c r="L20" s="435"/>
      <c r="M20" s="436"/>
      <c r="N20" s="438"/>
      <c r="O20" s="406">
        <v>3</v>
      </c>
      <c r="P20" s="439"/>
      <c r="Q20" s="397" t="str">
        <f>IF(OR(R20="Preventivo",R20="Detectivo"),"Probabilidad",IF(R20="Correctivo","Impacto",""))</f>
        <v/>
      </c>
      <c r="R20" s="427"/>
      <c r="S20" s="427"/>
      <c r="T20" s="428" t="str">
        <f t="shared" si="8"/>
        <v/>
      </c>
      <c r="U20" s="427"/>
      <c r="V20" s="427"/>
      <c r="W20" s="427"/>
      <c r="X20" s="400" t="str">
        <f>IFERROR(IF(AND(Q19="Probabilidad",Q20="Probabilidad"),(Z19-(+Z19*T20)),IF(AND(Q19="Impacto",Q20="Probabilidad"),(Z18-(+Z18*T20)),IF(Q20="Impacto",Z19,""))),"")</f>
        <v/>
      </c>
      <c r="Y20" s="429" t="str">
        <f t="shared" si="1"/>
        <v/>
      </c>
      <c r="Z20" s="430" t="str">
        <f t="shared" si="9"/>
        <v/>
      </c>
      <c r="AA20" s="429" t="str">
        <f t="shared" si="3"/>
        <v/>
      </c>
      <c r="AB20" s="430" t="str">
        <f>IFERROR(IF(AND(Q19="Impacto",Q20="Impacto"),(AB19-(+AB19*T20)),IF(AND(Q19="Probabilidad",Q20="Impacto"),(AB18-(+AB18*T20)),IF(Q20="Probabilidad",AB19,""))),"")</f>
        <v/>
      </c>
      <c r="AC20" s="431" t="str">
        <f t="shared" si="10"/>
        <v/>
      </c>
      <c r="AD20" s="432"/>
      <c r="AE20" s="125"/>
      <c r="AF20" s="440"/>
      <c r="AG20" s="387"/>
      <c r="AH20" s="387"/>
      <c r="AI20" s="119"/>
      <c r="AJ20" s="116"/>
      <c r="AK20" s="118"/>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row>
    <row r="21" spans="1:69" ht="18" customHeight="1" x14ac:dyDescent="0.2">
      <c r="A21" s="405"/>
      <c r="B21" s="165"/>
      <c r="C21" s="165"/>
      <c r="D21" s="165"/>
      <c r="E21" s="433"/>
      <c r="F21" s="165"/>
      <c r="G21" s="434"/>
      <c r="H21" s="435"/>
      <c r="I21" s="436"/>
      <c r="J21" s="437"/>
      <c r="K21" s="436">
        <f>IF(NOT(ISERROR(MATCH(J21,_xlfn.ANCHORARRAY(E32),0))),I34&amp;"Por favor no seleccionar los criterios de impacto",J21)</f>
        <v>0</v>
      </c>
      <c r="L21" s="435"/>
      <c r="M21" s="436"/>
      <c r="N21" s="438"/>
      <c r="O21" s="406">
        <v>4</v>
      </c>
      <c r="P21" s="396"/>
      <c r="Q21" s="408" t="str">
        <f t="shared" ref="Q21:Q23" si="11">IF(OR(R21="Preventivo",R21="Detectivo"),"Probabilidad",IF(R21="Correctivo","Impacto",""))</f>
        <v/>
      </c>
      <c r="R21" s="409"/>
      <c r="S21" s="409"/>
      <c r="T21" s="410" t="str">
        <f t="shared" si="8"/>
        <v/>
      </c>
      <c r="U21" s="409"/>
      <c r="V21" s="409"/>
      <c r="W21" s="409"/>
      <c r="X21" s="412" t="str">
        <f t="shared" ref="X21:X23" si="12">IFERROR(IF(AND(Q20="Probabilidad",Q21="Probabilidad"),(Z20-(+Z20*T21)),IF(AND(Q20="Impacto",Q21="Probabilidad"),(Z19-(+Z19*T21)),IF(Q21="Impacto",Z20,""))),"")</f>
        <v/>
      </c>
      <c r="Y21" s="413" t="str">
        <f t="shared" si="1"/>
        <v/>
      </c>
      <c r="Z21" s="414" t="str">
        <f t="shared" si="9"/>
        <v/>
      </c>
      <c r="AA21" s="413" t="str">
        <f t="shared" si="3"/>
        <v/>
      </c>
      <c r="AB21" s="414" t="str">
        <f t="shared" ref="AB21:AB23" si="13">IFERROR(IF(AND(Q20="Impacto",Q21="Impacto"),(AB20-(+AB20*T21)),IF(AND(Q20="Probabilidad",Q21="Impacto"),(AB19-(+AB19*T21)),IF(Q21="Probabilidad",AB20,""))),"")</f>
        <v/>
      </c>
      <c r="AC21" s="415"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416"/>
      <c r="AE21" s="417"/>
      <c r="AF21" s="418"/>
      <c r="AG21" s="419"/>
      <c r="AH21" s="419"/>
      <c r="AI21" s="119"/>
      <c r="AJ21" s="116"/>
      <c r="AK21" s="118"/>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row>
    <row r="22" spans="1:69" ht="18" customHeight="1" x14ac:dyDescent="0.2">
      <c r="A22" s="405"/>
      <c r="B22" s="165"/>
      <c r="C22" s="165"/>
      <c r="D22" s="165"/>
      <c r="E22" s="433"/>
      <c r="F22" s="165"/>
      <c r="G22" s="434"/>
      <c r="H22" s="435"/>
      <c r="I22" s="436"/>
      <c r="J22" s="437"/>
      <c r="K22" s="436">
        <f>IF(NOT(ISERROR(MATCH(J22,_xlfn.ANCHORARRAY(E33),0))),I35&amp;"Por favor no seleccionar los criterios de impacto",J22)</f>
        <v>0</v>
      </c>
      <c r="L22" s="435"/>
      <c r="M22" s="436"/>
      <c r="N22" s="438"/>
      <c r="O22" s="406">
        <v>5</v>
      </c>
      <c r="P22" s="396"/>
      <c r="Q22" s="408" t="str">
        <f t="shared" si="11"/>
        <v/>
      </c>
      <c r="R22" s="409"/>
      <c r="S22" s="409"/>
      <c r="T22" s="410" t="str">
        <f t="shared" si="8"/>
        <v/>
      </c>
      <c r="U22" s="409"/>
      <c r="V22" s="409"/>
      <c r="W22" s="409"/>
      <c r="X22" s="412" t="str">
        <f t="shared" si="12"/>
        <v/>
      </c>
      <c r="Y22" s="413" t="str">
        <f t="shared" si="1"/>
        <v/>
      </c>
      <c r="Z22" s="414" t="str">
        <f t="shared" si="9"/>
        <v/>
      </c>
      <c r="AA22" s="413" t="str">
        <f t="shared" si="3"/>
        <v/>
      </c>
      <c r="AB22" s="414" t="str">
        <f t="shared" si="13"/>
        <v/>
      </c>
      <c r="AC22" s="415"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416"/>
      <c r="AE22" s="417"/>
      <c r="AF22" s="418"/>
      <c r="AG22" s="419"/>
      <c r="AH22" s="419"/>
      <c r="AI22" s="119"/>
      <c r="AJ22" s="116"/>
      <c r="AK22" s="118"/>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row>
    <row r="23" spans="1:69" ht="18" customHeight="1" x14ac:dyDescent="0.2">
      <c r="A23" s="420"/>
      <c r="B23" s="166"/>
      <c r="C23" s="166"/>
      <c r="D23" s="166"/>
      <c r="E23" s="441"/>
      <c r="F23" s="166"/>
      <c r="G23" s="442"/>
      <c r="H23" s="443"/>
      <c r="I23" s="444"/>
      <c r="J23" s="445"/>
      <c r="K23" s="444">
        <f>IF(NOT(ISERROR(MATCH(J23,_xlfn.ANCHORARRAY(E34),0))),I36&amp;"Por favor no seleccionar los criterios de impacto",J23)</f>
        <v>0</v>
      </c>
      <c r="L23" s="443"/>
      <c r="M23" s="444"/>
      <c r="N23" s="446"/>
      <c r="O23" s="406">
        <v>6</v>
      </c>
      <c r="P23" s="396"/>
      <c r="Q23" s="408" t="str">
        <f t="shared" si="11"/>
        <v/>
      </c>
      <c r="R23" s="409"/>
      <c r="S23" s="409"/>
      <c r="T23" s="410" t="str">
        <f t="shared" si="8"/>
        <v/>
      </c>
      <c r="U23" s="409"/>
      <c r="V23" s="409"/>
      <c r="W23" s="409"/>
      <c r="X23" s="412" t="str">
        <f t="shared" si="12"/>
        <v/>
      </c>
      <c r="Y23" s="413" t="str">
        <f t="shared" si="1"/>
        <v/>
      </c>
      <c r="Z23" s="414" t="str">
        <f t="shared" si="9"/>
        <v/>
      </c>
      <c r="AA23" s="413" t="str">
        <f t="shared" si="3"/>
        <v/>
      </c>
      <c r="AB23" s="414" t="str">
        <f t="shared" si="13"/>
        <v/>
      </c>
      <c r="AC23" s="415" t="str">
        <f t="shared" si="14"/>
        <v/>
      </c>
      <c r="AD23" s="416"/>
      <c r="AE23" s="417"/>
      <c r="AF23" s="418"/>
      <c r="AG23" s="419"/>
      <c r="AH23" s="419"/>
      <c r="AI23" s="119"/>
      <c r="AJ23" s="116"/>
      <c r="AK23" s="118"/>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row>
    <row r="24" spans="1:69" ht="91.5" customHeight="1" x14ac:dyDescent="0.2">
      <c r="A24" s="394">
        <v>3</v>
      </c>
      <c r="B24" s="164" t="s">
        <v>106</v>
      </c>
      <c r="C24" s="164" t="s">
        <v>129</v>
      </c>
      <c r="D24" s="164" t="s">
        <v>130</v>
      </c>
      <c r="E24" s="421" t="s">
        <v>131</v>
      </c>
      <c r="F24" s="164" t="s">
        <v>124</v>
      </c>
      <c r="G24" s="422">
        <v>95</v>
      </c>
      <c r="H24" s="423" t="str">
        <f>IF(G24&lt;=0,"",IF(G24&lt;=2,"Muy Baja",IF(G24&lt;=24,"Baja",IF(G24&lt;=500,"Media",IF(G24&lt;=5000,"Alta","Muy Alta")))))</f>
        <v>Media</v>
      </c>
      <c r="I24" s="424">
        <f>IF(H24="","",IF(H24="Muy Baja",0.2,IF(H24="Baja",0.4,IF(H24="Media",0.6,IF(H24="Alta",0.8,IF(H24="Muy Alta",1,))))))</f>
        <v>0.6</v>
      </c>
      <c r="J24" s="425" t="s">
        <v>125</v>
      </c>
      <c r="K24" s="424" t="str">
        <f>IF(NOT(ISERROR(MATCH(J24,'Tabla Impacto'!$B$225:$B$227,0))),'Tabla Impacto'!$G$227&amp;"Por favor no seleccionar los criterios de impacto(Afectación Económica o presupuestal y Pérdida Reputacional)",J24)</f>
        <v xml:space="preserve">     Entre 50 y 100 SMLMV </v>
      </c>
      <c r="L24" s="423" t="str">
        <f>IF(OR(K24='Tabla Impacto'!$C$15,K24='Tabla Impacto'!$E$15),"Leve",IF(OR(K24='Tabla Impacto'!$C$16,K24='Tabla Impacto'!$E$16),"Menor",IF(OR(K24='Tabla Impacto'!$C$17,K24='Tabla Impacto'!$E$17),"Moderado",IF(OR(K24='Tabla Impacto'!$C$18,K24='Tabla Impacto'!$E$18),"Mayor",IF(OR(K24='Tabla Impacto'!$C$19,K24='Tabla Impacto'!$E$19),"Catastrófico","")))))</f>
        <v>Moderado</v>
      </c>
      <c r="M24" s="424">
        <f>IF(L24="","",IF(L24="Leve",0.2,IF(L24="Menor",0.4,IF(L24="Moderado",0.6,IF(L24="Mayor",0.8,IF(L24="Catastrófico",1,))))))</f>
        <v>0.6</v>
      </c>
      <c r="N24" s="426"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406">
        <v>1</v>
      </c>
      <c r="P24" s="396" t="s">
        <v>132</v>
      </c>
      <c r="Q24" s="397" t="str">
        <f>IF(OR(R24="Preventivo",R24="Detectivo"),"Probabilidad",IF(R24="Correctivo","Impacto",""))</f>
        <v>Probabilidad</v>
      </c>
      <c r="R24" s="427" t="s">
        <v>113</v>
      </c>
      <c r="S24" s="427" t="s">
        <v>114</v>
      </c>
      <c r="T24" s="428" t="str">
        <f>IF(AND(R24="Preventivo",S24="Automático"),"50%",IF(AND(R24="Preventivo",S24="Manual"),"40%",IF(AND(R24="Detectivo",S24="Automático"),"40%",IF(AND(R24="Detectivo",S24="Manual"),"30%",IF(AND(R24="Correctivo",S24="Automático"),"35%",IF(AND(R24="Correctivo",S24="Manual"),"25%",""))))))</f>
        <v>40%</v>
      </c>
      <c r="U24" s="427" t="s">
        <v>115</v>
      </c>
      <c r="V24" s="427" t="s">
        <v>116</v>
      </c>
      <c r="W24" s="427" t="s">
        <v>117</v>
      </c>
      <c r="X24" s="400">
        <f>IFERROR(IF(Q24="Probabilidad",(I24-(+I24*T24)),IF(Q24="Impacto",I24,"")),"")</f>
        <v>0.36</v>
      </c>
      <c r="Y24" s="429" t="str">
        <f>IFERROR(IF(X24="","",IF(X24&lt;=0.2,"Muy Baja",IF(X24&lt;=0.4,"Baja",IF(X24&lt;=0.6,"Media",IF(X24&lt;=0.8,"Alta","Muy Alta"))))),"")</f>
        <v>Baja</v>
      </c>
      <c r="Z24" s="430">
        <f>+X24</f>
        <v>0.36</v>
      </c>
      <c r="AA24" s="429" t="str">
        <f>IFERROR(IF(AB24="","",IF(AB24&lt;=0.2,"Leve",IF(AB24&lt;=0.4,"Menor",IF(AB24&lt;=0.6,"Moderado",IF(AB24&lt;=0.8,"Mayor","Catastrófico"))))),"")</f>
        <v>Moderado</v>
      </c>
      <c r="AB24" s="430">
        <f>IFERROR(IF(Q24="Impacto",(M24-(+M24*T24)),IF(Q24="Probabilidad",M24,"")),"")</f>
        <v>0.6</v>
      </c>
      <c r="AC24" s="431"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432" t="s">
        <v>118</v>
      </c>
      <c r="AE24" s="396" t="s">
        <v>133</v>
      </c>
      <c r="AF24" s="125" t="s">
        <v>134</v>
      </c>
      <c r="AG24" s="387">
        <v>45293</v>
      </c>
      <c r="AH24" s="387">
        <v>45642</v>
      </c>
      <c r="AI24" s="119"/>
      <c r="AJ24" s="116"/>
      <c r="AK24" s="118"/>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row>
    <row r="25" spans="1:69" ht="18" customHeight="1" x14ac:dyDescent="0.2">
      <c r="A25" s="405"/>
      <c r="B25" s="165"/>
      <c r="C25" s="165"/>
      <c r="D25" s="165"/>
      <c r="E25" s="433"/>
      <c r="F25" s="165"/>
      <c r="G25" s="434"/>
      <c r="H25" s="435"/>
      <c r="I25" s="436"/>
      <c r="J25" s="437"/>
      <c r="K25" s="436">
        <f>IF(NOT(ISERROR(MATCH(J25,_xlfn.ANCHORARRAY(E36),0))),I38&amp;"Por favor no seleccionar los criterios de impacto",J25)</f>
        <v>0</v>
      </c>
      <c r="L25" s="435"/>
      <c r="M25" s="436"/>
      <c r="N25" s="438"/>
      <c r="O25" s="406">
        <v>2</v>
      </c>
      <c r="P25" s="396"/>
      <c r="Q25" s="408" t="str">
        <f>IF(OR(R25="Preventivo",R25="Detectivo"),"Probabilidad",IF(R25="Correctivo","Impacto",""))</f>
        <v/>
      </c>
      <c r="R25" s="427"/>
      <c r="S25" s="427"/>
      <c r="T25" s="428" t="str">
        <f t="shared" ref="T25:T29" si="15">IF(AND(R25="Preventivo",S25="Automático"),"50%",IF(AND(R25="Preventivo",S25="Manual"),"40%",IF(AND(R25="Detectivo",S25="Automático"),"40%",IF(AND(R25="Detectivo",S25="Manual"),"30%",IF(AND(R25="Correctivo",S25="Automático"),"35%",IF(AND(R25="Correctivo",S25="Manual"),"25%",""))))))</f>
        <v/>
      </c>
      <c r="U25" s="427"/>
      <c r="V25" s="427"/>
      <c r="W25" s="427"/>
      <c r="X25" s="400" t="str">
        <f>IFERROR(IF(AND(Q24="Probabilidad",Q25="Probabilidad"),(Z24-(+Z24*T25)),IF(Q25="Probabilidad",(I24-(+I24*T25)),IF(Q25="Impacto",Z24,""))),"")</f>
        <v/>
      </c>
      <c r="Y25" s="429" t="str">
        <f t="shared" si="1"/>
        <v/>
      </c>
      <c r="Z25" s="430" t="str">
        <f t="shared" ref="Z25:Z29" si="16">+X25</f>
        <v/>
      </c>
      <c r="AA25" s="429" t="str">
        <f t="shared" si="3"/>
        <v/>
      </c>
      <c r="AB25" s="430" t="str">
        <f>IFERROR(IF(AND(Q24="Impacto",Q25="Impacto"),(AB24-(+AB24*T25)),IF(Q25="Impacto",(M24-(+M24*T25)),IF(Q25="Probabilidad",AB24,""))),"")</f>
        <v/>
      </c>
      <c r="AC25" s="431"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432"/>
      <c r="AE25" s="125"/>
      <c r="AF25" s="447"/>
      <c r="AG25" s="419"/>
      <c r="AH25" s="419"/>
      <c r="AI25" s="119"/>
      <c r="AJ25" s="116"/>
      <c r="AK25" s="118"/>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row>
    <row r="26" spans="1:69" ht="18" customHeight="1" x14ac:dyDescent="0.2">
      <c r="A26" s="405"/>
      <c r="B26" s="165"/>
      <c r="C26" s="165"/>
      <c r="D26" s="165"/>
      <c r="E26" s="433"/>
      <c r="F26" s="165"/>
      <c r="G26" s="434"/>
      <c r="H26" s="435"/>
      <c r="I26" s="436"/>
      <c r="J26" s="437"/>
      <c r="K26" s="436">
        <f>IF(NOT(ISERROR(MATCH(J26,_xlfn.ANCHORARRAY(E37),0))),I39&amp;"Por favor no seleccionar los criterios de impacto",J26)</f>
        <v>0</v>
      </c>
      <c r="L26" s="435"/>
      <c r="M26" s="436"/>
      <c r="N26" s="438"/>
      <c r="O26" s="406">
        <v>3</v>
      </c>
      <c r="P26" s="407"/>
      <c r="Q26" s="408" t="str">
        <f>IF(OR(R26="Preventivo",R26="Detectivo"),"Probabilidad",IF(R26="Correctivo","Impacto",""))</f>
        <v/>
      </c>
      <c r="R26" s="409"/>
      <c r="S26" s="409"/>
      <c r="T26" s="410" t="str">
        <f t="shared" si="15"/>
        <v/>
      </c>
      <c r="U26" s="409"/>
      <c r="V26" s="409"/>
      <c r="W26" s="409"/>
      <c r="X26" s="412" t="str">
        <f>IFERROR(IF(AND(Q25="Probabilidad",Q26="Probabilidad"),(Z25-(+Z25*T26)),IF(AND(Q25="Impacto",Q26="Probabilidad"),(Z24-(+Z24*T26)),IF(Q26="Impacto",Z25,""))),"")</f>
        <v/>
      </c>
      <c r="Y26" s="413" t="str">
        <f t="shared" si="1"/>
        <v/>
      </c>
      <c r="Z26" s="414" t="str">
        <f t="shared" si="16"/>
        <v/>
      </c>
      <c r="AA26" s="413" t="str">
        <f t="shared" si="3"/>
        <v/>
      </c>
      <c r="AB26" s="414" t="str">
        <f>IFERROR(IF(AND(Q25="Impacto",Q26="Impacto"),(AB25-(+AB25*T26)),IF(AND(Q25="Probabilidad",Q26="Impacto"),(AB24-(+AB24*T26)),IF(Q26="Probabilidad",AB25,""))),"")</f>
        <v/>
      </c>
      <c r="AC26" s="415" t="str">
        <f t="shared" si="17"/>
        <v/>
      </c>
      <c r="AD26" s="416"/>
      <c r="AE26" s="417"/>
      <c r="AF26" s="418"/>
      <c r="AG26" s="419"/>
      <c r="AH26" s="419"/>
      <c r="AI26" s="119"/>
      <c r="AJ26" s="116"/>
      <c r="AK26" s="118"/>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row>
    <row r="27" spans="1:69" ht="18" customHeight="1" x14ac:dyDescent="0.2">
      <c r="A27" s="405"/>
      <c r="B27" s="165"/>
      <c r="C27" s="165"/>
      <c r="D27" s="165"/>
      <c r="E27" s="433"/>
      <c r="F27" s="165"/>
      <c r="G27" s="434"/>
      <c r="H27" s="435"/>
      <c r="I27" s="436"/>
      <c r="J27" s="437"/>
      <c r="K27" s="436">
        <f>IF(NOT(ISERROR(MATCH(J27,_xlfn.ANCHORARRAY(E38),0))),I40&amp;"Por favor no seleccionar los criterios de impacto",J27)</f>
        <v>0</v>
      </c>
      <c r="L27" s="435"/>
      <c r="M27" s="436"/>
      <c r="N27" s="438"/>
      <c r="O27" s="406">
        <v>4</v>
      </c>
      <c r="P27" s="396"/>
      <c r="Q27" s="408" t="str">
        <f t="shared" ref="Q27:Q29" si="18">IF(OR(R27="Preventivo",R27="Detectivo"),"Probabilidad",IF(R27="Correctivo","Impacto",""))</f>
        <v/>
      </c>
      <c r="R27" s="409"/>
      <c r="S27" s="409"/>
      <c r="T27" s="410" t="str">
        <f t="shared" si="15"/>
        <v/>
      </c>
      <c r="U27" s="409"/>
      <c r="V27" s="409"/>
      <c r="W27" s="409"/>
      <c r="X27" s="412" t="str">
        <f t="shared" ref="X27:X29" si="19">IFERROR(IF(AND(Q26="Probabilidad",Q27="Probabilidad"),(Z26-(+Z26*T27)),IF(AND(Q26="Impacto",Q27="Probabilidad"),(Z25-(+Z25*T27)),IF(Q27="Impacto",Z26,""))),"")</f>
        <v/>
      </c>
      <c r="Y27" s="413" t="str">
        <f t="shared" si="1"/>
        <v/>
      </c>
      <c r="Z27" s="414" t="str">
        <f t="shared" si="16"/>
        <v/>
      </c>
      <c r="AA27" s="413" t="str">
        <f t="shared" si="3"/>
        <v/>
      </c>
      <c r="AB27" s="414" t="str">
        <f t="shared" ref="AB27:AB29" si="20">IFERROR(IF(AND(Q26="Impacto",Q27="Impacto"),(AB26-(+AB26*T27)),IF(AND(Q26="Probabilidad",Q27="Impacto"),(AB25-(+AB25*T27)),IF(Q27="Probabilidad",AB26,""))),"")</f>
        <v/>
      </c>
      <c r="AC27" s="415"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416"/>
      <c r="AE27" s="417"/>
      <c r="AF27" s="418"/>
      <c r="AG27" s="419"/>
      <c r="AH27" s="419"/>
      <c r="AI27" s="119"/>
      <c r="AJ27" s="116"/>
      <c r="AK27" s="118"/>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row>
    <row r="28" spans="1:69" ht="18" customHeight="1" x14ac:dyDescent="0.2">
      <c r="A28" s="405"/>
      <c r="B28" s="165"/>
      <c r="C28" s="165"/>
      <c r="D28" s="165"/>
      <c r="E28" s="433"/>
      <c r="F28" s="165"/>
      <c r="G28" s="434"/>
      <c r="H28" s="435"/>
      <c r="I28" s="436"/>
      <c r="J28" s="437"/>
      <c r="K28" s="436">
        <f>IF(NOT(ISERROR(MATCH(J28,_xlfn.ANCHORARRAY(E39),0))),I41&amp;"Por favor no seleccionar los criterios de impacto",J28)</f>
        <v>0</v>
      </c>
      <c r="L28" s="435"/>
      <c r="M28" s="436"/>
      <c r="N28" s="438"/>
      <c r="O28" s="406">
        <v>5</v>
      </c>
      <c r="P28" s="396"/>
      <c r="Q28" s="408" t="str">
        <f t="shared" si="18"/>
        <v/>
      </c>
      <c r="R28" s="409"/>
      <c r="S28" s="409"/>
      <c r="T28" s="410" t="str">
        <f t="shared" si="15"/>
        <v/>
      </c>
      <c r="U28" s="409"/>
      <c r="V28" s="409"/>
      <c r="W28" s="409"/>
      <c r="X28" s="412" t="str">
        <f t="shared" si="19"/>
        <v/>
      </c>
      <c r="Y28" s="413" t="str">
        <f t="shared" si="1"/>
        <v/>
      </c>
      <c r="Z28" s="414" t="str">
        <f t="shared" si="16"/>
        <v/>
      </c>
      <c r="AA28" s="413" t="str">
        <f t="shared" si="3"/>
        <v/>
      </c>
      <c r="AB28" s="414" t="str">
        <f t="shared" si="20"/>
        <v/>
      </c>
      <c r="AC28" s="415"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416"/>
      <c r="AE28" s="417"/>
      <c r="AF28" s="418"/>
      <c r="AG28" s="419"/>
      <c r="AH28" s="419"/>
      <c r="AI28" s="119"/>
      <c r="AJ28" s="116"/>
      <c r="AK28" s="118"/>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row>
    <row r="29" spans="1:69" ht="18" customHeight="1" x14ac:dyDescent="0.2">
      <c r="A29" s="420"/>
      <c r="B29" s="166"/>
      <c r="C29" s="166"/>
      <c r="D29" s="166"/>
      <c r="E29" s="441"/>
      <c r="F29" s="166"/>
      <c r="G29" s="442"/>
      <c r="H29" s="443"/>
      <c r="I29" s="444"/>
      <c r="J29" s="445"/>
      <c r="K29" s="444">
        <f>IF(NOT(ISERROR(MATCH(J29,_xlfn.ANCHORARRAY(E40),0))),I42&amp;"Por favor no seleccionar los criterios de impacto",J29)</f>
        <v>0</v>
      </c>
      <c r="L29" s="443"/>
      <c r="M29" s="444"/>
      <c r="N29" s="446"/>
      <c r="O29" s="406">
        <v>6</v>
      </c>
      <c r="P29" s="396"/>
      <c r="Q29" s="408" t="str">
        <f t="shared" si="18"/>
        <v/>
      </c>
      <c r="R29" s="409"/>
      <c r="S29" s="409"/>
      <c r="T29" s="410" t="str">
        <f t="shared" si="15"/>
        <v/>
      </c>
      <c r="U29" s="409"/>
      <c r="V29" s="409"/>
      <c r="W29" s="409"/>
      <c r="X29" s="412" t="str">
        <f t="shared" si="19"/>
        <v/>
      </c>
      <c r="Y29" s="413" t="str">
        <f t="shared" si="1"/>
        <v/>
      </c>
      <c r="Z29" s="414" t="str">
        <f t="shared" si="16"/>
        <v/>
      </c>
      <c r="AA29" s="413" t="str">
        <f t="shared" si="3"/>
        <v/>
      </c>
      <c r="AB29" s="414" t="str">
        <f t="shared" si="20"/>
        <v/>
      </c>
      <c r="AC29" s="415" t="str">
        <f t="shared" si="21"/>
        <v/>
      </c>
      <c r="AD29" s="416"/>
      <c r="AE29" s="417"/>
      <c r="AF29" s="418"/>
      <c r="AG29" s="419"/>
      <c r="AH29" s="419"/>
      <c r="AI29" s="119"/>
      <c r="AJ29" s="116"/>
      <c r="AK29" s="118"/>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row>
    <row r="30" spans="1:69" ht="105.75" customHeight="1" x14ac:dyDescent="0.2">
      <c r="A30" s="394">
        <v>4</v>
      </c>
      <c r="B30" s="164" t="s">
        <v>106</v>
      </c>
      <c r="C30" s="164" t="s">
        <v>135</v>
      </c>
      <c r="D30" s="164" t="s">
        <v>136</v>
      </c>
      <c r="E30" s="421" t="s">
        <v>137</v>
      </c>
      <c r="F30" s="164" t="s">
        <v>124</v>
      </c>
      <c r="G30" s="173">
        <v>365</v>
      </c>
      <c r="H30" s="423" t="str">
        <f>IF(G30&lt;=0,"",IF(G30&lt;=2,"Muy Baja",IF(G30&lt;=24,"Baja",IF(G30&lt;=500,"Media",IF(G30&lt;=5000,"Alta","Muy Alta")))))</f>
        <v>Media</v>
      </c>
      <c r="I30" s="424">
        <f>IF(H30="","",IF(H30="Muy Baja",0.2,IF(H30="Baja",0.4,IF(H30="Media",0.6,IF(H30="Alta",0.8,IF(H30="Muy Alta",1,))))))</f>
        <v>0.6</v>
      </c>
      <c r="J30" s="425" t="s">
        <v>138</v>
      </c>
      <c r="K30" s="424" t="str">
        <f>IF(NOT(ISERROR(MATCH(J30,'Tabla Impacto'!$B$225:$B$227,0))),'Tabla Impacto'!$G$227&amp;"Por favor no seleccionar los criterios de impacto(Afectación Económica o presupuestal y Pérdida Reputacional)",J30)</f>
        <v xml:space="preserve">     Mayor a 500 SMLMV </v>
      </c>
      <c r="L30" s="423" t="str">
        <f>IF(OR(K30='Tabla Impacto'!$C$15,K30='Tabla Impacto'!$E$15),"Leve",IF(OR(K30='Tabla Impacto'!$C$16,K30='Tabla Impacto'!$E$16),"Menor",IF(OR(K30='Tabla Impacto'!$C$17,K30='Tabla Impacto'!$E$17),"Moderado",IF(OR(K30='Tabla Impacto'!$C$18,K30='Tabla Impacto'!$E$18),"Mayor",IF(OR(K30='Tabla Impacto'!$C$19,K30='Tabla Impacto'!$E$19),"Catastrófico","")))))</f>
        <v>Catastrófico</v>
      </c>
      <c r="M30" s="424">
        <f>IF(L30="","",IF(L30="Leve",0.2,IF(L30="Menor",0.4,IF(L30="Moderado",0.6,IF(L30="Mayor",0.8,IF(L30="Catastrófico",1,))))))</f>
        <v>1</v>
      </c>
      <c r="N30" s="426"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Extremo</v>
      </c>
      <c r="O30" s="406">
        <v>1</v>
      </c>
      <c r="P30" s="396" t="s">
        <v>139</v>
      </c>
      <c r="Q30" s="397" t="str">
        <f>IF(OR(R30="Preventivo",R30="Detectivo"),"Probabilidad",IF(R30="Correctivo","Impacto",""))</f>
        <v>Impacto</v>
      </c>
      <c r="R30" s="427" t="s">
        <v>140</v>
      </c>
      <c r="S30" s="427" t="s">
        <v>114</v>
      </c>
      <c r="T30" s="428" t="str">
        <f>IF(AND(R30="Preventivo",S30="Automático"),"50%",IF(AND(R30="Preventivo",S30="Manual"),"40%",IF(AND(R30="Detectivo",S30="Automático"),"40%",IF(AND(R30="Detectivo",S30="Manual"),"30%",IF(AND(R30="Correctivo",S30="Automático"),"35%",IF(AND(R30="Correctivo",S30="Manual"),"25%",""))))))</f>
        <v>25%</v>
      </c>
      <c r="U30" s="427" t="s">
        <v>115</v>
      </c>
      <c r="V30" s="427" t="s">
        <v>116</v>
      </c>
      <c r="W30" s="427" t="s">
        <v>117</v>
      </c>
      <c r="X30" s="400">
        <f>IFERROR(IF(Q30="Probabilidad",(I30-(+I30*T30)),IF(Q30="Impacto",I30,"")),"")</f>
        <v>0.6</v>
      </c>
      <c r="Y30" s="429" t="str">
        <f>IFERROR(IF(X30="","",IF(X30&lt;=0.2,"Muy Baja",IF(X30&lt;=0.4,"Baja",IF(X30&lt;=0.6,"Media",IF(X30&lt;=0.8,"Alta","Muy Alta"))))),"")</f>
        <v>Media</v>
      </c>
      <c r="Z30" s="430">
        <f>+X30</f>
        <v>0.6</v>
      </c>
      <c r="AA30" s="429" t="str">
        <f>IFERROR(IF(AB30="","",IF(AB30&lt;=0.2,"Leve",IF(AB30&lt;=0.4,"Menor",IF(AB30&lt;=0.6,"Moderado",IF(AB30&lt;=0.8,"Mayor","Catastrófico"))))),"")</f>
        <v>Mayor</v>
      </c>
      <c r="AB30" s="430">
        <f>IFERROR(IF(Q30="Impacto",(M30-(+M30*T30)),IF(Q30="Probabilidad",M30,"")),"")</f>
        <v>0.75</v>
      </c>
      <c r="AC30" s="431"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Alto</v>
      </c>
      <c r="AD30" s="432" t="s">
        <v>118</v>
      </c>
      <c r="AE30" s="396" t="s">
        <v>141</v>
      </c>
      <c r="AF30" s="125" t="s">
        <v>134</v>
      </c>
      <c r="AG30" s="387">
        <v>45373</v>
      </c>
      <c r="AH30" s="387">
        <v>45642</v>
      </c>
      <c r="AI30" s="119"/>
      <c r="AJ30" s="116"/>
      <c r="AK30" s="118"/>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row>
    <row r="31" spans="1:69" ht="18" customHeight="1" x14ac:dyDescent="0.2">
      <c r="A31" s="405"/>
      <c r="B31" s="165"/>
      <c r="C31" s="165"/>
      <c r="D31" s="165"/>
      <c r="E31" s="433"/>
      <c r="F31" s="165"/>
      <c r="G31" s="174"/>
      <c r="H31" s="435"/>
      <c r="I31" s="436"/>
      <c r="J31" s="437"/>
      <c r="K31" s="436">
        <f>IF(NOT(ISERROR(MATCH(J31,_xlfn.ANCHORARRAY(E42),0))),I44&amp;"Por favor no seleccionar los criterios de impacto",J31)</f>
        <v>0</v>
      </c>
      <c r="L31" s="435"/>
      <c r="M31" s="436"/>
      <c r="N31" s="438"/>
      <c r="O31" s="406">
        <v>2</v>
      </c>
      <c r="P31" s="396"/>
      <c r="Q31" s="408" t="str">
        <f>IF(OR(R31="Preventivo",R31="Detectivo"),"Probabilidad",IF(R31="Correctivo","Impacto",""))</f>
        <v/>
      </c>
      <c r="R31" s="409"/>
      <c r="S31" s="409"/>
      <c r="T31" s="410" t="str">
        <f t="shared" ref="T31:T35" si="22">IF(AND(R31="Preventivo",S31="Automático"),"50%",IF(AND(R31="Preventivo",S31="Manual"),"40%",IF(AND(R31="Detectivo",S31="Automático"),"40%",IF(AND(R31="Detectivo",S31="Manual"),"30%",IF(AND(R31="Correctivo",S31="Automático"),"35%",IF(AND(R31="Correctivo",S31="Manual"),"25%",""))))))</f>
        <v/>
      </c>
      <c r="U31" s="409"/>
      <c r="V31" s="409"/>
      <c r="W31" s="409"/>
      <c r="X31" s="412" t="str">
        <f>IFERROR(IF(AND(Q30="Probabilidad",Q31="Probabilidad"),(Z30-(+Z30*T31)),IF(Q31="Probabilidad",(I30-(+I30*T31)),IF(Q31="Impacto",Z30,""))),"")</f>
        <v/>
      </c>
      <c r="Y31" s="413" t="str">
        <f t="shared" si="1"/>
        <v/>
      </c>
      <c r="Z31" s="414" t="str">
        <f t="shared" ref="Z31:Z35" si="23">+X31</f>
        <v/>
      </c>
      <c r="AA31" s="413" t="str">
        <f t="shared" si="3"/>
        <v/>
      </c>
      <c r="AB31" s="414" t="str">
        <f>IFERROR(IF(AND(Q30="Impacto",Q31="Impacto"),(AB30-(+AB30*T31)),IF(Q31="Impacto",(M30-(+M30*T31)),IF(Q31="Probabilidad",AB30,""))),"")</f>
        <v/>
      </c>
      <c r="AC31" s="415"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416"/>
      <c r="AE31" s="417"/>
      <c r="AF31" s="418"/>
      <c r="AG31" s="419"/>
      <c r="AH31" s="419"/>
      <c r="AI31" s="119"/>
      <c r="AJ31" s="116"/>
      <c r="AK31" s="118"/>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row>
    <row r="32" spans="1:69" ht="18" customHeight="1" x14ac:dyDescent="0.2">
      <c r="A32" s="405"/>
      <c r="B32" s="165"/>
      <c r="C32" s="165"/>
      <c r="D32" s="165"/>
      <c r="E32" s="433"/>
      <c r="F32" s="165"/>
      <c r="G32" s="174"/>
      <c r="H32" s="435"/>
      <c r="I32" s="436"/>
      <c r="J32" s="437"/>
      <c r="K32" s="436">
        <f>IF(NOT(ISERROR(MATCH(J32,_xlfn.ANCHORARRAY(E43),0))),I45&amp;"Por favor no seleccionar los criterios de impacto",J32)</f>
        <v>0</v>
      </c>
      <c r="L32" s="435"/>
      <c r="M32" s="436"/>
      <c r="N32" s="438"/>
      <c r="O32" s="406">
        <v>3</v>
      </c>
      <c r="P32" s="407"/>
      <c r="Q32" s="408" t="str">
        <f>IF(OR(R32="Preventivo",R32="Detectivo"),"Probabilidad",IF(R32="Correctivo","Impacto",""))</f>
        <v/>
      </c>
      <c r="R32" s="409"/>
      <c r="S32" s="409"/>
      <c r="T32" s="410" t="str">
        <f t="shared" si="22"/>
        <v/>
      </c>
      <c r="U32" s="409"/>
      <c r="V32" s="409"/>
      <c r="W32" s="409"/>
      <c r="X32" s="412" t="str">
        <f>IFERROR(IF(AND(Q31="Probabilidad",Q32="Probabilidad"),(Z31-(+Z31*T32)),IF(AND(Q31="Impacto",Q32="Probabilidad"),(Z30-(+Z30*T32)),IF(Q32="Impacto",Z31,""))),"")</f>
        <v/>
      </c>
      <c r="Y32" s="413" t="str">
        <f t="shared" si="1"/>
        <v/>
      </c>
      <c r="Z32" s="414" t="str">
        <f t="shared" si="23"/>
        <v/>
      </c>
      <c r="AA32" s="413" t="str">
        <f t="shared" si="3"/>
        <v/>
      </c>
      <c r="AB32" s="414" t="str">
        <f>IFERROR(IF(AND(Q31="Impacto",Q32="Impacto"),(AB31-(+AB31*T32)),IF(AND(Q31="Probabilidad",Q32="Impacto"),(AB30-(+AB30*T32)),IF(Q32="Probabilidad",AB31,""))),"")</f>
        <v/>
      </c>
      <c r="AC32" s="415" t="str">
        <f t="shared" si="24"/>
        <v/>
      </c>
      <c r="AD32" s="416"/>
      <c r="AE32" s="417"/>
      <c r="AF32" s="418"/>
      <c r="AG32" s="419"/>
      <c r="AH32" s="419"/>
      <c r="AI32" s="119"/>
      <c r="AJ32" s="116"/>
      <c r="AK32" s="118"/>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row>
    <row r="33" spans="1:69" ht="18" customHeight="1" x14ac:dyDescent="0.2">
      <c r="A33" s="405"/>
      <c r="B33" s="165"/>
      <c r="C33" s="165"/>
      <c r="D33" s="165"/>
      <c r="E33" s="433"/>
      <c r="F33" s="165"/>
      <c r="G33" s="174"/>
      <c r="H33" s="435"/>
      <c r="I33" s="436"/>
      <c r="J33" s="437"/>
      <c r="K33" s="436">
        <f>IF(NOT(ISERROR(MATCH(J33,_xlfn.ANCHORARRAY(E44),0))),I46&amp;"Por favor no seleccionar los criterios de impacto",J33)</f>
        <v>0</v>
      </c>
      <c r="L33" s="435"/>
      <c r="M33" s="436"/>
      <c r="N33" s="438"/>
      <c r="O33" s="406">
        <v>4</v>
      </c>
      <c r="P33" s="396"/>
      <c r="Q33" s="408" t="str">
        <f t="shared" ref="Q33:Q35" si="25">IF(OR(R33="Preventivo",R33="Detectivo"),"Probabilidad",IF(R33="Correctivo","Impacto",""))</f>
        <v/>
      </c>
      <c r="R33" s="409"/>
      <c r="S33" s="409"/>
      <c r="T33" s="410" t="str">
        <f t="shared" si="22"/>
        <v/>
      </c>
      <c r="U33" s="409"/>
      <c r="V33" s="409"/>
      <c r="W33" s="409"/>
      <c r="X33" s="412" t="str">
        <f t="shared" ref="X33:X35" si="26">IFERROR(IF(AND(Q32="Probabilidad",Q33="Probabilidad"),(Z32-(+Z32*T33)),IF(AND(Q32="Impacto",Q33="Probabilidad"),(Z31-(+Z31*T33)),IF(Q33="Impacto",Z32,""))),"")</f>
        <v/>
      </c>
      <c r="Y33" s="413" t="str">
        <f t="shared" si="1"/>
        <v/>
      </c>
      <c r="Z33" s="414" t="str">
        <f t="shared" si="23"/>
        <v/>
      </c>
      <c r="AA33" s="413" t="str">
        <f t="shared" si="3"/>
        <v/>
      </c>
      <c r="AB33" s="414" t="str">
        <f t="shared" ref="AB33:AB35" si="27">IFERROR(IF(AND(Q32="Impacto",Q33="Impacto"),(AB32-(+AB32*T33)),IF(AND(Q32="Probabilidad",Q33="Impacto"),(AB31-(+AB31*T33)),IF(Q33="Probabilidad",AB32,""))),"")</f>
        <v/>
      </c>
      <c r="AC33" s="415"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416"/>
      <c r="AE33" s="417"/>
      <c r="AF33" s="418"/>
      <c r="AG33" s="419"/>
      <c r="AH33" s="419"/>
      <c r="AI33" s="119"/>
      <c r="AJ33" s="116"/>
      <c r="AK33" s="118"/>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row>
    <row r="34" spans="1:69" ht="18" customHeight="1" x14ac:dyDescent="0.2">
      <c r="A34" s="405"/>
      <c r="B34" s="165"/>
      <c r="C34" s="165"/>
      <c r="D34" s="165"/>
      <c r="E34" s="433"/>
      <c r="F34" s="165"/>
      <c r="G34" s="174"/>
      <c r="H34" s="435"/>
      <c r="I34" s="436"/>
      <c r="J34" s="437"/>
      <c r="K34" s="436">
        <f>IF(NOT(ISERROR(MATCH(J34,_xlfn.ANCHORARRAY(E45),0))),I47&amp;"Por favor no seleccionar los criterios de impacto",J34)</f>
        <v>0</v>
      </c>
      <c r="L34" s="435"/>
      <c r="M34" s="436"/>
      <c r="N34" s="438"/>
      <c r="O34" s="406">
        <v>5</v>
      </c>
      <c r="P34" s="396"/>
      <c r="Q34" s="408" t="str">
        <f t="shared" si="25"/>
        <v/>
      </c>
      <c r="R34" s="409"/>
      <c r="S34" s="409"/>
      <c r="T34" s="410" t="str">
        <f t="shared" si="22"/>
        <v/>
      </c>
      <c r="U34" s="409"/>
      <c r="V34" s="409"/>
      <c r="W34" s="409"/>
      <c r="X34" s="412" t="str">
        <f t="shared" si="26"/>
        <v/>
      </c>
      <c r="Y34" s="413" t="str">
        <f>IFERROR(IF(X34="","",IF(X34&lt;=0.2,"Muy Baja",IF(X34&lt;=0.4,"Baja",IF(X34&lt;=0.6,"Media",IF(X34&lt;=0.8,"Alta","Muy Alta"))))),"")</f>
        <v/>
      </c>
      <c r="Z34" s="414" t="str">
        <f t="shared" si="23"/>
        <v/>
      </c>
      <c r="AA34" s="413" t="str">
        <f t="shared" si="3"/>
        <v/>
      </c>
      <c r="AB34" s="414" t="str">
        <f t="shared" si="27"/>
        <v/>
      </c>
      <c r="AC34" s="415"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416"/>
      <c r="AE34" s="417"/>
      <c r="AF34" s="418"/>
      <c r="AG34" s="419"/>
      <c r="AH34" s="419"/>
      <c r="AI34" s="119"/>
      <c r="AJ34" s="116"/>
      <c r="AK34" s="118"/>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row>
    <row r="35" spans="1:69" ht="30.75" customHeight="1" x14ac:dyDescent="0.2">
      <c r="A35" s="420"/>
      <c r="B35" s="166"/>
      <c r="C35" s="166"/>
      <c r="D35" s="166"/>
      <c r="E35" s="441"/>
      <c r="F35" s="166"/>
      <c r="G35" s="175"/>
      <c r="H35" s="443"/>
      <c r="I35" s="444"/>
      <c r="J35" s="445"/>
      <c r="K35" s="444">
        <f>IF(NOT(ISERROR(MATCH(J35,_xlfn.ANCHORARRAY(E46),0))),I48&amp;"Por favor no seleccionar los criterios de impacto",J35)</f>
        <v>0</v>
      </c>
      <c r="L35" s="443"/>
      <c r="M35" s="444"/>
      <c r="N35" s="446"/>
      <c r="O35" s="406">
        <v>6</v>
      </c>
      <c r="P35" s="396"/>
      <c r="Q35" s="408" t="str">
        <f t="shared" si="25"/>
        <v/>
      </c>
      <c r="R35" s="409"/>
      <c r="S35" s="409"/>
      <c r="T35" s="410" t="str">
        <f t="shared" si="22"/>
        <v/>
      </c>
      <c r="U35" s="409"/>
      <c r="V35" s="409"/>
      <c r="W35" s="409"/>
      <c r="X35" s="412" t="str">
        <f t="shared" si="26"/>
        <v/>
      </c>
      <c r="Y35" s="413" t="str">
        <f t="shared" si="1"/>
        <v/>
      </c>
      <c r="Z35" s="414" t="str">
        <f t="shared" si="23"/>
        <v/>
      </c>
      <c r="AA35" s="413" t="str">
        <f t="shared" si="3"/>
        <v/>
      </c>
      <c r="AB35" s="414" t="str">
        <f t="shared" si="27"/>
        <v/>
      </c>
      <c r="AC35" s="415" t="str">
        <f t="shared" si="28"/>
        <v/>
      </c>
      <c r="AD35" s="416"/>
      <c r="AE35" s="417"/>
      <c r="AF35" s="418"/>
      <c r="AG35" s="419"/>
      <c r="AH35" s="419"/>
      <c r="AI35" s="119"/>
      <c r="AJ35" s="116"/>
      <c r="AK35" s="118"/>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row>
    <row r="36" spans="1:69" ht="93" customHeight="1" x14ac:dyDescent="0.2">
      <c r="A36" s="394">
        <v>5</v>
      </c>
      <c r="B36" s="164" t="s">
        <v>106</v>
      </c>
      <c r="C36" s="164" t="s">
        <v>142</v>
      </c>
      <c r="D36" s="164" t="s">
        <v>143</v>
      </c>
      <c r="E36" s="421" t="s">
        <v>375</v>
      </c>
      <c r="F36" s="164" t="s">
        <v>124</v>
      </c>
      <c r="G36" s="173">
        <v>12</v>
      </c>
      <c r="H36" s="423" t="str">
        <f>IF(G36&lt;=0,"",IF(G36&lt;=2,"Muy Baja",IF(G36&lt;=24,"Baja",IF(G36&lt;=500,"Media",IF(G36&lt;=5000,"Alta","Muy Alta")))))</f>
        <v>Baja</v>
      </c>
      <c r="I36" s="424">
        <f>IF(H36="","",IF(H36="Muy Baja",0.2,IF(H36="Baja",0.4,IF(H36="Media",0.6,IF(H36="Alta",0.8,IF(H36="Muy Alta",1,))))))</f>
        <v>0.4</v>
      </c>
      <c r="J36" s="425" t="s">
        <v>144</v>
      </c>
      <c r="K36" s="424" t="str">
        <f>IF(NOT(ISERROR(MATCH(J36,'Tabla Impacto'!$B$225:$B$227,0))),'Tabla Impacto'!$G$227&amp;"Por favor no seleccionar los criterios de impacto(Afectación Económica o presupuestal y Pérdida Reputacional)",J36)</f>
        <v xml:space="preserve">     Afectación menor a 10 SMLMV .</v>
      </c>
      <c r="L36" s="423" t="str">
        <f>IF(OR(K36='Tabla Impacto'!$C$15,K36='Tabla Impacto'!$E$15),"Leve",IF(OR(K36='Tabla Impacto'!$C$16,K36='Tabla Impacto'!$E$16),"Menor",IF(OR(K36='Tabla Impacto'!$C$17,K36='Tabla Impacto'!$E$17),"Moderado",IF(OR(K36='Tabla Impacto'!$C$18,K36='Tabla Impacto'!$E$18),"Mayor",IF(OR(K36='Tabla Impacto'!$C$19,K36='Tabla Impacto'!$E$19),"Catastrófico","")))))</f>
        <v>Leve</v>
      </c>
      <c r="M36" s="424">
        <f>IF(L36="","",IF(L36="Leve",0.2,IF(L36="Menor",0.4,IF(L36="Moderado",0.6,IF(L36="Mayor",0.8,IF(L36="Catastrófico",1,))))))</f>
        <v>0.2</v>
      </c>
      <c r="N36" s="426"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Bajo</v>
      </c>
      <c r="O36" s="406">
        <v>1</v>
      </c>
      <c r="P36" s="396" t="s">
        <v>145</v>
      </c>
      <c r="Q36" s="397" t="s">
        <v>146</v>
      </c>
      <c r="R36" s="427" t="s">
        <v>140</v>
      </c>
      <c r="S36" s="427" t="s">
        <v>114</v>
      </c>
      <c r="T36" s="428" t="str">
        <f>IF(AND(R36="Preventivo",S36="Automático"),"50%",IF(AND(R36="Preventivo",S36="Manual"),"40%",IF(AND(R36="Detectivo",S36="Automático"),"40%",IF(AND(R36="Detectivo",S36="Manual"),"30%",IF(AND(R36="Correctivo",S36="Automático"),"35%",IF(AND(R36="Correctivo",S36="Manual"),"25%",""))))))</f>
        <v>25%</v>
      </c>
      <c r="U36" s="427" t="s">
        <v>115</v>
      </c>
      <c r="V36" s="427" t="s">
        <v>116</v>
      </c>
      <c r="W36" s="427" t="s">
        <v>117</v>
      </c>
      <c r="X36" s="400">
        <f>IFERROR(IF(Q36="Probabilidad",(I36-(+I36*T36)),IF(Q36="Impacto",I36,"")),"")</f>
        <v>0.30000000000000004</v>
      </c>
      <c r="Y36" s="429" t="str">
        <f>IFERROR(IF(X36="","",IF(X36&lt;=0.2,"Muy Baja",IF(X36&lt;=0.4,"Baja",IF(X36&lt;=0.6,"Media",IF(X36&lt;=0.8,"Alta","Muy Alta"))))),"")</f>
        <v>Baja</v>
      </c>
      <c r="Z36" s="430">
        <f>+X36</f>
        <v>0.30000000000000004</v>
      </c>
      <c r="AA36" s="429" t="str">
        <f>IFERROR(IF(AB36="","",IF(AB36&lt;=0.2,"Leve",IF(AB36&lt;=0.4,"Menor",IF(AB36&lt;=0.6,"Moderado",IF(AB36&lt;=0.8,"Mayor","Catastrófico"))))),"")</f>
        <v>Leve</v>
      </c>
      <c r="AB36" s="430">
        <f>IFERROR(IF(Q36="Impacto",(M36-(+M36*T36)),IF(Q36="Probabilidad",M36,"")),"")</f>
        <v>0.2</v>
      </c>
      <c r="AC36" s="431"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Bajo</v>
      </c>
      <c r="AD36" s="432" t="s">
        <v>118</v>
      </c>
      <c r="AE36" s="396" t="s">
        <v>147</v>
      </c>
      <c r="AF36" s="125" t="s">
        <v>134</v>
      </c>
      <c r="AG36" s="387">
        <v>45373</v>
      </c>
      <c r="AH36" s="387">
        <v>45642</v>
      </c>
      <c r="AI36" s="119"/>
      <c r="AJ36" s="116"/>
      <c r="AK36" s="118"/>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row>
    <row r="37" spans="1:69" ht="18" customHeight="1" x14ac:dyDescent="0.2">
      <c r="A37" s="405"/>
      <c r="B37" s="165"/>
      <c r="C37" s="165"/>
      <c r="D37" s="165"/>
      <c r="E37" s="433"/>
      <c r="F37" s="165"/>
      <c r="G37" s="174"/>
      <c r="H37" s="435"/>
      <c r="I37" s="436"/>
      <c r="J37" s="437"/>
      <c r="K37" s="436">
        <f>IF(NOT(ISERROR(MATCH(J37,_xlfn.ANCHORARRAY(E48),0))),I50&amp;"Por favor no seleccionar los criterios de impacto",J37)</f>
        <v>0</v>
      </c>
      <c r="L37" s="435"/>
      <c r="M37" s="436"/>
      <c r="N37" s="438"/>
      <c r="O37" s="406">
        <v>2</v>
      </c>
      <c r="P37" s="396"/>
      <c r="Q37" s="408" t="str">
        <f>IF(OR(R37="Preventivo",R37="Detectivo"),"Probabilidad",IF(R37="Correctivo","Impacto",""))</f>
        <v/>
      </c>
      <c r="R37" s="409"/>
      <c r="S37" s="409"/>
      <c r="T37" s="410" t="str">
        <f t="shared" ref="T37:T41" si="29">IF(AND(R37="Preventivo",S37="Automático"),"50%",IF(AND(R37="Preventivo",S37="Manual"),"40%",IF(AND(R37="Detectivo",S37="Automático"),"40%",IF(AND(R37="Detectivo",S37="Manual"),"30%",IF(AND(R37="Correctivo",S37="Automático"),"35%",IF(AND(R37="Correctivo",S37="Manual"),"25%",""))))))</f>
        <v/>
      </c>
      <c r="U37" s="409"/>
      <c r="V37" s="409"/>
      <c r="W37" s="409"/>
      <c r="X37" s="412" t="str">
        <f>IFERROR(IF(AND(Q36="Probabilidad",Q37="Probabilidad"),(Z36-(+Z36*T37)),IF(Q37="Probabilidad",(I36-(+I36*T37)),IF(Q37="Impacto",Z36,""))),"")</f>
        <v/>
      </c>
      <c r="Y37" s="413" t="str">
        <f t="shared" si="1"/>
        <v/>
      </c>
      <c r="Z37" s="414" t="str">
        <f t="shared" ref="Z37:Z41" si="30">+X37</f>
        <v/>
      </c>
      <c r="AA37" s="413" t="str">
        <f t="shared" si="3"/>
        <v/>
      </c>
      <c r="AB37" s="414" t="str">
        <f>IFERROR(IF(AND(Q36="Impacto",Q37="Impacto"),(AB36-(+AB36*T37)),IF(Q37="Impacto",(M36-(+M36*T37)),IF(Q37="Probabilidad",AB36,""))),"")</f>
        <v/>
      </c>
      <c r="AC37" s="415"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416"/>
      <c r="AE37" s="417"/>
      <c r="AF37" s="418"/>
      <c r="AG37" s="419"/>
      <c r="AH37" s="419"/>
      <c r="AI37" s="119"/>
      <c r="AJ37" s="116"/>
      <c r="AK37" s="118"/>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row>
    <row r="38" spans="1:69" ht="18" customHeight="1" x14ac:dyDescent="0.2">
      <c r="A38" s="405"/>
      <c r="B38" s="165"/>
      <c r="C38" s="165"/>
      <c r="D38" s="165"/>
      <c r="E38" s="433"/>
      <c r="F38" s="165"/>
      <c r="G38" s="174"/>
      <c r="H38" s="435"/>
      <c r="I38" s="436"/>
      <c r="J38" s="437"/>
      <c r="K38" s="436">
        <f>IF(NOT(ISERROR(MATCH(J38,_xlfn.ANCHORARRAY(E49),0))),I51&amp;"Por favor no seleccionar los criterios de impacto",J38)</f>
        <v>0</v>
      </c>
      <c r="L38" s="435"/>
      <c r="M38" s="436"/>
      <c r="N38" s="438"/>
      <c r="O38" s="406">
        <v>3</v>
      </c>
      <c r="P38" s="407"/>
      <c r="Q38" s="408" t="str">
        <f>IF(OR(R38="Preventivo",R38="Detectivo"),"Probabilidad",IF(R38="Correctivo","Impacto",""))</f>
        <v/>
      </c>
      <c r="R38" s="409"/>
      <c r="S38" s="409"/>
      <c r="T38" s="410" t="str">
        <f t="shared" si="29"/>
        <v/>
      </c>
      <c r="U38" s="409"/>
      <c r="V38" s="409"/>
      <c r="W38" s="409"/>
      <c r="X38" s="412" t="str">
        <f>IFERROR(IF(AND(Q37="Probabilidad",Q38="Probabilidad"),(Z37-(+Z37*T38)),IF(AND(Q37="Impacto",Q38="Probabilidad"),(Z36-(+Z36*T38)),IF(Q38="Impacto",Z37,""))),"")</f>
        <v/>
      </c>
      <c r="Y38" s="413" t="str">
        <f t="shared" si="1"/>
        <v/>
      </c>
      <c r="Z38" s="414" t="str">
        <f t="shared" si="30"/>
        <v/>
      </c>
      <c r="AA38" s="413" t="str">
        <f t="shared" si="3"/>
        <v/>
      </c>
      <c r="AB38" s="414" t="str">
        <f>IFERROR(IF(AND(Q37="Impacto",Q38="Impacto"),(AB37-(+AB37*T38)),IF(AND(Q37="Probabilidad",Q38="Impacto"),(AB36-(+AB36*T38)),IF(Q38="Probabilidad",AB37,""))),"")</f>
        <v/>
      </c>
      <c r="AC38" s="415" t="str">
        <f t="shared" si="31"/>
        <v/>
      </c>
      <c r="AD38" s="416"/>
      <c r="AE38" s="417"/>
      <c r="AF38" s="418"/>
      <c r="AG38" s="419"/>
      <c r="AH38" s="419"/>
      <c r="AI38" s="119"/>
      <c r="AJ38" s="116"/>
      <c r="AK38" s="118"/>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row>
    <row r="39" spans="1:69" ht="18" customHeight="1" x14ac:dyDescent="0.2">
      <c r="A39" s="405"/>
      <c r="B39" s="165"/>
      <c r="C39" s="165"/>
      <c r="D39" s="165"/>
      <c r="E39" s="433"/>
      <c r="F39" s="165"/>
      <c r="G39" s="174"/>
      <c r="H39" s="435"/>
      <c r="I39" s="436"/>
      <c r="J39" s="437"/>
      <c r="K39" s="436">
        <f>IF(NOT(ISERROR(MATCH(J39,_xlfn.ANCHORARRAY(E50),0))),I52&amp;"Por favor no seleccionar los criterios de impacto",J39)</f>
        <v>0</v>
      </c>
      <c r="L39" s="435"/>
      <c r="M39" s="436"/>
      <c r="N39" s="438"/>
      <c r="O39" s="406">
        <v>4</v>
      </c>
      <c r="P39" s="396"/>
      <c r="Q39" s="408" t="str">
        <f t="shared" ref="Q39:Q41" si="32">IF(OR(R39="Preventivo",R39="Detectivo"),"Probabilidad",IF(R39="Correctivo","Impacto",""))</f>
        <v/>
      </c>
      <c r="R39" s="409"/>
      <c r="S39" s="409"/>
      <c r="T39" s="410" t="str">
        <f t="shared" si="29"/>
        <v/>
      </c>
      <c r="U39" s="409"/>
      <c r="V39" s="409"/>
      <c r="W39" s="409"/>
      <c r="X39" s="412" t="str">
        <f t="shared" ref="X39:X41" si="33">IFERROR(IF(AND(Q38="Probabilidad",Q39="Probabilidad"),(Z38-(+Z38*T39)),IF(AND(Q38="Impacto",Q39="Probabilidad"),(Z37-(+Z37*T39)),IF(Q39="Impacto",Z38,""))),"")</f>
        <v/>
      </c>
      <c r="Y39" s="413" t="str">
        <f t="shared" si="1"/>
        <v/>
      </c>
      <c r="Z39" s="414" t="str">
        <f t="shared" si="30"/>
        <v/>
      </c>
      <c r="AA39" s="413" t="str">
        <f t="shared" si="3"/>
        <v/>
      </c>
      <c r="AB39" s="414" t="str">
        <f t="shared" ref="AB39:AB41" si="34">IFERROR(IF(AND(Q38="Impacto",Q39="Impacto"),(AB38-(+AB38*T39)),IF(AND(Q38="Probabilidad",Q39="Impacto"),(AB37-(+AB37*T39)),IF(Q39="Probabilidad",AB38,""))),"")</f>
        <v/>
      </c>
      <c r="AC39" s="415"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416"/>
      <c r="AE39" s="417"/>
      <c r="AF39" s="418"/>
      <c r="AG39" s="419"/>
      <c r="AH39" s="419"/>
      <c r="AI39" s="119"/>
      <c r="AJ39" s="116"/>
      <c r="AK39" s="118"/>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row>
    <row r="40" spans="1:69" ht="18" customHeight="1" x14ac:dyDescent="0.2">
      <c r="A40" s="405"/>
      <c r="B40" s="165"/>
      <c r="C40" s="165"/>
      <c r="D40" s="165"/>
      <c r="E40" s="433"/>
      <c r="F40" s="165"/>
      <c r="G40" s="174"/>
      <c r="H40" s="435"/>
      <c r="I40" s="436"/>
      <c r="J40" s="437"/>
      <c r="K40" s="436">
        <f>IF(NOT(ISERROR(MATCH(J40,_xlfn.ANCHORARRAY(E51),0))),I53&amp;"Por favor no seleccionar los criterios de impacto",J40)</f>
        <v>0</v>
      </c>
      <c r="L40" s="435"/>
      <c r="M40" s="436"/>
      <c r="N40" s="438"/>
      <c r="O40" s="406">
        <v>5</v>
      </c>
      <c r="P40" s="396"/>
      <c r="Q40" s="408" t="str">
        <f t="shared" si="32"/>
        <v/>
      </c>
      <c r="R40" s="409"/>
      <c r="S40" s="409"/>
      <c r="T40" s="410" t="str">
        <f t="shared" si="29"/>
        <v/>
      </c>
      <c r="U40" s="409"/>
      <c r="V40" s="409"/>
      <c r="W40" s="409"/>
      <c r="X40" s="412" t="str">
        <f t="shared" si="33"/>
        <v/>
      </c>
      <c r="Y40" s="413" t="str">
        <f t="shared" si="1"/>
        <v/>
      </c>
      <c r="Z40" s="414" t="str">
        <f t="shared" si="30"/>
        <v/>
      </c>
      <c r="AA40" s="413" t="str">
        <f t="shared" si="3"/>
        <v/>
      </c>
      <c r="AB40" s="414" t="str">
        <f t="shared" si="34"/>
        <v/>
      </c>
      <c r="AC40" s="415"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416"/>
      <c r="AE40" s="417"/>
      <c r="AF40" s="418"/>
      <c r="AG40" s="419"/>
      <c r="AH40" s="419"/>
      <c r="AI40" s="119"/>
      <c r="AJ40" s="116"/>
      <c r="AK40" s="118"/>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row>
    <row r="41" spans="1:69" ht="18" customHeight="1" x14ac:dyDescent="0.2">
      <c r="A41" s="420"/>
      <c r="B41" s="166"/>
      <c r="C41" s="166"/>
      <c r="D41" s="166"/>
      <c r="E41" s="441"/>
      <c r="F41" s="166"/>
      <c r="G41" s="175"/>
      <c r="H41" s="443"/>
      <c r="I41" s="444"/>
      <c r="J41" s="445"/>
      <c r="K41" s="444">
        <f>IF(NOT(ISERROR(MATCH(J41,_xlfn.ANCHORARRAY(E52),0))),I54&amp;"Por favor no seleccionar los criterios de impacto",J41)</f>
        <v>0</v>
      </c>
      <c r="L41" s="443"/>
      <c r="M41" s="444"/>
      <c r="N41" s="446"/>
      <c r="O41" s="406">
        <v>6</v>
      </c>
      <c r="P41" s="396"/>
      <c r="Q41" s="408" t="str">
        <f t="shared" si="32"/>
        <v/>
      </c>
      <c r="R41" s="409"/>
      <c r="S41" s="409"/>
      <c r="T41" s="410" t="str">
        <f t="shared" si="29"/>
        <v/>
      </c>
      <c r="U41" s="409"/>
      <c r="V41" s="409"/>
      <c r="W41" s="409"/>
      <c r="X41" s="412" t="str">
        <f t="shared" si="33"/>
        <v/>
      </c>
      <c r="Y41" s="413" t="str">
        <f t="shared" si="1"/>
        <v/>
      </c>
      <c r="Z41" s="414" t="str">
        <f t="shared" si="30"/>
        <v/>
      </c>
      <c r="AA41" s="413" t="str">
        <f t="shared" si="3"/>
        <v/>
      </c>
      <c r="AB41" s="414" t="str">
        <f t="shared" si="34"/>
        <v/>
      </c>
      <c r="AC41" s="415" t="str">
        <f t="shared" si="35"/>
        <v/>
      </c>
      <c r="AD41" s="416"/>
      <c r="AE41" s="417"/>
      <c r="AF41" s="418"/>
      <c r="AG41" s="419"/>
      <c r="AH41" s="419"/>
      <c r="AI41" s="119"/>
      <c r="AJ41" s="116"/>
      <c r="AK41" s="118"/>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row>
    <row r="42" spans="1:69" s="114" customFormat="1" ht="82.5" customHeight="1" x14ac:dyDescent="0.25">
      <c r="A42" s="394">
        <v>6</v>
      </c>
      <c r="B42" s="164" t="s">
        <v>106</v>
      </c>
      <c r="C42" s="164" t="s">
        <v>148</v>
      </c>
      <c r="D42" s="164" t="s">
        <v>149</v>
      </c>
      <c r="E42" s="421" t="s">
        <v>150</v>
      </c>
      <c r="F42" s="164" t="s">
        <v>124</v>
      </c>
      <c r="G42" s="173">
        <v>4</v>
      </c>
      <c r="H42" s="423" t="str">
        <f>IF(G42&lt;=0,"",IF(G42&lt;=2,"Muy Baja",IF(G42&lt;=24,"Baja",IF(G42&lt;=500,"Media",IF(G42&lt;=5000,"Alta","Muy Alta")))))</f>
        <v>Baja</v>
      </c>
      <c r="I42" s="424">
        <f>IF(H42="","",IF(H42="Muy Baja",0.2,IF(H42="Baja",0.4,IF(H42="Media",0.6,IF(H42="Alta",0.8,IF(H42="Muy Alta",1,))))))</f>
        <v>0.4</v>
      </c>
      <c r="J42" s="425" t="s">
        <v>125</v>
      </c>
      <c r="K42" s="424" t="str">
        <f>IF(NOT(ISERROR(MATCH(J42,'Tabla Impacto'!$B$225:$B$227,0))),'Tabla Impacto'!$G$227&amp;"Por favor no seleccionar los criterios de impacto(Afectación Económica o presupuestal y Pérdida Reputacional)",J42)</f>
        <v xml:space="preserve">     Entre 50 y 100 SMLMV </v>
      </c>
      <c r="L42" s="423" t="str">
        <f>IF(OR(K42='Tabla Impacto'!$C$15,K42='Tabla Impacto'!$E$15),"Leve",IF(OR(K42='Tabla Impacto'!$C$16,K42='Tabla Impacto'!$E$16),"Menor",IF(OR(K42='Tabla Impacto'!$C$17,K42='Tabla Impacto'!$E$17),"Moderado",IF(OR(K42='Tabla Impacto'!$C$18,K42='Tabla Impacto'!$E$18),"Mayor",IF(OR(K42='Tabla Impacto'!$C$19,K42='Tabla Impacto'!$E$19),"Catastrófico","")))))</f>
        <v>Moderado</v>
      </c>
      <c r="M42" s="424">
        <f>IF(L42="","",IF(L42="Leve",0.2,IF(L42="Menor",0.4,IF(L42="Moderado",0.6,IF(L42="Mayor",0.8,IF(L42="Catastrófico",1,))))))</f>
        <v>0.6</v>
      </c>
      <c r="N42" s="426"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Moderado</v>
      </c>
      <c r="O42" s="395">
        <v>1</v>
      </c>
      <c r="P42" s="396" t="s">
        <v>151</v>
      </c>
      <c r="Q42" s="397" t="s">
        <v>146</v>
      </c>
      <c r="R42" s="427" t="s">
        <v>140</v>
      </c>
      <c r="S42" s="427" t="s">
        <v>114</v>
      </c>
      <c r="T42" s="428" t="str">
        <f>IF(AND(R42="Preventivo",S42="Automático"),"50%",IF(AND(R42="Preventivo",S42="Manual"),"40%",IF(AND(R42="Detectivo",S42="Automático"),"40%",IF(AND(R42="Detectivo",S42="Manual"),"30%",IF(AND(R42="Correctivo",S42="Automático"),"35%",IF(AND(R42="Correctivo",S42="Manual"),"25%",""))))))</f>
        <v>25%</v>
      </c>
      <c r="U42" s="427" t="s">
        <v>115</v>
      </c>
      <c r="V42" s="427" t="s">
        <v>116</v>
      </c>
      <c r="W42" s="427" t="s">
        <v>117</v>
      </c>
      <c r="X42" s="400">
        <f>IFERROR(IF(Q42="Probabilidad",(I42-(+I42*T42)),IF(Q42="Impacto",I42,"")),"")</f>
        <v>0.30000000000000004</v>
      </c>
      <c r="Y42" s="429" t="str">
        <f>IFERROR(IF(X42="","",IF(X42&lt;=0.2,"Muy Baja",IF(X42&lt;=0.4,"Baja",IF(X42&lt;=0.6,"Media",IF(X42&lt;=0.8,"Alta","Muy Alta"))))),"")</f>
        <v>Baja</v>
      </c>
      <c r="Z42" s="430">
        <f>+X42</f>
        <v>0.30000000000000004</v>
      </c>
      <c r="AA42" s="429" t="str">
        <f>IFERROR(IF(AB42="","",IF(AB42&lt;=0.2,"Leve",IF(AB42&lt;=0.4,"Menor",IF(AB42&lt;=0.6,"Moderado",IF(AB42&lt;=0.8,"Mayor","Catastrófico"))))),"")</f>
        <v>Moderado</v>
      </c>
      <c r="AB42" s="430">
        <f>IFERROR(IF(Q42="Impacto",(M42-(+M42*T42)),IF(Q42="Probabilidad",M42,"")),"")</f>
        <v>0.6</v>
      </c>
      <c r="AC42" s="431"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Moderado</v>
      </c>
      <c r="AD42" s="432" t="s">
        <v>118</v>
      </c>
      <c r="AE42" s="396" t="s">
        <v>152</v>
      </c>
      <c r="AF42" s="125" t="s">
        <v>134</v>
      </c>
      <c r="AG42" s="387">
        <v>45293</v>
      </c>
      <c r="AH42" s="387">
        <v>45642</v>
      </c>
      <c r="AI42" s="115"/>
      <c r="AJ42" s="120"/>
      <c r="AK42" s="117"/>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row>
    <row r="43" spans="1:69" s="114" customFormat="1" ht="78" customHeight="1" x14ac:dyDescent="0.25">
      <c r="A43" s="405"/>
      <c r="B43" s="165"/>
      <c r="C43" s="165"/>
      <c r="D43" s="165"/>
      <c r="E43" s="433"/>
      <c r="F43" s="165"/>
      <c r="G43" s="174"/>
      <c r="H43" s="435"/>
      <c r="I43" s="436"/>
      <c r="J43" s="437"/>
      <c r="K43" s="436">
        <f>IF(NOT(ISERROR(MATCH(J43,_xlfn.ANCHORARRAY(E54),0))),I56&amp;"Por favor no seleccionar los criterios de impacto",J43)</f>
        <v>0</v>
      </c>
      <c r="L43" s="435"/>
      <c r="M43" s="436"/>
      <c r="N43" s="438"/>
      <c r="O43" s="395">
        <v>2</v>
      </c>
      <c r="P43" s="396"/>
      <c r="Q43" s="397" t="str">
        <f>IF(OR(R43="Preventivo",R43="Detectivo"),"Probabilidad",IF(R43="Correctivo","Impacto",""))</f>
        <v/>
      </c>
      <c r="R43" s="427"/>
      <c r="S43" s="427"/>
      <c r="T43" s="428" t="str">
        <f t="shared" ref="T43:T47" si="36">IF(AND(R43="Preventivo",S43="Automático"),"50%",IF(AND(R43="Preventivo",S43="Manual"),"40%",IF(AND(R43="Detectivo",S43="Automático"),"40%",IF(AND(R43="Detectivo",S43="Manual"),"30%",IF(AND(R43="Correctivo",S43="Automático"),"35%",IF(AND(R43="Correctivo",S43="Manual"),"25%",""))))))</f>
        <v/>
      </c>
      <c r="U43" s="427"/>
      <c r="V43" s="427"/>
      <c r="W43" s="427"/>
      <c r="X43" s="400" t="str">
        <f>IFERROR(IF(AND(Q42="Probabilidad",Q43="Probabilidad"),(Z42-(+Z42*T43)),IF(Q43="Probabilidad",(I42-(+I42*T43)),IF(Q43="Impacto",Z42,""))),"")</f>
        <v/>
      </c>
      <c r="Y43" s="429" t="str">
        <f t="shared" si="1"/>
        <v/>
      </c>
      <c r="Z43" s="430" t="str">
        <f t="shared" ref="Z43:Z47" si="37">+X43</f>
        <v/>
      </c>
      <c r="AA43" s="429" t="str">
        <f t="shared" si="3"/>
        <v/>
      </c>
      <c r="AB43" s="430" t="str">
        <f>IFERROR(IF(AND(Q42="Impacto",Q43="Impacto"),(AB42-(+AB42*T43)),IF(Q43="Impacto",(M42-(+M42*T43)),IF(Q43="Probabilidad",AB42,""))),"")</f>
        <v/>
      </c>
      <c r="AC43" s="431"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432"/>
      <c r="AE43" s="125"/>
      <c r="AF43" s="448"/>
      <c r="AG43" s="126"/>
      <c r="AH43" s="126"/>
      <c r="AI43" s="115"/>
      <c r="AJ43" s="120"/>
      <c r="AK43" s="117"/>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row>
    <row r="44" spans="1:69" s="114" customFormat="1" ht="18" customHeight="1" x14ac:dyDescent="0.25">
      <c r="A44" s="405"/>
      <c r="B44" s="165"/>
      <c r="C44" s="165"/>
      <c r="D44" s="165"/>
      <c r="E44" s="433"/>
      <c r="F44" s="165"/>
      <c r="G44" s="174"/>
      <c r="H44" s="435"/>
      <c r="I44" s="436"/>
      <c r="J44" s="437"/>
      <c r="K44" s="436">
        <f>IF(NOT(ISERROR(MATCH(J44,_xlfn.ANCHORARRAY(E55),0))),I57&amp;"Por favor no seleccionar los criterios de impacto",J44)</f>
        <v>0</v>
      </c>
      <c r="L44" s="435"/>
      <c r="M44" s="436"/>
      <c r="N44" s="438"/>
      <c r="O44" s="395">
        <v>3</v>
      </c>
      <c r="P44" s="407"/>
      <c r="Q44" s="397" t="str">
        <f>IF(OR(R44="Preventivo",R44="Detectivo"),"Probabilidad",IF(R44="Correctivo","Impacto",""))</f>
        <v/>
      </c>
      <c r="R44" s="427"/>
      <c r="S44" s="427"/>
      <c r="T44" s="428" t="str">
        <f t="shared" si="36"/>
        <v/>
      </c>
      <c r="U44" s="427"/>
      <c r="V44" s="427"/>
      <c r="W44" s="427"/>
      <c r="X44" s="400" t="str">
        <f>IFERROR(IF(AND(Q43="Probabilidad",Q44="Probabilidad"),(Z43-(+Z43*T44)),IF(AND(Q43="Impacto",Q44="Probabilidad"),(Z42-(+Z42*T44)),IF(Q44="Impacto",Z43,""))),"")</f>
        <v/>
      </c>
      <c r="Y44" s="429" t="str">
        <f t="shared" si="1"/>
        <v/>
      </c>
      <c r="Z44" s="430" t="str">
        <f t="shared" si="37"/>
        <v/>
      </c>
      <c r="AA44" s="429" t="str">
        <f t="shared" si="3"/>
        <v/>
      </c>
      <c r="AB44" s="430" t="str">
        <f>IFERROR(IF(AND(Q43="Impacto",Q44="Impacto"),(AB43-(+AB43*T44)),IF(AND(Q43="Probabilidad",Q44="Impacto"),(AB42-(+AB42*T44)),IF(Q44="Probabilidad",AB43,""))),"")</f>
        <v/>
      </c>
      <c r="AC44" s="431" t="str">
        <f t="shared" si="38"/>
        <v/>
      </c>
      <c r="AD44" s="432"/>
      <c r="AE44" s="449"/>
      <c r="AF44" s="448"/>
      <c r="AG44" s="126"/>
      <c r="AH44" s="126"/>
      <c r="AI44" s="115"/>
      <c r="AJ44" s="120"/>
      <c r="AK44" s="117"/>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row>
    <row r="45" spans="1:69" s="114" customFormat="1" ht="18" customHeight="1" x14ac:dyDescent="0.25">
      <c r="A45" s="405"/>
      <c r="B45" s="165"/>
      <c r="C45" s="165"/>
      <c r="D45" s="165"/>
      <c r="E45" s="433"/>
      <c r="F45" s="165"/>
      <c r="G45" s="174"/>
      <c r="H45" s="435"/>
      <c r="I45" s="436"/>
      <c r="J45" s="437"/>
      <c r="K45" s="436">
        <f>IF(NOT(ISERROR(MATCH(J45,_xlfn.ANCHORARRAY(E56),0))),I58&amp;"Por favor no seleccionar los criterios de impacto",J45)</f>
        <v>0</v>
      </c>
      <c r="L45" s="435"/>
      <c r="M45" s="436"/>
      <c r="N45" s="438"/>
      <c r="O45" s="395">
        <v>4</v>
      </c>
      <c r="P45" s="396"/>
      <c r="Q45" s="397" t="str">
        <f t="shared" ref="Q45:Q47" si="39">IF(OR(R45="Preventivo",R45="Detectivo"),"Probabilidad",IF(R45="Correctivo","Impacto",""))</f>
        <v/>
      </c>
      <c r="R45" s="427"/>
      <c r="S45" s="427"/>
      <c r="T45" s="428" t="str">
        <f t="shared" si="36"/>
        <v/>
      </c>
      <c r="U45" s="427"/>
      <c r="V45" s="427"/>
      <c r="W45" s="427"/>
      <c r="X45" s="400" t="str">
        <f t="shared" ref="X45:X47" si="40">IFERROR(IF(AND(Q44="Probabilidad",Q45="Probabilidad"),(Z44-(+Z44*T45)),IF(AND(Q44="Impacto",Q45="Probabilidad"),(Z43-(+Z43*T45)),IF(Q45="Impacto",Z44,""))),"")</f>
        <v/>
      </c>
      <c r="Y45" s="429" t="str">
        <f t="shared" si="1"/>
        <v/>
      </c>
      <c r="Z45" s="430" t="str">
        <f t="shared" si="37"/>
        <v/>
      </c>
      <c r="AA45" s="429" t="str">
        <f t="shared" si="3"/>
        <v/>
      </c>
      <c r="AB45" s="430" t="str">
        <f t="shared" ref="AB45:AB47" si="41">IFERROR(IF(AND(Q44="Impacto",Q45="Impacto"),(AB44-(+AB44*T45)),IF(AND(Q44="Probabilidad",Q45="Impacto"),(AB43-(+AB43*T45)),IF(Q45="Probabilidad",AB44,""))),"")</f>
        <v/>
      </c>
      <c r="AC45" s="4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432"/>
      <c r="AE45" s="449"/>
      <c r="AF45" s="448"/>
      <c r="AG45" s="126"/>
      <c r="AH45" s="126"/>
      <c r="AI45" s="115"/>
      <c r="AJ45" s="120"/>
      <c r="AK45" s="117"/>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row>
    <row r="46" spans="1:69" s="114" customFormat="1" ht="18" customHeight="1" x14ac:dyDescent="0.25">
      <c r="A46" s="405"/>
      <c r="B46" s="165"/>
      <c r="C46" s="165"/>
      <c r="D46" s="165"/>
      <c r="E46" s="433"/>
      <c r="F46" s="165"/>
      <c r="G46" s="174"/>
      <c r="H46" s="435"/>
      <c r="I46" s="436"/>
      <c r="J46" s="437"/>
      <c r="K46" s="436">
        <f>IF(NOT(ISERROR(MATCH(J46,_xlfn.ANCHORARRAY(E57),0))),I59&amp;"Por favor no seleccionar los criterios de impacto",J46)</f>
        <v>0</v>
      </c>
      <c r="L46" s="435"/>
      <c r="M46" s="436"/>
      <c r="N46" s="438"/>
      <c r="O46" s="395">
        <v>5</v>
      </c>
      <c r="P46" s="396"/>
      <c r="Q46" s="397" t="str">
        <f t="shared" si="39"/>
        <v/>
      </c>
      <c r="R46" s="427"/>
      <c r="S46" s="427"/>
      <c r="T46" s="428" t="str">
        <f t="shared" si="36"/>
        <v/>
      </c>
      <c r="U46" s="427"/>
      <c r="V46" s="427"/>
      <c r="W46" s="427"/>
      <c r="X46" s="400" t="str">
        <f t="shared" si="40"/>
        <v/>
      </c>
      <c r="Y46" s="429" t="str">
        <f t="shared" si="1"/>
        <v/>
      </c>
      <c r="Z46" s="430" t="str">
        <f t="shared" si="37"/>
        <v/>
      </c>
      <c r="AA46" s="429" t="str">
        <f t="shared" si="3"/>
        <v/>
      </c>
      <c r="AB46" s="430" t="str">
        <f t="shared" si="41"/>
        <v/>
      </c>
      <c r="AC46" s="431"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432"/>
      <c r="AE46" s="449"/>
      <c r="AF46" s="448"/>
      <c r="AG46" s="126"/>
      <c r="AH46" s="126"/>
      <c r="AI46" s="115"/>
      <c r="AJ46" s="120"/>
      <c r="AK46" s="117"/>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row>
    <row r="47" spans="1:69" s="114" customFormat="1" ht="18" customHeight="1" x14ac:dyDescent="0.25">
      <c r="A47" s="420"/>
      <c r="B47" s="166"/>
      <c r="C47" s="166"/>
      <c r="D47" s="166"/>
      <c r="E47" s="441"/>
      <c r="F47" s="166"/>
      <c r="G47" s="175"/>
      <c r="H47" s="443"/>
      <c r="I47" s="444"/>
      <c r="J47" s="445"/>
      <c r="K47" s="444">
        <f>IF(NOT(ISERROR(MATCH(J47,_xlfn.ANCHORARRAY(E58),0))),I60&amp;"Por favor no seleccionar los criterios de impacto",J47)</f>
        <v>0</v>
      </c>
      <c r="L47" s="443"/>
      <c r="M47" s="444"/>
      <c r="N47" s="446"/>
      <c r="O47" s="395">
        <v>6</v>
      </c>
      <c r="P47" s="396"/>
      <c r="Q47" s="397" t="str">
        <f t="shared" si="39"/>
        <v/>
      </c>
      <c r="R47" s="427"/>
      <c r="S47" s="427"/>
      <c r="T47" s="428" t="str">
        <f t="shared" si="36"/>
        <v/>
      </c>
      <c r="U47" s="427"/>
      <c r="V47" s="427"/>
      <c r="W47" s="427"/>
      <c r="X47" s="400" t="str">
        <f t="shared" si="40"/>
        <v/>
      </c>
      <c r="Y47" s="429" t="str">
        <f t="shared" si="1"/>
        <v/>
      </c>
      <c r="Z47" s="430" t="str">
        <f t="shared" si="37"/>
        <v/>
      </c>
      <c r="AA47" s="429" t="str">
        <f>IFERROR(IF(AB47="","",IF(AB47&lt;=0.2,"Leve",IF(AB47&lt;=0.4,"Menor",IF(AB47&lt;=0.6,"Moderado",IF(AB47&lt;=0.8,"Mayor","Catastrófico"))))),"")</f>
        <v/>
      </c>
      <c r="AB47" s="430" t="str">
        <f t="shared" si="41"/>
        <v/>
      </c>
      <c r="AC47" s="431"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432"/>
      <c r="AE47" s="449"/>
      <c r="AF47" s="448"/>
      <c r="AG47" s="126"/>
      <c r="AH47" s="126"/>
      <c r="AI47" s="115"/>
      <c r="AJ47" s="120"/>
      <c r="AK47" s="117"/>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row>
    <row r="48" spans="1:69" ht="95.25" customHeight="1" x14ac:dyDescent="0.2">
      <c r="A48" s="394">
        <v>7</v>
      </c>
      <c r="B48" s="164" t="s">
        <v>106</v>
      </c>
      <c r="C48" s="164" t="s">
        <v>153</v>
      </c>
      <c r="D48" s="164" t="s">
        <v>154</v>
      </c>
      <c r="E48" s="167" t="s">
        <v>155</v>
      </c>
      <c r="F48" s="164" t="s">
        <v>156</v>
      </c>
      <c r="G48" s="173">
        <v>250</v>
      </c>
      <c r="H48" s="423" t="str">
        <f>IF(G48&lt;=0,"",IF(G48&lt;=2,"Muy Baja",IF(G48&lt;=24,"Baja",IF(G48&lt;=500,"Media",IF(G48&lt;=5000,"Alta","Muy Alta")))))</f>
        <v>Media</v>
      </c>
      <c r="I48" s="424">
        <f>IF(H48="","",IF(H48="Muy Baja",0.2,IF(H48="Baja",0.4,IF(H48="Media",0.6,IF(H48="Alta",0.8,IF(H48="Muy Alta",1,))))))</f>
        <v>0.6</v>
      </c>
      <c r="J48" s="425" t="s">
        <v>111</v>
      </c>
      <c r="K48" s="424" t="str">
        <f>IF(NOT(ISERROR(MATCH(J48,'Tabla Impacto'!$B$225:$B$227,0))),'Tabla Impacto'!$G$227&amp;"Por favor no seleccionar los criterios de impacto(Afectación Económica o presupuestal y Pérdida Reputacional)",J48)</f>
        <v xml:space="preserve">     Entre 100 y 500 SMLMV </v>
      </c>
      <c r="L48" s="423" t="str">
        <f>IF(OR(K48='Tabla Impacto'!$C$15,K48='Tabla Impacto'!$E$15),"Leve",IF(OR(K48='Tabla Impacto'!$C$16,K48='Tabla Impacto'!$E$16),"Menor",IF(OR(K48='Tabla Impacto'!$C$17,K48='Tabla Impacto'!$E$17),"Moderado",IF(OR(K48='Tabla Impacto'!$C$18,K48='Tabla Impacto'!$E$18),"Mayor",IF(OR(K48='Tabla Impacto'!$C$19,K48='Tabla Impacto'!$E$19),"Catastrófico","")))))</f>
        <v>Mayor</v>
      </c>
      <c r="M48" s="424">
        <f>IF(L48="","",IF(L48="Leve",0.2,IF(L48="Menor",0.4,IF(L48="Moderado",0.6,IF(L48="Mayor",0.8,IF(L48="Catastrófico",1,))))))</f>
        <v>0.8</v>
      </c>
      <c r="N48" s="426"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Alto</v>
      </c>
      <c r="O48" s="406">
        <v>1</v>
      </c>
      <c r="P48" s="396" t="s">
        <v>157</v>
      </c>
      <c r="Q48" s="397" t="str">
        <f>IF(OR(R48="Preventivo",R48="Detectivo"),"Probabilidad",IF(R48="Correctivo","Impacto",""))</f>
        <v>Probabilidad</v>
      </c>
      <c r="R48" s="427" t="s">
        <v>113</v>
      </c>
      <c r="S48" s="427" t="s">
        <v>114</v>
      </c>
      <c r="T48" s="428" t="str">
        <f>IF(AND(R48="Preventivo",S48="Automático"),"50%",IF(AND(R48="Preventivo",S48="Manual"),"40%",IF(AND(R48="Detectivo",S48="Automático"),"40%",IF(AND(R48="Detectivo",S48="Manual"),"30%",IF(AND(R48="Correctivo",S48="Automático"),"35%",IF(AND(R48="Correctivo",S48="Manual"),"25%",""))))))</f>
        <v>40%</v>
      </c>
      <c r="U48" s="427" t="s">
        <v>115</v>
      </c>
      <c r="V48" s="427" t="s">
        <v>116</v>
      </c>
      <c r="W48" s="427" t="s">
        <v>117</v>
      </c>
      <c r="X48" s="400">
        <f>IFERROR(IF(Q48="Probabilidad",(I48-(+I48*T48)),IF(Q48="Impacto",I48,"")),"")</f>
        <v>0.36</v>
      </c>
      <c r="Y48" s="429" t="str">
        <f>IFERROR(IF(X48="","",IF(X48&lt;=0.2,"Muy Baja",IF(X48&lt;=0.4,"Baja",IF(X48&lt;=0.6,"Media",IF(X48&lt;=0.8,"Alta","Muy Alta"))))),"")</f>
        <v>Baja</v>
      </c>
      <c r="Z48" s="430">
        <f>+X48</f>
        <v>0.36</v>
      </c>
      <c r="AA48" s="429" t="str">
        <f>IFERROR(IF(AB48="","",IF(AB48&lt;=0.2,"Leve",IF(AB48&lt;=0.4,"Menor",IF(AB48&lt;=0.6,"Moderado",IF(AB48&lt;=0.8,"Mayor","Catastrófico"))))),"")</f>
        <v>Mayor</v>
      </c>
      <c r="AB48" s="430">
        <f>IFERROR(IF(Q48="Impacto",(M48-(+M48*T48)),IF(Q48="Probabilidad",M48,"")),"")</f>
        <v>0.8</v>
      </c>
      <c r="AC48" s="431"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Alto</v>
      </c>
      <c r="AD48" s="432" t="s">
        <v>118</v>
      </c>
      <c r="AE48" s="396" t="s">
        <v>158</v>
      </c>
      <c r="AF48" s="125" t="s">
        <v>159</v>
      </c>
      <c r="AG48" s="126">
        <v>45323</v>
      </c>
      <c r="AH48" s="126">
        <v>45642</v>
      </c>
      <c r="AI48" s="119"/>
      <c r="AJ48" s="116"/>
      <c r="AK48" s="118"/>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row>
    <row r="49" spans="1:69" ht="18" customHeight="1" x14ac:dyDescent="0.2">
      <c r="A49" s="405"/>
      <c r="B49" s="165"/>
      <c r="C49" s="165"/>
      <c r="D49" s="165"/>
      <c r="E49" s="168"/>
      <c r="F49" s="165"/>
      <c r="G49" s="174"/>
      <c r="H49" s="435"/>
      <c r="I49" s="436"/>
      <c r="J49" s="437"/>
      <c r="K49" s="436">
        <f>IF(NOT(ISERROR(MATCH(J49,_xlfn.ANCHORARRAY(E60),0))),I62&amp;"Por favor no seleccionar los criterios de impacto",J49)</f>
        <v>0</v>
      </c>
      <c r="L49" s="435"/>
      <c r="M49" s="436"/>
      <c r="N49" s="438"/>
      <c r="O49" s="406">
        <v>2</v>
      </c>
      <c r="P49" s="396"/>
      <c r="Q49" s="397" t="str">
        <f>IF(OR(R49="Preventivo",R49="Detectivo"),"Probabilidad",IF(R49="Correctivo","Impacto",""))</f>
        <v/>
      </c>
      <c r="R49" s="427"/>
      <c r="S49" s="427"/>
      <c r="T49" s="428" t="str">
        <f t="shared" ref="T49:T53" si="43">IF(AND(R49="Preventivo",S49="Automático"),"50%",IF(AND(R49="Preventivo",S49="Manual"),"40%",IF(AND(R49="Detectivo",S49="Automático"),"40%",IF(AND(R49="Detectivo",S49="Manual"),"30%",IF(AND(R49="Correctivo",S49="Automático"),"35%",IF(AND(R49="Correctivo",S49="Manual"),"25%",""))))))</f>
        <v/>
      </c>
      <c r="U49" s="427"/>
      <c r="V49" s="427"/>
      <c r="W49" s="427"/>
      <c r="X49" s="400" t="str">
        <f>IFERROR(IF(AND(Q48="Probabilidad",Q49="Probabilidad"),(Z48-(+Z48*T49)),IF(Q49="Probabilidad",(I48-(+I48*T49)),IF(Q49="Impacto",Z48,""))),"")</f>
        <v/>
      </c>
      <c r="Y49" s="429" t="str">
        <f t="shared" si="1"/>
        <v/>
      </c>
      <c r="Z49" s="430" t="str">
        <f t="shared" ref="Z49:Z53" si="44">+X49</f>
        <v/>
      </c>
      <c r="AA49" s="429" t="str">
        <f t="shared" si="3"/>
        <v/>
      </c>
      <c r="AB49" s="430" t="str">
        <f>IFERROR(IF(AND(Q48="Impacto",Q49="Impacto"),(AB48-(+AB48*T49)),IF(Q49="Impacto",(M48-(+M48*T49)),IF(Q49="Probabilidad",AB48,""))),"")</f>
        <v/>
      </c>
      <c r="AC49" s="431"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432"/>
      <c r="AE49" s="417"/>
      <c r="AF49" s="418"/>
      <c r="AG49" s="419"/>
      <c r="AH49" s="419"/>
      <c r="AI49" s="119"/>
      <c r="AJ49" s="116"/>
      <c r="AK49" s="118"/>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row>
    <row r="50" spans="1:69" ht="18" customHeight="1" x14ac:dyDescent="0.2">
      <c r="A50" s="405"/>
      <c r="B50" s="165"/>
      <c r="C50" s="165"/>
      <c r="D50" s="165"/>
      <c r="E50" s="168"/>
      <c r="F50" s="165"/>
      <c r="G50" s="174"/>
      <c r="H50" s="435"/>
      <c r="I50" s="436"/>
      <c r="J50" s="437"/>
      <c r="K50" s="436">
        <f>IF(NOT(ISERROR(MATCH(J50,_xlfn.ANCHORARRAY(E61),0))),I63&amp;"Por favor no seleccionar los criterios de impacto",J50)</f>
        <v>0</v>
      </c>
      <c r="L50" s="435"/>
      <c r="M50" s="436"/>
      <c r="N50" s="438"/>
      <c r="O50" s="406">
        <v>3</v>
      </c>
      <c r="P50" s="407"/>
      <c r="Q50" s="408" t="str">
        <f>IF(OR(R50="Preventivo",R50="Detectivo"),"Probabilidad",IF(R50="Correctivo","Impacto",""))</f>
        <v/>
      </c>
      <c r="R50" s="409"/>
      <c r="S50" s="409"/>
      <c r="T50" s="410" t="str">
        <f t="shared" si="43"/>
        <v/>
      </c>
      <c r="U50" s="409"/>
      <c r="V50" s="409"/>
      <c r="W50" s="409"/>
      <c r="X50" s="412" t="str">
        <f>IFERROR(IF(AND(Q49="Probabilidad",Q50="Probabilidad"),(Z49-(+Z49*T50)),IF(AND(Q49="Impacto",Q50="Probabilidad"),(Z48-(+Z48*T50)),IF(Q50="Impacto",Z49,""))),"")</f>
        <v/>
      </c>
      <c r="Y50" s="413" t="str">
        <f t="shared" si="1"/>
        <v/>
      </c>
      <c r="Z50" s="414" t="str">
        <f t="shared" si="44"/>
        <v/>
      </c>
      <c r="AA50" s="413" t="str">
        <f t="shared" si="3"/>
        <v/>
      </c>
      <c r="AB50" s="414" t="str">
        <f>IFERROR(IF(AND(Q49="Impacto",Q50="Impacto"),(AB49-(+AB49*T50)),IF(AND(Q49="Probabilidad",Q50="Impacto"),(AB48-(+AB48*T50)),IF(Q50="Probabilidad",AB49,""))),"")</f>
        <v/>
      </c>
      <c r="AC50" s="415" t="str">
        <f t="shared" si="45"/>
        <v/>
      </c>
      <c r="AD50" s="416"/>
      <c r="AE50" s="417"/>
      <c r="AF50" s="418"/>
      <c r="AG50" s="419"/>
      <c r="AH50" s="419"/>
      <c r="AI50" s="119"/>
      <c r="AJ50" s="116"/>
      <c r="AK50" s="118"/>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row>
    <row r="51" spans="1:69" ht="18" customHeight="1" x14ac:dyDescent="0.2">
      <c r="A51" s="405"/>
      <c r="B51" s="165"/>
      <c r="C51" s="165"/>
      <c r="D51" s="165"/>
      <c r="E51" s="168"/>
      <c r="F51" s="165"/>
      <c r="G51" s="174"/>
      <c r="H51" s="435"/>
      <c r="I51" s="436"/>
      <c r="J51" s="437"/>
      <c r="K51" s="436">
        <f>IF(NOT(ISERROR(MATCH(J51,_xlfn.ANCHORARRAY(E62),0))),I64&amp;"Por favor no seleccionar los criterios de impacto",J51)</f>
        <v>0</v>
      </c>
      <c r="L51" s="435"/>
      <c r="M51" s="436"/>
      <c r="N51" s="438"/>
      <c r="O51" s="406">
        <v>4</v>
      </c>
      <c r="P51" s="396"/>
      <c r="Q51" s="408" t="str">
        <f t="shared" ref="Q51:Q53" si="46">IF(OR(R51="Preventivo",R51="Detectivo"),"Probabilidad",IF(R51="Correctivo","Impacto",""))</f>
        <v/>
      </c>
      <c r="R51" s="409"/>
      <c r="S51" s="409"/>
      <c r="T51" s="410" t="str">
        <f t="shared" si="43"/>
        <v/>
      </c>
      <c r="U51" s="409"/>
      <c r="V51" s="409"/>
      <c r="W51" s="409"/>
      <c r="X51" s="412" t="str">
        <f t="shared" ref="X51:X53" si="47">IFERROR(IF(AND(Q50="Probabilidad",Q51="Probabilidad"),(Z50-(+Z50*T51)),IF(AND(Q50="Impacto",Q51="Probabilidad"),(Z49-(+Z49*T51)),IF(Q51="Impacto",Z50,""))),"")</f>
        <v/>
      </c>
      <c r="Y51" s="413" t="str">
        <f t="shared" si="1"/>
        <v/>
      </c>
      <c r="Z51" s="414" t="str">
        <f t="shared" si="44"/>
        <v/>
      </c>
      <c r="AA51" s="413" t="str">
        <f t="shared" si="3"/>
        <v/>
      </c>
      <c r="AB51" s="414" t="str">
        <f t="shared" ref="AB51:AB53" si="48">IFERROR(IF(AND(Q50="Impacto",Q51="Impacto"),(AB50-(+AB50*T51)),IF(AND(Q50="Probabilidad",Q51="Impacto"),(AB49-(+AB49*T51)),IF(Q51="Probabilidad",AB50,""))),"")</f>
        <v/>
      </c>
      <c r="AC51" s="415"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416"/>
      <c r="AE51" s="417"/>
      <c r="AF51" s="418"/>
      <c r="AG51" s="419"/>
      <c r="AH51" s="419"/>
      <c r="AI51" s="119"/>
      <c r="AJ51" s="116"/>
      <c r="AK51" s="118"/>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row>
    <row r="52" spans="1:69" ht="18" customHeight="1" x14ac:dyDescent="0.2">
      <c r="A52" s="405"/>
      <c r="B52" s="165"/>
      <c r="C52" s="165"/>
      <c r="D52" s="165"/>
      <c r="E52" s="168"/>
      <c r="F52" s="165"/>
      <c r="G52" s="174"/>
      <c r="H52" s="435"/>
      <c r="I52" s="436"/>
      <c r="J52" s="437"/>
      <c r="K52" s="436">
        <f>IF(NOT(ISERROR(MATCH(J52,_xlfn.ANCHORARRAY(E63),0))),I65&amp;"Por favor no seleccionar los criterios de impacto",J52)</f>
        <v>0</v>
      </c>
      <c r="L52" s="435"/>
      <c r="M52" s="436"/>
      <c r="N52" s="438"/>
      <c r="O52" s="406">
        <v>5</v>
      </c>
      <c r="P52" s="396"/>
      <c r="Q52" s="408" t="str">
        <f t="shared" si="46"/>
        <v/>
      </c>
      <c r="R52" s="409"/>
      <c r="S52" s="409"/>
      <c r="T52" s="410" t="str">
        <f t="shared" si="43"/>
        <v/>
      </c>
      <c r="U52" s="409"/>
      <c r="V52" s="409"/>
      <c r="W52" s="409"/>
      <c r="X52" s="412" t="str">
        <f t="shared" si="47"/>
        <v/>
      </c>
      <c r="Y52" s="413" t="str">
        <f t="shared" si="1"/>
        <v/>
      </c>
      <c r="Z52" s="414" t="str">
        <f t="shared" si="44"/>
        <v/>
      </c>
      <c r="AA52" s="413" t="str">
        <f t="shared" si="3"/>
        <v/>
      </c>
      <c r="AB52" s="414" t="str">
        <f t="shared" si="48"/>
        <v/>
      </c>
      <c r="AC52" s="415"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416"/>
      <c r="AE52" s="417"/>
      <c r="AF52" s="418"/>
      <c r="AG52" s="419"/>
      <c r="AH52" s="419"/>
      <c r="AI52" s="119"/>
      <c r="AJ52" s="116"/>
      <c r="AK52" s="118"/>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row>
    <row r="53" spans="1:69" ht="18" customHeight="1" x14ac:dyDescent="0.2">
      <c r="A53" s="420"/>
      <c r="B53" s="166"/>
      <c r="C53" s="166"/>
      <c r="D53" s="166"/>
      <c r="E53" s="169"/>
      <c r="F53" s="166"/>
      <c r="G53" s="175"/>
      <c r="H53" s="443"/>
      <c r="I53" s="444"/>
      <c r="J53" s="445"/>
      <c r="K53" s="444">
        <f>IF(NOT(ISERROR(MATCH(J53,_xlfn.ANCHORARRAY(E64),0))),I66&amp;"Por favor no seleccionar los criterios de impacto",J53)</f>
        <v>0</v>
      </c>
      <c r="L53" s="443"/>
      <c r="M53" s="444"/>
      <c r="N53" s="446"/>
      <c r="O53" s="406">
        <v>6</v>
      </c>
      <c r="P53" s="396"/>
      <c r="Q53" s="408" t="str">
        <f t="shared" si="46"/>
        <v/>
      </c>
      <c r="R53" s="409"/>
      <c r="S53" s="409"/>
      <c r="T53" s="410" t="str">
        <f t="shared" si="43"/>
        <v/>
      </c>
      <c r="U53" s="409"/>
      <c r="V53" s="409"/>
      <c r="W53" s="409"/>
      <c r="X53" s="412" t="str">
        <f t="shared" si="47"/>
        <v/>
      </c>
      <c r="Y53" s="413" t="str">
        <f t="shared" si="1"/>
        <v/>
      </c>
      <c r="Z53" s="414" t="str">
        <f t="shared" si="44"/>
        <v/>
      </c>
      <c r="AA53" s="413" t="str">
        <f t="shared" si="3"/>
        <v/>
      </c>
      <c r="AB53" s="414" t="str">
        <f t="shared" si="48"/>
        <v/>
      </c>
      <c r="AC53" s="415" t="str">
        <f t="shared" si="49"/>
        <v/>
      </c>
      <c r="AD53" s="416"/>
      <c r="AE53" s="417"/>
      <c r="AF53" s="418"/>
      <c r="AG53" s="419"/>
      <c r="AH53" s="419"/>
      <c r="AI53" s="119"/>
      <c r="AJ53" s="116"/>
      <c r="AK53" s="118"/>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row>
    <row r="54" spans="1:69" ht="18" hidden="1" customHeight="1" x14ac:dyDescent="0.2">
      <c r="A54" s="394">
        <v>8</v>
      </c>
      <c r="B54" s="450"/>
      <c r="C54" s="450"/>
      <c r="D54" s="450"/>
      <c r="E54" s="451"/>
      <c r="F54" s="450"/>
      <c r="G54" s="452"/>
      <c r="H54" s="453" t="str">
        <f>IF(G54&lt;=0,"",IF(G54&lt;=2,"Muy Baja",IF(G54&lt;=24,"Baja",IF(G54&lt;=500,"Media",IF(G54&lt;=5000,"Alta","Muy Alta")))))</f>
        <v/>
      </c>
      <c r="I54" s="454" t="str">
        <f>IF(H54="","",IF(H54="Muy Baja",0.2,IF(H54="Baja",0.4,IF(H54="Media",0.6,IF(H54="Alta",0.8,IF(H54="Muy Alta",1,))))))</f>
        <v/>
      </c>
      <c r="J54" s="455"/>
      <c r="K54" s="454">
        <f>IF(NOT(ISERROR(MATCH(J54,'Tabla Impacto'!$B$225:$B$227,0))),'Tabla Impacto'!$G$227&amp;"Por favor no seleccionar los criterios de impacto(Afectación Económica o presupuestal y Pérdida Reputacional)",J54)</f>
        <v>0</v>
      </c>
      <c r="L54" s="453" t="str">
        <f>IF(OR(K54='Tabla Impacto'!$C$15,K54='Tabla Impacto'!$E$15),"Leve",IF(OR(K54='Tabla Impacto'!$C$16,K54='Tabla Impacto'!$E$16),"Menor",IF(OR(K54='Tabla Impacto'!$C$17,K54='Tabla Impacto'!$E$17),"Moderado",IF(OR(K54='Tabla Impacto'!$C$18,K54='Tabla Impacto'!$E$18),"Mayor",IF(OR(K54='Tabla Impacto'!$C$19,K54='Tabla Impacto'!$E$19),"Catastrófico","")))))</f>
        <v/>
      </c>
      <c r="M54" s="454" t="str">
        <f>IF(L54="","",IF(L54="Leve",0.2,IF(L54="Menor",0.4,IF(L54="Moderado",0.6,IF(L54="Mayor",0.8,IF(L54="Catastrófico",1,))))))</f>
        <v/>
      </c>
      <c r="N54" s="456"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406">
        <v>1</v>
      </c>
      <c r="P54" s="396"/>
      <c r="Q54" s="397"/>
      <c r="R54" s="427"/>
      <c r="S54" s="427"/>
      <c r="T54" s="428" t="str">
        <f>IF(AND(R54="Preventivo",S54="Automático"),"50%",IF(AND(R54="Preventivo",S54="Manual"),"40%",IF(AND(R54="Detectivo",S54="Automático"),"40%",IF(AND(R54="Detectivo",S54="Manual"),"30%",IF(AND(R54="Correctivo",S54="Automático"),"35%",IF(AND(R54="Correctivo",S54="Manual"),"25%",""))))))</f>
        <v/>
      </c>
      <c r="U54" s="427"/>
      <c r="V54" s="427"/>
      <c r="W54" s="427"/>
      <c r="X54" s="400" t="str">
        <f>IFERROR(IF(Q54="Probabilidad",(I54-(+I54*T54)),IF(Q54="Impacto",I54,"")),"")</f>
        <v/>
      </c>
      <c r="Y54" s="429" t="str">
        <f>IFERROR(IF(X54="","",IF(X54&lt;=0.2,"Muy Baja",IF(X54&lt;=0.4,"Baja",IF(X54&lt;=0.6,"Media",IF(X54&lt;=0.8,"Alta","Muy Alta"))))),"")</f>
        <v/>
      </c>
      <c r="Z54" s="430" t="str">
        <f>+X54</f>
        <v/>
      </c>
      <c r="AA54" s="429" t="str">
        <f>IFERROR(IF(AB54="","",IF(AB54&lt;=0.2,"Leve",IF(AB54&lt;=0.4,"Menor",IF(AB54&lt;=0.6,"Moderado",IF(AB54&lt;=0.8,"Mayor","Catastrófico"))))),"")</f>
        <v/>
      </c>
      <c r="AB54" s="430" t="str">
        <f>IFERROR(IF(Q54="Impacto",(M54-(+M54*T54)),IF(Q54="Probabilidad",M54,"")),"")</f>
        <v/>
      </c>
      <c r="AC54" s="431"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432"/>
      <c r="AE54" s="417"/>
      <c r="AF54" s="417"/>
      <c r="AG54" s="419"/>
      <c r="AH54" s="419"/>
      <c r="AI54" s="119"/>
      <c r="AJ54" s="116"/>
      <c r="AK54" s="118"/>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row>
    <row r="55" spans="1:69" ht="18" hidden="1" customHeight="1" x14ac:dyDescent="0.2">
      <c r="A55" s="405"/>
      <c r="B55" s="457"/>
      <c r="C55" s="457"/>
      <c r="D55" s="457"/>
      <c r="E55" s="458"/>
      <c r="F55" s="457"/>
      <c r="G55" s="459"/>
      <c r="H55" s="460"/>
      <c r="I55" s="461"/>
      <c r="J55" s="462"/>
      <c r="K55" s="461">
        <f>IF(NOT(ISERROR(MATCH(J55,_xlfn.ANCHORARRAY(E66),0))),I68&amp;"Por favor no seleccionar los criterios de impacto",J55)</f>
        <v>0</v>
      </c>
      <c r="L55" s="460"/>
      <c r="M55" s="461"/>
      <c r="N55" s="463"/>
      <c r="O55" s="406">
        <v>2</v>
      </c>
      <c r="P55" s="396"/>
      <c r="Q55" s="408" t="str">
        <f>IF(OR(R55="Preventivo",R55="Detectivo"),"Probabilidad",IF(R55="Correctivo","Impacto",""))</f>
        <v/>
      </c>
      <c r="R55" s="409"/>
      <c r="S55" s="409"/>
      <c r="T55" s="410" t="str">
        <f t="shared" ref="T55:T59" si="50">IF(AND(R55="Preventivo",S55="Automático"),"50%",IF(AND(R55="Preventivo",S55="Manual"),"40%",IF(AND(R55="Detectivo",S55="Automático"),"40%",IF(AND(R55="Detectivo",S55="Manual"),"30%",IF(AND(R55="Correctivo",S55="Automático"),"35%",IF(AND(R55="Correctivo",S55="Manual"),"25%",""))))))</f>
        <v/>
      </c>
      <c r="U55" s="409"/>
      <c r="V55" s="409"/>
      <c r="W55" s="409"/>
      <c r="X55" s="412" t="str">
        <f>IFERROR(IF(AND(Q54="Probabilidad",Q55="Probabilidad"),(Z54-(+Z54*T55)),IF(Q55="Probabilidad",(I54-(+I54*T55)),IF(Q55="Impacto",Z54,""))),"")</f>
        <v/>
      </c>
      <c r="Y55" s="413" t="str">
        <f t="shared" si="1"/>
        <v/>
      </c>
      <c r="Z55" s="414" t="str">
        <f t="shared" ref="Z55:Z59" si="51">+X55</f>
        <v/>
      </c>
      <c r="AA55" s="413" t="str">
        <f t="shared" si="3"/>
        <v/>
      </c>
      <c r="AB55" s="414" t="str">
        <f>IFERROR(IF(AND(Q54="Impacto",Q55="Impacto"),(AB54-(+AB54*T55)),IF(Q55="Impacto",(M54-(+M54*T55)),IF(Q55="Probabilidad",AB54,""))),"")</f>
        <v/>
      </c>
      <c r="AC55" s="415"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416"/>
      <c r="AE55" s="417"/>
      <c r="AF55" s="418"/>
      <c r="AG55" s="419"/>
      <c r="AH55" s="419"/>
      <c r="AI55" s="119"/>
      <c r="AJ55" s="116"/>
      <c r="AK55" s="118"/>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row>
    <row r="56" spans="1:69" ht="18" hidden="1" customHeight="1" x14ac:dyDescent="0.2">
      <c r="A56" s="405"/>
      <c r="B56" s="457"/>
      <c r="C56" s="457"/>
      <c r="D56" s="457"/>
      <c r="E56" s="458"/>
      <c r="F56" s="457"/>
      <c r="G56" s="459"/>
      <c r="H56" s="460"/>
      <c r="I56" s="461"/>
      <c r="J56" s="462"/>
      <c r="K56" s="461">
        <f>IF(NOT(ISERROR(MATCH(J56,_xlfn.ANCHORARRAY(E67),0))),I69&amp;"Por favor no seleccionar los criterios de impacto",J56)</f>
        <v>0</v>
      </c>
      <c r="L56" s="460"/>
      <c r="M56" s="461"/>
      <c r="N56" s="463"/>
      <c r="O56" s="406">
        <v>3</v>
      </c>
      <c r="P56" s="407"/>
      <c r="Q56" s="408" t="str">
        <f>IF(OR(R56="Preventivo",R56="Detectivo"),"Probabilidad",IF(R56="Correctivo","Impacto",""))</f>
        <v/>
      </c>
      <c r="R56" s="409"/>
      <c r="S56" s="409"/>
      <c r="T56" s="410" t="str">
        <f t="shared" si="50"/>
        <v/>
      </c>
      <c r="U56" s="409"/>
      <c r="V56" s="409"/>
      <c r="W56" s="409"/>
      <c r="X56" s="412" t="str">
        <f>IFERROR(IF(AND(Q55="Probabilidad",Q56="Probabilidad"),(Z55-(+Z55*T56)),IF(AND(Q55="Impacto",Q56="Probabilidad"),(Z54-(+Z54*T56)),IF(Q56="Impacto",Z55,""))),"")</f>
        <v/>
      </c>
      <c r="Y56" s="413" t="str">
        <f t="shared" si="1"/>
        <v/>
      </c>
      <c r="Z56" s="414" t="str">
        <f t="shared" si="51"/>
        <v/>
      </c>
      <c r="AA56" s="413" t="str">
        <f t="shared" si="3"/>
        <v/>
      </c>
      <c r="AB56" s="414" t="str">
        <f>IFERROR(IF(AND(Q55="Impacto",Q56="Impacto"),(AB55-(+AB55*T56)),IF(AND(Q55="Probabilidad",Q56="Impacto"),(AB54-(+AB54*T56)),IF(Q56="Probabilidad",AB55,""))),"")</f>
        <v/>
      </c>
      <c r="AC56" s="415" t="str">
        <f t="shared" si="52"/>
        <v/>
      </c>
      <c r="AD56" s="416"/>
      <c r="AE56" s="417"/>
      <c r="AF56" s="418"/>
      <c r="AG56" s="419"/>
      <c r="AH56" s="419"/>
      <c r="AI56" s="119"/>
      <c r="AJ56" s="116"/>
      <c r="AK56" s="118"/>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row>
    <row r="57" spans="1:69" ht="18" hidden="1" customHeight="1" x14ac:dyDescent="0.2">
      <c r="A57" s="405"/>
      <c r="B57" s="457"/>
      <c r="C57" s="457"/>
      <c r="D57" s="457"/>
      <c r="E57" s="458"/>
      <c r="F57" s="457"/>
      <c r="G57" s="459"/>
      <c r="H57" s="460"/>
      <c r="I57" s="461"/>
      <c r="J57" s="462"/>
      <c r="K57" s="461">
        <f>IF(NOT(ISERROR(MATCH(J57,_xlfn.ANCHORARRAY(E68),0))),I70&amp;"Por favor no seleccionar los criterios de impacto",J57)</f>
        <v>0</v>
      </c>
      <c r="L57" s="460"/>
      <c r="M57" s="461"/>
      <c r="N57" s="463"/>
      <c r="O57" s="406">
        <v>4</v>
      </c>
      <c r="P57" s="396"/>
      <c r="Q57" s="408" t="str">
        <f t="shared" ref="Q57:Q59" si="53">IF(OR(R57="Preventivo",R57="Detectivo"),"Probabilidad",IF(R57="Correctivo","Impacto",""))</f>
        <v/>
      </c>
      <c r="R57" s="409"/>
      <c r="S57" s="409"/>
      <c r="T57" s="410" t="str">
        <f t="shared" si="50"/>
        <v/>
      </c>
      <c r="U57" s="409"/>
      <c r="V57" s="409"/>
      <c r="W57" s="409"/>
      <c r="X57" s="412" t="str">
        <f t="shared" ref="X57:X59" si="54">IFERROR(IF(AND(Q56="Probabilidad",Q57="Probabilidad"),(Z56-(+Z56*T57)),IF(AND(Q56="Impacto",Q57="Probabilidad"),(Z55-(+Z55*T57)),IF(Q57="Impacto",Z56,""))),"")</f>
        <v/>
      </c>
      <c r="Y57" s="413" t="str">
        <f t="shared" si="1"/>
        <v/>
      </c>
      <c r="Z57" s="414" t="str">
        <f t="shared" si="51"/>
        <v/>
      </c>
      <c r="AA57" s="413" t="str">
        <f t="shared" si="3"/>
        <v/>
      </c>
      <c r="AB57" s="414" t="str">
        <f t="shared" ref="AB57:AB59" si="55">IFERROR(IF(AND(Q56="Impacto",Q57="Impacto"),(AB56-(+AB56*T57)),IF(AND(Q56="Probabilidad",Q57="Impacto"),(AB55-(+AB55*T57)),IF(Q57="Probabilidad",AB56,""))),"")</f>
        <v/>
      </c>
      <c r="AC57" s="415"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416"/>
      <c r="AE57" s="417"/>
      <c r="AF57" s="418"/>
      <c r="AG57" s="419"/>
      <c r="AH57" s="419"/>
      <c r="AI57" s="119"/>
      <c r="AJ57" s="116"/>
      <c r="AK57" s="118"/>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row>
    <row r="58" spans="1:69" ht="18" hidden="1" customHeight="1" x14ac:dyDescent="0.2">
      <c r="A58" s="405"/>
      <c r="B58" s="457"/>
      <c r="C58" s="457"/>
      <c r="D58" s="457"/>
      <c r="E58" s="458"/>
      <c r="F58" s="457"/>
      <c r="G58" s="459"/>
      <c r="H58" s="460"/>
      <c r="I58" s="461"/>
      <c r="J58" s="462"/>
      <c r="K58" s="461">
        <f>IF(NOT(ISERROR(MATCH(J58,_xlfn.ANCHORARRAY(E69),0))),I71&amp;"Por favor no seleccionar los criterios de impacto",J58)</f>
        <v>0</v>
      </c>
      <c r="L58" s="460"/>
      <c r="M58" s="461"/>
      <c r="N58" s="463"/>
      <c r="O58" s="406">
        <v>5</v>
      </c>
      <c r="P58" s="396"/>
      <c r="Q58" s="408" t="str">
        <f t="shared" si="53"/>
        <v/>
      </c>
      <c r="R58" s="409"/>
      <c r="S58" s="409"/>
      <c r="T58" s="410" t="str">
        <f t="shared" si="50"/>
        <v/>
      </c>
      <c r="U58" s="409"/>
      <c r="V58" s="409"/>
      <c r="W58" s="409"/>
      <c r="X58" s="412" t="str">
        <f t="shared" si="54"/>
        <v/>
      </c>
      <c r="Y58" s="413" t="str">
        <f t="shared" si="1"/>
        <v/>
      </c>
      <c r="Z58" s="414" t="str">
        <f t="shared" si="51"/>
        <v/>
      </c>
      <c r="AA58" s="413" t="str">
        <f t="shared" si="3"/>
        <v/>
      </c>
      <c r="AB58" s="414" t="str">
        <f t="shared" si="55"/>
        <v/>
      </c>
      <c r="AC58" s="415"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416"/>
      <c r="AE58" s="417"/>
      <c r="AF58" s="418"/>
      <c r="AG58" s="419"/>
      <c r="AH58" s="419"/>
      <c r="AI58" s="119"/>
      <c r="AJ58" s="116"/>
      <c r="AK58" s="118"/>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row>
    <row r="59" spans="1:69" ht="18" hidden="1" customHeight="1" x14ac:dyDescent="0.2">
      <c r="A59" s="420"/>
      <c r="B59" s="464"/>
      <c r="C59" s="464"/>
      <c r="D59" s="464"/>
      <c r="E59" s="465"/>
      <c r="F59" s="464"/>
      <c r="G59" s="466"/>
      <c r="H59" s="467"/>
      <c r="I59" s="468"/>
      <c r="J59" s="469"/>
      <c r="K59" s="468">
        <f>IF(NOT(ISERROR(MATCH(J59,_xlfn.ANCHORARRAY(E70),0))),I72&amp;"Por favor no seleccionar los criterios de impacto",J59)</f>
        <v>0</v>
      </c>
      <c r="L59" s="467"/>
      <c r="M59" s="468"/>
      <c r="N59" s="470"/>
      <c r="O59" s="406">
        <v>6</v>
      </c>
      <c r="P59" s="396"/>
      <c r="Q59" s="408" t="str">
        <f t="shared" si="53"/>
        <v/>
      </c>
      <c r="R59" s="409"/>
      <c r="S59" s="409"/>
      <c r="T59" s="410" t="str">
        <f t="shared" si="50"/>
        <v/>
      </c>
      <c r="U59" s="409"/>
      <c r="V59" s="409"/>
      <c r="W59" s="409"/>
      <c r="X59" s="412" t="str">
        <f t="shared" si="54"/>
        <v/>
      </c>
      <c r="Y59" s="413" t="str">
        <f t="shared" si="1"/>
        <v/>
      </c>
      <c r="Z59" s="414" t="str">
        <f t="shared" si="51"/>
        <v/>
      </c>
      <c r="AA59" s="413" t="str">
        <f t="shared" si="3"/>
        <v/>
      </c>
      <c r="AB59" s="414" t="str">
        <f t="shared" si="55"/>
        <v/>
      </c>
      <c r="AC59" s="415" t="str">
        <f t="shared" si="56"/>
        <v/>
      </c>
      <c r="AD59" s="416"/>
      <c r="AE59" s="417"/>
      <c r="AF59" s="418"/>
      <c r="AG59" s="419"/>
      <c r="AH59" s="419"/>
      <c r="AI59" s="119"/>
      <c r="AJ59" s="116"/>
      <c r="AK59" s="118"/>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row>
    <row r="60" spans="1:69" ht="18" hidden="1" customHeight="1" x14ac:dyDescent="0.2">
      <c r="A60" s="394">
        <v>9</v>
      </c>
      <c r="B60" s="450"/>
      <c r="C60" s="450"/>
      <c r="D60" s="450"/>
      <c r="E60" s="451"/>
      <c r="F60" s="450"/>
      <c r="G60" s="452"/>
      <c r="H60" s="453" t="str">
        <f>IF(G60&lt;=0,"",IF(G60&lt;=2,"Muy Baja",IF(G60&lt;=24,"Baja",IF(G60&lt;=500,"Media",IF(G60&lt;=5000,"Alta","Muy Alta")))))</f>
        <v/>
      </c>
      <c r="I60" s="454" t="str">
        <f>IF(H60="","",IF(H60="Muy Baja",0.2,IF(H60="Baja",0.4,IF(H60="Media",0.6,IF(H60="Alta",0.8,IF(H60="Muy Alta",1,))))))</f>
        <v/>
      </c>
      <c r="J60" s="455"/>
      <c r="K60" s="454">
        <f>IF(NOT(ISERROR(MATCH(J60,'Tabla Impacto'!$B$225:$B$227,0))),'Tabla Impacto'!$G$227&amp;"Por favor no seleccionar los criterios de impacto(Afectación Económica o presupuestal y Pérdida Reputacional)",J60)</f>
        <v>0</v>
      </c>
      <c r="L60" s="453" t="str">
        <f>IF(OR(K60='Tabla Impacto'!$C$15,K60='Tabla Impacto'!$E$15),"Leve",IF(OR(K60='Tabla Impacto'!$C$16,K60='Tabla Impacto'!$E$16),"Menor",IF(OR(K60='Tabla Impacto'!$C$17,K60='Tabla Impacto'!$E$17),"Moderado",IF(OR(K60='Tabla Impacto'!$C$18,K60='Tabla Impacto'!$E$18),"Mayor",IF(OR(K60='Tabla Impacto'!$C$19,K60='Tabla Impacto'!$E$19),"Catastrófico","")))))</f>
        <v/>
      </c>
      <c r="M60" s="454" t="str">
        <f>IF(L60="","",IF(L60="Leve",0.2,IF(L60="Menor",0.4,IF(L60="Moderado",0.6,IF(L60="Mayor",0.8,IF(L60="Catastrófico",1,))))))</f>
        <v/>
      </c>
      <c r="N60" s="456"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406">
        <v>1</v>
      </c>
      <c r="P60" s="396"/>
      <c r="Q60" s="397"/>
      <c r="R60" s="427"/>
      <c r="S60" s="427"/>
      <c r="T60" s="428" t="str">
        <f>IF(AND(R60="Preventivo",S60="Automático"),"50%",IF(AND(R60="Preventivo",S60="Manual"),"40%",IF(AND(R60="Detectivo",S60="Automático"),"40%",IF(AND(R60="Detectivo",S60="Manual"),"30%",IF(AND(R60="Correctivo",S60="Automático"),"35%",IF(AND(R60="Correctivo",S60="Manual"),"25%",""))))))</f>
        <v/>
      </c>
      <c r="U60" s="427"/>
      <c r="V60" s="427"/>
      <c r="W60" s="427"/>
      <c r="X60" s="400" t="str">
        <f>IFERROR(IF(Q60="Probabilidad",(I60-(+I60*T60)),IF(Q60="Impacto",I60,"")),"")</f>
        <v/>
      </c>
      <c r="Y60" s="429" t="str">
        <f>IFERROR(IF(X60="","",IF(X60&lt;=0.2,"Muy Baja",IF(X60&lt;=0.4,"Baja",IF(X60&lt;=0.6,"Media",IF(X60&lt;=0.8,"Alta","Muy Alta"))))),"")</f>
        <v/>
      </c>
      <c r="Z60" s="430" t="str">
        <f>+X60</f>
        <v/>
      </c>
      <c r="AA60" s="429" t="str">
        <f>IFERROR(IF(AB60="","",IF(AB60&lt;=0.2,"Leve",IF(AB60&lt;=0.4,"Menor",IF(AB60&lt;=0.6,"Moderado",IF(AB60&lt;=0.8,"Mayor","Catastrófico"))))),"")</f>
        <v/>
      </c>
      <c r="AB60" s="430" t="str">
        <f>IFERROR(IF(Q60="Impacto",(M60-(+M60*T60)),IF(Q60="Probabilidad",M60,"")),"")</f>
        <v/>
      </c>
      <c r="AC60" s="431"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432"/>
      <c r="AE60" s="417"/>
      <c r="AF60" s="417"/>
      <c r="AG60" s="419"/>
      <c r="AH60" s="419"/>
      <c r="AI60" s="119"/>
      <c r="AJ60" s="116"/>
      <c r="AK60" s="118"/>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row>
    <row r="61" spans="1:69" ht="18" hidden="1" customHeight="1" x14ac:dyDescent="0.2">
      <c r="A61" s="405"/>
      <c r="B61" s="457"/>
      <c r="C61" s="457"/>
      <c r="D61" s="457"/>
      <c r="E61" s="458"/>
      <c r="F61" s="457"/>
      <c r="G61" s="459"/>
      <c r="H61" s="460"/>
      <c r="I61" s="461"/>
      <c r="J61" s="462"/>
      <c r="K61" s="461">
        <f>IF(NOT(ISERROR(MATCH(J61,_xlfn.ANCHORARRAY(E72),0))),I74&amp;"Por favor no seleccionar los criterios de impacto",J61)</f>
        <v>0</v>
      </c>
      <c r="L61" s="460"/>
      <c r="M61" s="461"/>
      <c r="N61" s="463"/>
      <c r="O61" s="406">
        <v>2</v>
      </c>
      <c r="P61" s="396"/>
      <c r="Q61" s="408" t="str">
        <f>IF(OR(R61="Preventivo",R61="Detectivo"),"Probabilidad",IF(R61="Correctivo","Impacto",""))</f>
        <v/>
      </c>
      <c r="R61" s="409"/>
      <c r="S61" s="409"/>
      <c r="T61" s="410" t="str">
        <f t="shared" ref="T61:T65" si="57">IF(AND(R61="Preventivo",S61="Automático"),"50%",IF(AND(R61="Preventivo",S61="Manual"),"40%",IF(AND(R61="Detectivo",S61="Automático"),"40%",IF(AND(R61="Detectivo",S61="Manual"),"30%",IF(AND(R61="Correctivo",S61="Automático"),"35%",IF(AND(R61="Correctivo",S61="Manual"),"25%",""))))))</f>
        <v/>
      </c>
      <c r="U61" s="409"/>
      <c r="V61" s="409"/>
      <c r="W61" s="409"/>
      <c r="X61" s="412" t="str">
        <f>IFERROR(IF(AND(Q60="Probabilidad",Q61="Probabilidad"),(Z60-(+Z60*T61)),IF(Q61="Probabilidad",(I60-(+I60*T61)),IF(Q61="Impacto",Z60,""))),"")</f>
        <v/>
      </c>
      <c r="Y61" s="413" t="str">
        <f t="shared" si="1"/>
        <v/>
      </c>
      <c r="Z61" s="414" t="str">
        <f t="shared" ref="Z61:Z65" si="58">+X61</f>
        <v/>
      </c>
      <c r="AA61" s="413" t="str">
        <f t="shared" si="3"/>
        <v/>
      </c>
      <c r="AB61" s="414" t="str">
        <f>IFERROR(IF(AND(Q60="Impacto",Q61="Impacto"),(AB60-(+AB60*T61)),IF(Q61="Impacto",(M60-(+M60*T61)),IF(Q61="Probabilidad",AB60,""))),"")</f>
        <v/>
      </c>
      <c r="AC61" s="415"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416"/>
      <c r="AE61" s="417"/>
      <c r="AF61" s="418"/>
      <c r="AG61" s="419"/>
      <c r="AH61" s="419"/>
      <c r="AI61" s="119"/>
      <c r="AJ61" s="116"/>
      <c r="AK61" s="118"/>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row>
    <row r="62" spans="1:69" ht="18" hidden="1" customHeight="1" x14ac:dyDescent="0.2">
      <c r="A62" s="405"/>
      <c r="B62" s="457"/>
      <c r="C62" s="457"/>
      <c r="D62" s="457"/>
      <c r="E62" s="458"/>
      <c r="F62" s="457"/>
      <c r="G62" s="459"/>
      <c r="H62" s="460"/>
      <c r="I62" s="461"/>
      <c r="J62" s="462"/>
      <c r="K62" s="461">
        <f>IF(NOT(ISERROR(MATCH(J62,_xlfn.ANCHORARRAY(E73),0))),I75&amp;"Por favor no seleccionar los criterios de impacto",J62)</f>
        <v>0</v>
      </c>
      <c r="L62" s="460"/>
      <c r="M62" s="461"/>
      <c r="N62" s="463"/>
      <c r="O62" s="406">
        <v>3</v>
      </c>
      <c r="P62" s="407"/>
      <c r="Q62" s="408" t="str">
        <f>IF(OR(R62="Preventivo",R62="Detectivo"),"Probabilidad",IF(R62="Correctivo","Impacto",""))</f>
        <v/>
      </c>
      <c r="R62" s="409"/>
      <c r="S62" s="409"/>
      <c r="T62" s="410" t="str">
        <f t="shared" si="57"/>
        <v/>
      </c>
      <c r="U62" s="409"/>
      <c r="V62" s="409"/>
      <c r="W62" s="409"/>
      <c r="X62" s="412" t="str">
        <f>IFERROR(IF(AND(Q61="Probabilidad",Q62="Probabilidad"),(Z61-(+Z61*T62)),IF(AND(Q61="Impacto",Q62="Probabilidad"),(Z60-(+Z60*T62)),IF(Q62="Impacto",Z61,""))),"")</f>
        <v/>
      </c>
      <c r="Y62" s="413" t="str">
        <f t="shared" si="1"/>
        <v/>
      </c>
      <c r="Z62" s="414" t="str">
        <f t="shared" si="58"/>
        <v/>
      </c>
      <c r="AA62" s="413" t="str">
        <f t="shared" si="3"/>
        <v/>
      </c>
      <c r="AB62" s="414" t="str">
        <f>IFERROR(IF(AND(Q61="Impacto",Q62="Impacto"),(AB61-(+AB61*T62)),IF(AND(Q61="Probabilidad",Q62="Impacto"),(AB60-(+AB60*T62)),IF(Q62="Probabilidad",AB61,""))),"")</f>
        <v/>
      </c>
      <c r="AC62" s="415" t="str">
        <f t="shared" si="59"/>
        <v/>
      </c>
      <c r="AD62" s="416"/>
      <c r="AE62" s="417"/>
      <c r="AF62" s="418"/>
      <c r="AG62" s="419"/>
      <c r="AH62" s="419"/>
      <c r="AI62" s="119"/>
      <c r="AJ62" s="116"/>
      <c r="AK62" s="118"/>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row>
    <row r="63" spans="1:69" ht="18" hidden="1" customHeight="1" x14ac:dyDescent="0.2">
      <c r="A63" s="405"/>
      <c r="B63" s="457"/>
      <c r="C63" s="457"/>
      <c r="D63" s="457"/>
      <c r="E63" s="458"/>
      <c r="F63" s="457"/>
      <c r="G63" s="459"/>
      <c r="H63" s="460"/>
      <c r="I63" s="461"/>
      <c r="J63" s="462"/>
      <c r="K63" s="461">
        <f>IF(NOT(ISERROR(MATCH(J63,_xlfn.ANCHORARRAY(E74),0))),I76&amp;"Por favor no seleccionar los criterios de impacto",J63)</f>
        <v>0</v>
      </c>
      <c r="L63" s="460"/>
      <c r="M63" s="461"/>
      <c r="N63" s="463"/>
      <c r="O63" s="406">
        <v>4</v>
      </c>
      <c r="P63" s="396"/>
      <c r="Q63" s="408" t="str">
        <f t="shared" ref="Q63:Q65" si="60">IF(OR(R63="Preventivo",R63="Detectivo"),"Probabilidad",IF(R63="Correctivo","Impacto",""))</f>
        <v/>
      </c>
      <c r="R63" s="409"/>
      <c r="S63" s="409"/>
      <c r="T63" s="410" t="str">
        <f t="shared" si="57"/>
        <v/>
      </c>
      <c r="U63" s="409"/>
      <c r="V63" s="409"/>
      <c r="W63" s="409"/>
      <c r="X63" s="412" t="str">
        <f t="shared" ref="X63:X64" si="61">IFERROR(IF(AND(Q62="Probabilidad",Q63="Probabilidad"),(Z62-(+Z62*T63)),IF(AND(Q62="Impacto",Q63="Probabilidad"),(Z61-(+Z61*T63)),IF(Q63="Impacto",Z62,""))),"")</f>
        <v/>
      </c>
      <c r="Y63" s="413" t="str">
        <f t="shared" si="1"/>
        <v/>
      </c>
      <c r="Z63" s="414" t="str">
        <f t="shared" si="58"/>
        <v/>
      </c>
      <c r="AA63" s="413" t="str">
        <f t="shared" si="3"/>
        <v/>
      </c>
      <c r="AB63" s="414" t="str">
        <f t="shared" ref="AB63:AB64" si="62">IFERROR(IF(AND(Q62="Impacto",Q63="Impacto"),(AB62-(+AB62*T63)),IF(AND(Q62="Probabilidad",Q63="Impacto"),(AB61-(+AB61*T63)),IF(Q63="Probabilidad",AB62,""))),"")</f>
        <v/>
      </c>
      <c r="AC63" s="415"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416"/>
      <c r="AE63" s="417"/>
      <c r="AF63" s="418"/>
      <c r="AG63" s="419"/>
      <c r="AH63" s="419"/>
      <c r="AI63" s="119"/>
      <c r="AJ63" s="116"/>
      <c r="AK63" s="118"/>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row>
    <row r="64" spans="1:69" ht="18" hidden="1" customHeight="1" x14ac:dyDescent="0.2">
      <c r="A64" s="405"/>
      <c r="B64" s="457"/>
      <c r="C64" s="457"/>
      <c r="D64" s="457"/>
      <c r="E64" s="458"/>
      <c r="F64" s="457"/>
      <c r="G64" s="459"/>
      <c r="H64" s="460"/>
      <c r="I64" s="461"/>
      <c r="J64" s="462"/>
      <c r="K64" s="461">
        <f>IF(NOT(ISERROR(MATCH(J64,_xlfn.ANCHORARRAY(E75),0))),I77&amp;"Por favor no seleccionar los criterios de impacto",J64)</f>
        <v>0</v>
      </c>
      <c r="L64" s="460"/>
      <c r="M64" s="461"/>
      <c r="N64" s="463"/>
      <c r="O64" s="406">
        <v>5</v>
      </c>
      <c r="P64" s="396"/>
      <c r="Q64" s="408" t="str">
        <f t="shared" si="60"/>
        <v/>
      </c>
      <c r="R64" s="409"/>
      <c r="S64" s="409"/>
      <c r="T64" s="410" t="str">
        <f t="shared" si="57"/>
        <v/>
      </c>
      <c r="U64" s="409"/>
      <c r="V64" s="409"/>
      <c r="W64" s="409"/>
      <c r="X64" s="412" t="str">
        <f t="shared" si="61"/>
        <v/>
      </c>
      <c r="Y64" s="413" t="str">
        <f t="shared" si="1"/>
        <v/>
      </c>
      <c r="Z64" s="414" t="str">
        <f t="shared" si="58"/>
        <v/>
      </c>
      <c r="AA64" s="413" t="str">
        <f t="shared" si="3"/>
        <v/>
      </c>
      <c r="AB64" s="414" t="str">
        <f t="shared" si="62"/>
        <v/>
      </c>
      <c r="AC64" s="415"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416"/>
      <c r="AE64" s="417"/>
      <c r="AF64" s="418"/>
      <c r="AG64" s="419"/>
      <c r="AH64" s="419"/>
      <c r="AI64" s="119"/>
      <c r="AJ64" s="116"/>
      <c r="AK64" s="118"/>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row>
    <row r="65" spans="1:69" ht="18" hidden="1" customHeight="1" x14ac:dyDescent="0.2">
      <c r="A65" s="420"/>
      <c r="B65" s="464"/>
      <c r="C65" s="464"/>
      <c r="D65" s="464"/>
      <c r="E65" s="465"/>
      <c r="F65" s="464"/>
      <c r="G65" s="466"/>
      <c r="H65" s="467"/>
      <c r="I65" s="468"/>
      <c r="J65" s="469"/>
      <c r="K65" s="468">
        <f>IF(NOT(ISERROR(MATCH(J65,_xlfn.ANCHORARRAY(E76),0))),I78&amp;"Por favor no seleccionar los criterios de impacto",J65)</f>
        <v>0</v>
      </c>
      <c r="L65" s="467"/>
      <c r="M65" s="468"/>
      <c r="N65" s="470"/>
      <c r="O65" s="406">
        <v>6</v>
      </c>
      <c r="P65" s="396"/>
      <c r="Q65" s="408" t="str">
        <f t="shared" si="60"/>
        <v/>
      </c>
      <c r="R65" s="409"/>
      <c r="S65" s="409"/>
      <c r="T65" s="410" t="str">
        <f t="shared" si="57"/>
        <v/>
      </c>
      <c r="U65" s="409"/>
      <c r="V65" s="409"/>
      <c r="W65" s="409"/>
      <c r="X65" s="412" t="str">
        <f>IFERROR(IF(AND(Q64="Probabilidad",Q65="Probabilidad"),(Z64-(+Z64*T65)),IF(AND(Q64="Impacto",Q65="Probabilidad"),(Z63-(+Z63*T65)),IF(Q65="Impacto",Z64,""))),"")</f>
        <v/>
      </c>
      <c r="Y65" s="413" t="str">
        <f t="shared" si="1"/>
        <v/>
      </c>
      <c r="Z65" s="414" t="str">
        <f t="shared" si="58"/>
        <v/>
      </c>
      <c r="AA65" s="413" t="str">
        <f t="shared" si="3"/>
        <v/>
      </c>
      <c r="AB65" s="414" t="str">
        <f>IFERROR(IF(AND(Q64="Impacto",Q65="Impacto"),(AB64-(+AB64*T65)),IF(AND(Q64="Probabilidad",Q65="Impacto"),(AB63-(+AB63*T65)),IF(Q65="Probabilidad",AB64,""))),"")</f>
        <v/>
      </c>
      <c r="AC65" s="415" t="str">
        <f t="shared" si="63"/>
        <v/>
      </c>
      <c r="AD65" s="416"/>
      <c r="AE65" s="417"/>
      <c r="AF65" s="418"/>
      <c r="AG65" s="419"/>
      <c r="AH65" s="419"/>
      <c r="AI65" s="119"/>
      <c r="AJ65" s="116"/>
      <c r="AK65" s="118"/>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row>
    <row r="66" spans="1:69" ht="18" hidden="1" customHeight="1" x14ac:dyDescent="0.2">
      <c r="A66" s="394">
        <v>10</v>
      </c>
      <c r="B66" s="450"/>
      <c r="C66" s="450"/>
      <c r="D66" s="450"/>
      <c r="E66" s="451"/>
      <c r="F66" s="450"/>
      <c r="G66" s="452"/>
      <c r="H66" s="453" t="str">
        <f>IF(G66&lt;=0,"",IF(G66&lt;=2,"Muy Baja",IF(G66&lt;=24,"Baja",IF(G66&lt;=500,"Media",IF(G66&lt;=5000,"Alta","Muy Alta")))))</f>
        <v/>
      </c>
      <c r="I66" s="454" t="str">
        <f>IF(H66="","",IF(H66="Muy Baja",0.2,IF(H66="Baja",0.4,IF(H66="Media",0.6,IF(H66="Alta",0.8,IF(H66="Muy Alta",1,))))))</f>
        <v/>
      </c>
      <c r="J66" s="455"/>
      <c r="K66" s="454">
        <f>IF(NOT(ISERROR(MATCH(J66,'Tabla Impacto'!$B$225:$B$227,0))),'Tabla Impacto'!$G$227&amp;"Por favor no seleccionar los criterios de impacto(Afectación Económica o presupuestal y Pérdida Reputacional)",J66)</f>
        <v>0</v>
      </c>
      <c r="L66" s="453" t="str">
        <f>IF(OR(K66='Tabla Impacto'!$C$15,K66='Tabla Impacto'!$E$15),"Leve",IF(OR(K66='Tabla Impacto'!$C$16,K66='Tabla Impacto'!$E$16),"Menor",IF(OR(K66='Tabla Impacto'!$C$17,K66='Tabla Impacto'!$E$17),"Moderado",IF(OR(K66='Tabla Impacto'!$C$18,K66='Tabla Impacto'!$E$18),"Mayor",IF(OR(K66='Tabla Impacto'!$C$19,K66='Tabla Impacto'!$E$19),"Catastrófico","")))))</f>
        <v/>
      </c>
      <c r="M66" s="454" t="str">
        <f>IF(L66="","",IF(L66="Leve",0.2,IF(L66="Menor",0.4,IF(L66="Moderado",0.6,IF(L66="Mayor",0.8,IF(L66="Catastrófico",1,))))))</f>
        <v/>
      </c>
      <c r="N66" s="456"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406">
        <v>1</v>
      </c>
      <c r="P66" s="396"/>
      <c r="Q66" s="397"/>
      <c r="R66" s="427"/>
      <c r="S66" s="427"/>
      <c r="T66" s="428" t="str">
        <f>IF(AND(R66="Preventivo",S66="Automático"),"50%",IF(AND(R66="Preventivo",S66="Manual"),"40%",IF(AND(R66="Detectivo",S66="Automático"),"40%",IF(AND(R66="Detectivo",S66="Manual"),"30%",IF(AND(R66="Correctivo",S66="Automático"),"35%",IF(AND(R66="Correctivo",S66="Manual"),"25%",""))))))</f>
        <v/>
      </c>
      <c r="U66" s="427"/>
      <c r="V66" s="427"/>
      <c r="W66" s="427"/>
      <c r="X66" s="400" t="str">
        <f>IFERROR(IF(Q66="Probabilidad",(I66-(+I66*T66)),IF(Q66="Impacto",I66,"")),"")</f>
        <v/>
      </c>
      <c r="Y66" s="429" t="str">
        <f>IFERROR(IF(X66="","",IF(X66&lt;=0.2,"Muy Baja",IF(X66&lt;=0.4,"Baja",IF(X66&lt;=0.6,"Media",IF(X66&lt;=0.8,"Alta","Muy Alta"))))),"")</f>
        <v/>
      </c>
      <c r="Z66" s="430" t="str">
        <f>+X66</f>
        <v/>
      </c>
      <c r="AA66" s="429" t="str">
        <f>IFERROR(IF(AB66="","",IF(AB66&lt;=0.2,"Leve",IF(AB66&lt;=0.4,"Menor",IF(AB66&lt;=0.6,"Moderado",IF(AB66&lt;=0.8,"Mayor","Catastrófico"))))),"")</f>
        <v/>
      </c>
      <c r="AB66" s="430" t="str">
        <f>IFERROR(IF(Q66="Impacto",(M66-(+M66*T66)),IF(Q66="Probabilidad",M66,"")),"")</f>
        <v/>
      </c>
      <c r="AC66" s="431"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432"/>
      <c r="AE66" s="417"/>
      <c r="AF66" s="418"/>
      <c r="AG66" s="419"/>
      <c r="AH66" s="419"/>
      <c r="AI66" s="119"/>
      <c r="AJ66" s="116"/>
      <c r="AK66" s="118"/>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row>
    <row r="67" spans="1:69" ht="18" hidden="1" customHeight="1" x14ac:dyDescent="0.2">
      <c r="A67" s="405"/>
      <c r="B67" s="457"/>
      <c r="C67" s="457"/>
      <c r="D67" s="457"/>
      <c r="E67" s="458"/>
      <c r="F67" s="457"/>
      <c r="G67" s="459"/>
      <c r="H67" s="460"/>
      <c r="I67" s="461"/>
      <c r="J67" s="462"/>
      <c r="K67" s="461">
        <f>IF(NOT(ISERROR(MATCH(J67,_xlfn.ANCHORARRAY(E78),0))),I80&amp;"Por favor no seleccionar los criterios de impacto",J67)</f>
        <v>0</v>
      </c>
      <c r="L67" s="460"/>
      <c r="M67" s="461"/>
      <c r="N67" s="463"/>
      <c r="O67" s="406">
        <v>2</v>
      </c>
      <c r="P67" s="396"/>
      <c r="Q67" s="408" t="str">
        <f>IF(OR(R67="Preventivo",R67="Detectivo"),"Probabilidad",IF(R67="Correctivo","Impacto",""))</f>
        <v/>
      </c>
      <c r="R67" s="409"/>
      <c r="S67" s="409"/>
      <c r="T67" s="410" t="str">
        <f t="shared" ref="T67:T71" si="64">IF(AND(R67="Preventivo",S67="Automático"),"50%",IF(AND(R67="Preventivo",S67="Manual"),"40%",IF(AND(R67="Detectivo",S67="Automático"),"40%",IF(AND(R67="Detectivo",S67="Manual"),"30%",IF(AND(R67="Correctivo",S67="Automático"),"35%",IF(AND(R67="Correctivo",S67="Manual"),"25%",""))))))</f>
        <v/>
      </c>
      <c r="U67" s="409"/>
      <c r="V67" s="409"/>
      <c r="W67" s="409"/>
      <c r="X67" s="412" t="str">
        <f>IFERROR(IF(AND(Q66="Probabilidad",Q67="Probabilidad"),(Z66-(+Z66*T67)),IF(Q67="Probabilidad",(I66-(+I66*T67)),IF(Q67="Impacto",Z66,""))),"")</f>
        <v/>
      </c>
      <c r="Y67" s="413" t="str">
        <f t="shared" si="1"/>
        <v/>
      </c>
      <c r="Z67" s="414" t="str">
        <f t="shared" ref="Z67:Z71" si="65">+X67</f>
        <v/>
      </c>
      <c r="AA67" s="413" t="str">
        <f t="shared" si="3"/>
        <v/>
      </c>
      <c r="AB67" s="414" t="str">
        <f>IFERROR(IF(AND(Q66="Impacto",Q67="Impacto"),(AB66-(+AB66*T67)),IF(Q67="Impacto",(M66-(+M66*T67)),IF(Q67="Probabilidad",AB66,""))),"")</f>
        <v/>
      </c>
      <c r="AC67" s="415"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416"/>
      <c r="AE67" s="417"/>
      <c r="AF67" s="418"/>
      <c r="AG67" s="419"/>
      <c r="AH67" s="419"/>
      <c r="AI67" s="119"/>
      <c r="AJ67" s="116"/>
      <c r="AK67" s="118"/>
    </row>
    <row r="68" spans="1:69" ht="18" hidden="1" customHeight="1" x14ac:dyDescent="0.2">
      <c r="A68" s="405"/>
      <c r="B68" s="457"/>
      <c r="C68" s="457"/>
      <c r="D68" s="457"/>
      <c r="E68" s="458"/>
      <c r="F68" s="457"/>
      <c r="G68" s="459"/>
      <c r="H68" s="460"/>
      <c r="I68" s="461"/>
      <c r="J68" s="462"/>
      <c r="K68" s="461">
        <f>IF(NOT(ISERROR(MATCH(J68,_xlfn.ANCHORARRAY(E79),0))),I81&amp;"Por favor no seleccionar los criterios de impacto",J68)</f>
        <v>0</v>
      </c>
      <c r="L68" s="460"/>
      <c r="M68" s="461"/>
      <c r="N68" s="463"/>
      <c r="O68" s="406">
        <v>3</v>
      </c>
      <c r="P68" s="407"/>
      <c r="Q68" s="408" t="str">
        <f>IF(OR(R68="Preventivo",R68="Detectivo"),"Probabilidad",IF(R68="Correctivo","Impacto",""))</f>
        <v/>
      </c>
      <c r="R68" s="409"/>
      <c r="S68" s="409"/>
      <c r="T68" s="410" t="str">
        <f t="shared" si="64"/>
        <v/>
      </c>
      <c r="U68" s="409"/>
      <c r="V68" s="409"/>
      <c r="W68" s="409"/>
      <c r="X68" s="412" t="str">
        <f>IFERROR(IF(AND(Q67="Probabilidad",Q68="Probabilidad"),(Z67-(+Z67*T68)),IF(AND(Q67="Impacto",Q68="Probabilidad"),(Z66-(+Z66*T68)),IF(Q68="Impacto",Z67,""))),"")</f>
        <v/>
      </c>
      <c r="Y68" s="413" t="str">
        <f t="shared" si="1"/>
        <v/>
      </c>
      <c r="Z68" s="414" t="str">
        <f t="shared" si="65"/>
        <v/>
      </c>
      <c r="AA68" s="413" t="str">
        <f t="shared" si="3"/>
        <v/>
      </c>
      <c r="AB68" s="414" t="str">
        <f>IFERROR(IF(AND(Q67="Impacto",Q68="Impacto"),(AB67-(+AB67*T68)),IF(AND(Q67="Probabilidad",Q68="Impacto"),(AB66-(+AB66*T68)),IF(Q68="Probabilidad",AB67,""))),"")</f>
        <v/>
      </c>
      <c r="AC68" s="415" t="str">
        <f t="shared" si="66"/>
        <v/>
      </c>
      <c r="AD68" s="416"/>
      <c r="AE68" s="417"/>
      <c r="AF68" s="418"/>
      <c r="AG68" s="419"/>
      <c r="AH68" s="419"/>
      <c r="AI68" s="119"/>
      <c r="AJ68" s="116"/>
      <c r="AK68" s="118"/>
    </row>
    <row r="69" spans="1:69" ht="18" hidden="1" customHeight="1" x14ac:dyDescent="0.2">
      <c r="A69" s="405"/>
      <c r="B69" s="457"/>
      <c r="C69" s="457"/>
      <c r="D69" s="457"/>
      <c r="E69" s="458"/>
      <c r="F69" s="457"/>
      <c r="G69" s="459"/>
      <c r="H69" s="460"/>
      <c r="I69" s="461"/>
      <c r="J69" s="462"/>
      <c r="K69" s="461">
        <f>IF(NOT(ISERROR(MATCH(J69,_xlfn.ANCHORARRAY(E80),0))),I82&amp;"Por favor no seleccionar los criterios de impacto",J69)</f>
        <v>0</v>
      </c>
      <c r="L69" s="460"/>
      <c r="M69" s="461"/>
      <c r="N69" s="463"/>
      <c r="O69" s="406">
        <v>4</v>
      </c>
      <c r="P69" s="396"/>
      <c r="Q69" s="408" t="str">
        <f t="shared" ref="Q69:Q71" si="67">IF(OR(R69="Preventivo",R69="Detectivo"),"Probabilidad",IF(R69="Correctivo","Impacto",""))</f>
        <v/>
      </c>
      <c r="R69" s="409"/>
      <c r="S69" s="409"/>
      <c r="T69" s="410" t="str">
        <f t="shared" si="64"/>
        <v/>
      </c>
      <c r="U69" s="409"/>
      <c r="V69" s="409"/>
      <c r="W69" s="409"/>
      <c r="X69" s="412" t="str">
        <f t="shared" ref="X69:X70" si="68">IFERROR(IF(AND(Q68="Probabilidad",Q69="Probabilidad"),(Z68-(+Z68*T69)),IF(AND(Q68="Impacto",Q69="Probabilidad"),(Z67-(+Z67*T69)),IF(Q69="Impacto",Z68,""))),"")</f>
        <v/>
      </c>
      <c r="Y69" s="413" t="str">
        <f t="shared" si="1"/>
        <v/>
      </c>
      <c r="Z69" s="414" t="str">
        <f t="shared" si="65"/>
        <v/>
      </c>
      <c r="AA69" s="413" t="str">
        <f t="shared" si="3"/>
        <v/>
      </c>
      <c r="AB69" s="414" t="str">
        <f t="shared" ref="AB69:AB70" si="69">IFERROR(IF(AND(Q68="Impacto",Q69="Impacto"),(AB68-(+AB68*T69)),IF(AND(Q68="Probabilidad",Q69="Impacto"),(AB67-(+AB67*T69)),IF(Q69="Probabilidad",AB68,""))),"")</f>
        <v/>
      </c>
      <c r="AC69" s="415"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416"/>
      <c r="AE69" s="417"/>
      <c r="AF69" s="418"/>
      <c r="AG69" s="419"/>
      <c r="AH69" s="419"/>
      <c r="AI69" s="119"/>
      <c r="AJ69" s="116"/>
      <c r="AK69" s="118"/>
    </row>
    <row r="70" spans="1:69" ht="18" hidden="1" customHeight="1" x14ac:dyDescent="0.2">
      <c r="A70" s="405"/>
      <c r="B70" s="457"/>
      <c r="C70" s="457"/>
      <c r="D70" s="457"/>
      <c r="E70" s="458"/>
      <c r="F70" s="457"/>
      <c r="G70" s="459"/>
      <c r="H70" s="460"/>
      <c r="I70" s="461"/>
      <c r="J70" s="462"/>
      <c r="K70" s="461">
        <f>IF(NOT(ISERROR(MATCH(J70,_xlfn.ANCHORARRAY(E81),0))),I83&amp;"Por favor no seleccionar los criterios de impacto",J70)</f>
        <v>0</v>
      </c>
      <c r="L70" s="460"/>
      <c r="M70" s="461"/>
      <c r="N70" s="463"/>
      <c r="O70" s="406">
        <v>5</v>
      </c>
      <c r="P70" s="396"/>
      <c r="Q70" s="408" t="str">
        <f t="shared" si="67"/>
        <v/>
      </c>
      <c r="R70" s="409"/>
      <c r="S70" s="409"/>
      <c r="T70" s="410" t="str">
        <f t="shared" si="64"/>
        <v/>
      </c>
      <c r="U70" s="409"/>
      <c r="V70" s="409"/>
      <c r="W70" s="409"/>
      <c r="X70" s="412" t="str">
        <f t="shared" si="68"/>
        <v/>
      </c>
      <c r="Y70" s="413" t="str">
        <f t="shared" si="1"/>
        <v/>
      </c>
      <c r="Z70" s="414" t="str">
        <f t="shared" si="65"/>
        <v/>
      </c>
      <c r="AA70" s="413" t="str">
        <f t="shared" si="3"/>
        <v/>
      </c>
      <c r="AB70" s="414" t="str">
        <f t="shared" si="69"/>
        <v/>
      </c>
      <c r="AC70" s="415"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416"/>
      <c r="AE70" s="417"/>
      <c r="AF70" s="418"/>
      <c r="AG70" s="419"/>
      <c r="AH70" s="419"/>
      <c r="AI70" s="119"/>
      <c r="AJ70" s="116"/>
      <c r="AK70" s="118"/>
    </row>
    <row r="71" spans="1:69" ht="18" hidden="1" customHeight="1" x14ac:dyDescent="0.2">
      <c r="A71" s="420"/>
      <c r="B71" s="464"/>
      <c r="C71" s="464"/>
      <c r="D71" s="464"/>
      <c r="E71" s="465"/>
      <c r="F71" s="464"/>
      <c r="G71" s="466"/>
      <c r="H71" s="467"/>
      <c r="I71" s="468"/>
      <c r="J71" s="469"/>
      <c r="K71" s="468">
        <f>IF(NOT(ISERROR(MATCH(J71,_xlfn.ANCHORARRAY(E82),0))),I84&amp;"Por favor no seleccionar los criterios de impacto",J71)</f>
        <v>0</v>
      </c>
      <c r="L71" s="467"/>
      <c r="M71" s="468"/>
      <c r="N71" s="470"/>
      <c r="O71" s="406">
        <v>6</v>
      </c>
      <c r="P71" s="396"/>
      <c r="Q71" s="408" t="str">
        <f t="shared" si="67"/>
        <v/>
      </c>
      <c r="R71" s="409"/>
      <c r="S71" s="409"/>
      <c r="T71" s="410" t="str">
        <f t="shared" si="64"/>
        <v/>
      </c>
      <c r="U71" s="409"/>
      <c r="V71" s="409"/>
      <c r="W71" s="409"/>
      <c r="X71" s="412" t="str">
        <f>IFERROR(IF(AND(Q70="Probabilidad",Q71="Probabilidad"),(Z70-(+Z70*T71)),IF(AND(Q70="Impacto",Q71="Probabilidad"),(Z69-(+Z69*T71)),IF(Q71="Impacto",Z70,""))),"")</f>
        <v/>
      </c>
      <c r="Y71" s="413" t="str">
        <f t="shared" si="1"/>
        <v/>
      </c>
      <c r="Z71" s="414" t="str">
        <f t="shared" si="65"/>
        <v/>
      </c>
      <c r="AA71" s="413" t="str">
        <f t="shared" si="3"/>
        <v/>
      </c>
      <c r="AB71" s="414" t="str">
        <f>IFERROR(IF(AND(Q70="Impacto",Q71="Impacto"),(AB70-(+AB70*T71)),IF(AND(Q70="Probabilidad",Q71="Impacto"),(AB69-(+AB69*T71)),IF(Q71="Probabilidad",AB70,""))),"")</f>
        <v/>
      </c>
      <c r="AC71" s="415" t="str">
        <f t="shared" si="70"/>
        <v/>
      </c>
      <c r="AD71" s="416"/>
      <c r="AE71" s="417"/>
      <c r="AF71" s="418"/>
      <c r="AG71" s="419"/>
      <c r="AH71" s="419"/>
      <c r="AI71" s="119"/>
      <c r="AJ71" s="116"/>
      <c r="AK71" s="118"/>
    </row>
    <row r="72" spans="1:69" ht="34.5" customHeight="1" x14ac:dyDescent="0.2">
      <c r="A72" s="109"/>
      <c r="B72" s="170" t="s">
        <v>160</v>
      </c>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2"/>
    </row>
    <row r="74" spans="1:69" ht="15" x14ac:dyDescent="0.2">
      <c r="A74" s="73"/>
      <c r="B74" s="121" t="s">
        <v>161</v>
      </c>
      <c r="C74" s="73"/>
      <c r="D74" s="73"/>
      <c r="F74" s="73"/>
    </row>
  </sheetData>
  <dataConsolidate/>
  <mergeCells count="190">
    <mergeCell ref="C6:AD6"/>
    <mergeCell ref="C7:AD7"/>
    <mergeCell ref="C8:AD8"/>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114" priority="502" operator="equal">
      <formula>"Muy Baja"</formula>
    </cfRule>
    <cfRule type="cellIs" dxfId="113" priority="498" operator="equal">
      <formula>"Muy Alta"</formula>
    </cfRule>
    <cfRule type="cellIs" dxfId="112" priority="501" operator="equal">
      <formula>"Baja"</formula>
    </cfRule>
    <cfRule type="cellIs" dxfId="111" priority="500" operator="equal">
      <formula>"Media"</formula>
    </cfRule>
    <cfRule type="cellIs" dxfId="110" priority="499" operator="equal">
      <formula>"Alta"</formula>
    </cfRule>
  </conditionalFormatting>
  <conditionalFormatting sqref="H24">
    <cfRule type="cellIs" dxfId="109" priority="401" operator="equal">
      <formula>"Alta"</formula>
    </cfRule>
    <cfRule type="cellIs" dxfId="108" priority="404" operator="equal">
      <formula>"Muy Baja"</formula>
    </cfRule>
    <cfRule type="cellIs" dxfId="107" priority="400" operator="equal">
      <formula>"Muy Alta"</formula>
    </cfRule>
    <cfRule type="cellIs" dxfId="106" priority="403" operator="equal">
      <formula>"Baja"</formula>
    </cfRule>
    <cfRule type="cellIs" dxfId="105" priority="402" operator="equal">
      <formula>"Media"</formula>
    </cfRule>
  </conditionalFormatting>
  <conditionalFormatting sqref="H30">
    <cfRule type="cellIs" dxfId="104" priority="376" operator="equal">
      <formula>"Muy Baja"</formula>
    </cfRule>
    <cfRule type="cellIs" dxfId="103" priority="374" operator="equal">
      <formula>"Media"</formula>
    </cfRule>
    <cfRule type="cellIs" dxfId="102" priority="372" operator="equal">
      <formula>"Muy Alta"</formula>
    </cfRule>
    <cfRule type="cellIs" dxfId="101" priority="373" operator="equal">
      <formula>"Alta"</formula>
    </cfRule>
    <cfRule type="cellIs" dxfId="100" priority="375" operator="equal">
      <formula>"Baja"</formula>
    </cfRule>
  </conditionalFormatting>
  <conditionalFormatting sqref="H42">
    <cfRule type="cellIs" dxfId="99" priority="316" operator="equal">
      <formula>"Muy Alta"</formula>
    </cfRule>
    <cfRule type="cellIs" dxfId="98" priority="318" operator="equal">
      <formula>"Media"</formula>
    </cfRule>
    <cfRule type="cellIs" dxfId="97" priority="320" operator="equal">
      <formula>"Muy Baja"</formula>
    </cfRule>
    <cfRule type="cellIs" dxfId="96" priority="319" operator="equal">
      <formula>"Baja"</formula>
    </cfRule>
    <cfRule type="cellIs" dxfId="95" priority="317" operator="equal">
      <formula>"Alta"</formula>
    </cfRule>
  </conditionalFormatting>
  <conditionalFormatting sqref="H48">
    <cfRule type="cellIs" dxfId="94" priority="292" operator="equal">
      <formula>"Muy Baja"</formula>
    </cfRule>
    <cfRule type="cellIs" dxfId="93" priority="288" operator="equal">
      <formula>"Muy Alta"</formula>
    </cfRule>
    <cfRule type="cellIs" dxfId="92" priority="289" operator="equal">
      <formula>"Alta"</formula>
    </cfRule>
    <cfRule type="cellIs" dxfId="91" priority="290" operator="equal">
      <formula>"Media"</formula>
    </cfRule>
    <cfRule type="cellIs" dxfId="90" priority="291" operator="equal">
      <formula>"Baja"</formula>
    </cfRule>
  </conditionalFormatting>
  <conditionalFormatting sqref="H54">
    <cfRule type="cellIs" dxfId="89" priority="260" operator="equal">
      <formula>"Muy Alta"</formula>
    </cfRule>
    <cfRule type="cellIs" dxfId="88" priority="262" operator="equal">
      <formula>"Media"</formula>
    </cfRule>
    <cfRule type="cellIs" dxfId="87" priority="263" operator="equal">
      <formula>"Baja"</formula>
    </cfRule>
    <cfRule type="cellIs" dxfId="86" priority="264" operator="equal">
      <formula>"Muy Baja"</formula>
    </cfRule>
    <cfRule type="cellIs" dxfId="85" priority="261" operator="equal">
      <formula>"Alta"</formula>
    </cfRule>
  </conditionalFormatting>
  <conditionalFormatting sqref="H60">
    <cfRule type="cellIs" dxfId="84" priority="235" operator="equal">
      <formula>"Baja"</formula>
    </cfRule>
    <cfRule type="cellIs" dxfId="83" priority="232" operator="equal">
      <formula>"Muy Alta"</formula>
    </cfRule>
    <cfRule type="cellIs" dxfId="82" priority="233" operator="equal">
      <formula>"Alta"</formula>
    </cfRule>
    <cfRule type="cellIs" dxfId="81" priority="234" operator="equal">
      <formula>"Media"</formula>
    </cfRule>
    <cfRule type="cellIs" dxfId="80" priority="236" operator="equal">
      <formula>"Muy Baja"</formula>
    </cfRule>
  </conditionalFormatting>
  <conditionalFormatting sqref="H66">
    <cfRule type="cellIs" dxfId="79" priority="208" operator="equal">
      <formula>"Muy Baja"</formula>
    </cfRule>
    <cfRule type="cellIs" dxfId="78" priority="204" operator="equal">
      <formula>"Muy Alta"</formula>
    </cfRule>
    <cfRule type="cellIs" dxfId="77" priority="207" operator="equal">
      <formula>"Baja"</formula>
    </cfRule>
    <cfRule type="cellIs" dxfId="76" priority="206" operator="equal">
      <formula>"Media"</formula>
    </cfRule>
    <cfRule type="cellIs" dxfId="75" priority="205" operator="equal">
      <formula>"Alta"</formula>
    </cfRule>
  </conditionalFormatting>
  <conditionalFormatting sqref="K12:K71">
    <cfRule type="containsText" dxfId="74" priority="180" operator="containsText" text="❌">
      <formula>NOT(ISERROR(SEARCH("❌",K12)))</formula>
    </cfRule>
  </conditionalFormatting>
  <conditionalFormatting sqref="L12 L18 L24 L30 L36 L42 L48 L54 L60 L66">
    <cfRule type="cellIs" dxfId="73" priority="497" operator="equal">
      <formula>"Leve"</formula>
    </cfRule>
    <cfRule type="cellIs" dxfId="72" priority="493" operator="equal">
      <formula>"Catastrófico"</formula>
    </cfRule>
    <cfRule type="cellIs" dxfId="71" priority="494" operator="equal">
      <formula>"Mayor"</formula>
    </cfRule>
    <cfRule type="cellIs" dxfId="70" priority="495" operator="equal">
      <formula>"Moderado"</formula>
    </cfRule>
    <cfRule type="cellIs" dxfId="69" priority="496" operator="equal">
      <formula>"Menor"</formula>
    </cfRule>
  </conditionalFormatting>
  <conditionalFormatting sqref="N12">
    <cfRule type="cellIs" dxfId="68" priority="492" operator="equal">
      <formula>"Bajo"</formula>
    </cfRule>
    <cfRule type="cellIs" dxfId="67" priority="489" operator="equal">
      <formula>"Extremo"</formula>
    </cfRule>
    <cfRule type="cellIs" dxfId="66" priority="490" operator="equal">
      <formula>"Alto"</formula>
    </cfRule>
    <cfRule type="cellIs" dxfId="65" priority="491" operator="equal">
      <formula>"Moderado"</formula>
    </cfRule>
  </conditionalFormatting>
  <conditionalFormatting sqref="N18">
    <cfRule type="cellIs" dxfId="64" priority="419" operator="equal">
      <formula>"Extremo"</formula>
    </cfRule>
    <cfRule type="cellIs" dxfId="63" priority="422" operator="equal">
      <formula>"Bajo"</formula>
    </cfRule>
    <cfRule type="cellIs" dxfId="62" priority="421" operator="equal">
      <formula>"Moderado"</formula>
    </cfRule>
    <cfRule type="cellIs" dxfId="61" priority="420" operator="equal">
      <formula>"Alto"</formula>
    </cfRule>
  </conditionalFormatting>
  <conditionalFormatting sqref="N24">
    <cfRule type="cellIs" dxfId="60" priority="394" operator="equal">
      <formula>"Bajo"</formula>
    </cfRule>
    <cfRule type="cellIs" dxfId="59" priority="391" operator="equal">
      <formula>"Extremo"</formula>
    </cfRule>
    <cfRule type="cellIs" dxfId="58" priority="392" operator="equal">
      <formula>"Alto"</formula>
    </cfRule>
    <cfRule type="cellIs" dxfId="57" priority="393" operator="equal">
      <formula>"Moderado"</formula>
    </cfRule>
  </conditionalFormatting>
  <conditionalFormatting sqref="N30">
    <cfRule type="cellIs" dxfId="56" priority="363" operator="equal">
      <formula>"Extremo"</formula>
    </cfRule>
    <cfRule type="cellIs" dxfId="55" priority="364" operator="equal">
      <formula>"Alto"</formula>
    </cfRule>
    <cfRule type="cellIs" dxfId="54" priority="365" operator="equal">
      <formula>"Moderado"</formula>
    </cfRule>
    <cfRule type="cellIs" dxfId="53" priority="366" operator="equal">
      <formula>"Bajo"</formula>
    </cfRule>
  </conditionalFormatting>
  <conditionalFormatting sqref="N36">
    <cfRule type="cellIs" dxfId="52" priority="336" operator="equal">
      <formula>"Alto"</formula>
    </cfRule>
    <cfRule type="cellIs" dxfId="51" priority="335" operator="equal">
      <formula>"Extremo"</formula>
    </cfRule>
    <cfRule type="cellIs" dxfId="50" priority="337" operator="equal">
      <formula>"Moderado"</formula>
    </cfRule>
    <cfRule type="cellIs" dxfId="49" priority="338" operator="equal">
      <formula>"Bajo"</formula>
    </cfRule>
  </conditionalFormatting>
  <conditionalFormatting sqref="N42">
    <cfRule type="cellIs" dxfId="48" priority="309" operator="equal">
      <formula>"Moderado"</formula>
    </cfRule>
    <cfRule type="cellIs" dxfId="47" priority="308" operator="equal">
      <formula>"Alto"</formula>
    </cfRule>
    <cfRule type="cellIs" dxfId="46" priority="310" operator="equal">
      <formula>"Bajo"</formula>
    </cfRule>
    <cfRule type="cellIs" dxfId="45" priority="307" operator="equal">
      <formula>"Extremo"</formula>
    </cfRule>
  </conditionalFormatting>
  <conditionalFormatting sqref="N48">
    <cfRule type="cellIs" dxfId="44" priority="282" operator="equal">
      <formula>"Bajo"</formula>
    </cfRule>
    <cfRule type="cellIs" dxfId="43" priority="281" operator="equal">
      <formula>"Moderado"</formula>
    </cfRule>
    <cfRule type="cellIs" dxfId="42" priority="280" operator="equal">
      <formula>"Alto"</formula>
    </cfRule>
    <cfRule type="cellIs" dxfId="41" priority="279" operator="equal">
      <formula>"Extremo"</formula>
    </cfRule>
  </conditionalFormatting>
  <conditionalFormatting sqref="N54">
    <cfRule type="cellIs" dxfId="40" priority="251" operator="equal">
      <formula>"Extremo"</formula>
    </cfRule>
    <cfRule type="cellIs" dxfId="39" priority="252" operator="equal">
      <formula>"Alto"</formula>
    </cfRule>
    <cfRule type="cellIs" dxfId="38" priority="254" operator="equal">
      <formula>"Bajo"</formula>
    </cfRule>
    <cfRule type="cellIs" dxfId="37" priority="253" operator="equal">
      <formula>"Moderado"</formula>
    </cfRule>
  </conditionalFormatting>
  <conditionalFormatting sqref="N60">
    <cfRule type="cellIs" dxfId="36" priority="223" operator="equal">
      <formula>"Extremo"</formula>
    </cfRule>
    <cfRule type="cellIs" dxfId="35" priority="224" operator="equal">
      <formula>"Alto"</formula>
    </cfRule>
    <cfRule type="cellIs" dxfId="34" priority="226" operator="equal">
      <formula>"Bajo"</formula>
    </cfRule>
    <cfRule type="cellIs" dxfId="33" priority="225" operator="equal">
      <formula>"Moderado"</formula>
    </cfRule>
  </conditionalFormatting>
  <conditionalFormatting sqref="N66">
    <cfRule type="cellIs" dxfId="32" priority="195" operator="equal">
      <formula>"Extremo"</formula>
    </cfRule>
    <cfRule type="cellIs" dxfId="31" priority="198" operator="equal">
      <formula>"Bajo"</formula>
    </cfRule>
    <cfRule type="cellIs" dxfId="30" priority="197" operator="equal">
      <formula>"Moderado"</formula>
    </cfRule>
    <cfRule type="cellIs" dxfId="29" priority="196" operator="equal">
      <formula>"Alto"</formula>
    </cfRule>
  </conditionalFormatting>
  <conditionalFormatting sqref="Y12:Y71">
    <cfRule type="cellIs" dxfId="28" priority="194" operator="equal">
      <formula>"Muy Baja"</formula>
    </cfRule>
    <cfRule type="cellIs" dxfId="27" priority="192" operator="equal">
      <formula>"Media"</formula>
    </cfRule>
    <cfRule type="cellIs" dxfId="26" priority="191" operator="equal">
      <formula>"Alta"</formula>
    </cfRule>
    <cfRule type="cellIs" dxfId="25" priority="190" operator="equal">
      <formula>"Muy Alta"</formula>
    </cfRule>
    <cfRule type="cellIs" dxfId="24" priority="193" operator="equal">
      <formula>"Baja"</formula>
    </cfRule>
  </conditionalFormatting>
  <conditionalFormatting sqref="AA12:AA71">
    <cfRule type="cellIs" dxfId="23" priority="189" operator="equal">
      <formula>"Leve"</formula>
    </cfRule>
    <cfRule type="cellIs" dxfId="22" priority="188" operator="equal">
      <formula>"Menor"</formula>
    </cfRule>
    <cfRule type="cellIs" dxfId="21" priority="186" operator="equal">
      <formula>"Mayor"</formula>
    </cfRule>
    <cfRule type="cellIs" dxfId="20" priority="185" operator="equal">
      <formula>"Catastrófico"</formula>
    </cfRule>
    <cfRule type="cellIs" dxfId="19" priority="187" operator="equal">
      <formula>"Moderado"</formula>
    </cfRule>
  </conditionalFormatting>
  <conditionalFormatting sqref="AC12:AC71">
    <cfRule type="cellIs" dxfId="18" priority="181" operator="equal">
      <formula>"Extremo"</formula>
    </cfRule>
    <cfRule type="cellIs" dxfId="17" priority="184" operator="equal">
      <formula>"Bajo"</formula>
    </cfRule>
    <cfRule type="cellIs" dxfId="16" priority="183" operator="equal">
      <formula>"Moderado"</formula>
    </cfRule>
    <cfRule type="cellIs" dxfId="15" priority="182" operator="equal">
      <formula>"Alto"</formula>
    </cfRule>
  </conditionalFormatting>
  <conditionalFormatting sqref="H36">
    <cfRule type="cellIs" dxfId="14" priority="1" operator="equal">
      <formula>"Muy Alta"</formula>
    </cfRule>
    <cfRule type="cellIs" dxfId="13" priority="2" operator="equal">
      <formula>"Alta"</formula>
    </cfRule>
    <cfRule type="cellIs" dxfId="12" priority="3" operator="equal">
      <formula>"Media"</formula>
    </cfRule>
    <cfRule type="cellIs" dxfId="11" priority="4" operator="equal">
      <formula>"Baja"</formula>
    </cfRule>
    <cfRule type="cellIs" dxfId="10"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1000000}">
          <x14:formula1>
            <xm:f>'Tabla Valoración controles'!$D$8:$D$10</xm:f>
          </x14:formula1>
          <xm:sqref>R12:R71</xm:sqref>
        </x14:dataValidation>
        <x14:dataValidation type="list" allowBlank="1" showInputMessage="1" showErrorMessage="1" xr:uid="{00000000-0002-0000-0100-000002000000}">
          <x14:formula1>
            <xm:f>'Tabla Valoración controles'!$D$11:$D$12</xm:f>
          </x14:formula1>
          <xm:sqref>S12:S71</xm:sqref>
        </x14:dataValidation>
        <x14:dataValidation type="list" allowBlank="1" showInputMessage="1" showErrorMessage="1" xr:uid="{00000000-0002-0000-0100-000003000000}">
          <x14:formula1>
            <xm:f>'Tabla Valoración controles'!$D$13:$D$14</xm:f>
          </x14:formula1>
          <xm:sqref>U12:U71</xm:sqref>
        </x14:dataValidation>
        <x14:dataValidation type="list" allowBlank="1" showInputMessage="1" showErrorMessage="1" xr:uid="{00000000-0002-0000-0100-000004000000}">
          <x14:formula1>
            <xm:f>'Tabla Valoración controles'!$D$15:$D$16</xm:f>
          </x14:formula1>
          <xm:sqref>V12:V71</xm:sqref>
        </x14:dataValidation>
        <x14:dataValidation type="list" allowBlank="1" showInputMessage="1" showErrorMessage="1" xr:uid="{00000000-0002-0000-0100-000005000000}">
          <x14:formula1>
            <xm:f>'Tabla Valoración controles'!$D$17:$D$18</xm:f>
          </x14:formula1>
          <xm:sqref>W12:W71</xm:sqref>
        </x14:dataValidation>
        <x14:dataValidation type="list" allowBlank="1" showInputMessage="1" showErrorMessage="1" xr:uid="{00000000-0002-0000-0100-000006000000}">
          <x14:formula1>
            <xm:f>'Opciones Tratamiento'!$B$13:$B$19</xm:f>
          </x14:formula1>
          <xm:sqref>F12:F47 F54:F71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AE12:AE47 AE49:AE71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AF12:AF47 AF49:AF71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AG12:AH47 AG49:AH71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2" sqref="AB22:AC23"/>
    </sheetView>
  </sheetViews>
  <sheetFormatPr baseColWidth="10" defaultColWidth="11.42578125" defaultRowHeight="15" x14ac:dyDescent="0.25"/>
  <cols>
    <col min="2" max="39" width="5.7109375" customWidth="1"/>
    <col min="41" max="46" width="5.7109375" customWidth="1"/>
  </cols>
  <sheetData>
    <row r="1" spans="1:99"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row>
    <row r="2" spans="1:99" ht="18" customHeight="1" x14ac:dyDescent="0.25">
      <c r="A2" s="41"/>
      <c r="B2" s="201" t="s">
        <v>162</v>
      </c>
      <c r="C2" s="201"/>
      <c r="D2" s="201"/>
      <c r="E2" s="201"/>
      <c r="F2" s="201"/>
      <c r="G2" s="201"/>
      <c r="H2" s="201"/>
      <c r="I2" s="201"/>
      <c r="J2" s="238" t="s">
        <v>21</v>
      </c>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row>
    <row r="3" spans="1:99" ht="18.75" customHeight="1" x14ac:dyDescent="0.25">
      <c r="A3" s="41"/>
      <c r="B3" s="201"/>
      <c r="C3" s="201"/>
      <c r="D3" s="201"/>
      <c r="E3" s="201"/>
      <c r="F3" s="201"/>
      <c r="G3" s="201"/>
      <c r="H3" s="201"/>
      <c r="I3" s="201"/>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row>
    <row r="4" spans="1:99" ht="15" customHeight="1" x14ac:dyDescent="0.25">
      <c r="A4" s="41"/>
      <c r="B4" s="201"/>
      <c r="C4" s="201"/>
      <c r="D4" s="201"/>
      <c r="E4" s="201"/>
      <c r="F4" s="201"/>
      <c r="G4" s="201"/>
      <c r="H4" s="201"/>
      <c r="I4" s="201"/>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row>
    <row r="5" spans="1:99" ht="15.75" thickBot="1" x14ac:dyDescent="0.3">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row>
    <row r="6" spans="1:99" ht="15" customHeight="1" x14ac:dyDescent="0.25">
      <c r="A6" s="41"/>
      <c r="B6" s="249" t="s">
        <v>146</v>
      </c>
      <c r="C6" s="249"/>
      <c r="D6" s="250"/>
      <c r="E6" s="239" t="s">
        <v>163</v>
      </c>
      <c r="F6" s="240"/>
      <c r="G6" s="240"/>
      <c r="H6" s="240"/>
      <c r="I6" s="241"/>
      <c r="J6" s="235" t="str">
        <f>IF(AND('Mapa de Riesgos'!$H$12="Muy Alta",'Mapa de Riesgos'!$L$12="Leve"),CONCATENATE("R",'Mapa de Riesgos'!$A$12),"")</f>
        <v/>
      </c>
      <c r="K6" s="236"/>
      <c r="L6" s="236" t="str">
        <f>IF(AND('Mapa de Riesgos'!$H$18="Muy Alta",'Mapa de Riesgos'!$L$18="Leve"),CONCATENATE("R",'Mapa de Riesgos'!$A$18),"")</f>
        <v/>
      </c>
      <c r="M6" s="236"/>
      <c r="N6" s="236" t="str">
        <f>IF(AND('Mapa de Riesgos'!$H$24="Muy Alta",'Mapa de Riesgos'!$L$24="Leve"),CONCATENATE("R",'Mapa de Riesgos'!$A$24),"")</f>
        <v/>
      </c>
      <c r="O6" s="237"/>
      <c r="P6" s="235" t="str">
        <f>IF(AND('Mapa de Riesgos'!$H$12="Muy Alta",'Mapa de Riesgos'!$L$12="Menor"),CONCATENATE("R",'Mapa de Riesgos'!$A$12),"")</f>
        <v/>
      </c>
      <c r="Q6" s="236"/>
      <c r="R6" s="236" t="str">
        <f>IF(AND('Mapa de Riesgos'!$H$18="Muy Alta",'Mapa de Riesgos'!$L$18="Menor"),CONCATENATE("R",'Mapa de Riesgos'!$A$18),"")</f>
        <v/>
      </c>
      <c r="S6" s="236"/>
      <c r="T6" s="236" t="str">
        <f>IF(AND('Mapa de Riesgos'!$H$24="Muy Alta",'Mapa de Riesgos'!$L$24="Menor"),CONCATENATE("R",'Mapa de Riesgos'!$A$24),"")</f>
        <v/>
      </c>
      <c r="U6" s="237"/>
      <c r="V6" s="235" t="str">
        <f>IF(AND('Mapa de Riesgos'!$H$12="Muy Alta",'Mapa de Riesgos'!$L$12="Moderado"),CONCATENATE("R",'Mapa de Riesgos'!$A$12),"")</f>
        <v/>
      </c>
      <c r="W6" s="236"/>
      <c r="X6" s="236" t="str">
        <f>IF(AND('Mapa de Riesgos'!$H$18="Muy Alta",'Mapa de Riesgos'!$L$18="Moderado"),CONCATENATE("R",'Mapa de Riesgos'!$A$18),"")</f>
        <v/>
      </c>
      <c r="Y6" s="236"/>
      <c r="Z6" s="236" t="str">
        <f>IF(AND('Mapa de Riesgos'!$H$24="Muy Alta",'Mapa de Riesgos'!$L$24="Moderado"),CONCATENATE("R",'Mapa de Riesgos'!$A$24),"")</f>
        <v/>
      </c>
      <c r="AA6" s="237"/>
      <c r="AB6" s="235" t="str">
        <f>IF(AND('Mapa de Riesgos'!$H$12="Muy Alta",'Mapa de Riesgos'!$L$12="Mayor"),CONCATENATE("R",'Mapa de Riesgos'!$A$12),"")</f>
        <v/>
      </c>
      <c r="AC6" s="236"/>
      <c r="AD6" s="236" t="str">
        <f>IF(AND('Mapa de Riesgos'!$H$18="Muy Alta",'Mapa de Riesgos'!$L$18="Mayor"),CONCATENATE("R",'Mapa de Riesgos'!$A$18),"")</f>
        <v/>
      </c>
      <c r="AE6" s="236"/>
      <c r="AF6" s="236" t="str">
        <f>IF(AND('Mapa de Riesgos'!$H$24="Muy Alta",'Mapa de Riesgos'!$L$24="Mayor"),CONCATENATE("R",'Mapa de Riesgos'!$A$24),"")</f>
        <v/>
      </c>
      <c r="AG6" s="237"/>
      <c r="AH6" s="226" t="str">
        <f>IF(AND('Mapa de Riesgos'!$H$12="Muy Alta",'Mapa de Riesgos'!$L$12="Catastrófico"),CONCATENATE("R",'Mapa de Riesgos'!$A$12),"")</f>
        <v/>
      </c>
      <c r="AI6" s="227"/>
      <c r="AJ6" s="227" t="str">
        <f>IF(AND('Mapa de Riesgos'!$H$18="Muy Alta",'Mapa de Riesgos'!$L$18="Catastrófico"),CONCATENATE("R",'Mapa de Riesgos'!$A$18),"")</f>
        <v/>
      </c>
      <c r="AK6" s="227"/>
      <c r="AL6" s="227" t="str">
        <f>IF(AND('Mapa de Riesgos'!$H$24="Muy Alta",'Mapa de Riesgos'!$L$24="Catastrófico"),CONCATENATE("R",'Mapa de Riesgos'!$A$24),"")</f>
        <v/>
      </c>
      <c r="AM6" s="228"/>
      <c r="AO6" s="251" t="s">
        <v>164</v>
      </c>
      <c r="AP6" s="252"/>
      <c r="AQ6" s="252"/>
      <c r="AR6" s="252"/>
      <c r="AS6" s="252"/>
      <c r="AT6" s="253"/>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row>
    <row r="7" spans="1:99" ht="15" customHeight="1" x14ac:dyDescent="0.25">
      <c r="A7" s="41"/>
      <c r="B7" s="249"/>
      <c r="C7" s="249"/>
      <c r="D7" s="250"/>
      <c r="E7" s="242"/>
      <c r="F7" s="243"/>
      <c r="G7" s="243"/>
      <c r="H7" s="243"/>
      <c r="I7" s="244"/>
      <c r="J7" s="229"/>
      <c r="K7" s="230"/>
      <c r="L7" s="230"/>
      <c r="M7" s="230"/>
      <c r="N7" s="230"/>
      <c r="O7" s="231"/>
      <c r="P7" s="229"/>
      <c r="Q7" s="230"/>
      <c r="R7" s="230"/>
      <c r="S7" s="230"/>
      <c r="T7" s="230"/>
      <c r="U7" s="231"/>
      <c r="V7" s="229"/>
      <c r="W7" s="230"/>
      <c r="X7" s="230"/>
      <c r="Y7" s="230"/>
      <c r="Z7" s="230"/>
      <c r="AA7" s="231"/>
      <c r="AB7" s="229"/>
      <c r="AC7" s="230"/>
      <c r="AD7" s="230"/>
      <c r="AE7" s="230"/>
      <c r="AF7" s="230"/>
      <c r="AG7" s="231"/>
      <c r="AH7" s="220"/>
      <c r="AI7" s="221"/>
      <c r="AJ7" s="221"/>
      <c r="AK7" s="221"/>
      <c r="AL7" s="221"/>
      <c r="AM7" s="222"/>
      <c r="AN7" s="41"/>
      <c r="AO7" s="254"/>
      <c r="AP7" s="255"/>
      <c r="AQ7" s="255"/>
      <c r="AR7" s="255"/>
      <c r="AS7" s="255"/>
      <c r="AT7" s="256"/>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row>
    <row r="8" spans="1:99" ht="15" customHeight="1" x14ac:dyDescent="0.25">
      <c r="A8" s="41"/>
      <c r="B8" s="249"/>
      <c r="C8" s="249"/>
      <c r="D8" s="250"/>
      <c r="E8" s="242"/>
      <c r="F8" s="243"/>
      <c r="G8" s="243"/>
      <c r="H8" s="243"/>
      <c r="I8" s="244"/>
      <c r="J8" s="229" t="str">
        <f>IF(AND('Mapa de Riesgos'!$H$30="Muy Alta",'Mapa de Riesgos'!$L$30="Leve"),CONCATENATE("R",'Mapa de Riesgos'!$A$30),"")</f>
        <v/>
      </c>
      <c r="K8" s="230"/>
      <c r="L8" s="230" t="str">
        <f>IF(AND('Mapa de Riesgos'!$H$36="Muy Alta",'Mapa de Riesgos'!$L$36="Leve"),CONCATENATE("R",'Mapa de Riesgos'!$A$36),"")</f>
        <v/>
      </c>
      <c r="M8" s="230"/>
      <c r="N8" s="230" t="str">
        <f>IF(AND('Mapa de Riesgos'!$H$42="Muy Alta",'Mapa de Riesgos'!$L$42="Leve"),CONCATENATE("R",'Mapa de Riesgos'!$A$42),"")</f>
        <v/>
      </c>
      <c r="O8" s="231"/>
      <c r="P8" s="229" t="str">
        <f>IF(AND('Mapa de Riesgos'!$H$30="Muy Alta",'Mapa de Riesgos'!$L$30="Menor"),CONCATENATE("R",'Mapa de Riesgos'!$A$30),"")</f>
        <v/>
      </c>
      <c r="Q8" s="230"/>
      <c r="R8" s="230" t="str">
        <f>IF(AND('Mapa de Riesgos'!$H$36="Muy Alta",'Mapa de Riesgos'!$L$36="Menor"),CONCATENATE("R",'Mapa de Riesgos'!$A$36),"")</f>
        <v/>
      </c>
      <c r="S8" s="230"/>
      <c r="T8" s="230" t="str">
        <f>IF(AND('Mapa de Riesgos'!$H$42="Muy Alta",'Mapa de Riesgos'!$L$42="Menor"),CONCATENATE("R",'Mapa de Riesgos'!$A$42),"")</f>
        <v/>
      </c>
      <c r="U8" s="231"/>
      <c r="V8" s="229" t="str">
        <f>IF(AND('Mapa de Riesgos'!$H$30="Muy Alta",'Mapa de Riesgos'!$L$30="Moderado"),CONCATENATE("R",'Mapa de Riesgos'!$A$30),"")</f>
        <v/>
      </c>
      <c r="W8" s="230"/>
      <c r="X8" s="230" t="str">
        <f>IF(AND('Mapa de Riesgos'!$H$36="Muy Alta",'Mapa de Riesgos'!$L$36="Moderado"),CONCATENATE("R",'Mapa de Riesgos'!$A$36),"")</f>
        <v/>
      </c>
      <c r="Y8" s="230"/>
      <c r="Z8" s="230" t="str">
        <f>IF(AND('Mapa de Riesgos'!$H$42="Muy Alta",'Mapa de Riesgos'!$L$42="Moderado"),CONCATENATE("R",'Mapa de Riesgos'!$A$42),"")</f>
        <v/>
      </c>
      <c r="AA8" s="231"/>
      <c r="AB8" s="229" t="str">
        <f>IF(AND('Mapa de Riesgos'!$H$30="Muy Alta",'Mapa de Riesgos'!$L$30="Mayor"),CONCATENATE("R",'Mapa de Riesgos'!$A$30),"")</f>
        <v/>
      </c>
      <c r="AC8" s="230"/>
      <c r="AD8" s="230" t="str">
        <f>IF(AND('Mapa de Riesgos'!$H$36="Muy Alta",'Mapa de Riesgos'!$L$36="Mayor"),CONCATENATE("R",'Mapa de Riesgos'!$A$36),"")</f>
        <v/>
      </c>
      <c r="AE8" s="230"/>
      <c r="AF8" s="230" t="str">
        <f>IF(AND('Mapa de Riesgos'!$H$42="Muy Alta",'Mapa de Riesgos'!$L$42="Mayor"),CONCATENATE("R",'Mapa de Riesgos'!$A$42),"")</f>
        <v/>
      </c>
      <c r="AG8" s="231"/>
      <c r="AH8" s="220" t="str">
        <f>IF(AND('Mapa de Riesgos'!$H$30="Muy Alta",'Mapa de Riesgos'!$L$30="Catastrófico"),CONCATENATE("R",'Mapa de Riesgos'!$A$30),"")</f>
        <v/>
      </c>
      <c r="AI8" s="221"/>
      <c r="AJ8" s="221" t="str">
        <f>IF(AND('Mapa de Riesgos'!$H$36="Muy Alta",'Mapa de Riesgos'!$L$36="Catastrófico"),CONCATENATE("R",'Mapa de Riesgos'!$A$36),"")</f>
        <v/>
      </c>
      <c r="AK8" s="221"/>
      <c r="AL8" s="221" t="str">
        <f>IF(AND('Mapa de Riesgos'!$H$42="Muy Alta",'Mapa de Riesgos'!$L$42="Catastrófico"),CONCATENATE("R",'Mapa de Riesgos'!$A$42),"")</f>
        <v/>
      </c>
      <c r="AM8" s="222"/>
      <c r="AN8" s="41"/>
      <c r="AO8" s="254"/>
      <c r="AP8" s="255"/>
      <c r="AQ8" s="255"/>
      <c r="AR8" s="255"/>
      <c r="AS8" s="255"/>
      <c r="AT8" s="256"/>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row>
    <row r="9" spans="1:99" ht="15" customHeight="1" x14ac:dyDescent="0.25">
      <c r="A9" s="41"/>
      <c r="B9" s="249"/>
      <c r="C9" s="249"/>
      <c r="D9" s="250"/>
      <c r="E9" s="242"/>
      <c r="F9" s="243"/>
      <c r="G9" s="243"/>
      <c r="H9" s="243"/>
      <c r="I9" s="244"/>
      <c r="J9" s="229"/>
      <c r="K9" s="230"/>
      <c r="L9" s="230"/>
      <c r="M9" s="230"/>
      <c r="N9" s="230"/>
      <c r="O9" s="231"/>
      <c r="P9" s="229"/>
      <c r="Q9" s="230"/>
      <c r="R9" s="230"/>
      <c r="S9" s="230"/>
      <c r="T9" s="230"/>
      <c r="U9" s="231"/>
      <c r="V9" s="229"/>
      <c r="W9" s="230"/>
      <c r="X9" s="230"/>
      <c r="Y9" s="230"/>
      <c r="Z9" s="230"/>
      <c r="AA9" s="231"/>
      <c r="AB9" s="229"/>
      <c r="AC9" s="230"/>
      <c r="AD9" s="230"/>
      <c r="AE9" s="230"/>
      <c r="AF9" s="230"/>
      <c r="AG9" s="231"/>
      <c r="AH9" s="220"/>
      <c r="AI9" s="221"/>
      <c r="AJ9" s="221"/>
      <c r="AK9" s="221"/>
      <c r="AL9" s="221"/>
      <c r="AM9" s="222"/>
      <c r="AN9" s="41"/>
      <c r="AO9" s="254"/>
      <c r="AP9" s="255"/>
      <c r="AQ9" s="255"/>
      <c r="AR9" s="255"/>
      <c r="AS9" s="255"/>
      <c r="AT9" s="256"/>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row>
    <row r="10" spans="1:99" ht="15" customHeight="1" x14ac:dyDescent="0.25">
      <c r="A10" s="41"/>
      <c r="B10" s="249"/>
      <c r="C10" s="249"/>
      <c r="D10" s="250"/>
      <c r="E10" s="242"/>
      <c r="F10" s="243"/>
      <c r="G10" s="243"/>
      <c r="H10" s="243"/>
      <c r="I10" s="244"/>
      <c r="J10" s="229" t="str">
        <f>IF(AND('Mapa de Riesgos'!$H$48="Muy Alta",'Mapa de Riesgos'!$L$48="Leve"),CONCATENATE("R",'Mapa de Riesgos'!$A$48),"")</f>
        <v/>
      </c>
      <c r="K10" s="230"/>
      <c r="L10" s="230" t="str">
        <f>IF(AND('Mapa de Riesgos'!$H$54="Muy Alta",'Mapa de Riesgos'!$L$54="Leve"),CONCATENATE("R",'Mapa de Riesgos'!$A$54),"")</f>
        <v/>
      </c>
      <c r="M10" s="230"/>
      <c r="N10" s="230" t="str">
        <f>IF(AND('Mapa de Riesgos'!$H$60="Muy Alta",'Mapa de Riesgos'!$L$60="Leve"),CONCATENATE("R",'Mapa de Riesgos'!$A$60),"")</f>
        <v/>
      </c>
      <c r="O10" s="231"/>
      <c r="P10" s="229" t="str">
        <f>IF(AND('Mapa de Riesgos'!$H$48="Muy Alta",'Mapa de Riesgos'!$L$48="Menor"),CONCATENATE("R",'Mapa de Riesgos'!$A$48),"")</f>
        <v/>
      </c>
      <c r="Q10" s="230"/>
      <c r="R10" s="230" t="str">
        <f>IF(AND('Mapa de Riesgos'!$H$54="Muy Alta",'Mapa de Riesgos'!$L$54="Menor"),CONCATENATE("R",'Mapa de Riesgos'!$A$54),"")</f>
        <v/>
      </c>
      <c r="S10" s="230"/>
      <c r="T10" s="230" t="str">
        <f>IF(AND('Mapa de Riesgos'!$H$60="Muy Alta",'Mapa de Riesgos'!$L$60="Menor"),CONCATENATE("R",'Mapa de Riesgos'!$A$60),"")</f>
        <v/>
      </c>
      <c r="U10" s="231"/>
      <c r="V10" s="229" t="str">
        <f>IF(AND('Mapa de Riesgos'!$H$48="Muy Alta",'Mapa de Riesgos'!$L$48="Moderado"),CONCATENATE("R",'Mapa de Riesgos'!$A$48),"")</f>
        <v/>
      </c>
      <c r="W10" s="230"/>
      <c r="X10" s="230" t="str">
        <f>IF(AND('Mapa de Riesgos'!$H$54="Muy Alta",'Mapa de Riesgos'!$L$54="Moderado"),CONCATENATE("R",'Mapa de Riesgos'!$A$54),"")</f>
        <v/>
      </c>
      <c r="Y10" s="230"/>
      <c r="Z10" s="230" t="str">
        <f>IF(AND('Mapa de Riesgos'!$H$60="Muy Alta",'Mapa de Riesgos'!$L$60="Moderado"),CONCATENATE("R",'Mapa de Riesgos'!$A$60),"")</f>
        <v/>
      </c>
      <c r="AA10" s="231"/>
      <c r="AB10" s="229" t="str">
        <f>IF(AND('Mapa de Riesgos'!$H$48="Muy Alta",'Mapa de Riesgos'!$L$48="Mayor"),CONCATENATE("R",'Mapa de Riesgos'!$A$48),"")</f>
        <v/>
      </c>
      <c r="AC10" s="230"/>
      <c r="AD10" s="230" t="str">
        <f>IF(AND('Mapa de Riesgos'!$H$54="Muy Alta",'Mapa de Riesgos'!$L$54="Mayor"),CONCATENATE("R",'Mapa de Riesgos'!$A$54),"")</f>
        <v/>
      </c>
      <c r="AE10" s="230"/>
      <c r="AF10" s="230" t="str">
        <f>IF(AND('Mapa de Riesgos'!$H$60="Muy Alta",'Mapa de Riesgos'!$L$60="Mayor"),CONCATENATE("R",'Mapa de Riesgos'!$A$60),"")</f>
        <v/>
      </c>
      <c r="AG10" s="231"/>
      <c r="AH10" s="220" t="str">
        <f>IF(AND('Mapa de Riesgos'!$H$48="Muy Alta",'Mapa de Riesgos'!$L$48="Catastrófico"),CONCATENATE("R",'Mapa de Riesgos'!$A$48),"")</f>
        <v/>
      </c>
      <c r="AI10" s="221"/>
      <c r="AJ10" s="221" t="str">
        <f>IF(AND('Mapa de Riesgos'!$H$54="Muy Alta",'Mapa de Riesgos'!$L$54="Catastrófico"),CONCATENATE("R",'Mapa de Riesgos'!$A$54),"")</f>
        <v/>
      </c>
      <c r="AK10" s="221"/>
      <c r="AL10" s="221" t="str">
        <f>IF(AND('Mapa de Riesgos'!$H$60="Muy Alta",'Mapa de Riesgos'!$L$60="Catastrófico"),CONCATENATE("R",'Mapa de Riesgos'!$A$60),"")</f>
        <v/>
      </c>
      <c r="AM10" s="222"/>
      <c r="AN10" s="41"/>
      <c r="AO10" s="254"/>
      <c r="AP10" s="255"/>
      <c r="AQ10" s="255"/>
      <c r="AR10" s="255"/>
      <c r="AS10" s="255"/>
      <c r="AT10" s="256"/>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row>
    <row r="11" spans="1:99" ht="15" customHeight="1" x14ac:dyDescent="0.25">
      <c r="A11" s="41"/>
      <c r="B11" s="249"/>
      <c r="C11" s="249"/>
      <c r="D11" s="250"/>
      <c r="E11" s="242"/>
      <c r="F11" s="243"/>
      <c r="G11" s="243"/>
      <c r="H11" s="243"/>
      <c r="I11" s="244"/>
      <c r="J11" s="229"/>
      <c r="K11" s="230"/>
      <c r="L11" s="230"/>
      <c r="M11" s="230"/>
      <c r="N11" s="230"/>
      <c r="O11" s="231"/>
      <c r="P11" s="229"/>
      <c r="Q11" s="230"/>
      <c r="R11" s="230"/>
      <c r="S11" s="230"/>
      <c r="T11" s="230"/>
      <c r="U11" s="231"/>
      <c r="V11" s="229"/>
      <c r="W11" s="230"/>
      <c r="X11" s="230"/>
      <c r="Y11" s="230"/>
      <c r="Z11" s="230"/>
      <c r="AA11" s="231"/>
      <c r="AB11" s="229"/>
      <c r="AC11" s="230"/>
      <c r="AD11" s="230"/>
      <c r="AE11" s="230"/>
      <c r="AF11" s="230"/>
      <c r="AG11" s="231"/>
      <c r="AH11" s="220"/>
      <c r="AI11" s="221"/>
      <c r="AJ11" s="221"/>
      <c r="AK11" s="221"/>
      <c r="AL11" s="221"/>
      <c r="AM11" s="222"/>
      <c r="AN11" s="41"/>
      <c r="AO11" s="254"/>
      <c r="AP11" s="255"/>
      <c r="AQ11" s="255"/>
      <c r="AR11" s="255"/>
      <c r="AS11" s="255"/>
      <c r="AT11" s="256"/>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row>
    <row r="12" spans="1:99" ht="15" customHeight="1" x14ac:dyDescent="0.25">
      <c r="A12" s="41"/>
      <c r="B12" s="249"/>
      <c r="C12" s="249"/>
      <c r="D12" s="250"/>
      <c r="E12" s="242"/>
      <c r="F12" s="243"/>
      <c r="G12" s="243"/>
      <c r="H12" s="243"/>
      <c r="I12" s="244"/>
      <c r="J12" s="229" t="str">
        <f>IF(AND('Mapa de Riesgos'!$H$66="Muy Alta",'Mapa de Riesgos'!$L$66="Leve"),CONCATENATE("R",'Mapa de Riesgos'!$A$66),"")</f>
        <v/>
      </c>
      <c r="K12" s="230"/>
      <c r="L12" s="230" t="str">
        <f>IF(AND('Mapa de Riesgos'!$H$72="Muy Alta",'Mapa de Riesgos'!$L$72="Leve"),CONCATENATE("R",'Mapa de Riesgos'!$A$72),"")</f>
        <v/>
      </c>
      <c r="M12" s="230"/>
      <c r="N12" s="230" t="str">
        <f>IF(AND('Mapa de Riesgos'!$H$78="Muy Alta",'Mapa de Riesgos'!$L$78="Leve"),CONCATENATE("R",'Mapa de Riesgos'!$A$78),"")</f>
        <v/>
      </c>
      <c r="O12" s="231"/>
      <c r="P12" s="229" t="str">
        <f>IF(AND('Mapa de Riesgos'!$H$66="Muy Alta",'Mapa de Riesgos'!$L$66="Menor"),CONCATENATE("R",'Mapa de Riesgos'!$A$66),"")</f>
        <v/>
      </c>
      <c r="Q12" s="230"/>
      <c r="R12" s="230" t="str">
        <f>IF(AND('Mapa de Riesgos'!$H$72="Muy Alta",'Mapa de Riesgos'!$L$72="Menor"),CONCATENATE("R",'Mapa de Riesgos'!$A$72),"")</f>
        <v/>
      </c>
      <c r="S12" s="230"/>
      <c r="T12" s="230" t="str">
        <f>IF(AND('Mapa de Riesgos'!$H$78="Muy Alta",'Mapa de Riesgos'!$L$78="Menor"),CONCATENATE("R",'Mapa de Riesgos'!$A$78),"")</f>
        <v/>
      </c>
      <c r="U12" s="231"/>
      <c r="V12" s="229" t="str">
        <f>IF(AND('Mapa de Riesgos'!$H$66="Muy Alta",'Mapa de Riesgos'!$L$66="Moderado"),CONCATENATE("R",'Mapa de Riesgos'!$A$66),"")</f>
        <v/>
      </c>
      <c r="W12" s="230"/>
      <c r="X12" s="230" t="str">
        <f>IF(AND('Mapa de Riesgos'!$H$72="Muy Alta",'Mapa de Riesgos'!$L$72="Moderado"),CONCATENATE("R",'Mapa de Riesgos'!$A$72),"")</f>
        <v/>
      </c>
      <c r="Y12" s="230"/>
      <c r="Z12" s="230" t="str">
        <f>IF(AND('Mapa de Riesgos'!$H$78="Muy Alta",'Mapa de Riesgos'!$L$78="Moderado"),CONCATENATE("R",'Mapa de Riesgos'!$A$78),"")</f>
        <v/>
      </c>
      <c r="AA12" s="231"/>
      <c r="AB12" s="229" t="str">
        <f>IF(AND('Mapa de Riesgos'!$H$66="Muy Alta",'Mapa de Riesgos'!$L$66="Mayor"),CONCATENATE("R",'Mapa de Riesgos'!$A$66),"")</f>
        <v/>
      </c>
      <c r="AC12" s="230"/>
      <c r="AD12" s="230" t="str">
        <f>IF(AND('Mapa de Riesgos'!$H$72="Muy Alta",'Mapa de Riesgos'!$L$72="Mayor"),CONCATENATE("R",'Mapa de Riesgos'!$A$72),"")</f>
        <v/>
      </c>
      <c r="AE12" s="230"/>
      <c r="AF12" s="230" t="str">
        <f>IF(AND('Mapa de Riesgos'!$H$78="Muy Alta",'Mapa de Riesgos'!$L$78="Mayor"),CONCATENATE("R",'Mapa de Riesgos'!$A$78),"")</f>
        <v/>
      </c>
      <c r="AG12" s="231"/>
      <c r="AH12" s="220" t="str">
        <f>IF(AND('Mapa de Riesgos'!$H$66="Muy Alta",'Mapa de Riesgos'!$L$66="Catastrófico"),CONCATENATE("R",'Mapa de Riesgos'!$A$66),"")</f>
        <v/>
      </c>
      <c r="AI12" s="221"/>
      <c r="AJ12" s="221" t="str">
        <f>IF(AND('Mapa de Riesgos'!$H$72="Muy Alta",'Mapa de Riesgos'!$L$72="Catastrófico"),CONCATENATE("R",'Mapa de Riesgos'!$A$72),"")</f>
        <v/>
      </c>
      <c r="AK12" s="221"/>
      <c r="AL12" s="221" t="str">
        <f>IF(AND('Mapa de Riesgos'!$H$78="Muy Alta",'Mapa de Riesgos'!$L$78="Catastrófico"),CONCATENATE("R",'Mapa de Riesgos'!$A$78),"")</f>
        <v/>
      </c>
      <c r="AM12" s="222"/>
      <c r="AN12" s="41"/>
      <c r="AO12" s="254"/>
      <c r="AP12" s="255"/>
      <c r="AQ12" s="255"/>
      <c r="AR12" s="255"/>
      <c r="AS12" s="255"/>
      <c r="AT12" s="256"/>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row>
    <row r="13" spans="1:99" ht="15.75" customHeight="1" thickBot="1" x14ac:dyDescent="0.3">
      <c r="A13" s="41"/>
      <c r="B13" s="249"/>
      <c r="C13" s="249"/>
      <c r="D13" s="250"/>
      <c r="E13" s="245"/>
      <c r="F13" s="246"/>
      <c r="G13" s="246"/>
      <c r="H13" s="246"/>
      <c r="I13" s="247"/>
      <c r="J13" s="229"/>
      <c r="K13" s="230"/>
      <c r="L13" s="230"/>
      <c r="M13" s="230"/>
      <c r="N13" s="230"/>
      <c r="O13" s="231"/>
      <c r="P13" s="229"/>
      <c r="Q13" s="230"/>
      <c r="R13" s="230"/>
      <c r="S13" s="230"/>
      <c r="T13" s="230"/>
      <c r="U13" s="231"/>
      <c r="V13" s="229"/>
      <c r="W13" s="230"/>
      <c r="X13" s="230"/>
      <c r="Y13" s="230"/>
      <c r="Z13" s="230"/>
      <c r="AA13" s="231"/>
      <c r="AB13" s="229"/>
      <c r="AC13" s="230"/>
      <c r="AD13" s="230"/>
      <c r="AE13" s="230"/>
      <c r="AF13" s="230"/>
      <c r="AG13" s="231"/>
      <c r="AH13" s="223"/>
      <c r="AI13" s="224"/>
      <c r="AJ13" s="224"/>
      <c r="AK13" s="224"/>
      <c r="AL13" s="224"/>
      <c r="AM13" s="225"/>
      <c r="AN13" s="41"/>
      <c r="AO13" s="257"/>
      <c r="AP13" s="258"/>
      <c r="AQ13" s="258"/>
      <c r="AR13" s="258"/>
      <c r="AS13" s="258"/>
      <c r="AT13" s="259"/>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row>
    <row r="14" spans="1:99" ht="15" customHeight="1" x14ac:dyDescent="0.25">
      <c r="A14" s="41"/>
      <c r="B14" s="249"/>
      <c r="C14" s="249"/>
      <c r="D14" s="250"/>
      <c r="E14" s="239" t="s">
        <v>165</v>
      </c>
      <c r="F14" s="240"/>
      <c r="G14" s="240"/>
      <c r="H14" s="240"/>
      <c r="I14" s="240"/>
      <c r="J14" s="217" t="str">
        <f>IF(AND('Mapa de Riesgos'!$H$12="Alta",'Mapa de Riesgos'!$L$12="Leve"),CONCATENATE("R",'Mapa de Riesgos'!$A$12),"")</f>
        <v/>
      </c>
      <c r="K14" s="218"/>
      <c r="L14" s="218" t="str">
        <f>IF(AND('Mapa de Riesgos'!$H$18="Alta",'Mapa de Riesgos'!$L$18="Leve"),CONCATENATE("R",'Mapa de Riesgos'!$A$18),"")</f>
        <v/>
      </c>
      <c r="M14" s="218"/>
      <c r="N14" s="218" t="str">
        <f>IF(AND('Mapa de Riesgos'!$H$24="Alta",'Mapa de Riesgos'!$L$24="Leve"),CONCATENATE("R",'Mapa de Riesgos'!$A$24),"")</f>
        <v/>
      </c>
      <c r="O14" s="219"/>
      <c r="P14" s="217" t="str">
        <f>IF(AND('Mapa de Riesgos'!$H$12="Alta",'Mapa de Riesgos'!$L$12="Menor"),CONCATENATE("R",'Mapa de Riesgos'!$A$12),"")</f>
        <v/>
      </c>
      <c r="Q14" s="218"/>
      <c r="R14" s="218" t="str">
        <f>IF(AND('Mapa de Riesgos'!$H$18="Alta",'Mapa de Riesgos'!$L$18="Menor"),CONCATENATE("R",'Mapa de Riesgos'!$A$18),"")</f>
        <v/>
      </c>
      <c r="S14" s="218"/>
      <c r="T14" s="218" t="str">
        <f>IF(AND('Mapa de Riesgos'!$H$24="Alta",'Mapa de Riesgos'!$L$24="Menor"),CONCATENATE("R",'Mapa de Riesgos'!$A$24),"")</f>
        <v/>
      </c>
      <c r="U14" s="219"/>
      <c r="V14" s="235" t="str">
        <f>IF(AND('Mapa de Riesgos'!$H$12="Alta",'Mapa de Riesgos'!$L$12="Moderado"),CONCATENATE("R",'Mapa de Riesgos'!$A$12),"")</f>
        <v/>
      </c>
      <c r="W14" s="236"/>
      <c r="X14" s="236" t="str">
        <f>IF(AND('Mapa de Riesgos'!$H$18="Alta",'Mapa de Riesgos'!$L$18="Moderado"),CONCATENATE("R",'Mapa de Riesgos'!$A$18),"")</f>
        <v/>
      </c>
      <c r="Y14" s="236"/>
      <c r="Z14" s="236" t="str">
        <f>IF(AND('Mapa de Riesgos'!$H$24="Alta",'Mapa de Riesgos'!$L$24="Moderado"),CONCATENATE("R",'Mapa de Riesgos'!$A$24),"")</f>
        <v/>
      </c>
      <c r="AA14" s="237"/>
      <c r="AB14" s="235" t="str">
        <f>IF(AND('Mapa de Riesgos'!$H$12="Alta",'Mapa de Riesgos'!$L$12="Mayor"),CONCATENATE("R",'Mapa de Riesgos'!$A$12),"")</f>
        <v/>
      </c>
      <c r="AC14" s="236"/>
      <c r="AD14" s="236" t="str">
        <f>IF(AND('Mapa de Riesgos'!$H$18="Alta",'Mapa de Riesgos'!$L$18="Mayor"),CONCATENATE("R",'Mapa de Riesgos'!$A$18),"")</f>
        <v/>
      </c>
      <c r="AE14" s="236"/>
      <c r="AF14" s="236" t="str">
        <f>IF(AND('Mapa de Riesgos'!$H$24="Alta",'Mapa de Riesgos'!$L$24="Mayor"),CONCATENATE("R",'Mapa de Riesgos'!$A$24),"")</f>
        <v/>
      </c>
      <c r="AG14" s="237"/>
      <c r="AH14" s="226" t="str">
        <f>IF(AND('Mapa de Riesgos'!$H$12="Alta",'Mapa de Riesgos'!$L$12="Catastrófico"),CONCATENATE("R",'Mapa de Riesgos'!$A$12),"")</f>
        <v/>
      </c>
      <c r="AI14" s="227"/>
      <c r="AJ14" s="227" t="str">
        <f>IF(AND('Mapa de Riesgos'!$H$18="Alta",'Mapa de Riesgos'!$L$18="Catastrófico"),CONCATENATE("R",'Mapa de Riesgos'!$A$18),"")</f>
        <v/>
      </c>
      <c r="AK14" s="227"/>
      <c r="AL14" s="227" t="str">
        <f>IF(AND('Mapa de Riesgos'!$H$24="Alta",'Mapa de Riesgos'!$L$24="Catastrófico"),CONCATENATE("R",'Mapa de Riesgos'!$A$24),"")</f>
        <v/>
      </c>
      <c r="AM14" s="228"/>
      <c r="AN14" s="41"/>
      <c r="AO14" s="260" t="s">
        <v>166</v>
      </c>
      <c r="AP14" s="261"/>
      <c r="AQ14" s="261"/>
      <c r="AR14" s="261"/>
      <c r="AS14" s="261"/>
      <c r="AT14" s="262"/>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row>
    <row r="15" spans="1:99" ht="15" customHeight="1" x14ac:dyDescent="0.25">
      <c r="A15" s="41"/>
      <c r="B15" s="249"/>
      <c r="C15" s="249"/>
      <c r="D15" s="250"/>
      <c r="E15" s="242"/>
      <c r="F15" s="243"/>
      <c r="G15" s="243"/>
      <c r="H15" s="243"/>
      <c r="I15" s="243"/>
      <c r="J15" s="211"/>
      <c r="K15" s="212"/>
      <c r="L15" s="212"/>
      <c r="M15" s="212"/>
      <c r="N15" s="212"/>
      <c r="O15" s="213"/>
      <c r="P15" s="211"/>
      <c r="Q15" s="212"/>
      <c r="R15" s="212"/>
      <c r="S15" s="212"/>
      <c r="T15" s="212"/>
      <c r="U15" s="213"/>
      <c r="V15" s="229"/>
      <c r="W15" s="230"/>
      <c r="X15" s="230"/>
      <c r="Y15" s="230"/>
      <c r="Z15" s="230"/>
      <c r="AA15" s="231"/>
      <c r="AB15" s="229"/>
      <c r="AC15" s="230"/>
      <c r="AD15" s="230"/>
      <c r="AE15" s="230"/>
      <c r="AF15" s="230"/>
      <c r="AG15" s="231"/>
      <c r="AH15" s="220"/>
      <c r="AI15" s="221"/>
      <c r="AJ15" s="221"/>
      <c r="AK15" s="221"/>
      <c r="AL15" s="221"/>
      <c r="AM15" s="222"/>
      <c r="AN15" s="41"/>
      <c r="AO15" s="263"/>
      <c r="AP15" s="264"/>
      <c r="AQ15" s="264"/>
      <c r="AR15" s="264"/>
      <c r="AS15" s="264"/>
      <c r="AT15" s="265"/>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row>
    <row r="16" spans="1:99" ht="15" customHeight="1" x14ac:dyDescent="0.25">
      <c r="A16" s="41"/>
      <c r="B16" s="249"/>
      <c r="C16" s="249"/>
      <c r="D16" s="250"/>
      <c r="E16" s="242"/>
      <c r="F16" s="243"/>
      <c r="G16" s="243"/>
      <c r="H16" s="243"/>
      <c r="I16" s="243"/>
      <c r="J16" s="211" t="str">
        <f>IF(AND('Mapa de Riesgos'!$H$30="Alta",'Mapa de Riesgos'!$L$30="Leve"),CONCATENATE("R",'Mapa de Riesgos'!$A$30),"")</f>
        <v/>
      </c>
      <c r="K16" s="212"/>
      <c r="L16" s="212" t="str">
        <f>IF(AND('Mapa de Riesgos'!$H$36="Alta",'Mapa de Riesgos'!$L$36="Leve"),CONCATENATE("R",'Mapa de Riesgos'!$A$36),"")</f>
        <v/>
      </c>
      <c r="M16" s="212"/>
      <c r="N16" s="212" t="str">
        <f>IF(AND('Mapa de Riesgos'!$H$42="Alta",'Mapa de Riesgos'!$L$42="Leve"),CONCATENATE("R",'Mapa de Riesgos'!$A$42),"")</f>
        <v/>
      </c>
      <c r="O16" s="213"/>
      <c r="P16" s="211" t="str">
        <f>IF(AND('Mapa de Riesgos'!$H$30="Alta",'Mapa de Riesgos'!$L$30="Menor"),CONCATENATE("R",'Mapa de Riesgos'!$A$30),"")</f>
        <v/>
      </c>
      <c r="Q16" s="212"/>
      <c r="R16" s="212" t="str">
        <f>IF(AND('Mapa de Riesgos'!$H$36="Alta",'Mapa de Riesgos'!$L$36="Menor"),CONCATENATE("R",'Mapa de Riesgos'!$A$36),"")</f>
        <v/>
      </c>
      <c r="S16" s="212"/>
      <c r="T16" s="212" t="str">
        <f>IF(AND('Mapa de Riesgos'!$H$42="Alta",'Mapa de Riesgos'!$L$42="Menor"),CONCATENATE("R",'Mapa de Riesgos'!$A$42),"")</f>
        <v/>
      </c>
      <c r="U16" s="213"/>
      <c r="V16" s="229" t="str">
        <f>IF(AND('Mapa de Riesgos'!$H$30="Alta",'Mapa de Riesgos'!$L$30="Moderado"),CONCATENATE("R",'Mapa de Riesgos'!$A$30),"")</f>
        <v/>
      </c>
      <c r="W16" s="230"/>
      <c r="X16" s="230" t="str">
        <f>IF(AND('Mapa de Riesgos'!$H$36="Alta",'Mapa de Riesgos'!$L$36="Moderado"),CONCATENATE("R",'Mapa de Riesgos'!$A$36),"")</f>
        <v/>
      </c>
      <c r="Y16" s="230"/>
      <c r="Z16" s="230" t="str">
        <f>IF(AND('Mapa de Riesgos'!$H$42="Alta",'Mapa de Riesgos'!$L$42="Moderado"),CONCATENATE("R",'Mapa de Riesgos'!$A$42),"")</f>
        <v/>
      </c>
      <c r="AA16" s="231"/>
      <c r="AB16" s="229" t="str">
        <f>IF(AND('Mapa de Riesgos'!$H$30="Alta",'Mapa de Riesgos'!$L$30="Mayor"),CONCATENATE("R",'Mapa de Riesgos'!$A$30),"")</f>
        <v/>
      </c>
      <c r="AC16" s="230"/>
      <c r="AD16" s="230" t="str">
        <f>IF(AND('Mapa de Riesgos'!$H$36="Alta",'Mapa de Riesgos'!$L$36="Mayor"),CONCATENATE("R",'Mapa de Riesgos'!$A$36),"")</f>
        <v/>
      </c>
      <c r="AE16" s="230"/>
      <c r="AF16" s="230" t="str">
        <f>IF(AND('Mapa de Riesgos'!$H$42="Alta",'Mapa de Riesgos'!$L$42="Mayor"),CONCATENATE("R",'Mapa de Riesgos'!$A$42),"")</f>
        <v/>
      </c>
      <c r="AG16" s="231"/>
      <c r="AH16" s="220" t="str">
        <f>IF(AND('Mapa de Riesgos'!$H$30="Alta",'Mapa de Riesgos'!$L$30="Catastrófico"),CONCATENATE("R",'Mapa de Riesgos'!$A$30),"")</f>
        <v/>
      </c>
      <c r="AI16" s="221"/>
      <c r="AJ16" s="221" t="str">
        <f>IF(AND('Mapa de Riesgos'!$H$36="Alta",'Mapa de Riesgos'!$L$36="Catastrófico"),CONCATENATE("R",'Mapa de Riesgos'!$A$36),"")</f>
        <v/>
      </c>
      <c r="AK16" s="221"/>
      <c r="AL16" s="221" t="str">
        <f>IF(AND('Mapa de Riesgos'!$H$42="Alta",'Mapa de Riesgos'!$L$42="Catastrófico"),CONCATENATE("R",'Mapa de Riesgos'!$A$42),"")</f>
        <v/>
      </c>
      <c r="AM16" s="222"/>
      <c r="AN16" s="41"/>
      <c r="AO16" s="263"/>
      <c r="AP16" s="264"/>
      <c r="AQ16" s="264"/>
      <c r="AR16" s="264"/>
      <c r="AS16" s="264"/>
      <c r="AT16" s="265"/>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row>
    <row r="17" spans="1:80" ht="15" customHeight="1" x14ac:dyDescent="0.25">
      <c r="A17" s="41"/>
      <c r="B17" s="249"/>
      <c r="C17" s="249"/>
      <c r="D17" s="250"/>
      <c r="E17" s="242"/>
      <c r="F17" s="243"/>
      <c r="G17" s="243"/>
      <c r="H17" s="243"/>
      <c r="I17" s="243"/>
      <c r="J17" s="211"/>
      <c r="K17" s="212"/>
      <c r="L17" s="212"/>
      <c r="M17" s="212"/>
      <c r="N17" s="212"/>
      <c r="O17" s="213"/>
      <c r="P17" s="211"/>
      <c r="Q17" s="212"/>
      <c r="R17" s="212"/>
      <c r="S17" s="212"/>
      <c r="T17" s="212"/>
      <c r="U17" s="213"/>
      <c r="V17" s="229"/>
      <c r="W17" s="230"/>
      <c r="X17" s="230"/>
      <c r="Y17" s="230"/>
      <c r="Z17" s="230"/>
      <c r="AA17" s="231"/>
      <c r="AB17" s="229"/>
      <c r="AC17" s="230"/>
      <c r="AD17" s="230"/>
      <c r="AE17" s="230"/>
      <c r="AF17" s="230"/>
      <c r="AG17" s="231"/>
      <c r="AH17" s="220"/>
      <c r="AI17" s="221"/>
      <c r="AJ17" s="221"/>
      <c r="AK17" s="221"/>
      <c r="AL17" s="221"/>
      <c r="AM17" s="222"/>
      <c r="AN17" s="41"/>
      <c r="AO17" s="263"/>
      <c r="AP17" s="264"/>
      <c r="AQ17" s="264"/>
      <c r="AR17" s="264"/>
      <c r="AS17" s="264"/>
      <c r="AT17" s="265"/>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row>
    <row r="18" spans="1:80" ht="15" customHeight="1" x14ac:dyDescent="0.25">
      <c r="A18" s="41"/>
      <c r="B18" s="249"/>
      <c r="C18" s="249"/>
      <c r="D18" s="250"/>
      <c r="E18" s="242"/>
      <c r="F18" s="243"/>
      <c r="G18" s="243"/>
      <c r="H18" s="243"/>
      <c r="I18" s="243"/>
      <c r="J18" s="211" t="str">
        <f>IF(AND('Mapa de Riesgos'!$H$48="Alta",'Mapa de Riesgos'!$L$48="Leve"),CONCATENATE("R",'Mapa de Riesgos'!$A$48),"")</f>
        <v/>
      </c>
      <c r="K18" s="212"/>
      <c r="L18" s="212" t="str">
        <f>IF(AND('Mapa de Riesgos'!$H$54="Alta",'Mapa de Riesgos'!$L$54="Leve"),CONCATENATE("R",'Mapa de Riesgos'!$A$54),"")</f>
        <v/>
      </c>
      <c r="M18" s="212"/>
      <c r="N18" s="212" t="str">
        <f>IF(AND('Mapa de Riesgos'!$H$60="Alta",'Mapa de Riesgos'!$L$60="Leve"),CONCATENATE("R",'Mapa de Riesgos'!$A$60),"")</f>
        <v/>
      </c>
      <c r="O18" s="213"/>
      <c r="P18" s="211" t="str">
        <f>IF(AND('Mapa de Riesgos'!$H$48="Alta",'Mapa de Riesgos'!$L$48="Menor"),CONCATENATE("R",'Mapa de Riesgos'!$A$48),"")</f>
        <v/>
      </c>
      <c r="Q18" s="212"/>
      <c r="R18" s="212" t="str">
        <f>IF(AND('Mapa de Riesgos'!$H$54="Alta",'Mapa de Riesgos'!$L$54="Menor"),CONCATENATE("R",'Mapa de Riesgos'!$A$54),"")</f>
        <v/>
      </c>
      <c r="S18" s="212"/>
      <c r="T18" s="212" t="str">
        <f>IF(AND('Mapa de Riesgos'!$H$60="Alta",'Mapa de Riesgos'!$L$60="Menor"),CONCATENATE("R",'Mapa de Riesgos'!$A$60),"")</f>
        <v/>
      </c>
      <c r="U18" s="213"/>
      <c r="V18" s="229" t="str">
        <f>IF(AND('Mapa de Riesgos'!$H$48="Alta",'Mapa de Riesgos'!$L$48="Moderado"),CONCATENATE("R",'Mapa de Riesgos'!$A$48),"")</f>
        <v/>
      </c>
      <c r="W18" s="230"/>
      <c r="X18" s="230" t="str">
        <f>IF(AND('Mapa de Riesgos'!$H$54="Alta",'Mapa de Riesgos'!$L$54="Moderado"),CONCATENATE("R",'Mapa de Riesgos'!$A$54),"")</f>
        <v/>
      </c>
      <c r="Y18" s="230"/>
      <c r="Z18" s="230" t="str">
        <f>IF(AND('Mapa de Riesgos'!$H$60="Alta",'Mapa de Riesgos'!$L$60="Moderado"),CONCATENATE("R",'Mapa de Riesgos'!$A$60),"")</f>
        <v/>
      </c>
      <c r="AA18" s="231"/>
      <c r="AB18" s="229" t="str">
        <f>IF(AND('Mapa de Riesgos'!$H$48="Alta",'Mapa de Riesgos'!$L$48="Mayor"),CONCATENATE("R",'Mapa de Riesgos'!$A$48),"")</f>
        <v/>
      </c>
      <c r="AC18" s="230"/>
      <c r="AD18" s="230" t="str">
        <f>IF(AND('Mapa de Riesgos'!$H$54="Alta",'Mapa de Riesgos'!$L$54="Mayor"),CONCATENATE("R",'Mapa de Riesgos'!$A$54),"")</f>
        <v/>
      </c>
      <c r="AE18" s="230"/>
      <c r="AF18" s="230" t="str">
        <f>IF(AND('Mapa de Riesgos'!$H$60="Alta",'Mapa de Riesgos'!$L$60="Mayor"),CONCATENATE("R",'Mapa de Riesgos'!$A$60),"")</f>
        <v/>
      </c>
      <c r="AG18" s="231"/>
      <c r="AH18" s="220" t="str">
        <f>IF(AND('Mapa de Riesgos'!$H$48="Alta",'Mapa de Riesgos'!$L$48="Catastrófico"),CONCATENATE("R",'Mapa de Riesgos'!$A$48),"")</f>
        <v/>
      </c>
      <c r="AI18" s="221"/>
      <c r="AJ18" s="221" t="str">
        <f>IF(AND('Mapa de Riesgos'!$H$54="Alta",'Mapa de Riesgos'!$L$54="Catastrófico"),CONCATENATE("R",'Mapa de Riesgos'!$A$54),"")</f>
        <v/>
      </c>
      <c r="AK18" s="221"/>
      <c r="AL18" s="221" t="str">
        <f>IF(AND('Mapa de Riesgos'!$H$60="Alta",'Mapa de Riesgos'!$L$60="Catastrófico"),CONCATENATE("R",'Mapa de Riesgos'!$A$60),"")</f>
        <v/>
      </c>
      <c r="AM18" s="222"/>
      <c r="AN18" s="41"/>
      <c r="AO18" s="263"/>
      <c r="AP18" s="264"/>
      <c r="AQ18" s="264"/>
      <c r="AR18" s="264"/>
      <c r="AS18" s="264"/>
      <c r="AT18" s="265"/>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row>
    <row r="19" spans="1:80" ht="15" customHeight="1" x14ac:dyDescent="0.25">
      <c r="A19" s="41"/>
      <c r="B19" s="249"/>
      <c r="C19" s="249"/>
      <c r="D19" s="250"/>
      <c r="E19" s="242"/>
      <c r="F19" s="243"/>
      <c r="G19" s="243"/>
      <c r="H19" s="243"/>
      <c r="I19" s="243"/>
      <c r="J19" s="211"/>
      <c r="K19" s="212"/>
      <c r="L19" s="212"/>
      <c r="M19" s="212"/>
      <c r="N19" s="212"/>
      <c r="O19" s="213"/>
      <c r="P19" s="211"/>
      <c r="Q19" s="212"/>
      <c r="R19" s="212"/>
      <c r="S19" s="212"/>
      <c r="T19" s="212"/>
      <c r="U19" s="213"/>
      <c r="V19" s="229"/>
      <c r="W19" s="230"/>
      <c r="X19" s="230"/>
      <c r="Y19" s="230"/>
      <c r="Z19" s="230"/>
      <c r="AA19" s="231"/>
      <c r="AB19" s="229"/>
      <c r="AC19" s="230"/>
      <c r="AD19" s="230"/>
      <c r="AE19" s="230"/>
      <c r="AF19" s="230"/>
      <c r="AG19" s="231"/>
      <c r="AH19" s="220"/>
      <c r="AI19" s="221"/>
      <c r="AJ19" s="221"/>
      <c r="AK19" s="221"/>
      <c r="AL19" s="221"/>
      <c r="AM19" s="222"/>
      <c r="AN19" s="41"/>
      <c r="AO19" s="263"/>
      <c r="AP19" s="264"/>
      <c r="AQ19" s="264"/>
      <c r="AR19" s="264"/>
      <c r="AS19" s="264"/>
      <c r="AT19" s="265"/>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row>
    <row r="20" spans="1:80" ht="15" customHeight="1" x14ac:dyDescent="0.25">
      <c r="A20" s="41"/>
      <c r="B20" s="249"/>
      <c r="C20" s="249"/>
      <c r="D20" s="250"/>
      <c r="E20" s="242"/>
      <c r="F20" s="243"/>
      <c r="G20" s="243"/>
      <c r="H20" s="243"/>
      <c r="I20" s="243"/>
      <c r="J20" s="211" t="str">
        <f>IF(AND('Mapa de Riesgos'!$H$66="Alta",'Mapa de Riesgos'!$L$66="Leve"),CONCATENATE("R",'Mapa de Riesgos'!$A$66),"")</f>
        <v/>
      </c>
      <c r="K20" s="212"/>
      <c r="L20" s="212" t="str">
        <f>IF(AND('Mapa de Riesgos'!$H$72="Alta",'Mapa de Riesgos'!$L$72="Leve"),CONCATENATE("R",'Mapa de Riesgos'!$A$72),"")</f>
        <v/>
      </c>
      <c r="M20" s="212"/>
      <c r="N20" s="212" t="str">
        <f>IF(AND('Mapa de Riesgos'!$H$78="Alta",'Mapa de Riesgos'!$L$78="Leve"),CONCATENATE("R",'Mapa de Riesgos'!$A$78),"")</f>
        <v/>
      </c>
      <c r="O20" s="213"/>
      <c r="P20" s="211" t="str">
        <f>IF(AND('Mapa de Riesgos'!$H$66="Alta",'Mapa de Riesgos'!$L$66="Menor"),CONCATENATE("R",'Mapa de Riesgos'!$A$66),"")</f>
        <v/>
      </c>
      <c r="Q20" s="212"/>
      <c r="R20" s="212" t="str">
        <f>IF(AND('Mapa de Riesgos'!$H$72="Alta",'Mapa de Riesgos'!$L$72="Menor"),CONCATENATE("R",'Mapa de Riesgos'!$A$72),"")</f>
        <v/>
      </c>
      <c r="S20" s="212"/>
      <c r="T20" s="212" t="str">
        <f>IF(AND('Mapa de Riesgos'!$H$78="Alta",'Mapa de Riesgos'!$L$78="Menor"),CONCATENATE("R",'Mapa de Riesgos'!$A$78),"")</f>
        <v/>
      </c>
      <c r="U20" s="213"/>
      <c r="V20" s="229" t="str">
        <f>IF(AND('Mapa de Riesgos'!$H$66="Alta",'Mapa de Riesgos'!$L$66="Moderado"),CONCATENATE("R",'Mapa de Riesgos'!$A$66),"")</f>
        <v/>
      </c>
      <c r="W20" s="230"/>
      <c r="X20" s="230" t="str">
        <f>IF(AND('Mapa de Riesgos'!$H$72="Alta",'Mapa de Riesgos'!$L$72="Moderado"),CONCATENATE("R",'Mapa de Riesgos'!$A$72),"")</f>
        <v/>
      </c>
      <c r="Y20" s="230"/>
      <c r="Z20" s="230" t="str">
        <f>IF(AND('Mapa de Riesgos'!$H$78="Alta",'Mapa de Riesgos'!$L$78="Moderado"),CONCATENATE("R",'Mapa de Riesgos'!$A$78),"")</f>
        <v/>
      </c>
      <c r="AA20" s="231"/>
      <c r="AB20" s="229" t="str">
        <f>IF(AND('Mapa de Riesgos'!$H$66="Alta",'Mapa de Riesgos'!$L$66="Mayor"),CONCATENATE("R",'Mapa de Riesgos'!$A$66),"")</f>
        <v/>
      </c>
      <c r="AC20" s="230"/>
      <c r="AD20" s="230" t="str">
        <f>IF(AND('Mapa de Riesgos'!$H$72="Alta",'Mapa de Riesgos'!$L$72="Mayor"),CONCATENATE("R",'Mapa de Riesgos'!$A$72),"")</f>
        <v/>
      </c>
      <c r="AE20" s="230"/>
      <c r="AF20" s="230" t="str">
        <f>IF(AND('Mapa de Riesgos'!$H$78="Alta",'Mapa de Riesgos'!$L$78="Mayor"),CONCATENATE("R",'Mapa de Riesgos'!$A$78),"")</f>
        <v/>
      </c>
      <c r="AG20" s="231"/>
      <c r="AH20" s="220" t="str">
        <f>IF(AND('Mapa de Riesgos'!$H$66="Alta",'Mapa de Riesgos'!$L$66="Catastrófico"),CONCATENATE("R",'Mapa de Riesgos'!$A$66),"")</f>
        <v/>
      </c>
      <c r="AI20" s="221"/>
      <c r="AJ20" s="221" t="str">
        <f>IF(AND('Mapa de Riesgos'!$H$72="Alta",'Mapa de Riesgos'!$L$72="Catastrófico"),CONCATENATE("R",'Mapa de Riesgos'!$A$72),"")</f>
        <v/>
      </c>
      <c r="AK20" s="221"/>
      <c r="AL20" s="221" t="str">
        <f>IF(AND('Mapa de Riesgos'!$H$78="Alta",'Mapa de Riesgos'!$L$78="Catastrófico"),CONCATENATE("R",'Mapa de Riesgos'!$A$78),"")</f>
        <v/>
      </c>
      <c r="AM20" s="222"/>
      <c r="AN20" s="41"/>
      <c r="AO20" s="263"/>
      <c r="AP20" s="264"/>
      <c r="AQ20" s="264"/>
      <c r="AR20" s="264"/>
      <c r="AS20" s="264"/>
      <c r="AT20" s="265"/>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row>
    <row r="21" spans="1:80" ht="15.75" customHeight="1" thickBot="1" x14ac:dyDescent="0.3">
      <c r="A21" s="41"/>
      <c r="B21" s="249"/>
      <c r="C21" s="249"/>
      <c r="D21" s="250"/>
      <c r="E21" s="245"/>
      <c r="F21" s="246"/>
      <c r="G21" s="246"/>
      <c r="H21" s="246"/>
      <c r="I21" s="246"/>
      <c r="J21" s="214"/>
      <c r="K21" s="215"/>
      <c r="L21" s="215"/>
      <c r="M21" s="215"/>
      <c r="N21" s="215"/>
      <c r="O21" s="216"/>
      <c r="P21" s="214"/>
      <c r="Q21" s="215"/>
      <c r="R21" s="215"/>
      <c r="S21" s="215"/>
      <c r="T21" s="215"/>
      <c r="U21" s="216"/>
      <c r="V21" s="232"/>
      <c r="W21" s="233"/>
      <c r="X21" s="233"/>
      <c r="Y21" s="233"/>
      <c r="Z21" s="233"/>
      <c r="AA21" s="234"/>
      <c r="AB21" s="232"/>
      <c r="AC21" s="233"/>
      <c r="AD21" s="233"/>
      <c r="AE21" s="233"/>
      <c r="AF21" s="233"/>
      <c r="AG21" s="234"/>
      <c r="AH21" s="223"/>
      <c r="AI21" s="224"/>
      <c r="AJ21" s="224"/>
      <c r="AK21" s="224"/>
      <c r="AL21" s="224"/>
      <c r="AM21" s="225"/>
      <c r="AN21" s="41"/>
      <c r="AO21" s="266"/>
      <c r="AP21" s="267"/>
      <c r="AQ21" s="267"/>
      <c r="AR21" s="267"/>
      <c r="AS21" s="267"/>
      <c r="AT21" s="268"/>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row>
    <row r="22" spans="1:80" x14ac:dyDescent="0.25">
      <c r="A22" s="41"/>
      <c r="B22" s="249"/>
      <c r="C22" s="249"/>
      <c r="D22" s="250"/>
      <c r="E22" s="239" t="s">
        <v>167</v>
      </c>
      <c r="F22" s="240"/>
      <c r="G22" s="240"/>
      <c r="H22" s="240"/>
      <c r="I22" s="241"/>
      <c r="J22" s="217" t="str">
        <f>IF(AND('Mapa de Riesgos'!$H$12="Media",'Mapa de Riesgos'!$L$12="Leve"),CONCATENATE("R",'Mapa de Riesgos'!$A$12),"")</f>
        <v/>
      </c>
      <c r="K22" s="218"/>
      <c r="L22" s="218" t="str">
        <f>IF(AND('Mapa de Riesgos'!$H$18="Media",'Mapa de Riesgos'!$L$18="Leve"),CONCATENATE("R",'Mapa de Riesgos'!$A$18),"")</f>
        <v/>
      </c>
      <c r="M22" s="218"/>
      <c r="N22" s="218" t="str">
        <f>IF(AND('Mapa de Riesgos'!$H$24="Media",'Mapa de Riesgos'!$L$24="Leve"),CONCATENATE("R",'Mapa de Riesgos'!$A$24),"")</f>
        <v/>
      </c>
      <c r="O22" s="219"/>
      <c r="P22" s="217" t="str">
        <f>IF(AND('Mapa de Riesgos'!$H$12="Media",'Mapa de Riesgos'!$L$12="Menor"),CONCATENATE("R",'Mapa de Riesgos'!$A$12),"")</f>
        <v/>
      </c>
      <c r="Q22" s="218"/>
      <c r="R22" s="218" t="str">
        <f>IF(AND('Mapa de Riesgos'!$H$18="Media",'Mapa de Riesgos'!$L$18="Menor"),CONCATENATE("R",'Mapa de Riesgos'!$A$18),"")</f>
        <v/>
      </c>
      <c r="S22" s="218"/>
      <c r="T22" s="218" t="str">
        <f>IF(AND('Mapa de Riesgos'!$H$24="Media",'Mapa de Riesgos'!$L$24="Menor"),CONCATENATE("R",'Mapa de Riesgos'!$A$24),"")</f>
        <v/>
      </c>
      <c r="U22" s="219"/>
      <c r="V22" s="217" t="str">
        <f>IF(AND('Mapa de Riesgos'!$H$12="Media",'Mapa de Riesgos'!$L$12="Moderado"),CONCATENATE("R",'Mapa de Riesgos'!$A$12),"")</f>
        <v/>
      </c>
      <c r="W22" s="218"/>
      <c r="X22" s="218" t="str">
        <f>IF(AND('Mapa de Riesgos'!$H$18="Media",'Mapa de Riesgos'!$L$18="Moderado"),CONCATENATE("R",'Mapa de Riesgos'!$A$18),"")</f>
        <v>R2</v>
      </c>
      <c r="Y22" s="218"/>
      <c r="Z22" s="218" t="str">
        <f>IF(AND('Mapa de Riesgos'!$H$24="Media",'Mapa de Riesgos'!$L$24="Moderado"),CONCATENATE("R",'Mapa de Riesgos'!$A$24),"")</f>
        <v>R3</v>
      </c>
      <c r="AA22" s="219"/>
      <c r="AB22" s="235" t="str">
        <f>IF(AND('Mapa de Riesgos'!$H$12="Media",'Mapa de Riesgos'!$L$12="Mayor"),CONCATENATE("R",'Mapa de Riesgos'!$A$12),"")</f>
        <v>R1</v>
      </c>
      <c r="AC22" s="236"/>
      <c r="AD22" s="236" t="str">
        <f>IF(AND('Mapa de Riesgos'!$H$18="Media",'Mapa de Riesgos'!$L$18="Mayor"),CONCATENATE("R",'Mapa de Riesgos'!$A$18),"")</f>
        <v/>
      </c>
      <c r="AE22" s="236"/>
      <c r="AF22" s="236" t="str">
        <f>IF(AND('Mapa de Riesgos'!$H$24="Media",'Mapa de Riesgos'!$L$24="Mayor"),CONCATENATE("R",'Mapa de Riesgos'!$A$24),"")</f>
        <v/>
      </c>
      <c r="AG22" s="237"/>
      <c r="AH22" s="226" t="str">
        <f>IF(AND('Mapa de Riesgos'!$H$12="Media",'Mapa de Riesgos'!$L$12="Catastrófico"),CONCATENATE("R",'Mapa de Riesgos'!$A$12),"")</f>
        <v/>
      </c>
      <c r="AI22" s="227"/>
      <c r="AJ22" s="227" t="str">
        <f>IF(AND('Mapa de Riesgos'!$H$18="Media",'Mapa de Riesgos'!$L$18="Catastrófico"),CONCATENATE("R",'Mapa de Riesgos'!$A$18),"")</f>
        <v/>
      </c>
      <c r="AK22" s="227"/>
      <c r="AL22" s="227" t="str">
        <f>IF(AND('Mapa de Riesgos'!$H$24="Media",'Mapa de Riesgos'!$L$24="Catastrófico"),CONCATENATE("R",'Mapa de Riesgos'!$A$24),"")</f>
        <v/>
      </c>
      <c r="AM22" s="228"/>
      <c r="AN22" s="41"/>
      <c r="AO22" s="269" t="s">
        <v>168</v>
      </c>
      <c r="AP22" s="270"/>
      <c r="AQ22" s="270"/>
      <c r="AR22" s="270"/>
      <c r="AS22" s="270"/>
      <c r="AT22" s="27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row>
    <row r="23" spans="1:80" x14ac:dyDescent="0.25">
      <c r="A23" s="41"/>
      <c r="B23" s="249"/>
      <c r="C23" s="249"/>
      <c r="D23" s="250"/>
      <c r="E23" s="242"/>
      <c r="F23" s="243"/>
      <c r="G23" s="243"/>
      <c r="H23" s="243"/>
      <c r="I23" s="244"/>
      <c r="J23" s="211"/>
      <c r="K23" s="212"/>
      <c r="L23" s="212"/>
      <c r="M23" s="212"/>
      <c r="N23" s="212"/>
      <c r="O23" s="213"/>
      <c r="P23" s="211"/>
      <c r="Q23" s="212"/>
      <c r="R23" s="212"/>
      <c r="S23" s="212"/>
      <c r="T23" s="212"/>
      <c r="U23" s="213"/>
      <c r="V23" s="211"/>
      <c r="W23" s="212"/>
      <c r="X23" s="212"/>
      <c r="Y23" s="212"/>
      <c r="Z23" s="212"/>
      <c r="AA23" s="213"/>
      <c r="AB23" s="229"/>
      <c r="AC23" s="230"/>
      <c r="AD23" s="230"/>
      <c r="AE23" s="230"/>
      <c r="AF23" s="230"/>
      <c r="AG23" s="231"/>
      <c r="AH23" s="220"/>
      <c r="AI23" s="221"/>
      <c r="AJ23" s="221"/>
      <c r="AK23" s="221"/>
      <c r="AL23" s="221"/>
      <c r="AM23" s="222"/>
      <c r="AN23" s="41"/>
      <c r="AO23" s="272"/>
      <c r="AP23" s="273"/>
      <c r="AQ23" s="273"/>
      <c r="AR23" s="273"/>
      <c r="AS23" s="273"/>
      <c r="AT23" s="274"/>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row>
    <row r="24" spans="1:80" x14ac:dyDescent="0.25">
      <c r="A24" s="41"/>
      <c r="B24" s="249"/>
      <c r="C24" s="249"/>
      <c r="D24" s="250"/>
      <c r="E24" s="242"/>
      <c r="F24" s="243"/>
      <c r="G24" s="243"/>
      <c r="H24" s="243"/>
      <c r="I24" s="244"/>
      <c r="J24" s="211" t="str">
        <f>IF(AND('Mapa de Riesgos'!$H$30="Media",'Mapa de Riesgos'!$L$30="Leve"),CONCATENATE("R",'Mapa de Riesgos'!$A$30),"")</f>
        <v/>
      </c>
      <c r="K24" s="212"/>
      <c r="L24" s="212" t="str">
        <f>IF(AND('Mapa de Riesgos'!$H$36="Media",'Mapa de Riesgos'!$L$36="Leve"),CONCATENATE("R",'Mapa de Riesgos'!$A$36),"")</f>
        <v/>
      </c>
      <c r="M24" s="212"/>
      <c r="N24" s="212" t="str">
        <f>IF(AND('Mapa de Riesgos'!$H$42="Media",'Mapa de Riesgos'!$L$42="Leve"),CONCATENATE("R",'Mapa de Riesgos'!$A$42),"")</f>
        <v/>
      </c>
      <c r="O24" s="213"/>
      <c r="P24" s="211" t="str">
        <f>IF(AND('Mapa de Riesgos'!$H$30="Media",'Mapa de Riesgos'!$L$30="Menor"),CONCATENATE("R",'Mapa de Riesgos'!$A$30),"")</f>
        <v/>
      </c>
      <c r="Q24" s="212"/>
      <c r="R24" s="212" t="str">
        <f>IF(AND('Mapa de Riesgos'!$H$36="Media",'Mapa de Riesgos'!$L$36="Menor"),CONCATENATE("R",'Mapa de Riesgos'!$A$36),"")</f>
        <v/>
      </c>
      <c r="S24" s="212"/>
      <c r="T24" s="212" t="str">
        <f>IF(AND('Mapa de Riesgos'!$H$42="Media",'Mapa de Riesgos'!$L$42="Menor"),CONCATENATE("R",'Mapa de Riesgos'!$A$42),"")</f>
        <v/>
      </c>
      <c r="U24" s="213"/>
      <c r="V24" s="211" t="str">
        <f>IF(AND('Mapa de Riesgos'!$H$30="Media",'Mapa de Riesgos'!$L$30="Moderado"),CONCATENATE("R",'Mapa de Riesgos'!$A$30),"")</f>
        <v/>
      </c>
      <c r="W24" s="212"/>
      <c r="X24" s="212" t="str">
        <f>IF(AND('Mapa de Riesgos'!$H$36="Media",'Mapa de Riesgos'!$L$36="Moderado"),CONCATENATE("R",'Mapa de Riesgos'!$A$36),"")</f>
        <v/>
      </c>
      <c r="Y24" s="212"/>
      <c r="Z24" s="212" t="str">
        <f>IF(AND('Mapa de Riesgos'!$H$42="Media",'Mapa de Riesgos'!$L$42="Moderado"),CONCATENATE("R",'Mapa de Riesgos'!$A$42),"")</f>
        <v/>
      </c>
      <c r="AA24" s="213"/>
      <c r="AB24" s="229" t="str">
        <f>IF(AND('Mapa de Riesgos'!$H$30="Media",'Mapa de Riesgos'!$L$30="Mayor"),CONCATENATE("R",'Mapa de Riesgos'!$A$30),"")</f>
        <v/>
      </c>
      <c r="AC24" s="230"/>
      <c r="AD24" s="230" t="str">
        <f>IF(AND('Mapa de Riesgos'!$H$36="Media",'Mapa de Riesgos'!$L$36="Mayor"),CONCATENATE("R",'Mapa de Riesgos'!$A$36),"")</f>
        <v/>
      </c>
      <c r="AE24" s="230"/>
      <c r="AF24" s="230" t="str">
        <f>IF(AND('Mapa de Riesgos'!$H$42="Media",'Mapa de Riesgos'!$L$42="Mayor"),CONCATENATE("R",'Mapa de Riesgos'!$A$42),"")</f>
        <v/>
      </c>
      <c r="AG24" s="231"/>
      <c r="AH24" s="220" t="str">
        <f>IF(AND('Mapa de Riesgos'!$H$30="Media",'Mapa de Riesgos'!$L$30="Catastrófico"),CONCATENATE("R",'Mapa de Riesgos'!$A$30),"")</f>
        <v>R4</v>
      </c>
      <c r="AI24" s="221"/>
      <c r="AJ24" s="221" t="str">
        <f>IF(AND('Mapa de Riesgos'!$H$36="Media",'Mapa de Riesgos'!$L$36="Catastrófico"),CONCATENATE("R",'Mapa de Riesgos'!$A$36),"")</f>
        <v/>
      </c>
      <c r="AK24" s="221"/>
      <c r="AL24" s="221" t="str">
        <f>IF(AND('Mapa de Riesgos'!$H$42="Media",'Mapa de Riesgos'!$L$42="Catastrófico"),CONCATENATE("R",'Mapa de Riesgos'!$A$42),"")</f>
        <v/>
      </c>
      <c r="AM24" s="222"/>
      <c r="AN24" s="41"/>
      <c r="AO24" s="272"/>
      <c r="AP24" s="273"/>
      <c r="AQ24" s="273"/>
      <c r="AR24" s="273"/>
      <c r="AS24" s="273"/>
      <c r="AT24" s="274"/>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row>
    <row r="25" spans="1:80" x14ac:dyDescent="0.25">
      <c r="A25" s="41"/>
      <c r="B25" s="249"/>
      <c r="C25" s="249"/>
      <c r="D25" s="250"/>
      <c r="E25" s="242"/>
      <c r="F25" s="243"/>
      <c r="G25" s="243"/>
      <c r="H25" s="243"/>
      <c r="I25" s="244"/>
      <c r="J25" s="211"/>
      <c r="K25" s="212"/>
      <c r="L25" s="212"/>
      <c r="M25" s="212"/>
      <c r="N25" s="212"/>
      <c r="O25" s="213"/>
      <c r="P25" s="211"/>
      <c r="Q25" s="212"/>
      <c r="R25" s="212"/>
      <c r="S25" s="212"/>
      <c r="T25" s="212"/>
      <c r="U25" s="213"/>
      <c r="V25" s="211"/>
      <c r="W25" s="212"/>
      <c r="X25" s="212"/>
      <c r="Y25" s="212"/>
      <c r="Z25" s="212"/>
      <c r="AA25" s="213"/>
      <c r="AB25" s="229"/>
      <c r="AC25" s="230"/>
      <c r="AD25" s="230"/>
      <c r="AE25" s="230"/>
      <c r="AF25" s="230"/>
      <c r="AG25" s="231"/>
      <c r="AH25" s="220"/>
      <c r="AI25" s="221"/>
      <c r="AJ25" s="221"/>
      <c r="AK25" s="221"/>
      <c r="AL25" s="221"/>
      <c r="AM25" s="222"/>
      <c r="AN25" s="41"/>
      <c r="AO25" s="272"/>
      <c r="AP25" s="273"/>
      <c r="AQ25" s="273"/>
      <c r="AR25" s="273"/>
      <c r="AS25" s="273"/>
      <c r="AT25" s="274"/>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row>
    <row r="26" spans="1:80" x14ac:dyDescent="0.25">
      <c r="A26" s="41"/>
      <c r="B26" s="249"/>
      <c r="C26" s="249"/>
      <c r="D26" s="250"/>
      <c r="E26" s="242"/>
      <c r="F26" s="243"/>
      <c r="G26" s="243"/>
      <c r="H26" s="243"/>
      <c r="I26" s="244"/>
      <c r="J26" s="211" t="str">
        <f>IF(AND('Mapa de Riesgos'!$H$48="Media",'Mapa de Riesgos'!$L$48="Leve"),CONCATENATE("R",'Mapa de Riesgos'!$A$48),"")</f>
        <v/>
      </c>
      <c r="K26" s="212"/>
      <c r="L26" s="212" t="str">
        <f>IF(AND('Mapa de Riesgos'!$H$54="Media",'Mapa de Riesgos'!$L$54="Leve"),CONCATENATE("R",'Mapa de Riesgos'!$A$54),"")</f>
        <v/>
      </c>
      <c r="M26" s="212"/>
      <c r="N26" s="212" t="str">
        <f>IF(AND('Mapa de Riesgos'!$H$60="Media",'Mapa de Riesgos'!$L$60="Leve"),CONCATENATE("R",'Mapa de Riesgos'!$A$60),"")</f>
        <v/>
      </c>
      <c r="O26" s="213"/>
      <c r="P26" s="211" t="str">
        <f>IF(AND('Mapa de Riesgos'!$H$48="Media",'Mapa de Riesgos'!$L$48="Menor"),CONCATENATE("R",'Mapa de Riesgos'!$A$48),"")</f>
        <v/>
      </c>
      <c r="Q26" s="212"/>
      <c r="R26" s="212" t="str">
        <f>IF(AND('Mapa de Riesgos'!$H$54="Media",'Mapa de Riesgos'!$L$54="Menor"),CONCATENATE("R",'Mapa de Riesgos'!$A$54),"")</f>
        <v/>
      </c>
      <c r="S26" s="212"/>
      <c r="T26" s="212" t="str">
        <f>IF(AND('Mapa de Riesgos'!$H$60="Media",'Mapa de Riesgos'!$L$60="Menor"),CONCATENATE("R",'Mapa de Riesgos'!$A$60),"")</f>
        <v/>
      </c>
      <c r="U26" s="213"/>
      <c r="V26" s="211" t="str">
        <f>IF(AND('Mapa de Riesgos'!$H$48="Media",'Mapa de Riesgos'!$L$48="Moderado"),CONCATENATE("R",'Mapa de Riesgos'!$A$48),"")</f>
        <v/>
      </c>
      <c r="W26" s="212"/>
      <c r="X26" s="212" t="str">
        <f>IF(AND('Mapa de Riesgos'!$H$54="Media",'Mapa de Riesgos'!$L$54="Moderado"),CONCATENATE("R",'Mapa de Riesgos'!$A$54),"")</f>
        <v/>
      </c>
      <c r="Y26" s="212"/>
      <c r="Z26" s="212" t="str">
        <f>IF(AND('Mapa de Riesgos'!$H$60="Media",'Mapa de Riesgos'!$L$60="Moderado"),CONCATENATE("R",'Mapa de Riesgos'!$A$60),"")</f>
        <v/>
      </c>
      <c r="AA26" s="213"/>
      <c r="AB26" s="229" t="str">
        <f>IF(AND('Mapa de Riesgos'!$H$48="Media",'Mapa de Riesgos'!$L$48="Mayor"),CONCATENATE("R",'Mapa de Riesgos'!$A$48),"")</f>
        <v>R7</v>
      </c>
      <c r="AC26" s="230"/>
      <c r="AD26" s="230" t="str">
        <f>IF(AND('Mapa de Riesgos'!$H$54="Media",'Mapa de Riesgos'!$L$54="Mayor"),CONCATENATE("R",'Mapa de Riesgos'!$A$54),"")</f>
        <v/>
      </c>
      <c r="AE26" s="230"/>
      <c r="AF26" s="230" t="str">
        <f>IF(AND('Mapa de Riesgos'!$H$60="Media",'Mapa de Riesgos'!$L$60="Mayor"),CONCATENATE("R",'Mapa de Riesgos'!$A$60),"")</f>
        <v/>
      </c>
      <c r="AG26" s="231"/>
      <c r="AH26" s="220" t="str">
        <f>IF(AND('Mapa de Riesgos'!$H$48="Media",'Mapa de Riesgos'!$L$48="Catastrófico"),CONCATENATE("R",'Mapa de Riesgos'!$A$48),"")</f>
        <v/>
      </c>
      <c r="AI26" s="221"/>
      <c r="AJ26" s="221" t="str">
        <f>IF(AND('Mapa de Riesgos'!$H$54="Media",'Mapa de Riesgos'!$L$54="Catastrófico"),CONCATENATE("R",'Mapa de Riesgos'!$A$54),"")</f>
        <v/>
      </c>
      <c r="AK26" s="221"/>
      <c r="AL26" s="221" t="str">
        <f>IF(AND('Mapa de Riesgos'!$H$60="Media",'Mapa de Riesgos'!$L$60="Catastrófico"),CONCATENATE("R",'Mapa de Riesgos'!$A$60),"")</f>
        <v/>
      </c>
      <c r="AM26" s="222"/>
      <c r="AN26" s="41"/>
      <c r="AO26" s="272"/>
      <c r="AP26" s="273"/>
      <c r="AQ26" s="273"/>
      <c r="AR26" s="273"/>
      <c r="AS26" s="273"/>
      <c r="AT26" s="274"/>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row>
    <row r="27" spans="1:80" x14ac:dyDescent="0.25">
      <c r="A27" s="41"/>
      <c r="B27" s="249"/>
      <c r="C27" s="249"/>
      <c r="D27" s="250"/>
      <c r="E27" s="242"/>
      <c r="F27" s="243"/>
      <c r="G27" s="243"/>
      <c r="H27" s="243"/>
      <c r="I27" s="244"/>
      <c r="J27" s="211"/>
      <c r="K27" s="212"/>
      <c r="L27" s="212"/>
      <c r="M27" s="212"/>
      <c r="N27" s="212"/>
      <c r="O27" s="213"/>
      <c r="P27" s="211"/>
      <c r="Q27" s="212"/>
      <c r="R27" s="212"/>
      <c r="S27" s="212"/>
      <c r="T27" s="212"/>
      <c r="U27" s="213"/>
      <c r="V27" s="211"/>
      <c r="W27" s="212"/>
      <c r="X27" s="212"/>
      <c r="Y27" s="212"/>
      <c r="Z27" s="212"/>
      <c r="AA27" s="213"/>
      <c r="AB27" s="229"/>
      <c r="AC27" s="230"/>
      <c r="AD27" s="230"/>
      <c r="AE27" s="230"/>
      <c r="AF27" s="230"/>
      <c r="AG27" s="231"/>
      <c r="AH27" s="220"/>
      <c r="AI27" s="221"/>
      <c r="AJ27" s="221"/>
      <c r="AK27" s="221"/>
      <c r="AL27" s="221"/>
      <c r="AM27" s="222"/>
      <c r="AN27" s="41"/>
      <c r="AO27" s="272"/>
      <c r="AP27" s="273"/>
      <c r="AQ27" s="273"/>
      <c r="AR27" s="273"/>
      <c r="AS27" s="273"/>
      <c r="AT27" s="274"/>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row>
    <row r="28" spans="1:80" x14ac:dyDescent="0.25">
      <c r="A28" s="41"/>
      <c r="B28" s="249"/>
      <c r="C28" s="249"/>
      <c r="D28" s="250"/>
      <c r="E28" s="242"/>
      <c r="F28" s="243"/>
      <c r="G28" s="243"/>
      <c r="H28" s="243"/>
      <c r="I28" s="244"/>
      <c r="J28" s="211" t="str">
        <f>IF(AND('Mapa de Riesgos'!$H$66="Media",'Mapa de Riesgos'!$L$66="Leve"),CONCATENATE("R",'Mapa de Riesgos'!$A$66),"")</f>
        <v/>
      </c>
      <c r="K28" s="212"/>
      <c r="L28" s="212" t="str">
        <f>IF(AND('Mapa de Riesgos'!$H$72="Media",'Mapa de Riesgos'!$L$72="Leve"),CONCATENATE("R",'Mapa de Riesgos'!$A$72),"")</f>
        <v/>
      </c>
      <c r="M28" s="212"/>
      <c r="N28" s="212" t="str">
        <f>IF(AND('Mapa de Riesgos'!$H$78="Media",'Mapa de Riesgos'!$L$78="Leve"),CONCATENATE("R",'Mapa de Riesgos'!$A$78),"")</f>
        <v/>
      </c>
      <c r="O28" s="213"/>
      <c r="P28" s="211" t="str">
        <f>IF(AND('Mapa de Riesgos'!$H$66="Media",'Mapa de Riesgos'!$L$66="Menor"),CONCATENATE("R",'Mapa de Riesgos'!$A$66),"")</f>
        <v/>
      </c>
      <c r="Q28" s="212"/>
      <c r="R28" s="212" t="str">
        <f>IF(AND('Mapa de Riesgos'!$H$72="Media",'Mapa de Riesgos'!$L$72="Menor"),CONCATENATE("R",'Mapa de Riesgos'!$A$72),"")</f>
        <v/>
      </c>
      <c r="S28" s="212"/>
      <c r="T28" s="212" t="str">
        <f>IF(AND('Mapa de Riesgos'!$H$78="Media",'Mapa de Riesgos'!$L$78="Menor"),CONCATENATE("R",'Mapa de Riesgos'!$A$78),"")</f>
        <v/>
      </c>
      <c r="U28" s="213"/>
      <c r="V28" s="211" t="str">
        <f>IF(AND('Mapa de Riesgos'!$H$66="Media",'Mapa de Riesgos'!$L$66="Moderado"),CONCATENATE("R",'Mapa de Riesgos'!$A$66),"")</f>
        <v/>
      </c>
      <c r="W28" s="212"/>
      <c r="X28" s="212" t="str">
        <f>IF(AND('Mapa de Riesgos'!$H$72="Media",'Mapa de Riesgos'!$L$72="Moderado"),CONCATENATE("R",'Mapa de Riesgos'!$A$72),"")</f>
        <v/>
      </c>
      <c r="Y28" s="212"/>
      <c r="Z28" s="212" t="str">
        <f>IF(AND('Mapa de Riesgos'!$H$78="Media",'Mapa de Riesgos'!$L$78="Moderado"),CONCATENATE("R",'Mapa de Riesgos'!$A$78),"")</f>
        <v/>
      </c>
      <c r="AA28" s="213"/>
      <c r="AB28" s="229" t="str">
        <f>IF(AND('Mapa de Riesgos'!$H$66="Media",'Mapa de Riesgos'!$L$66="Mayor"),CONCATENATE("R",'Mapa de Riesgos'!$A$66),"")</f>
        <v/>
      </c>
      <c r="AC28" s="230"/>
      <c r="AD28" s="230" t="str">
        <f>IF(AND('Mapa de Riesgos'!$H$72="Media",'Mapa de Riesgos'!$L$72="Mayor"),CONCATENATE("R",'Mapa de Riesgos'!$A$72),"")</f>
        <v/>
      </c>
      <c r="AE28" s="230"/>
      <c r="AF28" s="230" t="str">
        <f>IF(AND('Mapa de Riesgos'!$H$78="Media",'Mapa de Riesgos'!$L$78="Mayor"),CONCATENATE("R",'Mapa de Riesgos'!$A$78),"")</f>
        <v/>
      </c>
      <c r="AG28" s="231"/>
      <c r="AH28" s="220" t="str">
        <f>IF(AND('Mapa de Riesgos'!$H$66="Media",'Mapa de Riesgos'!$L$66="Catastrófico"),CONCATENATE("R",'Mapa de Riesgos'!$A$66),"")</f>
        <v/>
      </c>
      <c r="AI28" s="221"/>
      <c r="AJ28" s="221" t="str">
        <f>IF(AND('Mapa de Riesgos'!$H$72="Media",'Mapa de Riesgos'!$L$72="Catastrófico"),CONCATENATE("R",'Mapa de Riesgos'!$A$72),"")</f>
        <v/>
      </c>
      <c r="AK28" s="221"/>
      <c r="AL28" s="221" t="str">
        <f>IF(AND('Mapa de Riesgos'!$H$78="Media",'Mapa de Riesgos'!$L$78="Catastrófico"),CONCATENATE("R",'Mapa de Riesgos'!$A$78),"")</f>
        <v/>
      </c>
      <c r="AM28" s="222"/>
      <c r="AN28" s="41"/>
      <c r="AO28" s="272"/>
      <c r="AP28" s="273"/>
      <c r="AQ28" s="273"/>
      <c r="AR28" s="273"/>
      <c r="AS28" s="273"/>
      <c r="AT28" s="274"/>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row>
    <row r="29" spans="1:80" ht="15.75" thickBot="1" x14ac:dyDescent="0.3">
      <c r="A29" s="41"/>
      <c r="B29" s="249"/>
      <c r="C29" s="249"/>
      <c r="D29" s="250"/>
      <c r="E29" s="245"/>
      <c r="F29" s="246"/>
      <c r="G29" s="246"/>
      <c r="H29" s="246"/>
      <c r="I29" s="247"/>
      <c r="J29" s="211"/>
      <c r="K29" s="212"/>
      <c r="L29" s="212"/>
      <c r="M29" s="212"/>
      <c r="N29" s="212"/>
      <c r="O29" s="213"/>
      <c r="P29" s="214"/>
      <c r="Q29" s="215"/>
      <c r="R29" s="215"/>
      <c r="S29" s="215"/>
      <c r="T29" s="215"/>
      <c r="U29" s="216"/>
      <c r="V29" s="214"/>
      <c r="W29" s="215"/>
      <c r="X29" s="215"/>
      <c r="Y29" s="215"/>
      <c r="Z29" s="215"/>
      <c r="AA29" s="216"/>
      <c r="AB29" s="232"/>
      <c r="AC29" s="233"/>
      <c r="AD29" s="233"/>
      <c r="AE29" s="233"/>
      <c r="AF29" s="233"/>
      <c r="AG29" s="234"/>
      <c r="AH29" s="223"/>
      <c r="AI29" s="224"/>
      <c r="AJ29" s="224"/>
      <c r="AK29" s="224"/>
      <c r="AL29" s="224"/>
      <c r="AM29" s="225"/>
      <c r="AN29" s="41"/>
      <c r="AO29" s="275"/>
      <c r="AP29" s="276"/>
      <c r="AQ29" s="276"/>
      <c r="AR29" s="276"/>
      <c r="AS29" s="276"/>
      <c r="AT29" s="277"/>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row>
    <row r="30" spans="1:80" x14ac:dyDescent="0.25">
      <c r="A30" s="41"/>
      <c r="B30" s="249"/>
      <c r="C30" s="249"/>
      <c r="D30" s="250"/>
      <c r="E30" s="239" t="s">
        <v>169</v>
      </c>
      <c r="F30" s="240"/>
      <c r="G30" s="240"/>
      <c r="H30" s="240"/>
      <c r="I30" s="240"/>
      <c r="J30" s="208" t="str">
        <f>IF(AND('Mapa de Riesgos'!$H$12="Baja",'Mapa de Riesgos'!$L$12="Leve"),CONCATENATE("R",'Mapa de Riesgos'!$A$12),"")</f>
        <v/>
      </c>
      <c r="K30" s="209"/>
      <c r="L30" s="209" t="str">
        <f>IF(AND('Mapa de Riesgos'!$H$18="Baja",'Mapa de Riesgos'!$L$18="Leve"),CONCATENATE("R",'Mapa de Riesgos'!$A$18),"")</f>
        <v/>
      </c>
      <c r="M30" s="209"/>
      <c r="N30" s="209" t="str">
        <f>IF(AND('Mapa de Riesgos'!$H$24="Baja",'Mapa de Riesgos'!$L$24="Leve"),CONCATENATE("R",'Mapa de Riesgos'!$A$24),"")</f>
        <v/>
      </c>
      <c r="O30" s="210"/>
      <c r="P30" s="218" t="str">
        <f>IF(AND('Mapa de Riesgos'!$H$12="Baja",'Mapa de Riesgos'!$L$12="Menor"),CONCATENATE("R",'Mapa de Riesgos'!$A$12),"")</f>
        <v/>
      </c>
      <c r="Q30" s="218"/>
      <c r="R30" s="218" t="str">
        <f>IF(AND('Mapa de Riesgos'!$H$18="Baja",'Mapa de Riesgos'!$L$18="Menor"),CONCATENATE("R",'Mapa de Riesgos'!$A$18),"")</f>
        <v/>
      </c>
      <c r="S30" s="218"/>
      <c r="T30" s="218" t="str">
        <f>IF(AND('Mapa de Riesgos'!$H$24="Baja",'Mapa de Riesgos'!$L$24="Menor"),CONCATENATE("R",'Mapa de Riesgos'!$A$24),"")</f>
        <v/>
      </c>
      <c r="U30" s="219"/>
      <c r="V30" s="217" t="str">
        <f>IF(AND('Mapa de Riesgos'!$H$12="Baja",'Mapa de Riesgos'!$L$12="Moderado"),CONCATENATE("R",'Mapa de Riesgos'!$A$12),"")</f>
        <v/>
      </c>
      <c r="W30" s="218"/>
      <c r="X30" s="218" t="str">
        <f>IF(AND('Mapa de Riesgos'!$H$18="Baja",'Mapa de Riesgos'!$L$18="Moderado"),CONCATENATE("R",'Mapa de Riesgos'!$A$18),"")</f>
        <v/>
      </c>
      <c r="Y30" s="218"/>
      <c r="Z30" s="218" t="str">
        <f>IF(AND('Mapa de Riesgos'!$H$24="Baja",'Mapa de Riesgos'!$L$24="Moderado"),CONCATENATE("R",'Mapa de Riesgos'!$A$24),"")</f>
        <v/>
      </c>
      <c r="AA30" s="219"/>
      <c r="AB30" s="235" t="str">
        <f>IF(AND('Mapa de Riesgos'!$H$12="Baja",'Mapa de Riesgos'!$L$12="Mayor"),CONCATENATE("R",'Mapa de Riesgos'!$A$12),"")</f>
        <v/>
      </c>
      <c r="AC30" s="236"/>
      <c r="AD30" s="236" t="str">
        <f>IF(AND('Mapa de Riesgos'!$H$18="Baja",'Mapa de Riesgos'!$L$18="Mayor"),CONCATENATE("R",'Mapa de Riesgos'!$A$18),"")</f>
        <v/>
      </c>
      <c r="AE30" s="236"/>
      <c r="AF30" s="236" t="str">
        <f>IF(AND('Mapa de Riesgos'!$H$24="Baja",'Mapa de Riesgos'!$L$24="Mayor"),CONCATENATE("R",'Mapa de Riesgos'!$A$24),"")</f>
        <v/>
      </c>
      <c r="AG30" s="237"/>
      <c r="AH30" s="226" t="str">
        <f>IF(AND('Mapa de Riesgos'!$H$12="Baja",'Mapa de Riesgos'!$L$12="Catastrófico"),CONCATENATE("R",'Mapa de Riesgos'!$A$12),"")</f>
        <v/>
      </c>
      <c r="AI30" s="227"/>
      <c r="AJ30" s="227" t="str">
        <f>IF(AND('Mapa de Riesgos'!$H$18="Baja",'Mapa de Riesgos'!$L$18="Catastrófico"),CONCATENATE("R",'Mapa de Riesgos'!$A$18),"")</f>
        <v/>
      </c>
      <c r="AK30" s="227"/>
      <c r="AL30" s="227" t="str">
        <f>IF(AND('Mapa de Riesgos'!$H$24="Baja",'Mapa de Riesgos'!$L$24="Catastrófico"),CONCATENATE("R",'Mapa de Riesgos'!$A$24),"")</f>
        <v/>
      </c>
      <c r="AM30" s="228"/>
      <c r="AN30" s="41"/>
      <c r="AO30" s="278" t="s">
        <v>170</v>
      </c>
      <c r="AP30" s="279"/>
      <c r="AQ30" s="279"/>
      <c r="AR30" s="279"/>
      <c r="AS30" s="279"/>
      <c r="AT30" s="280"/>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row>
    <row r="31" spans="1:80" x14ac:dyDescent="0.25">
      <c r="A31" s="41"/>
      <c r="B31" s="249"/>
      <c r="C31" s="249"/>
      <c r="D31" s="250"/>
      <c r="E31" s="242"/>
      <c r="F31" s="243"/>
      <c r="G31" s="243"/>
      <c r="H31" s="243"/>
      <c r="I31" s="243"/>
      <c r="J31" s="202"/>
      <c r="K31" s="203"/>
      <c r="L31" s="203"/>
      <c r="M31" s="203"/>
      <c r="N31" s="203"/>
      <c r="O31" s="204"/>
      <c r="P31" s="212"/>
      <c r="Q31" s="212"/>
      <c r="R31" s="212"/>
      <c r="S31" s="212"/>
      <c r="T31" s="212"/>
      <c r="U31" s="213"/>
      <c r="V31" s="211"/>
      <c r="W31" s="212"/>
      <c r="X31" s="212"/>
      <c r="Y31" s="212"/>
      <c r="Z31" s="212"/>
      <c r="AA31" s="213"/>
      <c r="AB31" s="229"/>
      <c r="AC31" s="230"/>
      <c r="AD31" s="230"/>
      <c r="AE31" s="230"/>
      <c r="AF31" s="230"/>
      <c r="AG31" s="231"/>
      <c r="AH31" s="220"/>
      <c r="AI31" s="221"/>
      <c r="AJ31" s="221"/>
      <c r="AK31" s="221"/>
      <c r="AL31" s="221"/>
      <c r="AM31" s="222"/>
      <c r="AN31" s="41"/>
      <c r="AO31" s="281"/>
      <c r="AP31" s="282"/>
      <c r="AQ31" s="282"/>
      <c r="AR31" s="282"/>
      <c r="AS31" s="282"/>
      <c r="AT31" s="283"/>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row>
    <row r="32" spans="1:80" x14ac:dyDescent="0.25">
      <c r="A32" s="41"/>
      <c r="B32" s="249"/>
      <c r="C32" s="249"/>
      <c r="D32" s="250"/>
      <c r="E32" s="242"/>
      <c r="F32" s="243"/>
      <c r="G32" s="243"/>
      <c r="H32" s="243"/>
      <c r="I32" s="243"/>
      <c r="J32" s="202" t="str">
        <f>IF(AND('Mapa de Riesgos'!$H$30="Baja",'Mapa de Riesgos'!$L$30="Leve"),CONCATENATE("R",'Mapa de Riesgos'!$A$30),"")</f>
        <v/>
      </c>
      <c r="K32" s="203"/>
      <c r="L32" s="203" t="str">
        <f>IF(AND('Mapa de Riesgos'!$H$36="Baja",'Mapa de Riesgos'!$L$36="Leve"),CONCATENATE("R",'Mapa de Riesgos'!$A$36),"")</f>
        <v>R5</v>
      </c>
      <c r="M32" s="203"/>
      <c r="N32" s="203" t="str">
        <f>IF(AND('Mapa de Riesgos'!$H$42="Baja",'Mapa de Riesgos'!$L$42="Leve"),CONCATENATE("R",'Mapa de Riesgos'!$A$42),"")</f>
        <v/>
      </c>
      <c r="O32" s="204"/>
      <c r="P32" s="212" t="str">
        <f>IF(AND('Mapa de Riesgos'!$H$30="Baja",'Mapa de Riesgos'!$L$30="Menor"),CONCATENATE("R",'Mapa de Riesgos'!$A$30),"")</f>
        <v/>
      </c>
      <c r="Q32" s="212"/>
      <c r="R32" s="212" t="str">
        <f>IF(AND('Mapa de Riesgos'!$H$36="Baja",'Mapa de Riesgos'!$L$36="Menor"),CONCATENATE("R",'Mapa de Riesgos'!$A$36),"")</f>
        <v/>
      </c>
      <c r="S32" s="212"/>
      <c r="T32" s="212" t="str">
        <f>IF(AND('Mapa de Riesgos'!$H$42="Baja",'Mapa de Riesgos'!$L$42="Menor"),CONCATENATE("R",'Mapa de Riesgos'!$A$42),"")</f>
        <v/>
      </c>
      <c r="U32" s="213"/>
      <c r="V32" s="211" t="str">
        <f>IF(AND('Mapa de Riesgos'!$H$30="Baja",'Mapa de Riesgos'!$L$30="Moderado"),CONCATENATE("R",'Mapa de Riesgos'!$A$30),"")</f>
        <v/>
      </c>
      <c r="W32" s="212"/>
      <c r="X32" s="212" t="str">
        <f>IF(AND('Mapa de Riesgos'!$H$36="Baja",'Mapa de Riesgos'!$L$36="Moderado"),CONCATENATE("R",'Mapa de Riesgos'!$A$36),"")</f>
        <v/>
      </c>
      <c r="Y32" s="212"/>
      <c r="Z32" s="212" t="str">
        <f>IF(AND('Mapa de Riesgos'!$H$42="Baja",'Mapa de Riesgos'!$L$42="Moderado"),CONCATENATE("R",'Mapa de Riesgos'!$A$42),"")</f>
        <v>R6</v>
      </c>
      <c r="AA32" s="213"/>
      <c r="AB32" s="229" t="str">
        <f>IF(AND('Mapa de Riesgos'!$H$30="Baja",'Mapa de Riesgos'!$L$30="Mayor"),CONCATENATE("R",'Mapa de Riesgos'!$A$30),"")</f>
        <v/>
      </c>
      <c r="AC32" s="230"/>
      <c r="AD32" s="230" t="str">
        <f>IF(AND('Mapa de Riesgos'!$H$36="Baja",'Mapa de Riesgos'!$L$36="Mayor"),CONCATENATE("R",'Mapa de Riesgos'!$A$36),"")</f>
        <v/>
      </c>
      <c r="AE32" s="230"/>
      <c r="AF32" s="230" t="str">
        <f>IF(AND('Mapa de Riesgos'!$H$42="Baja",'Mapa de Riesgos'!$L$42="Mayor"),CONCATENATE("R",'Mapa de Riesgos'!$A$42),"")</f>
        <v/>
      </c>
      <c r="AG32" s="231"/>
      <c r="AH32" s="220" t="str">
        <f>IF(AND('Mapa de Riesgos'!$H$30="Baja",'Mapa de Riesgos'!$L$30="Catastrófico"),CONCATENATE("R",'Mapa de Riesgos'!$A$30),"")</f>
        <v/>
      </c>
      <c r="AI32" s="221"/>
      <c r="AJ32" s="221" t="str">
        <f>IF(AND('Mapa de Riesgos'!$H$36="Baja",'Mapa de Riesgos'!$L$36="Catastrófico"),CONCATENATE("R",'Mapa de Riesgos'!$A$36),"")</f>
        <v/>
      </c>
      <c r="AK32" s="221"/>
      <c r="AL32" s="221" t="str">
        <f>IF(AND('Mapa de Riesgos'!$H$42="Baja",'Mapa de Riesgos'!$L$42="Catastrófico"),CONCATENATE("R",'Mapa de Riesgos'!$A$42),"")</f>
        <v/>
      </c>
      <c r="AM32" s="222"/>
      <c r="AN32" s="41"/>
      <c r="AO32" s="281"/>
      <c r="AP32" s="282"/>
      <c r="AQ32" s="282"/>
      <c r="AR32" s="282"/>
      <c r="AS32" s="282"/>
      <c r="AT32" s="283"/>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row>
    <row r="33" spans="1:80" x14ac:dyDescent="0.25">
      <c r="A33" s="41"/>
      <c r="B33" s="249"/>
      <c r="C33" s="249"/>
      <c r="D33" s="250"/>
      <c r="E33" s="242"/>
      <c r="F33" s="243"/>
      <c r="G33" s="243"/>
      <c r="H33" s="243"/>
      <c r="I33" s="243"/>
      <c r="J33" s="202"/>
      <c r="K33" s="203"/>
      <c r="L33" s="203"/>
      <c r="M33" s="203"/>
      <c r="N33" s="203"/>
      <c r="O33" s="204"/>
      <c r="P33" s="212"/>
      <c r="Q33" s="212"/>
      <c r="R33" s="212"/>
      <c r="S33" s="212"/>
      <c r="T33" s="212"/>
      <c r="U33" s="213"/>
      <c r="V33" s="211"/>
      <c r="W33" s="212"/>
      <c r="X33" s="212"/>
      <c r="Y33" s="212"/>
      <c r="Z33" s="212"/>
      <c r="AA33" s="213"/>
      <c r="AB33" s="229"/>
      <c r="AC33" s="230"/>
      <c r="AD33" s="230"/>
      <c r="AE33" s="230"/>
      <c r="AF33" s="230"/>
      <c r="AG33" s="231"/>
      <c r="AH33" s="220"/>
      <c r="AI33" s="221"/>
      <c r="AJ33" s="221"/>
      <c r="AK33" s="221"/>
      <c r="AL33" s="221"/>
      <c r="AM33" s="222"/>
      <c r="AN33" s="41"/>
      <c r="AO33" s="281"/>
      <c r="AP33" s="282"/>
      <c r="AQ33" s="282"/>
      <c r="AR33" s="282"/>
      <c r="AS33" s="282"/>
      <c r="AT33" s="283"/>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row>
    <row r="34" spans="1:80" x14ac:dyDescent="0.25">
      <c r="A34" s="41"/>
      <c r="B34" s="249"/>
      <c r="C34" s="249"/>
      <c r="D34" s="250"/>
      <c r="E34" s="242"/>
      <c r="F34" s="243"/>
      <c r="G34" s="243"/>
      <c r="H34" s="243"/>
      <c r="I34" s="243"/>
      <c r="J34" s="202" t="str">
        <f>IF(AND('Mapa de Riesgos'!$H$48="Baja",'Mapa de Riesgos'!$L$48="Leve"),CONCATENATE("R",'Mapa de Riesgos'!$A$48),"")</f>
        <v/>
      </c>
      <c r="K34" s="203"/>
      <c r="L34" s="203" t="str">
        <f>IF(AND('Mapa de Riesgos'!$H$54="Baja",'Mapa de Riesgos'!$L$54="Leve"),CONCATENATE("R",'Mapa de Riesgos'!$A$54),"")</f>
        <v/>
      </c>
      <c r="M34" s="203"/>
      <c r="N34" s="203" t="str">
        <f>IF(AND('Mapa de Riesgos'!$H$60="Baja",'Mapa de Riesgos'!$L$60="Leve"),CONCATENATE("R",'Mapa de Riesgos'!$A$60),"")</f>
        <v/>
      </c>
      <c r="O34" s="204"/>
      <c r="P34" s="212" t="str">
        <f>IF(AND('Mapa de Riesgos'!$H$48="Baja",'Mapa de Riesgos'!$L$48="Menor"),CONCATENATE("R",'Mapa de Riesgos'!$A$48),"")</f>
        <v/>
      </c>
      <c r="Q34" s="212"/>
      <c r="R34" s="212" t="str">
        <f>IF(AND('Mapa de Riesgos'!$H$54="Baja",'Mapa de Riesgos'!$L$54="Menor"),CONCATENATE("R",'Mapa de Riesgos'!$A$54),"")</f>
        <v/>
      </c>
      <c r="S34" s="212"/>
      <c r="T34" s="212" t="str">
        <f>IF(AND('Mapa de Riesgos'!$H$60="Baja",'Mapa de Riesgos'!$L$60="Menor"),CONCATENATE("R",'Mapa de Riesgos'!$A$60),"")</f>
        <v/>
      </c>
      <c r="U34" s="213"/>
      <c r="V34" s="211" t="str">
        <f>IF(AND('Mapa de Riesgos'!$H$48="Baja",'Mapa de Riesgos'!$L$48="Moderado"),CONCATENATE("R",'Mapa de Riesgos'!$A$48),"")</f>
        <v/>
      </c>
      <c r="W34" s="212"/>
      <c r="X34" s="212" t="str">
        <f>IF(AND('Mapa de Riesgos'!$H$54="Baja",'Mapa de Riesgos'!$L$54="Moderado"),CONCATENATE("R",'Mapa de Riesgos'!$A$54),"")</f>
        <v/>
      </c>
      <c r="Y34" s="212"/>
      <c r="Z34" s="212" t="str">
        <f>IF(AND('Mapa de Riesgos'!$H$60="Baja",'Mapa de Riesgos'!$L$60="Moderado"),CONCATENATE("R",'Mapa de Riesgos'!$A$60),"")</f>
        <v/>
      </c>
      <c r="AA34" s="213"/>
      <c r="AB34" s="229" t="str">
        <f>IF(AND('Mapa de Riesgos'!$H$48="Baja",'Mapa de Riesgos'!$L$48="Mayor"),CONCATENATE("R",'Mapa de Riesgos'!$A$48),"")</f>
        <v/>
      </c>
      <c r="AC34" s="230"/>
      <c r="AD34" s="230" t="str">
        <f>IF(AND('Mapa de Riesgos'!$H$54="Baja",'Mapa de Riesgos'!$L$54="Mayor"),CONCATENATE("R",'Mapa de Riesgos'!$A$54),"")</f>
        <v/>
      </c>
      <c r="AE34" s="230"/>
      <c r="AF34" s="230" t="str">
        <f>IF(AND('Mapa de Riesgos'!$H$60="Baja",'Mapa de Riesgos'!$L$60="Mayor"),CONCATENATE("R",'Mapa de Riesgos'!$A$60),"")</f>
        <v/>
      </c>
      <c r="AG34" s="231"/>
      <c r="AH34" s="220" t="str">
        <f>IF(AND('Mapa de Riesgos'!$H$48="Baja",'Mapa de Riesgos'!$L$48="Catastrófico"),CONCATENATE("R",'Mapa de Riesgos'!$A$48),"")</f>
        <v/>
      </c>
      <c r="AI34" s="221"/>
      <c r="AJ34" s="221" t="str">
        <f>IF(AND('Mapa de Riesgos'!$H$54="Baja",'Mapa de Riesgos'!$L$54="Catastrófico"),CONCATENATE("R",'Mapa de Riesgos'!$A$54),"")</f>
        <v/>
      </c>
      <c r="AK34" s="221"/>
      <c r="AL34" s="221" t="str">
        <f>IF(AND('Mapa de Riesgos'!$H$60="Baja",'Mapa de Riesgos'!$L$60="Catastrófico"),CONCATENATE("R",'Mapa de Riesgos'!$A$60),"")</f>
        <v/>
      </c>
      <c r="AM34" s="222"/>
      <c r="AN34" s="41"/>
      <c r="AO34" s="281"/>
      <c r="AP34" s="282"/>
      <c r="AQ34" s="282"/>
      <c r="AR34" s="282"/>
      <c r="AS34" s="282"/>
      <c r="AT34" s="283"/>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row>
    <row r="35" spans="1:80" x14ac:dyDescent="0.25">
      <c r="A35" s="41"/>
      <c r="B35" s="249"/>
      <c r="C35" s="249"/>
      <c r="D35" s="250"/>
      <c r="E35" s="242"/>
      <c r="F35" s="243"/>
      <c r="G35" s="243"/>
      <c r="H35" s="243"/>
      <c r="I35" s="243"/>
      <c r="J35" s="202"/>
      <c r="K35" s="203"/>
      <c r="L35" s="203"/>
      <c r="M35" s="203"/>
      <c r="N35" s="203"/>
      <c r="O35" s="204"/>
      <c r="P35" s="212"/>
      <c r="Q35" s="212"/>
      <c r="R35" s="212"/>
      <c r="S35" s="212"/>
      <c r="T35" s="212"/>
      <c r="U35" s="213"/>
      <c r="V35" s="211"/>
      <c r="W35" s="212"/>
      <c r="X35" s="212"/>
      <c r="Y35" s="212"/>
      <c r="Z35" s="212"/>
      <c r="AA35" s="213"/>
      <c r="AB35" s="229"/>
      <c r="AC35" s="230"/>
      <c r="AD35" s="230"/>
      <c r="AE35" s="230"/>
      <c r="AF35" s="230"/>
      <c r="AG35" s="231"/>
      <c r="AH35" s="220"/>
      <c r="AI35" s="221"/>
      <c r="AJ35" s="221"/>
      <c r="AK35" s="221"/>
      <c r="AL35" s="221"/>
      <c r="AM35" s="222"/>
      <c r="AN35" s="41"/>
      <c r="AO35" s="281"/>
      <c r="AP35" s="282"/>
      <c r="AQ35" s="282"/>
      <c r="AR35" s="282"/>
      <c r="AS35" s="282"/>
      <c r="AT35" s="283"/>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row>
    <row r="36" spans="1:80" x14ac:dyDescent="0.25">
      <c r="A36" s="41"/>
      <c r="B36" s="249"/>
      <c r="C36" s="249"/>
      <c r="D36" s="250"/>
      <c r="E36" s="242"/>
      <c r="F36" s="243"/>
      <c r="G36" s="243"/>
      <c r="H36" s="243"/>
      <c r="I36" s="243"/>
      <c r="J36" s="202" t="str">
        <f>IF(AND('Mapa de Riesgos'!$H$66="Baja",'Mapa de Riesgos'!$L$66="Leve"),CONCATENATE("R",'Mapa de Riesgos'!$A$66),"")</f>
        <v/>
      </c>
      <c r="K36" s="203"/>
      <c r="L36" s="203" t="str">
        <f>IF(AND('Mapa de Riesgos'!$H$72="Baja",'Mapa de Riesgos'!$L$72="Leve"),CONCATENATE("R",'Mapa de Riesgos'!$A$72),"")</f>
        <v/>
      </c>
      <c r="M36" s="203"/>
      <c r="N36" s="203" t="str">
        <f>IF(AND('Mapa de Riesgos'!$H$78="Baja",'Mapa de Riesgos'!$L$78="Leve"),CONCATENATE("R",'Mapa de Riesgos'!$A$78),"")</f>
        <v/>
      </c>
      <c r="O36" s="204"/>
      <c r="P36" s="212" t="str">
        <f>IF(AND('Mapa de Riesgos'!$H$66="Baja",'Mapa de Riesgos'!$L$66="Menor"),CONCATENATE("R",'Mapa de Riesgos'!$A$66),"")</f>
        <v/>
      </c>
      <c r="Q36" s="212"/>
      <c r="R36" s="212" t="str">
        <f>IF(AND('Mapa de Riesgos'!$H$72="Baja",'Mapa de Riesgos'!$L$72="Menor"),CONCATENATE("R",'Mapa de Riesgos'!$A$72),"")</f>
        <v/>
      </c>
      <c r="S36" s="212"/>
      <c r="T36" s="212" t="str">
        <f>IF(AND('Mapa de Riesgos'!$H$78="Baja",'Mapa de Riesgos'!$L$78="Menor"),CONCATENATE("R",'Mapa de Riesgos'!$A$78),"")</f>
        <v/>
      </c>
      <c r="U36" s="213"/>
      <c r="V36" s="211" t="str">
        <f>IF(AND('Mapa de Riesgos'!$H$66="Baja",'Mapa de Riesgos'!$L$66="Moderado"),CONCATENATE("R",'Mapa de Riesgos'!$A$66),"")</f>
        <v/>
      </c>
      <c r="W36" s="212"/>
      <c r="X36" s="212" t="str">
        <f>IF(AND('Mapa de Riesgos'!$H$72="Baja",'Mapa de Riesgos'!$L$72="Moderado"),CONCATENATE("R",'Mapa de Riesgos'!$A$72),"")</f>
        <v/>
      </c>
      <c r="Y36" s="212"/>
      <c r="Z36" s="212" t="str">
        <f>IF(AND('Mapa de Riesgos'!$H$78="Baja",'Mapa de Riesgos'!$L$78="Moderado"),CONCATENATE("R",'Mapa de Riesgos'!$A$78),"")</f>
        <v/>
      </c>
      <c r="AA36" s="213"/>
      <c r="AB36" s="229" t="str">
        <f>IF(AND('Mapa de Riesgos'!$H$66="Baja",'Mapa de Riesgos'!$L$66="Mayor"),CONCATENATE("R",'Mapa de Riesgos'!$A$66),"")</f>
        <v/>
      </c>
      <c r="AC36" s="230"/>
      <c r="AD36" s="230" t="str">
        <f>IF(AND('Mapa de Riesgos'!$H$72="Baja",'Mapa de Riesgos'!$L$72="Mayor"),CONCATENATE("R",'Mapa de Riesgos'!$A$72),"")</f>
        <v/>
      </c>
      <c r="AE36" s="230"/>
      <c r="AF36" s="230" t="str">
        <f>IF(AND('Mapa de Riesgos'!$H$78="Baja",'Mapa de Riesgos'!$L$78="Mayor"),CONCATENATE("R",'Mapa de Riesgos'!$A$78),"")</f>
        <v/>
      </c>
      <c r="AG36" s="231"/>
      <c r="AH36" s="220" t="str">
        <f>IF(AND('Mapa de Riesgos'!$H$66="Baja",'Mapa de Riesgos'!$L$66="Catastrófico"),CONCATENATE("R",'Mapa de Riesgos'!$A$66),"")</f>
        <v/>
      </c>
      <c r="AI36" s="221"/>
      <c r="AJ36" s="221" t="str">
        <f>IF(AND('Mapa de Riesgos'!$H$72="Baja",'Mapa de Riesgos'!$L$72="Catastrófico"),CONCATENATE("R",'Mapa de Riesgos'!$A$72),"")</f>
        <v/>
      </c>
      <c r="AK36" s="221"/>
      <c r="AL36" s="221" t="str">
        <f>IF(AND('Mapa de Riesgos'!$H$78="Baja",'Mapa de Riesgos'!$L$78="Catastrófico"),CONCATENATE("R",'Mapa de Riesgos'!$A$78),"")</f>
        <v/>
      </c>
      <c r="AM36" s="222"/>
      <c r="AN36" s="41"/>
      <c r="AO36" s="281"/>
      <c r="AP36" s="282"/>
      <c r="AQ36" s="282"/>
      <c r="AR36" s="282"/>
      <c r="AS36" s="282"/>
      <c r="AT36" s="283"/>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row>
    <row r="37" spans="1:80" ht="15.75" thickBot="1" x14ac:dyDescent="0.3">
      <c r="A37" s="41"/>
      <c r="B37" s="249"/>
      <c r="C37" s="249"/>
      <c r="D37" s="250"/>
      <c r="E37" s="245"/>
      <c r="F37" s="246"/>
      <c r="G37" s="246"/>
      <c r="H37" s="246"/>
      <c r="I37" s="246"/>
      <c r="J37" s="205"/>
      <c r="K37" s="206"/>
      <c r="L37" s="206"/>
      <c r="M37" s="206"/>
      <c r="N37" s="206"/>
      <c r="O37" s="207"/>
      <c r="P37" s="215"/>
      <c r="Q37" s="215"/>
      <c r="R37" s="215"/>
      <c r="S37" s="215"/>
      <c r="T37" s="215"/>
      <c r="U37" s="216"/>
      <c r="V37" s="214"/>
      <c r="W37" s="215"/>
      <c r="X37" s="215"/>
      <c r="Y37" s="215"/>
      <c r="Z37" s="215"/>
      <c r="AA37" s="216"/>
      <c r="AB37" s="232"/>
      <c r="AC37" s="233"/>
      <c r="AD37" s="233"/>
      <c r="AE37" s="233"/>
      <c r="AF37" s="233"/>
      <c r="AG37" s="234"/>
      <c r="AH37" s="223"/>
      <c r="AI37" s="224"/>
      <c r="AJ37" s="224"/>
      <c r="AK37" s="224"/>
      <c r="AL37" s="224"/>
      <c r="AM37" s="225"/>
      <c r="AN37" s="41"/>
      <c r="AO37" s="284"/>
      <c r="AP37" s="285"/>
      <c r="AQ37" s="285"/>
      <c r="AR37" s="285"/>
      <c r="AS37" s="285"/>
      <c r="AT37" s="286"/>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row>
    <row r="38" spans="1:80" x14ac:dyDescent="0.25">
      <c r="A38" s="41"/>
      <c r="B38" s="249"/>
      <c r="C38" s="249"/>
      <c r="D38" s="250"/>
      <c r="E38" s="239" t="s">
        <v>171</v>
      </c>
      <c r="F38" s="240"/>
      <c r="G38" s="240"/>
      <c r="H38" s="240"/>
      <c r="I38" s="241"/>
      <c r="J38" s="208" t="str">
        <f>IF(AND('Mapa de Riesgos'!$H$12="Muy Baja",'Mapa de Riesgos'!$L$12="Leve"),CONCATENATE("R",'Mapa de Riesgos'!$A$12),"")</f>
        <v/>
      </c>
      <c r="K38" s="209"/>
      <c r="L38" s="209" t="str">
        <f>IF(AND('Mapa de Riesgos'!$H$18="Muy Baja",'Mapa de Riesgos'!$L$18="Leve"),CONCATENATE("R",'Mapa de Riesgos'!$A$18),"")</f>
        <v/>
      </c>
      <c r="M38" s="209"/>
      <c r="N38" s="209" t="str">
        <f>IF(AND('Mapa de Riesgos'!$H$24="Muy Baja",'Mapa de Riesgos'!$L$24="Leve"),CONCATENATE("R",'Mapa de Riesgos'!$A$24),"")</f>
        <v/>
      </c>
      <c r="O38" s="210"/>
      <c r="P38" s="208" t="str">
        <f>IF(AND('Mapa de Riesgos'!$H$12="Muy Baja",'Mapa de Riesgos'!$L$12="Menor"),CONCATENATE("R",'Mapa de Riesgos'!$A$12),"")</f>
        <v/>
      </c>
      <c r="Q38" s="209"/>
      <c r="R38" s="209" t="str">
        <f>IF(AND('Mapa de Riesgos'!$H$18="Muy Baja",'Mapa de Riesgos'!$L$18="Menor"),CONCATENATE("R",'Mapa de Riesgos'!$A$18),"")</f>
        <v/>
      </c>
      <c r="S38" s="209"/>
      <c r="T38" s="209" t="str">
        <f>IF(AND('Mapa de Riesgos'!$H$24="Muy Baja",'Mapa de Riesgos'!$L$24="Menor"),CONCATENATE("R",'Mapa de Riesgos'!$A$24),"")</f>
        <v/>
      </c>
      <c r="U38" s="210"/>
      <c r="V38" s="217" t="str">
        <f>IF(AND('Mapa de Riesgos'!$H$12="Muy Baja",'Mapa de Riesgos'!$L$12="Moderado"),CONCATENATE("R",'Mapa de Riesgos'!$A$12),"")</f>
        <v/>
      </c>
      <c r="W38" s="218"/>
      <c r="X38" s="218" t="str">
        <f>IF(AND('Mapa de Riesgos'!$H$18="Muy Baja",'Mapa de Riesgos'!$L$18="Moderado"),CONCATENATE("R",'Mapa de Riesgos'!$A$18),"")</f>
        <v/>
      </c>
      <c r="Y38" s="218"/>
      <c r="Z38" s="218" t="str">
        <f>IF(AND('Mapa de Riesgos'!$H$24="Muy Baja",'Mapa de Riesgos'!$L$24="Moderado"),CONCATENATE("R",'Mapa de Riesgos'!$A$24),"")</f>
        <v/>
      </c>
      <c r="AA38" s="219"/>
      <c r="AB38" s="235" t="str">
        <f>IF(AND('Mapa de Riesgos'!$H$12="Muy Baja",'Mapa de Riesgos'!$L$12="Mayor"),CONCATENATE("R",'Mapa de Riesgos'!$A$12),"")</f>
        <v/>
      </c>
      <c r="AC38" s="236"/>
      <c r="AD38" s="236" t="str">
        <f>IF(AND('Mapa de Riesgos'!$H$18="Muy Baja",'Mapa de Riesgos'!$L$18="Mayor"),CONCATENATE("R",'Mapa de Riesgos'!$A$18),"")</f>
        <v/>
      </c>
      <c r="AE38" s="236"/>
      <c r="AF38" s="236" t="str">
        <f>IF(AND('Mapa de Riesgos'!$H$24="Muy Baja",'Mapa de Riesgos'!$L$24="Mayor"),CONCATENATE("R",'Mapa de Riesgos'!$A$24),"")</f>
        <v/>
      </c>
      <c r="AG38" s="237"/>
      <c r="AH38" s="226" t="str">
        <f>IF(AND('Mapa de Riesgos'!$H$12="Muy Baja",'Mapa de Riesgos'!$L$12="Catastrófico"),CONCATENATE("R",'Mapa de Riesgos'!$A$12),"")</f>
        <v/>
      </c>
      <c r="AI38" s="227"/>
      <c r="AJ38" s="227" t="str">
        <f>IF(AND('Mapa de Riesgos'!$H$18="Muy Baja",'Mapa de Riesgos'!$L$18="Catastrófico"),CONCATENATE("R",'Mapa de Riesgos'!$A$18),"")</f>
        <v/>
      </c>
      <c r="AK38" s="227"/>
      <c r="AL38" s="227" t="str">
        <f>IF(AND('Mapa de Riesgos'!$H$24="Muy Baja",'Mapa de Riesgos'!$L$24="Catastrófico"),CONCATENATE("R",'Mapa de Riesgos'!$A$24),"")</f>
        <v/>
      </c>
      <c r="AM38" s="228"/>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row>
    <row r="39" spans="1:80" x14ac:dyDescent="0.25">
      <c r="A39" s="41"/>
      <c r="B39" s="249"/>
      <c r="C39" s="249"/>
      <c r="D39" s="250"/>
      <c r="E39" s="242"/>
      <c r="F39" s="243"/>
      <c r="G39" s="243"/>
      <c r="H39" s="243"/>
      <c r="I39" s="244"/>
      <c r="J39" s="202"/>
      <c r="K39" s="203"/>
      <c r="L39" s="203"/>
      <c r="M39" s="203"/>
      <c r="N39" s="203"/>
      <c r="O39" s="204"/>
      <c r="P39" s="202"/>
      <c r="Q39" s="203"/>
      <c r="R39" s="203"/>
      <c r="S39" s="203"/>
      <c r="T39" s="203"/>
      <c r="U39" s="204"/>
      <c r="V39" s="211"/>
      <c r="W39" s="212"/>
      <c r="X39" s="212"/>
      <c r="Y39" s="212"/>
      <c r="Z39" s="212"/>
      <c r="AA39" s="213"/>
      <c r="AB39" s="229"/>
      <c r="AC39" s="230"/>
      <c r="AD39" s="230"/>
      <c r="AE39" s="230"/>
      <c r="AF39" s="230"/>
      <c r="AG39" s="231"/>
      <c r="AH39" s="220"/>
      <c r="AI39" s="221"/>
      <c r="AJ39" s="221"/>
      <c r="AK39" s="221"/>
      <c r="AL39" s="221"/>
      <c r="AM39" s="222"/>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row>
    <row r="40" spans="1:80" x14ac:dyDescent="0.25">
      <c r="A40" s="41"/>
      <c r="B40" s="249"/>
      <c r="C40" s="249"/>
      <c r="D40" s="250"/>
      <c r="E40" s="242"/>
      <c r="F40" s="243"/>
      <c r="G40" s="243"/>
      <c r="H40" s="243"/>
      <c r="I40" s="244"/>
      <c r="J40" s="202" t="str">
        <f>IF(AND('Mapa de Riesgos'!$H$30="Muy Baja",'Mapa de Riesgos'!$L$30="Leve"),CONCATENATE("R",'Mapa de Riesgos'!$A$30),"")</f>
        <v/>
      </c>
      <c r="K40" s="203"/>
      <c r="L40" s="203" t="str">
        <f>IF(AND('Mapa de Riesgos'!$H$36="Muy Baja",'Mapa de Riesgos'!$L$36="Leve"),CONCATENATE("R",'Mapa de Riesgos'!$A$36),"")</f>
        <v/>
      </c>
      <c r="M40" s="203"/>
      <c r="N40" s="203" t="str">
        <f>IF(AND('Mapa de Riesgos'!$H$42="Muy Baja",'Mapa de Riesgos'!$L$42="Leve"),CONCATENATE("R",'Mapa de Riesgos'!$A$42),"")</f>
        <v/>
      </c>
      <c r="O40" s="204"/>
      <c r="P40" s="202" t="str">
        <f>IF(AND('Mapa de Riesgos'!$H$30="Muy Baja",'Mapa de Riesgos'!$L$30="Menor"),CONCATENATE("R",'Mapa de Riesgos'!$A$30),"")</f>
        <v/>
      </c>
      <c r="Q40" s="203"/>
      <c r="R40" s="203" t="str">
        <f>IF(AND('Mapa de Riesgos'!$H$36="Muy Baja",'Mapa de Riesgos'!$L$36="Menor"),CONCATENATE("R",'Mapa de Riesgos'!$A$36),"")</f>
        <v/>
      </c>
      <c r="S40" s="203"/>
      <c r="T40" s="203" t="str">
        <f>IF(AND('Mapa de Riesgos'!$H$42="Muy Baja",'Mapa de Riesgos'!$L$42="Menor"),CONCATENATE("R",'Mapa de Riesgos'!$A$42),"")</f>
        <v/>
      </c>
      <c r="U40" s="204"/>
      <c r="V40" s="211" t="str">
        <f>IF(AND('Mapa de Riesgos'!$H$30="Muy Baja",'Mapa de Riesgos'!$L$30="Moderado"),CONCATENATE("R",'Mapa de Riesgos'!$A$30),"")</f>
        <v/>
      </c>
      <c r="W40" s="212"/>
      <c r="X40" s="212" t="str">
        <f>IF(AND('Mapa de Riesgos'!$H$36="Muy Baja",'Mapa de Riesgos'!$L$36="Moderado"),CONCATENATE("R",'Mapa de Riesgos'!$A$36),"")</f>
        <v/>
      </c>
      <c r="Y40" s="212"/>
      <c r="Z40" s="212" t="str">
        <f>IF(AND('Mapa de Riesgos'!$H$42="Muy Baja",'Mapa de Riesgos'!$L$42="Moderado"),CONCATENATE("R",'Mapa de Riesgos'!$A$42),"")</f>
        <v/>
      </c>
      <c r="AA40" s="213"/>
      <c r="AB40" s="229" t="str">
        <f>IF(AND('Mapa de Riesgos'!$H$30="Muy Baja",'Mapa de Riesgos'!$L$30="Mayor"),CONCATENATE("R",'Mapa de Riesgos'!$A$30),"")</f>
        <v/>
      </c>
      <c r="AC40" s="230"/>
      <c r="AD40" s="230" t="str">
        <f>IF(AND('Mapa de Riesgos'!$H$36="Muy Baja",'Mapa de Riesgos'!$L$36="Mayor"),CONCATENATE("R",'Mapa de Riesgos'!$A$36),"")</f>
        <v/>
      </c>
      <c r="AE40" s="230"/>
      <c r="AF40" s="230" t="str">
        <f>IF(AND('Mapa de Riesgos'!$H$42="Muy Baja",'Mapa de Riesgos'!$L$42="Mayor"),CONCATENATE("R",'Mapa de Riesgos'!$A$42),"")</f>
        <v/>
      </c>
      <c r="AG40" s="231"/>
      <c r="AH40" s="220" t="str">
        <f>IF(AND('Mapa de Riesgos'!$H$30="Muy Baja",'Mapa de Riesgos'!$L$30="Catastrófico"),CONCATENATE("R",'Mapa de Riesgos'!$A$30),"")</f>
        <v/>
      </c>
      <c r="AI40" s="221"/>
      <c r="AJ40" s="221" t="str">
        <f>IF(AND('Mapa de Riesgos'!$H$36="Muy Baja",'Mapa de Riesgos'!$L$36="Catastrófico"),CONCATENATE("R",'Mapa de Riesgos'!$A$36),"")</f>
        <v/>
      </c>
      <c r="AK40" s="221"/>
      <c r="AL40" s="221" t="str">
        <f>IF(AND('Mapa de Riesgos'!$H$42="Muy Baja",'Mapa de Riesgos'!$L$42="Catastrófico"),CONCATENATE("R",'Mapa de Riesgos'!$A$42),"")</f>
        <v/>
      </c>
      <c r="AM40" s="222"/>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row>
    <row r="41" spans="1:80" x14ac:dyDescent="0.25">
      <c r="A41" s="41"/>
      <c r="B41" s="249"/>
      <c r="C41" s="249"/>
      <c r="D41" s="250"/>
      <c r="E41" s="242"/>
      <c r="F41" s="243"/>
      <c r="G41" s="243"/>
      <c r="H41" s="243"/>
      <c r="I41" s="244"/>
      <c r="J41" s="202"/>
      <c r="K41" s="203"/>
      <c r="L41" s="203"/>
      <c r="M41" s="203"/>
      <c r="N41" s="203"/>
      <c r="O41" s="204"/>
      <c r="P41" s="202"/>
      <c r="Q41" s="203"/>
      <c r="R41" s="203"/>
      <c r="S41" s="203"/>
      <c r="T41" s="203"/>
      <c r="U41" s="204"/>
      <c r="V41" s="211"/>
      <c r="W41" s="212"/>
      <c r="X41" s="212"/>
      <c r="Y41" s="212"/>
      <c r="Z41" s="212"/>
      <c r="AA41" s="213"/>
      <c r="AB41" s="229"/>
      <c r="AC41" s="230"/>
      <c r="AD41" s="230"/>
      <c r="AE41" s="230"/>
      <c r="AF41" s="230"/>
      <c r="AG41" s="231"/>
      <c r="AH41" s="220"/>
      <c r="AI41" s="221"/>
      <c r="AJ41" s="221"/>
      <c r="AK41" s="221"/>
      <c r="AL41" s="221"/>
      <c r="AM41" s="222"/>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row>
    <row r="42" spans="1:80" x14ac:dyDescent="0.25">
      <c r="A42" s="41"/>
      <c r="B42" s="249"/>
      <c r="C42" s="249"/>
      <c r="D42" s="250"/>
      <c r="E42" s="242"/>
      <c r="F42" s="243"/>
      <c r="G42" s="243"/>
      <c r="H42" s="243"/>
      <c r="I42" s="244"/>
      <c r="J42" s="202" t="str">
        <f>IF(AND('Mapa de Riesgos'!$H$48="Muy Baja",'Mapa de Riesgos'!$L$48="Leve"),CONCATENATE("R",'Mapa de Riesgos'!$A$48),"")</f>
        <v/>
      </c>
      <c r="K42" s="203"/>
      <c r="L42" s="203" t="str">
        <f>IF(AND('Mapa de Riesgos'!$H$54="Muy Baja",'Mapa de Riesgos'!$L$54="Leve"),CONCATENATE("R",'Mapa de Riesgos'!$A$54),"")</f>
        <v/>
      </c>
      <c r="M42" s="203"/>
      <c r="N42" s="203" t="str">
        <f>IF(AND('Mapa de Riesgos'!$H$60="Muy Baja",'Mapa de Riesgos'!$L$60="Leve"),CONCATENATE("R",'Mapa de Riesgos'!$A$60),"")</f>
        <v/>
      </c>
      <c r="O42" s="204"/>
      <c r="P42" s="202" t="str">
        <f>IF(AND('Mapa de Riesgos'!$H$48="Muy Baja",'Mapa de Riesgos'!$L$48="Menor"),CONCATENATE("R",'Mapa de Riesgos'!$A$48),"")</f>
        <v/>
      </c>
      <c r="Q42" s="203"/>
      <c r="R42" s="203" t="str">
        <f>IF(AND('Mapa de Riesgos'!$H$54="Muy Baja",'Mapa de Riesgos'!$L$54="Menor"),CONCATENATE("R",'Mapa de Riesgos'!$A$54),"")</f>
        <v/>
      </c>
      <c r="S42" s="203"/>
      <c r="T42" s="203" t="str">
        <f>IF(AND('Mapa de Riesgos'!$H$60="Muy Baja",'Mapa de Riesgos'!$L$60="Menor"),CONCATENATE("R",'Mapa de Riesgos'!$A$60),"")</f>
        <v/>
      </c>
      <c r="U42" s="204"/>
      <c r="V42" s="211" t="str">
        <f>IF(AND('Mapa de Riesgos'!$H$48="Muy Baja",'Mapa de Riesgos'!$L$48="Moderado"),CONCATENATE("R",'Mapa de Riesgos'!$A$48),"")</f>
        <v/>
      </c>
      <c r="W42" s="212"/>
      <c r="X42" s="212" t="str">
        <f>IF(AND('Mapa de Riesgos'!$H$54="Muy Baja",'Mapa de Riesgos'!$L$54="Moderado"),CONCATENATE("R",'Mapa de Riesgos'!$A$54),"")</f>
        <v/>
      </c>
      <c r="Y42" s="212"/>
      <c r="Z42" s="212" t="str">
        <f>IF(AND('Mapa de Riesgos'!$H$60="Muy Baja",'Mapa de Riesgos'!$L$60="Moderado"),CONCATENATE("R",'Mapa de Riesgos'!$A$60),"")</f>
        <v/>
      </c>
      <c r="AA42" s="213"/>
      <c r="AB42" s="229" t="str">
        <f>IF(AND('Mapa de Riesgos'!$H$48="Muy Baja",'Mapa de Riesgos'!$L$48="Mayor"),CONCATENATE("R",'Mapa de Riesgos'!$A$48),"")</f>
        <v/>
      </c>
      <c r="AC42" s="230"/>
      <c r="AD42" s="230" t="str">
        <f>IF(AND('Mapa de Riesgos'!$H$54="Muy Baja",'Mapa de Riesgos'!$L$54="Mayor"),CONCATENATE("R",'Mapa de Riesgos'!$A$54),"")</f>
        <v/>
      </c>
      <c r="AE42" s="230"/>
      <c r="AF42" s="230" t="str">
        <f>IF(AND('Mapa de Riesgos'!$H$60="Muy Baja",'Mapa de Riesgos'!$L$60="Mayor"),CONCATENATE("R",'Mapa de Riesgos'!$A$60),"")</f>
        <v/>
      </c>
      <c r="AG42" s="231"/>
      <c r="AH42" s="220" t="str">
        <f>IF(AND('Mapa de Riesgos'!$H$48="Muy Baja",'Mapa de Riesgos'!$L$48="Catastrófico"),CONCATENATE("R",'Mapa de Riesgos'!$A$48),"")</f>
        <v/>
      </c>
      <c r="AI42" s="221"/>
      <c r="AJ42" s="221" t="str">
        <f>IF(AND('Mapa de Riesgos'!$H$54="Muy Baja",'Mapa de Riesgos'!$L$54="Catastrófico"),CONCATENATE("R",'Mapa de Riesgos'!$A$54),"")</f>
        <v/>
      </c>
      <c r="AK42" s="221"/>
      <c r="AL42" s="221" t="str">
        <f>IF(AND('Mapa de Riesgos'!$H$60="Muy Baja",'Mapa de Riesgos'!$L$60="Catastrófico"),CONCATENATE("R",'Mapa de Riesgos'!$A$60),"")</f>
        <v/>
      </c>
      <c r="AM42" s="222"/>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row>
    <row r="43" spans="1:80" x14ac:dyDescent="0.25">
      <c r="A43" s="41"/>
      <c r="B43" s="249"/>
      <c r="C43" s="249"/>
      <c r="D43" s="250"/>
      <c r="E43" s="242"/>
      <c r="F43" s="243"/>
      <c r="G43" s="243"/>
      <c r="H43" s="243"/>
      <c r="I43" s="244"/>
      <c r="J43" s="202"/>
      <c r="K43" s="203"/>
      <c r="L43" s="203"/>
      <c r="M43" s="203"/>
      <c r="N43" s="203"/>
      <c r="O43" s="204"/>
      <c r="P43" s="202"/>
      <c r="Q43" s="203"/>
      <c r="R43" s="203"/>
      <c r="S43" s="203"/>
      <c r="T43" s="203"/>
      <c r="U43" s="204"/>
      <c r="V43" s="211"/>
      <c r="W43" s="212"/>
      <c r="X43" s="212"/>
      <c r="Y43" s="212"/>
      <c r="Z43" s="212"/>
      <c r="AA43" s="213"/>
      <c r="AB43" s="229"/>
      <c r="AC43" s="230"/>
      <c r="AD43" s="230"/>
      <c r="AE43" s="230"/>
      <c r="AF43" s="230"/>
      <c r="AG43" s="231"/>
      <c r="AH43" s="220"/>
      <c r="AI43" s="221"/>
      <c r="AJ43" s="221"/>
      <c r="AK43" s="221"/>
      <c r="AL43" s="221"/>
      <c r="AM43" s="222"/>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row>
    <row r="44" spans="1:80" x14ac:dyDescent="0.25">
      <c r="A44" s="41"/>
      <c r="B44" s="249"/>
      <c r="C44" s="249"/>
      <c r="D44" s="250"/>
      <c r="E44" s="242"/>
      <c r="F44" s="243"/>
      <c r="G44" s="243"/>
      <c r="H44" s="243"/>
      <c r="I44" s="244"/>
      <c r="J44" s="202" t="str">
        <f>IF(AND('Mapa de Riesgos'!$H$66="Muy Baja",'Mapa de Riesgos'!$L$66="Leve"),CONCATENATE("R",'Mapa de Riesgos'!$A$66),"")</f>
        <v/>
      </c>
      <c r="K44" s="203"/>
      <c r="L44" s="203" t="str">
        <f>IF(AND('Mapa de Riesgos'!$H$72="Muy Baja",'Mapa de Riesgos'!$L$72="Leve"),CONCATENATE("R",'Mapa de Riesgos'!$A$72),"")</f>
        <v/>
      </c>
      <c r="M44" s="203"/>
      <c r="N44" s="203" t="str">
        <f>IF(AND('Mapa de Riesgos'!$H$78="Muy Baja",'Mapa de Riesgos'!$L$78="Leve"),CONCATENATE("R",'Mapa de Riesgos'!$A$78),"")</f>
        <v/>
      </c>
      <c r="O44" s="204"/>
      <c r="P44" s="202" t="str">
        <f>IF(AND('Mapa de Riesgos'!$H$66="Muy Baja",'Mapa de Riesgos'!$L$66="Menor"),CONCATENATE("R",'Mapa de Riesgos'!$A$66),"")</f>
        <v/>
      </c>
      <c r="Q44" s="203"/>
      <c r="R44" s="203" t="str">
        <f>IF(AND('Mapa de Riesgos'!$H$72="Muy Baja",'Mapa de Riesgos'!$L$72="Menor"),CONCATENATE("R",'Mapa de Riesgos'!$A$72),"")</f>
        <v/>
      </c>
      <c r="S44" s="203"/>
      <c r="T44" s="203" t="str">
        <f>IF(AND('Mapa de Riesgos'!$H$78="Muy Baja",'Mapa de Riesgos'!$L$78="Menor"),CONCATENATE("R",'Mapa de Riesgos'!$A$78),"")</f>
        <v/>
      </c>
      <c r="U44" s="204"/>
      <c r="V44" s="211" t="str">
        <f>IF(AND('Mapa de Riesgos'!$H$66="Muy Baja",'Mapa de Riesgos'!$L$66="Moderado"),CONCATENATE("R",'Mapa de Riesgos'!$A$66),"")</f>
        <v/>
      </c>
      <c r="W44" s="212"/>
      <c r="X44" s="212" t="str">
        <f>IF(AND('Mapa de Riesgos'!$H$72="Muy Baja",'Mapa de Riesgos'!$L$72="Moderado"),CONCATENATE("R",'Mapa de Riesgos'!$A$72),"")</f>
        <v/>
      </c>
      <c r="Y44" s="212"/>
      <c r="Z44" s="212" t="str">
        <f>IF(AND('Mapa de Riesgos'!$H$78="Muy Baja",'Mapa de Riesgos'!$L$78="Moderado"),CONCATENATE("R",'Mapa de Riesgos'!$A$78),"")</f>
        <v/>
      </c>
      <c r="AA44" s="213"/>
      <c r="AB44" s="229" t="str">
        <f>IF(AND('Mapa de Riesgos'!$H$66="Muy Baja",'Mapa de Riesgos'!$L$66="Mayor"),CONCATENATE("R",'Mapa de Riesgos'!$A$66),"")</f>
        <v/>
      </c>
      <c r="AC44" s="230"/>
      <c r="AD44" s="230" t="str">
        <f>IF(AND('Mapa de Riesgos'!$H$72="Muy Baja",'Mapa de Riesgos'!$L$72="Mayor"),CONCATENATE("R",'Mapa de Riesgos'!$A$72),"")</f>
        <v/>
      </c>
      <c r="AE44" s="230"/>
      <c r="AF44" s="230" t="str">
        <f>IF(AND('Mapa de Riesgos'!$H$78="Muy Baja",'Mapa de Riesgos'!$L$78="Mayor"),CONCATENATE("R",'Mapa de Riesgos'!$A$78),"")</f>
        <v/>
      </c>
      <c r="AG44" s="231"/>
      <c r="AH44" s="220" t="str">
        <f>IF(AND('Mapa de Riesgos'!$H$66="Muy Baja",'Mapa de Riesgos'!$L$66="Catastrófico"),CONCATENATE("R",'Mapa de Riesgos'!$A$66),"")</f>
        <v/>
      </c>
      <c r="AI44" s="221"/>
      <c r="AJ44" s="221" t="str">
        <f>IF(AND('Mapa de Riesgos'!$H$72="Muy Baja",'Mapa de Riesgos'!$L$72="Catastrófico"),CONCATENATE("R",'Mapa de Riesgos'!$A$72),"")</f>
        <v/>
      </c>
      <c r="AK44" s="221"/>
      <c r="AL44" s="221" t="str">
        <f>IF(AND('Mapa de Riesgos'!$H$78="Muy Baja",'Mapa de Riesgos'!$L$78="Catastrófico"),CONCATENATE("R",'Mapa de Riesgos'!$A$78),"")</f>
        <v/>
      </c>
      <c r="AM44" s="222"/>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row>
    <row r="45" spans="1:80" ht="15.75" thickBot="1" x14ac:dyDescent="0.3">
      <c r="A45" s="41"/>
      <c r="B45" s="249"/>
      <c r="C45" s="249"/>
      <c r="D45" s="250"/>
      <c r="E45" s="245"/>
      <c r="F45" s="246"/>
      <c r="G45" s="246"/>
      <c r="H45" s="246"/>
      <c r="I45" s="247"/>
      <c r="J45" s="205"/>
      <c r="K45" s="206"/>
      <c r="L45" s="206"/>
      <c r="M45" s="206"/>
      <c r="N45" s="206"/>
      <c r="O45" s="207"/>
      <c r="P45" s="205"/>
      <c r="Q45" s="206"/>
      <c r="R45" s="206"/>
      <c r="S45" s="206"/>
      <c r="T45" s="206"/>
      <c r="U45" s="207"/>
      <c r="V45" s="214"/>
      <c r="W45" s="215"/>
      <c r="X45" s="215"/>
      <c r="Y45" s="215"/>
      <c r="Z45" s="215"/>
      <c r="AA45" s="216"/>
      <c r="AB45" s="232"/>
      <c r="AC45" s="233"/>
      <c r="AD45" s="233"/>
      <c r="AE45" s="233"/>
      <c r="AF45" s="233"/>
      <c r="AG45" s="234"/>
      <c r="AH45" s="223"/>
      <c r="AI45" s="224"/>
      <c r="AJ45" s="224"/>
      <c r="AK45" s="224"/>
      <c r="AL45" s="224"/>
      <c r="AM45" s="225"/>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row>
    <row r="46" spans="1:80" x14ac:dyDescent="0.25">
      <c r="A46" s="41"/>
      <c r="B46" s="41"/>
      <c r="C46" s="41"/>
      <c r="D46" s="41"/>
      <c r="E46" s="41"/>
      <c r="F46" s="41"/>
      <c r="G46" s="41"/>
      <c r="H46" s="41"/>
      <c r="I46" s="41"/>
      <c r="J46" s="239" t="s">
        <v>172</v>
      </c>
      <c r="K46" s="240"/>
      <c r="L46" s="240"/>
      <c r="M46" s="240"/>
      <c r="N46" s="240"/>
      <c r="O46" s="241"/>
      <c r="P46" s="239" t="s">
        <v>173</v>
      </c>
      <c r="Q46" s="240"/>
      <c r="R46" s="240"/>
      <c r="S46" s="240"/>
      <c r="T46" s="240"/>
      <c r="U46" s="241"/>
      <c r="V46" s="239" t="s">
        <v>174</v>
      </c>
      <c r="W46" s="240"/>
      <c r="X46" s="240"/>
      <c r="Y46" s="240"/>
      <c r="Z46" s="240"/>
      <c r="AA46" s="241"/>
      <c r="AB46" s="239" t="s">
        <v>175</v>
      </c>
      <c r="AC46" s="248"/>
      <c r="AD46" s="240"/>
      <c r="AE46" s="240"/>
      <c r="AF46" s="240"/>
      <c r="AG46" s="241"/>
      <c r="AH46" s="239" t="s">
        <v>176</v>
      </c>
      <c r="AI46" s="240"/>
      <c r="AJ46" s="240"/>
      <c r="AK46" s="240"/>
      <c r="AL46" s="240"/>
      <c r="AM46" s="2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row>
    <row r="47" spans="1:80" x14ac:dyDescent="0.25">
      <c r="A47" s="41"/>
      <c r="B47" s="41"/>
      <c r="C47" s="41"/>
      <c r="D47" s="41"/>
      <c r="E47" s="41"/>
      <c r="F47" s="41"/>
      <c r="G47" s="41"/>
      <c r="H47" s="41"/>
      <c r="I47" s="41"/>
      <c r="J47" s="242"/>
      <c r="K47" s="243"/>
      <c r="L47" s="243"/>
      <c r="M47" s="243"/>
      <c r="N47" s="243"/>
      <c r="O47" s="244"/>
      <c r="P47" s="242"/>
      <c r="Q47" s="243"/>
      <c r="R47" s="243"/>
      <c r="S47" s="243"/>
      <c r="T47" s="243"/>
      <c r="U47" s="244"/>
      <c r="V47" s="242"/>
      <c r="W47" s="243"/>
      <c r="X47" s="243"/>
      <c r="Y47" s="243"/>
      <c r="Z47" s="243"/>
      <c r="AA47" s="244"/>
      <c r="AB47" s="242"/>
      <c r="AC47" s="243"/>
      <c r="AD47" s="243"/>
      <c r="AE47" s="243"/>
      <c r="AF47" s="243"/>
      <c r="AG47" s="244"/>
      <c r="AH47" s="242"/>
      <c r="AI47" s="243"/>
      <c r="AJ47" s="243"/>
      <c r="AK47" s="243"/>
      <c r="AL47" s="243"/>
      <c r="AM47" s="244"/>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row>
    <row r="48" spans="1:80" x14ac:dyDescent="0.25">
      <c r="A48" s="41"/>
      <c r="B48" s="41"/>
      <c r="C48" s="41"/>
      <c r="D48" s="41"/>
      <c r="E48" s="41"/>
      <c r="F48" s="41"/>
      <c r="G48" s="41"/>
      <c r="H48" s="41"/>
      <c r="I48" s="41"/>
      <c r="J48" s="242"/>
      <c r="K48" s="243"/>
      <c r="L48" s="243"/>
      <c r="M48" s="243"/>
      <c r="N48" s="243"/>
      <c r="O48" s="244"/>
      <c r="P48" s="242"/>
      <c r="Q48" s="243"/>
      <c r="R48" s="243"/>
      <c r="S48" s="243"/>
      <c r="T48" s="243"/>
      <c r="U48" s="244"/>
      <c r="V48" s="242"/>
      <c r="W48" s="243"/>
      <c r="X48" s="243"/>
      <c r="Y48" s="243"/>
      <c r="Z48" s="243"/>
      <c r="AA48" s="244"/>
      <c r="AB48" s="242"/>
      <c r="AC48" s="243"/>
      <c r="AD48" s="243"/>
      <c r="AE48" s="243"/>
      <c r="AF48" s="243"/>
      <c r="AG48" s="244"/>
      <c r="AH48" s="242"/>
      <c r="AI48" s="243"/>
      <c r="AJ48" s="243"/>
      <c r="AK48" s="243"/>
      <c r="AL48" s="243"/>
      <c r="AM48" s="244"/>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row>
    <row r="49" spans="1:80" x14ac:dyDescent="0.25">
      <c r="A49" s="41"/>
      <c r="B49" s="41"/>
      <c r="C49" s="41"/>
      <c r="D49" s="41"/>
      <c r="E49" s="41"/>
      <c r="F49" s="41"/>
      <c r="G49" s="41"/>
      <c r="H49" s="41"/>
      <c r="I49" s="41"/>
      <c r="J49" s="242"/>
      <c r="K49" s="243"/>
      <c r="L49" s="243"/>
      <c r="M49" s="243"/>
      <c r="N49" s="243"/>
      <c r="O49" s="244"/>
      <c r="P49" s="242"/>
      <c r="Q49" s="243"/>
      <c r="R49" s="243"/>
      <c r="S49" s="243"/>
      <c r="T49" s="243"/>
      <c r="U49" s="244"/>
      <c r="V49" s="242"/>
      <c r="W49" s="243"/>
      <c r="X49" s="243"/>
      <c r="Y49" s="243"/>
      <c r="Z49" s="243"/>
      <c r="AA49" s="244"/>
      <c r="AB49" s="242"/>
      <c r="AC49" s="243"/>
      <c r="AD49" s="243"/>
      <c r="AE49" s="243"/>
      <c r="AF49" s="243"/>
      <c r="AG49" s="244"/>
      <c r="AH49" s="242"/>
      <c r="AI49" s="243"/>
      <c r="AJ49" s="243"/>
      <c r="AK49" s="243"/>
      <c r="AL49" s="243"/>
      <c r="AM49" s="244"/>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row>
    <row r="50" spans="1:80" x14ac:dyDescent="0.25">
      <c r="A50" s="41"/>
      <c r="B50" s="41"/>
      <c r="C50" s="41"/>
      <c r="D50" s="41"/>
      <c r="E50" s="41"/>
      <c r="F50" s="41"/>
      <c r="G50" s="41"/>
      <c r="H50" s="41"/>
      <c r="I50" s="41"/>
      <c r="J50" s="242"/>
      <c r="K50" s="243"/>
      <c r="L50" s="243"/>
      <c r="M50" s="243"/>
      <c r="N50" s="243"/>
      <c r="O50" s="244"/>
      <c r="P50" s="242"/>
      <c r="Q50" s="243"/>
      <c r="R50" s="243"/>
      <c r="S50" s="243"/>
      <c r="T50" s="243"/>
      <c r="U50" s="244"/>
      <c r="V50" s="242"/>
      <c r="W50" s="243"/>
      <c r="X50" s="243"/>
      <c r="Y50" s="243"/>
      <c r="Z50" s="243"/>
      <c r="AA50" s="244"/>
      <c r="AB50" s="242"/>
      <c r="AC50" s="243"/>
      <c r="AD50" s="243"/>
      <c r="AE50" s="243"/>
      <c r="AF50" s="243"/>
      <c r="AG50" s="244"/>
      <c r="AH50" s="242"/>
      <c r="AI50" s="243"/>
      <c r="AJ50" s="243"/>
      <c r="AK50" s="243"/>
      <c r="AL50" s="243"/>
      <c r="AM50" s="244"/>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row>
    <row r="51" spans="1:80" ht="15.75" thickBot="1" x14ac:dyDescent="0.3">
      <c r="A51" s="41"/>
      <c r="B51" s="41"/>
      <c r="C51" s="41"/>
      <c r="D51" s="41"/>
      <c r="E51" s="41"/>
      <c r="F51" s="41"/>
      <c r="G51" s="41"/>
      <c r="H51" s="41"/>
      <c r="I51" s="41"/>
      <c r="J51" s="245"/>
      <c r="K51" s="246"/>
      <c r="L51" s="246"/>
      <c r="M51" s="246"/>
      <c r="N51" s="246"/>
      <c r="O51" s="247"/>
      <c r="P51" s="245"/>
      <c r="Q51" s="246"/>
      <c r="R51" s="246"/>
      <c r="S51" s="246"/>
      <c r="T51" s="246"/>
      <c r="U51" s="247"/>
      <c r="V51" s="245"/>
      <c r="W51" s="246"/>
      <c r="X51" s="246"/>
      <c r="Y51" s="246"/>
      <c r="Z51" s="246"/>
      <c r="AA51" s="247"/>
      <c r="AB51" s="245"/>
      <c r="AC51" s="246"/>
      <c r="AD51" s="246"/>
      <c r="AE51" s="246"/>
      <c r="AF51" s="246"/>
      <c r="AG51" s="247"/>
      <c r="AH51" s="245"/>
      <c r="AI51" s="246"/>
      <c r="AJ51" s="246"/>
      <c r="AK51" s="246"/>
      <c r="AL51" s="246"/>
      <c r="AM51" s="247"/>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row>
    <row r="52" spans="1:80" x14ac:dyDescent="0.2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row>
    <row r="53" spans="1:80" ht="15" customHeight="1" x14ac:dyDescent="0.25">
      <c r="A53" s="41"/>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row>
    <row r="54" spans="1:80" ht="15" customHeight="1" x14ac:dyDescent="0.25">
      <c r="A54" s="41"/>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row>
    <row r="55" spans="1:80" x14ac:dyDescent="0.2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row>
    <row r="56" spans="1:80" x14ac:dyDescent="0.2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row>
    <row r="57" spans="1:80" x14ac:dyDescent="0.2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row>
    <row r="58" spans="1:80" x14ac:dyDescent="0.2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row>
    <row r="59" spans="1:80" x14ac:dyDescent="0.2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row>
    <row r="60" spans="1:80" x14ac:dyDescent="0.2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row>
    <row r="61" spans="1:80" x14ac:dyDescent="0.2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row>
    <row r="62" spans="1:80" x14ac:dyDescent="0.2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row>
    <row r="63" spans="1:80" x14ac:dyDescent="0.25">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row>
    <row r="64" spans="1:80" x14ac:dyDescent="0.25">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row>
    <row r="65" spans="1:80" x14ac:dyDescent="0.2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row>
    <row r="66" spans="1:80" x14ac:dyDescent="0.2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row>
    <row r="67" spans="1:80" x14ac:dyDescent="0.2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row>
    <row r="68" spans="1:80" x14ac:dyDescent="0.2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row>
    <row r="69" spans="1:80" x14ac:dyDescent="0.2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row>
    <row r="70" spans="1:80" x14ac:dyDescent="0.2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row>
    <row r="71" spans="1:80" x14ac:dyDescent="0.25">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row>
    <row r="72" spans="1:80" x14ac:dyDescent="0.2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row>
    <row r="73" spans="1:80" x14ac:dyDescent="0.25">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row>
    <row r="74" spans="1:80" x14ac:dyDescent="0.25">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row>
    <row r="75" spans="1:80" x14ac:dyDescent="0.25">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row>
    <row r="76" spans="1:80" x14ac:dyDescent="0.25">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row>
    <row r="77" spans="1:80" x14ac:dyDescent="0.25">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row>
    <row r="78" spans="1:80" x14ac:dyDescent="0.25">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row>
    <row r="79" spans="1:80" x14ac:dyDescent="0.25">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row>
    <row r="80" spans="1:80" x14ac:dyDescent="0.25">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row>
    <row r="81" spans="1:63" x14ac:dyDescent="0.25">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row>
    <row r="82" spans="1:63" x14ac:dyDescent="0.25">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row>
    <row r="83" spans="1:63" x14ac:dyDescent="0.25">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row>
    <row r="84" spans="1:63" x14ac:dyDescent="0.25">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row>
    <row r="85" spans="1:63" x14ac:dyDescent="0.25">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row>
    <row r="86" spans="1:63" x14ac:dyDescent="0.25">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row>
    <row r="87" spans="1:63" x14ac:dyDescent="0.25">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row>
    <row r="88" spans="1:63" x14ac:dyDescent="0.25">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row>
    <row r="89" spans="1:63" x14ac:dyDescent="0.25">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row>
    <row r="90" spans="1:63" x14ac:dyDescent="0.25">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row>
    <row r="91" spans="1:63" x14ac:dyDescent="0.25">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row>
    <row r="92" spans="1:63" x14ac:dyDescent="0.25">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row>
    <row r="93" spans="1:63" x14ac:dyDescent="0.25">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row>
    <row r="94" spans="1:63" x14ac:dyDescent="0.25">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row>
    <row r="95" spans="1:63" x14ac:dyDescent="0.25">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row>
    <row r="96" spans="1:63" x14ac:dyDescent="0.25">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row>
    <row r="97" spans="1:63" x14ac:dyDescent="0.25">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row>
    <row r="98" spans="1:63" x14ac:dyDescent="0.25">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row>
    <row r="99" spans="1:63" x14ac:dyDescent="0.25">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row>
    <row r="100" spans="1:63" x14ac:dyDescent="0.25">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row>
    <row r="101" spans="1:63" x14ac:dyDescent="0.25">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row>
    <row r="102" spans="1:63" x14ac:dyDescent="0.25">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row>
    <row r="103" spans="1:63" x14ac:dyDescent="0.25">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row>
    <row r="104" spans="1:63" x14ac:dyDescent="0.25">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row>
    <row r="105" spans="1:63" x14ac:dyDescent="0.25">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row>
    <row r="106" spans="1:63" x14ac:dyDescent="0.25">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row>
    <row r="107" spans="1:63" x14ac:dyDescent="0.25">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row>
    <row r="108" spans="1:63" x14ac:dyDescent="0.25">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row>
    <row r="109" spans="1:63" x14ac:dyDescent="0.2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row>
    <row r="110" spans="1:63" x14ac:dyDescent="0.2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row>
    <row r="111" spans="1:63" x14ac:dyDescent="0.2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row>
    <row r="112" spans="1:63" x14ac:dyDescent="0.2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row>
    <row r="113" spans="1:63" x14ac:dyDescent="0.25">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row>
    <row r="114" spans="1:63" x14ac:dyDescent="0.25">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row>
    <row r="115" spans="1:63" x14ac:dyDescent="0.2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row>
    <row r="116" spans="1:63" x14ac:dyDescent="0.2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row>
    <row r="117" spans="1:63" x14ac:dyDescent="0.2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row>
    <row r="118" spans="1:63" x14ac:dyDescent="0.2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row>
    <row r="119" spans="1:63" x14ac:dyDescent="0.2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row>
    <row r="120" spans="1:63" x14ac:dyDescent="0.2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row>
    <row r="121" spans="1:63" x14ac:dyDescent="0.2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row>
    <row r="122" spans="1:63" x14ac:dyDescent="0.25">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row>
    <row r="123" spans="1:63" x14ac:dyDescent="0.25">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row>
    <row r="124" spans="1:63" x14ac:dyDescent="0.25">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row>
    <row r="125" spans="1:63" x14ac:dyDescent="0.25">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row>
    <row r="126" spans="1:63" x14ac:dyDescent="0.25">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row>
    <row r="127" spans="1:63" x14ac:dyDescent="0.25">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row>
    <row r="128" spans="1:63" x14ac:dyDescent="0.25">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row>
    <row r="129" spans="2:63" x14ac:dyDescent="0.25">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row>
    <row r="130" spans="2:63" x14ac:dyDescent="0.25">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row>
    <row r="131" spans="2:63" x14ac:dyDescent="0.25">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row>
    <row r="132" spans="2:63" x14ac:dyDescent="0.25">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row>
    <row r="133" spans="2:63" x14ac:dyDescent="0.25">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row>
    <row r="134" spans="2:63" x14ac:dyDescent="0.25">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row>
    <row r="135" spans="2:63" x14ac:dyDescent="0.25">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row>
    <row r="136" spans="2:63" x14ac:dyDescent="0.25">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row>
    <row r="137" spans="2:63" x14ac:dyDescent="0.25">
      <c r="B137" s="41"/>
      <c r="C137" s="41"/>
      <c r="D137" s="41"/>
      <c r="E137" s="41"/>
      <c r="F137" s="41"/>
      <c r="G137" s="41"/>
      <c r="H137" s="41"/>
      <c r="I137" s="41"/>
    </row>
    <row r="138" spans="2:63" x14ac:dyDescent="0.25">
      <c r="B138" s="41"/>
      <c r="C138" s="41"/>
      <c r="D138" s="41"/>
      <c r="E138" s="41"/>
      <c r="F138" s="41"/>
      <c r="G138" s="41"/>
      <c r="H138" s="41"/>
      <c r="I138" s="41"/>
    </row>
    <row r="139" spans="2:63" x14ac:dyDescent="0.25">
      <c r="B139" s="41"/>
      <c r="C139" s="41"/>
      <c r="D139" s="41"/>
      <c r="E139" s="41"/>
      <c r="F139" s="41"/>
      <c r="G139" s="41"/>
      <c r="H139" s="41"/>
      <c r="I139" s="41"/>
    </row>
    <row r="140" spans="2:63" x14ac:dyDescent="0.25">
      <c r="B140" s="41"/>
      <c r="C140" s="41"/>
      <c r="D140" s="41"/>
      <c r="E140" s="41"/>
      <c r="F140" s="41"/>
      <c r="G140" s="41"/>
      <c r="H140" s="41"/>
      <c r="I140" s="41"/>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H36" sqref="AH36"/>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row>
    <row r="2" spans="1:91" ht="18" customHeight="1" x14ac:dyDescent="0.25">
      <c r="A2" s="41"/>
      <c r="B2" s="316" t="s">
        <v>177</v>
      </c>
      <c r="C2" s="317"/>
      <c r="D2" s="317"/>
      <c r="E2" s="317"/>
      <c r="F2" s="317"/>
      <c r="G2" s="317"/>
      <c r="H2" s="317"/>
      <c r="I2" s="317"/>
      <c r="J2" s="238" t="s">
        <v>21</v>
      </c>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row>
    <row r="3" spans="1:91" ht="18.75" customHeight="1" x14ac:dyDescent="0.25">
      <c r="A3" s="41"/>
      <c r="B3" s="317"/>
      <c r="C3" s="317"/>
      <c r="D3" s="317"/>
      <c r="E3" s="317"/>
      <c r="F3" s="317"/>
      <c r="G3" s="317"/>
      <c r="H3" s="317"/>
      <c r="I3" s="317"/>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row>
    <row r="4" spans="1:91" ht="15" customHeight="1" x14ac:dyDescent="0.25">
      <c r="A4" s="41"/>
      <c r="B4" s="317"/>
      <c r="C4" s="317"/>
      <c r="D4" s="317"/>
      <c r="E4" s="317"/>
      <c r="F4" s="317"/>
      <c r="G4" s="317"/>
      <c r="H4" s="317"/>
      <c r="I4" s="317"/>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row>
    <row r="5" spans="1:91" ht="15.75" thickBot="1" x14ac:dyDescent="0.3">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row>
    <row r="6" spans="1:91" ht="15" customHeight="1" x14ac:dyDescent="0.25">
      <c r="A6" s="41"/>
      <c r="B6" s="249" t="s">
        <v>146</v>
      </c>
      <c r="C6" s="249"/>
      <c r="D6" s="250"/>
      <c r="E6" s="287" t="s">
        <v>163</v>
      </c>
      <c r="F6" s="288"/>
      <c r="G6" s="288"/>
      <c r="H6" s="288"/>
      <c r="I6" s="289"/>
      <c r="J6" s="4" t="str">
        <f>IF(AND('Mapa de Riesgos'!$Y$12="Muy Alta",'Mapa de Riesgos'!$AA$12="Leve"),CONCATENATE("R1C",'Mapa de Riesgos'!$O$12),"")</f>
        <v/>
      </c>
      <c r="K6" s="5" t="str">
        <f>IF(AND('Mapa de Riesgos'!$Y$13="Muy Alta",'Mapa de Riesgos'!$AA$13="Leve"),CONCATENATE("R1C",'Mapa de Riesgos'!$O$13),"")</f>
        <v/>
      </c>
      <c r="L6" s="5" t="str">
        <f>IF(AND('Mapa de Riesgos'!$Y$14="Muy Alta",'Mapa de Riesgos'!$AA$14="Leve"),CONCATENATE("R1C",'Mapa de Riesgos'!$O$14),"")</f>
        <v/>
      </c>
      <c r="M6" s="5" t="str">
        <f>IF(AND('Mapa de Riesgos'!$Y$15="Muy Alta",'Mapa de Riesgos'!$AA$15="Leve"),CONCATENATE("R1C",'Mapa de Riesgos'!$O$15),"")</f>
        <v/>
      </c>
      <c r="N6" s="5" t="str">
        <f>IF(AND('Mapa de Riesgos'!$Y$16="Muy Alta",'Mapa de Riesgos'!$AA$16="Leve"),CONCATENATE("R1C",'Mapa de Riesgos'!$O$16),"")</f>
        <v/>
      </c>
      <c r="O6" s="6" t="str">
        <f>IF(AND('Mapa de Riesgos'!$Y$17="Muy Alta",'Mapa de Riesgos'!$AA$17="Leve"),CONCATENATE("R1C",'Mapa de Riesgos'!$O$17),"")</f>
        <v/>
      </c>
      <c r="P6" s="4" t="str">
        <f>IF(AND('Mapa de Riesgos'!$Y$12="Muy Alta",'Mapa de Riesgos'!$AA$12="Menor"),CONCATENATE("R1C",'Mapa de Riesgos'!$O$12),"")</f>
        <v/>
      </c>
      <c r="Q6" s="5" t="str">
        <f>IF(AND('Mapa de Riesgos'!$Y$13="Muy Alta",'Mapa de Riesgos'!$AA$13="Menor"),CONCATENATE("R1C",'Mapa de Riesgos'!$O$13),"")</f>
        <v/>
      </c>
      <c r="R6" s="5" t="str">
        <f>IF(AND('Mapa de Riesgos'!$Y$14="Muy Alta",'Mapa de Riesgos'!$AA$14="Menor"),CONCATENATE("R1C",'Mapa de Riesgos'!$O$14),"")</f>
        <v/>
      </c>
      <c r="S6" s="5" t="str">
        <f>IF(AND('Mapa de Riesgos'!$Y$15="Muy Alta",'Mapa de Riesgos'!$AA$15="Menor"),CONCATENATE("R1C",'Mapa de Riesgos'!$O$15),"")</f>
        <v/>
      </c>
      <c r="T6" s="5" t="str">
        <f>IF(AND('Mapa de Riesgos'!$Y$16="Muy Alta",'Mapa de Riesgos'!$AA$16="Menor"),CONCATENATE("R1C",'Mapa de Riesgos'!$O$16),"")</f>
        <v/>
      </c>
      <c r="U6" s="6" t="str">
        <f>IF(AND('Mapa de Riesgos'!$Y$17="Muy Alta",'Mapa de Riesgos'!$AA$17="Menor"),CONCATENATE("R1C",'Mapa de Riesgos'!$O$17),"")</f>
        <v/>
      </c>
      <c r="V6" s="4" t="str">
        <f>IF(AND('Mapa de Riesgos'!$Y$12="Muy Alta",'Mapa de Riesgos'!$AA$12="Moderado"),CONCATENATE("R1C",'Mapa de Riesgos'!$O$12),"")</f>
        <v/>
      </c>
      <c r="W6" s="5" t="str">
        <f>IF(AND('Mapa de Riesgos'!$Y$13="Muy Alta",'Mapa de Riesgos'!$AA$13="Moderado"),CONCATENATE("R1C",'Mapa de Riesgos'!$O$13),"")</f>
        <v/>
      </c>
      <c r="X6" s="5" t="str">
        <f>IF(AND('Mapa de Riesgos'!$Y$14="Muy Alta",'Mapa de Riesgos'!$AA$14="Moderado"),CONCATENATE("R1C",'Mapa de Riesgos'!$O$14),"")</f>
        <v/>
      </c>
      <c r="Y6" s="5" t="str">
        <f>IF(AND('Mapa de Riesgos'!$Y$15="Muy Alta",'Mapa de Riesgos'!$AA$15="Moderado"),CONCATENATE("R1C",'Mapa de Riesgos'!$O$15),"")</f>
        <v/>
      </c>
      <c r="Z6" s="5" t="str">
        <f>IF(AND('Mapa de Riesgos'!$Y$16="Muy Alta",'Mapa de Riesgos'!$AA$16="Moderado"),CONCATENATE("R1C",'Mapa de Riesgos'!$O$16),"")</f>
        <v/>
      </c>
      <c r="AA6" s="6" t="str">
        <f>IF(AND('Mapa de Riesgos'!$Y$17="Muy Alta",'Mapa de Riesgos'!$AA$17="Moderado"),CONCATENATE("R1C",'Mapa de Riesgos'!$O$17),"")</f>
        <v/>
      </c>
      <c r="AB6" s="4" t="str">
        <f>IF(AND('Mapa de Riesgos'!$Y$12="Muy Alta",'Mapa de Riesgos'!$AA$12="Mayor"),CONCATENATE("R1C",'Mapa de Riesgos'!$O$12),"")</f>
        <v/>
      </c>
      <c r="AC6" s="5" t="str">
        <f>IF(AND('Mapa de Riesgos'!$Y$13="Muy Alta",'Mapa de Riesgos'!$AA$13="Mayor"),CONCATENATE("R1C",'Mapa de Riesgos'!$O$13),"")</f>
        <v/>
      </c>
      <c r="AD6" s="5" t="str">
        <f>IF(AND('Mapa de Riesgos'!$Y$14="Muy Alta",'Mapa de Riesgos'!$AA$14="Mayor"),CONCATENATE("R1C",'Mapa de Riesgos'!$O$14),"")</f>
        <v/>
      </c>
      <c r="AE6" s="5" t="str">
        <f>IF(AND('Mapa de Riesgos'!$Y$15="Muy Alta",'Mapa de Riesgos'!$AA$15="Mayor"),CONCATENATE("R1C",'Mapa de Riesgos'!$O$15),"")</f>
        <v/>
      </c>
      <c r="AF6" s="5" t="str">
        <f>IF(AND('Mapa de Riesgos'!$Y$16="Muy Alta",'Mapa de Riesgos'!$AA$16="Mayor"),CONCATENATE("R1C",'Mapa de Riesgos'!$O$16),"")</f>
        <v/>
      </c>
      <c r="AG6" s="6" t="str">
        <f>IF(AND('Mapa de Riesgos'!$Y$17="Muy Alta",'Mapa de Riesgos'!$AA$17="Mayor"),CONCATENATE("R1C",'Mapa de Riesgos'!$O$17),"")</f>
        <v/>
      </c>
      <c r="AH6" s="7" t="str">
        <f>IF(AND('Mapa de Riesgos'!$Y$12="Muy Alta",'Mapa de Riesgos'!$AA$12="Catastrófico"),CONCATENATE("R1C",'Mapa de Riesgos'!$O$12),"")</f>
        <v/>
      </c>
      <c r="AI6" s="8" t="str">
        <f>IF(AND('Mapa de Riesgos'!$Y$13="Muy Alta",'Mapa de Riesgos'!$AA$13="Catastrófico"),CONCATENATE("R1C",'Mapa de Riesgos'!$O$13),"")</f>
        <v/>
      </c>
      <c r="AJ6" s="8" t="str">
        <f>IF(AND('Mapa de Riesgos'!$Y$14="Muy Alta",'Mapa de Riesgos'!$AA$14="Catastrófico"),CONCATENATE("R1C",'Mapa de Riesgos'!$O$14),"")</f>
        <v/>
      </c>
      <c r="AK6" s="8" t="str">
        <f>IF(AND('Mapa de Riesgos'!$Y$15="Muy Alta",'Mapa de Riesgos'!$AA$15="Catastrófico"),CONCATENATE("R1C",'Mapa de Riesgos'!$O$15),"")</f>
        <v/>
      </c>
      <c r="AL6" s="8" t="str">
        <f>IF(AND('Mapa de Riesgos'!$Y$16="Muy Alta",'Mapa de Riesgos'!$AA$16="Catastrófico"),CONCATENATE("R1C",'Mapa de Riesgos'!$O$16),"")</f>
        <v/>
      </c>
      <c r="AM6" s="9" t="str">
        <f>IF(AND('Mapa de Riesgos'!$Y$17="Muy Alta",'Mapa de Riesgos'!$AA$17="Catastrófico"),CONCATENATE("R1C",'Mapa de Riesgos'!$O$17),"")</f>
        <v/>
      </c>
      <c r="AN6" s="41"/>
      <c r="AO6" s="307" t="s">
        <v>164</v>
      </c>
      <c r="AP6" s="308"/>
      <c r="AQ6" s="308"/>
      <c r="AR6" s="308"/>
      <c r="AS6" s="308"/>
      <c r="AT6" s="309"/>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row>
    <row r="7" spans="1:91" ht="15" customHeight="1" x14ac:dyDescent="0.25">
      <c r="A7" s="41"/>
      <c r="B7" s="249"/>
      <c r="C7" s="249"/>
      <c r="D7" s="250"/>
      <c r="E7" s="290"/>
      <c r="F7" s="291"/>
      <c r="G7" s="291"/>
      <c r="H7" s="291"/>
      <c r="I7" s="292"/>
      <c r="J7" s="10" t="str">
        <f>IF(AND('Mapa de Riesgos'!$Y$18="Muy Alta",'Mapa de Riesgos'!$AA$18="Leve"),CONCATENATE("R2C",'Mapa de Riesgos'!$O$18),"")</f>
        <v/>
      </c>
      <c r="K7" s="11" t="str">
        <f>IF(AND('Mapa de Riesgos'!$Y$19="Muy Alta",'Mapa de Riesgos'!$AA$19="Leve"),CONCATENATE("R2C",'Mapa de Riesgos'!$O$19),"")</f>
        <v/>
      </c>
      <c r="L7" s="11" t="str">
        <f>IF(AND('Mapa de Riesgos'!$Y$20="Muy Alta",'Mapa de Riesgos'!$AA$20="Leve"),CONCATENATE("R2C",'Mapa de Riesgos'!$O$20),"")</f>
        <v/>
      </c>
      <c r="M7" s="11" t="str">
        <f>IF(AND('Mapa de Riesgos'!$Y$21="Muy Alta",'Mapa de Riesgos'!$AA$21="Leve"),CONCATENATE("R2C",'Mapa de Riesgos'!$O$21),"")</f>
        <v/>
      </c>
      <c r="N7" s="11" t="str">
        <f>IF(AND('Mapa de Riesgos'!$Y$22="Muy Alta",'Mapa de Riesgos'!$AA$22="Leve"),CONCATENATE("R2C",'Mapa de Riesgos'!$O$22),"")</f>
        <v/>
      </c>
      <c r="O7" s="12" t="str">
        <f>IF(AND('Mapa de Riesgos'!$Y$23="Muy Alta",'Mapa de Riesgos'!$AA$23="Leve"),CONCATENATE("R2C",'Mapa de Riesgos'!$O$23),"")</f>
        <v/>
      </c>
      <c r="P7" s="10" t="str">
        <f>IF(AND('Mapa de Riesgos'!$Y$18="Muy Alta",'Mapa de Riesgos'!$AA$18="Menor"),CONCATENATE("R2C",'Mapa de Riesgos'!$O$18),"")</f>
        <v/>
      </c>
      <c r="Q7" s="11" t="str">
        <f>IF(AND('Mapa de Riesgos'!$Y$19="Muy Alta",'Mapa de Riesgos'!$AA$19="Menor"),CONCATENATE("R2C",'Mapa de Riesgos'!$O$19),"")</f>
        <v/>
      </c>
      <c r="R7" s="11" t="str">
        <f>IF(AND('Mapa de Riesgos'!$Y$20="Muy Alta",'Mapa de Riesgos'!$AA$20="Menor"),CONCATENATE("R2C",'Mapa de Riesgos'!$O$20),"")</f>
        <v/>
      </c>
      <c r="S7" s="11" t="str">
        <f>IF(AND('Mapa de Riesgos'!$Y$21="Muy Alta",'Mapa de Riesgos'!$AA$21="Menor"),CONCATENATE("R2C",'Mapa de Riesgos'!$O$21),"")</f>
        <v/>
      </c>
      <c r="T7" s="11" t="str">
        <f>IF(AND('Mapa de Riesgos'!$Y$22="Muy Alta",'Mapa de Riesgos'!$AA$22="Menor"),CONCATENATE("R2C",'Mapa de Riesgos'!$O$22),"")</f>
        <v/>
      </c>
      <c r="U7" s="12" t="str">
        <f>IF(AND('Mapa de Riesgos'!$Y$23="Muy Alta",'Mapa de Riesgos'!$AA$23="Menor"),CONCATENATE("R2C",'Mapa de Riesgos'!$O$23),"")</f>
        <v/>
      </c>
      <c r="V7" s="10" t="str">
        <f>IF(AND('Mapa de Riesgos'!$Y$18="Muy Alta",'Mapa de Riesgos'!$AA$18="Moderado"),CONCATENATE("R2C",'Mapa de Riesgos'!$O$18),"")</f>
        <v/>
      </c>
      <c r="W7" s="11" t="str">
        <f>IF(AND('Mapa de Riesgos'!$Y$19="Muy Alta",'Mapa de Riesgos'!$AA$19="Moderado"),CONCATENATE("R2C",'Mapa de Riesgos'!$O$19),"")</f>
        <v/>
      </c>
      <c r="X7" s="11" t="str">
        <f>IF(AND('Mapa de Riesgos'!$Y$20="Muy Alta",'Mapa de Riesgos'!$AA$20="Moderado"),CONCATENATE("R2C",'Mapa de Riesgos'!$O$20),"")</f>
        <v/>
      </c>
      <c r="Y7" s="11" t="str">
        <f>IF(AND('Mapa de Riesgos'!$Y$21="Muy Alta",'Mapa de Riesgos'!$AA$21="Moderado"),CONCATENATE("R2C",'Mapa de Riesgos'!$O$21),"")</f>
        <v/>
      </c>
      <c r="Z7" s="11" t="str">
        <f>IF(AND('Mapa de Riesgos'!$Y$22="Muy Alta",'Mapa de Riesgos'!$AA$22="Moderado"),CONCATENATE("R2C",'Mapa de Riesgos'!$O$22),"")</f>
        <v/>
      </c>
      <c r="AA7" s="12" t="str">
        <f>IF(AND('Mapa de Riesgos'!$Y$23="Muy Alta",'Mapa de Riesgos'!$AA$23="Moderado"),CONCATENATE("R2C",'Mapa de Riesgos'!$O$23),"")</f>
        <v/>
      </c>
      <c r="AB7" s="10" t="str">
        <f>IF(AND('Mapa de Riesgos'!$Y$18="Muy Alta",'Mapa de Riesgos'!$AA$18="Mayor"),CONCATENATE("R2C",'Mapa de Riesgos'!$O$18),"")</f>
        <v/>
      </c>
      <c r="AC7" s="11" t="str">
        <f>IF(AND('Mapa de Riesgos'!$Y$19="Muy Alta",'Mapa de Riesgos'!$AA$19="Mayor"),CONCATENATE("R2C",'Mapa de Riesgos'!$O$19),"")</f>
        <v/>
      </c>
      <c r="AD7" s="11" t="str">
        <f>IF(AND('Mapa de Riesgos'!$Y$20="Muy Alta",'Mapa de Riesgos'!$AA$20="Mayor"),CONCATENATE("R2C",'Mapa de Riesgos'!$O$20),"")</f>
        <v/>
      </c>
      <c r="AE7" s="11" t="str">
        <f>IF(AND('Mapa de Riesgos'!$Y$21="Muy Alta",'Mapa de Riesgos'!$AA$21="Mayor"),CONCATENATE("R2C",'Mapa de Riesgos'!$O$21),"")</f>
        <v/>
      </c>
      <c r="AF7" s="11" t="str">
        <f>IF(AND('Mapa de Riesgos'!$Y$22="Muy Alta",'Mapa de Riesgos'!$AA$22="Mayor"),CONCATENATE("R2C",'Mapa de Riesgos'!$O$22),"")</f>
        <v/>
      </c>
      <c r="AG7" s="12" t="str">
        <f>IF(AND('Mapa de Riesgos'!$Y$23="Muy Alta",'Mapa de Riesgos'!$AA$23="Mayor"),CONCATENATE("R2C",'Mapa de Riesgos'!$O$23),"")</f>
        <v/>
      </c>
      <c r="AH7" s="13" t="str">
        <f>IF(AND('Mapa de Riesgos'!$Y$18="Muy Alta",'Mapa de Riesgos'!$AA$18="Catastrófico"),CONCATENATE("R2C",'Mapa de Riesgos'!$O$18),"")</f>
        <v/>
      </c>
      <c r="AI7" s="14" t="str">
        <f>IF(AND('Mapa de Riesgos'!$Y$19="Muy Alta",'Mapa de Riesgos'!$AA$19="Catastrófico"),CONCATENATE("R2C",'Mapa de Riesgos'!$O$19),"")</f>
        <v/>
      </c>
      <c r="AJ7" s="14" t="str">
        <f>IF(AND('Mapa de Riesgos'!$Y$20="Muy Alta",'Mapa de Riesgos'!$AA$20="Catastrófico"),CONCATENATE("R2C",'Mapa de Riesgos'!$O$20),"")</f>
        <v/>
      </c>
      <c r="AK7" s="14" t="str">
        <f>IF(AND('Mapa de Riesgos'!$Y$21="Muy Alta",'Mapa de Riesgos'!$AA$21="Catastrófico"),CONCATENATE("R2C",'Mapa de Riesgos'!$O$21),"")</f>
        <v/>
      </c>
      <c r="AL7" s="14" t="str">
        <f>IF(AND('Mapa de Riesgos'!$Y$22="Muy Alta",'Mapa de Riesgos'!$AA$22="Catastrófico"),CONCATENATE("R2C",'Mapa de Riesgos'!$O$22),"")</f>
        <v/>
      </c>
      <c r="AM7" s="15" t="str">
        <f>IF(AND('Mapa de Riesgos'!$Y$23="Muy Alta",'Mapa de Riesgos'!$AA$23="Catastrófico"),CONCATENATE("R2C",'Mapa de Riesgos'!$O$23),"")</f>
        <v/>
      </c>
      <c r="AN7" s="41"/>
      <c r="AO7" s="310"/>
      <c r="AP7" s="311"/>
      <c r="AQ7" s="311"/>
      <c r="AR7" s="311"/>
      <c r="AS7" s="311"/>
      <c r="AT7" s="312"/>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row>
    <row r="8" spans="1:91" ht="15" customHeight="1" x14ac:dyDescent="0.25">
      <c r="A8" s="41"/>
      <c r="B8" s="249"/>
      <c r="C8" s="249"/>
      <c r="D8" s="250"/>
      <c r="E8" s="290"/>
      <c r="F8" s="291"/>
      <c r="G8" s="291"/>
      <c r="H8" s="291"/>
      <c r="I8" s="292"/>
      <c r="J8" s="10" t="str">
        <f>IF(AND('Mapa de Riesgos'!$Y$24="Muy Alta",'Mapa de Riesgos'!$AA$24="Leve"),CONCATENATE("R3C",'Mapa de Riesgos'!$O$24),"")</f>
        <v/>
      </c>
      <c r="K8" s="11" t="str">
        <f>IF(AND('Mapa de Riesgos'!$Y$25="Muy Alta",'Mapa de Riesgos'!$AA$25="Leve"),CONCATENATE("R3C",'Mapa de Riesgos'!$O$25),"")</f>
        <v/>
      </c>
      <c r="L8" s="11" t="str">
        <f>IF(AND('Mapa de Riesgos'!$Y$26="Muy Alta",'Mapa de Riesgos'!$AA$26="Leve"),CONCATENATE("R3C",'Mapa de Riesgos'!$O$26),"")</f>
        <v/>
      </c>
      <c r="M8" s="11" t="str">
        <f>IF(AND('Mapa de Riesgos'!$Y$27="Muy Alta",'Mapa de Riesgos'!$AA$27="Leve"),CONCATENATE("R3C",'Mapa de Riesgos'!$O$27),"")</f>
        <v/>
      </c>
      <c r="N8" s="11" t="str">
        <f>IF(AND('Mapa de Riesgos'!$Y$28="Muy Alta",'Mapa de Riesgos'!$AA$28="Leve"),CONCATENATE("R3C",'Mapa de Riesgos'!$O$28),"")</f>
        <v/>
      </c>
      <c r="O8" s="12" t="str">
        <f>IF(AND('Mapa de Riesgos'!$Y$29="Muy Alta",'Mapa de Riesgos'!$AA$29="Leve"),CONCATENATE("R3C",'Mapa de Riesgos'!$O$29),"")</f>
        <v/>
      </c>
      <c r="P8" s="10" t="str">
        <f>IF(AND('Mapa de Riesgos'!$Y$24="Muy Alta",'Mapa de Riesgos'!$AA$24="Menor"),CONCATENATE("R3C",'Mapa de Riesgos'!$O$24),"")</f>
        <v/>
      </c>
      <c r="Q8" s="11" t="str">
        <f>IF(AND('Mapa de Riesgos'!$Y$25="Muy Alta",'Mapa de Riesgos'!$AA$25="Menor"),CONCATENATE("R3C",'Mapa de Riesgos'!$O$25),"")</f>
        <v/>
      </c>
      <c r="R8" s="11" t="str">
        <f>IF(AND('Mapa de Riesgos'!$Y$26="Muy Alta",'Mapa de Riesgos'!$AA$26="Menor"),CONCATENATE("R3C",'Mapa de Riesgos'!$O$26),"")</f>
        <v/>
      </c>
      <c r="S8" s="11" t="str">
        <f>IF(AND('Mapa de Riesgos'!$Y$27="Muy Alta",'Mapa de Riesgos'!$AA$27="Menor"),CONCATENATE("R3C",'Mapa de Riesgos'!$O$27),"")</f>
        <v/>
      </c>
      <c r="T8" s="11" t="str">
        <f>IF(AND('Mapa de Riesgos'!$Y$28="Muy Alta",'Mapa de Riesgos'!$AA$28="Menor"),CONCATENATE("R3C",'Mapa de Riesgos'!$O$28),"")</f>
        <v/>
      </c>
      <c r="U8" s="12" t="str">
        <f>IF(AND('Mapa de Riesgos'!$Y$29="Muy Alta",'Mapa de Riesgos'!$AA$29="Menor"),CONCATENATE("R3C",'Mapa de Riesgos'!$O$29),"")</f>
        <v/>
      </c>
      <c r="V8" s="10" t="str">
        <f>IF(AND('Mapa de Riesgos'!$Y$24="Muy Alta",'Mapa de Riesgos'!$AA$24="Moderado"),CONCATENATE("R3C",'Mapa de Riesgos'!$O$24),"")</f>
        <v/>
      </c>
      <c r="W8" s="11" t="str">
        <f>IF(AND('Mapa de Riesgos'!$Y$25="Muy Alta",'Mapa de Riesgos'!$AA$25="Moderado"),CONCATENATE("R3C",'Mapa de Riesgos'!$O$25),"")</f>
        <v/>
      </c>
      <c r="X8" s="11" t="str">
        <f>IF(AND('Mapa de Riesgos'!$Y$26="Muy Alta",'Mapa de Riesgos'!$AA$26="Moderado"),CONCATENATE("R3C",'Mapa de Riesgos'!$O$26),"")</f>
        <v/>
      </c>
      <c r="Y8" s="11" t="str">
        <f>IF(AND('Mapa de Riesgos'!$Y$27="Muy Alta",'Mapa de Riesgos'!$AA$27="Moderado"),CONCATENATE("R3C",'Mapa de Riesgos'!$O$27),"")</f>
        <v/>
      </c>
      <c r="Z8" s="11" t="str">
        <f>IF(AND('Mapa de Riesgos'!$Y$28="Muy Alta",'Mapa de Riesgos'!$AA$28="Moderado"),CONCATENATE("R3C",'Mapa de Riesgos'!$O$28),"")</f>
        <v/>
      </c>
      <c r="AA8" s="12" t="str">
        <f>IF(AND('Mapa de Riesgos'!$Y$29="Muy Alta",'Mapa de Riesgos'!$AA$29="Moderado"),CONCATENATE("R3C",'Mapa de Riesgos'!$O$29),"")</f>
        <v/>
      </c>
      <c r="AB8" s="10" t="str">
        <f>IF(AND('Mapa de Riesgos'!$Y$24="Muy Alta",'Mapa de Riesgos'!$AA$24="Mayor"),CONCATENATE("R3C",'Mapa de Riesgos'!$O$24),"")</f>
        <v/>
      </c>
      <c r="AC8" s="11" t="str">
        <f>IF(AND('Mapa de Riesgos'!$Y$25="Muy Alta",'Mapa de Riesgos'!$AA$25="Mayor"),CONCATENATE("R3C",'Mapa de Riesgos'!$O$25),"")</f>
        <v/>
      </c>
      <c r="AD8" s="11" t="str">
        <f>IF(AND('Mapa de Riesgos'!$Y$26="Muy Alta",'Mapa de Riesgos'!$AA$26="Mayor"),CONCATENATE("R3C",'Mapa de Riesgos'!$O$26),"")</f>
        <v/>
      </c>
      <c r="AE8" s="11" t="str">
        <f>IF(AND('Mapa de Riesgos'!$Y$27="Muy Alta",'Mapa de Riesgos'!$AA$27="Mayor"),CONCATENATE("R3C",'Mapa de Riesgos'!$O$27),"")</f>
        <v/>
      </c>
      <c r="AF8" s="11" t="str">
        <f>IF(AND('Mapa de Riesgos'!$Y$28="Muy Alta",'Mapa de Riesgos'!$AA$28="Mayor"),CONCATENATE("R3C",'Mapa de Riesgos'!$O$28),"")</f>
        <v/>
      </c>
      <c r="AG8" s="12" t="str">
        <f>IF(AND('Mapa de Riesgos'!$Y$29="Muy Alta",'Mapa de Riesgos'!$AA$29="Mayor"),CONCATENATE("R3C",'Mapa de Riesgos'!$O$29),"")</f>
        <v/>
      </c>
      <c r="AH8" s="13" t="str">
        <f>IF(AND('Mapa de Riesgos'!$Y$24="Muy Alta",'Mapa de Riesgos'!$AA$24="Catastrófico"),CONCATENATE("R3C",'Mapa de Riesgos'!$O$24),"")</f>
        <v/>
      </c>
      <c r="AI8" s="14" t="str">
        <f>IF(AND('Mapa de Riesgos'!$Y$25="Muy Alta",'Mapa de Riesgos'!$AA$25="Catastrófico"),CONCATENATE("R3C",'Mapa de Riesgos'!$O$25),"")</f>
        <v/>
      </c>
      <c r="AJ8" s="14" t="str">
        <f>IF(AND('Mapa de Riesgos'!$Y$26="Muy Alta",'Mapa de Riesgos'!$AA$26="Catastrófico"),CONCATENATE("R3C",'Mapa de Riesgos'!$O$26),"")</f>
        <v/>
      </c>
      <c r="AK8" s="14" t="str">
        <f>IF(AND('Mapa de Riesgos'!$Y$27="Muy Alta",'Mapa de Riesgos'!$AA$27="Catastrófico"),CONCATENATE("R3C",'Mapa de Riesgos'!$O$27),"")</f>
        <v/>
      </c>
      <c r="AL8" s="14" t="str">
        <f>IF(AND('Mapa de Riesgos'!$Y$28="Muy Alta",'Mapa de Riesgos'!$AA$28="Catastrófico"),CONCATENATE("R3C",'Mapa de Riesgos'!$O$28),"")</f>
        <v/>
      </c>
      <c r="AM8" s="15" t="str">
        <f>IF(AND('Mapa de Riesgos'!$Y$29="Muy Alta",'Mapa de Riesgos'!$AA$29="Catastrófico"),CONCATENATE("R3C",'Mapa de Riesgos'!$O$29),"")</f>
        <v/>
      </c>
      <c r="AN8" s="41"/>
      <c r="AO8" s="310"/>
      <c r="AP8" s="311"/>
      <c r="AQ8" s="311"/>
      <c r="AR8" s="311"/>
      <c r="AS8" s="311"/>
      <c r="AT8" s="312"/>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row>
    <row r="9" spans="1:91" ht="15" customHeight="1" x14ac:dyDescent="0.25">
      <c r="A9" s="41"/>
      <c r="B9" s="249"/>
      <c r="C9" s="249"/>
      <c r="D9" s="250"/>
      <c r="E9" s="290"/>
      <c r="F9" s="291"/>
      <c r="G9" s="291"/>
      <c r="H9" s="291"/>
      <c r="I9" s="292"/>
      <c r="J9" s="10" t="str">
        <f>IF(AND('Mapa de Riesgos'!$Y$30="Muy Alta",'Mapa de Riesgos'!$AA$30="Leve"),CONCATENATE("R4C",'Mapa de Riesgos'!$O$30),"")</f>
        <v/>
      </c>
      <c r="K9" s="11" t="str">
        <f>IF(AND('Mapa de Riesgos'!$Y$31="Muy Alta",'Mapa de Riesgos'!$AA$31="Leve"),CONCATENATE("R4C",'Mapa de Riesgos'!$O$31),"")</f>
        <v/>
      </c>
      <c r="L9" s="11" t="str">
        <f>IF(AND('Mapa de Riesgos'!$Y$32="Muy Alta",'Mapa de Riesgos'!$AA$32="Leve"),CONCATENATE("R4C",'Mapa de Riesgos'!$O$32),"")</f>
        <v/>
      </c>
      <c r="M9" s="11" t="str">
        <f>IF(AND('Mapa de Riesgos'!$Y$33="Muy Alta",'Mapa de Riesgos'!$AA$33="Leve"),CONCATENATE("R4C",'Mapa de Riesgos'!$O$33),"")</f>
        <v/>
      </c>
      <c r="N9" s="11" t="str">
        <f>IF(AND('Mapa de Riesgos'!$Y$34="Muy Alta",'Mapa de Riesgos'!$AA$34="Leve"),CONCATENATE("R4C",'Mapa de Riesgos'!$O$34),"")</f>
        <v/>
      </c>
      <c r="O9" s="12" t="str">
        <f>IF(AND('Mapa de Riesgos'!$Y$35="Muy Alta",'Mapa de Riesgos'!$AA$35="Leve"),CONCATENATE("R4C",'Mapa de Riesgos'!$O$35),"")</f>
        <v/>
      </c>
      <c r="P9" s="10" t="str">
        <f>IF(AND('Mapa de Riesgos'!$Y$30="Muy Alta",'Mapa de Riesgos'!$AA$30="Menor"),CONCATENATE("R4C",'Mapa de Riesgos'!$O$30),"")</f>
        <v/>
      </c>
      <c r="Q9" s="11" t="str">
        <f>IF(AND('Mapa de Riesgos'!$Y$31="Muy Alta",'Mapa de Riesgos'!$AA$31="Menor"),CONCATENATE("R4C",'Mapa de Riesgos'!$O$31),"")</f>
        <v/>
      </c>
      <c r="R9" s="11" t="str">
        <f>IF(AND('Mapa de Riesgos'!$Y$32="Muy Alta",'Mapa de Riesgos'!$AA$32="Menor"),CONCATENATE("R4C",'Mapa de Riesgos'!$O$32),"")</f>
        <v/>
      </c>
      <c r="S9" s="11" t="str">
        <f>IF(AND('Mapa de Riesgos'!$Y$33="Muy Alta",'Mapa de Riesgos'!$AA$33="Menor"),CONCATENATE("R4C",'Mapa de Riesgos'!$O$33),"")</f>
        <v/>
      </c>
      <c r="T9" s="11" t="str">
        <f>IF(AND('Mapa de Riesgos'!$Y$34="Muy Alta",'Mapa de Riesgos'!$AA$34="Menor"),CONCATENATE("R4C",'Mapa de Riesgos'!$O$34),"")</f>
        <v/>
      </c>
      <c r="U9" s="12" t="str">
        <f>IF(AND('Mapa de Riesgos'!$Y$35="Muy Alta",'Mapa de Riesgos'!$AA$35="Menor"),CONCATENATE("R4C",'Mapa de Riesgos'!$O$35),"")</f>
        <v/>
      </c>
      <c r="V9" s="10" t="str">
        <f>IF(AND('Mapa de Riesgos'!$Y$30="Muy Alta",'Mapa de Riesgos'!$AA$30="Moderado"),CONCATENATE("R4C",'Mapa de Riesgos'!$O$30),"")</f>
        <v/>
      </c>
      <c r="W9" s="11" t="str">
        <f>IF(AND('Mapa de Riesgos'!$Y$31="Muy Alta",'Mapa de Riesgos'!$AA$31="Moderado"),CONCATENATE("R4C",'Mapa de Riesgos'!$O$31),"")</f>
        <v/>
      </c>
      <c r="X9" s="11" t="str">
        <f>IF(AND('Mapa de Riesgos'!$Y$32="Muy Alta",'Mapa de Riesgos'!$AA$32="Moderado"),CONCATENATE("R4C",'Mapa de Riesgos'!$O$32),"")</f>
        <v/>
      </c>
      <c r="Y9" s="11" t="str">
        <f>IF(AND('Mapa de Riesgos'!$Y$33="Muy Alta",'Mapa de Riesgos'!$AA$33="Moderado"),CONCATENATE("R4C",'Mapa de Riesgos'!$O$33),"")</f>
        <v/>
      </c>
      <c r="Z9" s="11" t="str">
        <f>IF(AND('Mapa de Riesgos'!$Y$34="Muy Alta",'Mapa de Riesgos'!$AA$34="Moderado"),CONCATENATE("R4C",'Mapa de Riesgos'!$O$34),"")</f>
        <v/>
      </c>
      <c r="AA9" s="12" t="str">
        <f>IF(AND('Mapa de Riesgos'!$Y$35="Muy Alta",'Mapa de Riesgos'!$AA$35="Moderado"),CONCATENATE("R4C",'Mapa de Riesgos'!$O$35),"")</f>
        <v/>
      </c>
      <c r="AB9" s="10" t="str">
        <f>IF(AND('Mapa de Riesgos'!$Y$30="Muy Alta",'Mapa de Riesgos'!$AA$30="Mayor"),CONCATENATE("R4C",'Mapa de Riesgos'!$O$30),"")</f>
        <v/>
      </c>
      <c r="AC9" s="11" t="str">
        <f>IF(AND('Mapa de Riesgos'!$Y$31="Muy Alta",'Mapa de Riesgos'!$AA$31="Mayor"),CONCATENATE("R4C",'Mapa de Riesgos'!$O$31),"")</f>
        <v/>
      </c>
      <c r="AD9" s="11" t="str">
        <f>IF(AND('Mapa de Riesgos'!$Y$32="Muy Alta",'Mapa de Riesgos'!$AA$32="Mayor"),CONCATENATE("R4C",'Mapa de Riesgos'!$O$32),"")</f>
        <v/>
      </c>
      <c r="AE9" s="11" t="str">
        <f>IF(AND('Mapa de Riesgos'!$Y$33="Muy Alta",'Mapa de Riesgos'!$AA$33="Mayor"),CONCATENATE("R4C",'Mapa de Riesgos'!$O$33),"")</f>
        <v/>
      </c>
      <c r="AF9" s="11" t="str">
        <f>IF(AND('Mapa de Riesgos'!$Y$34="Muy Alta",'Mapa de Riesgos'!$AA$34="Mayor"),CONCATENATE("R4C",'Mapa de Riesgos'!$O$34),"")</f>
        <v/>
      </c>
      <c r="AG9" s="12" t="str">
        <f>IF(AND('Mapa de Riesgos'!$Y$35="Muy Alta",'Mapa de Riesgos'!$AA$35="Mayor"),CONCATENATE("R4C",'Mapa de Riesgos'!$O$35),"")</f>
        <v/>
      </c>
      <c r="AH9" s="13" t="str">
        <f>IF(AND('Mapa de Riesgos'!$Y$30="Muy Alta",'Mapa de Riesgos'!$AA$30="Catastrófico"),CONCATENATE("R4C",'Mapa de Riesgos'!$O$30),"")</f>
        <v/>
      </c>
      <c r="AI9" s="14" t="str">
        <f>IF(AND('Mapa de Riesgos'!$Y$31="Muy Alta",'Mapa de Riesgos'!$AA$31="Catastrófico"),CONCATENATE("R4C",'Mapa de Riesgos'!$O$31),"")</f>
        <v/>
      </c>
      <c r="AJ9" s="14" t="str">
        <f>IF(AND('Mapa de Riesgos'!$Y$32="Muy Alta",'Mapa de Riesgos'!$AA$32="Catastrófico"),CONCATENATE("R4C",'Mapa de Riesgos'!$O$32),"")</f>
        <v/>
      </c>
      <c r="AK9" s="14" t="str">
        <f>IF(AND('Mapa de Riesgos'!$Y$33="Muy Alta",'Mapa de Riesgos'!$AA$33="Catastrófico"),CONCATENATE("R4C",'Mapa de Riesgos'!$O$33),"")</f>
        <v/>
      </c>
      <c r="AL9" s="14" t="str">
        <f>IF(AND('Mapa de Riesgos'!$Y$34="Muy Alta",'Mapa de Riesgos'!$AA$34="Catastrófico"),CONCATENATE("R4C",'Mapa de Riesgos'!$O$34),"")</f>
        <v/>
      </c>
      <c r="AM9" s="15" t="str">
        <f>IF(AND('Mapa de Riesgos'!$Y$35="Muy Alta",'Mapa de Riesgos'!$AA$35="Catastrófico"),CONCATENATE("R4C",'Mapa de Riesgos'!$O$35),"")</f>
        <v/>
      </c>
      <c r="AN9" s="41"/>
      <c r="AO9" s="310"/>
      <c r="AP9" s="311"/>
      <c r="AQ9" s="311"/>
      <c r="AR9" s="311"/>
      <c r="AS9" s="311"/>
      <c r="AT9" s="312"/>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row>
    <row r="10" spans="1:91" ht="15" customHeight="1" x14ac:dyDescent="0.25">
      <c r="A10" s="41"/>
      <c r="B10" s="249"/>
      <c r="C10" s="249"/>
      <c r="D10" s="250"/>
      <c r="E10" s="290"/>
      <c r="F10" s="291"/>
      <c r="G10" s="291"/>
      <c r="H10" s="291"/>
      <c r="I10" s="292"/>
      <c r="J10" s="10" t="str">
        <f>IF(AND('Mapa de Riesgos'!$Y$36="Muy Alta",'Mapa de Riesgos'!$AA$36="Leve"),CONCATENATE("R5C",'Mapa de Riesgos'!$O$36),"")</f>
        <v/>
      </c>
      <c r="K10" s="11" t="str">
        <f>IF(AND('Mapa de Riesgos'!$Y$37="Muy Alta",'Mapa de Riesgos'!$AA$37="Leve"),CONCATENATE("R5C",'Mapa de Riesgos'!$O$37),"")</f>
        <v/>
      </c>
      <c r="L10" s="11" t="str">
        <f>IF(AND('Mapa de Riesgos'!$Y$38="Muy Alta",'Mapa de Riesgos'!$AA$38="Leve"),CONCATENATE("R5C",'Mapa de Riesgos'!$O$38),"")</f>
        <v/>
      </c>
      <c r="M10" s="11" t="str">
        <f>IF(AND('Mapa de Riesgos'!$Y$39="Muy Alta",'Mapa de Riesgos'!$AA$39="Leve"),CONCATENATE("R5C",'Mapa de Riesgos'!$O$39),"")</f>
        <v/>
      </c>
      <c r="N10" s="11" t="str">
        <f>IF(AND('Mapa de Riesgos'!$Y$40="Muy Alta",'Mapa de Riesgos'!$AA$40="Leve"),CONCATENATE("R5C",'Mapa de Riesgos'!$O$40),"")</f>
        <v/>
      </c>
      <c r="O10" s="12" t="str">
        <f>IF(AND('Mapa de Riesgos'!$Y$41="Muy Alta",'Mapa de Riesgos'!$AA$41="Leve"),CONCATENATE("R5C",'Mapa de Riesgos'!$O$41),"")</f>
        <v/>
      </c>
      <c r="P10" s="10" t="str">
        <f>IF(AND('Mapa de Riesgos'!$Y$36="Muy Alta",'Mapa de Riesgos'!$AA$36="Menor"),CONCATENATE("R5C",'Mapa de Riesgos'!$O$36),"")</f>
        <v/>
      </c>
      <c r="Q10" s="11" t="str">
        <f>IF(AND('Mapa de Riesgos'!$Y$37="Muy Alta",'Mapa de Riesgos'!$AA$37="Menor"),CONCATENATE("R5C",'Mapa de Riesgos'!$O$37),"")</f>
        <v/>
      </c>
      <c r="R10" s="11" t="str">
        <f>IF(AND('Mapa de Riesgos'!$Y$38="Muy Alta",'Mapa de Riesgos'!$AA$38="Menor"),CONCATENATE("R5C",'Mapa de Riesgos'!$O$38),"")</f>
        <v/>
      </c>
      <c r="S10" s="11" t="str">
        <f>IF(AND('Mapa de Riesgos'!$Y$39="Muy Alta",'Mapa de Riesgos'!$AA$39="Menor"),CONCATENATE("R5C",'Mapa de Riesgos'!$O$39),"")</f>
        <v/>
      </c>
      <c r="T10" s="11" t="str">
        <f>IF(AND('Mapa de Riesgos'!$Y$40="Muy Alta",'Mapa de Riesgos'!$AA$40="Menor"),CONCATENATE("R5C",'Mapa de Riesgos'!$O$40),"")</f>
        <v/>
      </c>
      <c r="U10" s="12" t="str">
        <f>IF(AND('Mapa de Riesgos'!$Y$41="Muy Alta",'Mapa de Riesgos'!$AA$41="Menor"),CONCATENATE("R5C",'Mapa de Riesgos'!$O$41),"")</f>
        <v/>
      </c>
      <c r="V10" s="10" t="str">
        <f>IF(AND('Mapa de Riesgos'!$Y$36="Muy Alta",'Mapa de Riesgos'!$AA$36="Moderado"),CONCATENATE("R5C",'Mapa de Riesgos'!$O$36),"")</f>
        <v/>
      </c>
      <c r="W10" s="11" t="str">
        <f>IF(AND('Mapa de Riesgos'!$Y$37="Muy Alta",'Mapa de Riesgos'!$AA$37="Moderado"),CONCATENATE("R5C",'Mapa de Riesgos'!$O$37),"")</f>
        <v/>
      </c>
      <c r="X10" s="11" t="str">
        <f>IF(AND('Mapa de Riesgos'!$Y$38="Muy Alta",'Mapa de Riesgos'!$AA$38="Moderado"),CONCATENATE("R5C",'Mapa de Riesgos'!$O$38),"")</f>
        <v/>
      </c>
      <c r="Y10" s="11" t="str">
        <f>IF(AND('Mapa de Riesgos'!$Y$39="Muy Alta",'Mapa de Riesgos'!$AA$39="Moderado"),CONCATENATE("R5C",'Mapa de Riesgos'!$O$39),"")</f>
        <v/>
      </c>
      <c r="Z10" s="11" t="str">
        <f>IF(AND('Mapa de Riesgos'!$Y$40="Muy Alta",'Mapa de Riesgos'!$AA$40="Moderado"),CONCATENATE("R5C",'Mapa de Riesgos'!$O$40),"")</f>
        <v/>
      </c>
      <c r="AA10" s="12" t="str">
        <f>IF(AND('Mapa de Riesgos'!$Y$41="Muy Alta",'Mapa de Riesgos'!$AA$41="Moderado"),CONCATENATE("R5C",'Mapa de Riesgos'!$O$41),"")</f>
        <v/>
      </c>
      <c r="AB10" s="10" t="str">
        <f>IF(AND('Mapa de Riesgos'!$Y$36="Muy Alta",'Mapa de Riesgos'!$AA$36="Mayor"),CONCATENATE("R5C",'Mapa de Riesgos'!$O$36),"")</f>
        <v/>
      </c>
      <c r="AC10" s="11" t="str">
        <f>IF(AND('Mapa de Riesgos'!$Y$37="Muy Alta",'Mapa de Riesgos'!$AA$37="Mayor"),CONCATENATE("R5C",'Mapa de Riesgos'!$O$37),"")</f>
        <v/>
      </c>
      <c r="AD10" s="11" t="str">
        <f>IF(AND('Mapa de Riesgos'!$Y$38="Muy Alta",'Mapa de Riesgos'!$AA$38="Mayor"),CONCATENATE("R5C",'Mapa de Riesgos'!$O$38),"")</f>
        <v/>
      </c>
      <c r="AE10" s="11" t="str">
        <f>IF(AND('Mapa de Riesgos'!$Y$39="Muy Alta",'Mapa de Riesgos'!$AA$39="Mayor"),CONCATENATE("R5C",'Mapa de Riesgos'!$O$39),"")</f>
        <v/>
      </c>
      <c r="AF10" s="11" t="str">
        <f>IF(AND('Mapa de Riesgos'!$Y$40="Muy Alta",'Mapa de Riesgos'!$AA$40="Mayor"),CONCATENATE("R5C",'Mapa de Riesgos'!$O$40),"")</f>
        <v/>
      </c>
      <c r="AG10" s="12" t="str">
        <f>IF(AND('Mapa de Riesgos'!$Y$41="Muy Alta",'Mapa de Riesgos'!$AA$41="Mayor"),CONCATENATE("R5C",'Mapa de Riesgos'!$O$41),"")</f>
        <v/>
      </c>
      <c r="AH10" s="13" t="str">
        <f>IF(AND('Mapa de Riesgos'!$Y$36="Muy Alta",'Mapa de Riesgos'!$AA$36="Catastrófico"),CONCATENATE("R5C",'Mapa de Riesgos'!$O$36),"")</f>
        <v/>
      </c>
      <c r="AI10" s="14" t="str">
        <f>IF(AND('Mapa de Riesgos'!$Y$37="Muy Alta",'Mapa de Riesgos'!$AA$37="Catastrófico"),CONCATENATE("R5C",'Mapa de Riesgos'!$O$37),"")</f>
        <v/>
      </c>
      <c r="AJ10" s="14" t="str">
        <f>IF(AND('Mapa de Riesgos'!$Y$38="Muy Alta",'Mapa de Riesgos'!$AA$38="Catastrófico"),CONCATENATE("R5C",'Mapa de Riesgos'!$O$38),"")</f>
        <v/>
      </c>
      <c r="AK10" s="14" t="str">
        <f>IF(AND('Mapa de Riesgos'!$Y$39="Muy Alta",'Mapa de Riesgos'!$AA$39="Catastrófico"),CONCATENATE("R5C",'Mapa de Riesgos'!$O$39),"")</f>
        <v/>
      </c>
      <c r="AL10" s="14" t="str">
        <f>IF(AND('Mapa de Riesgos'!$Y$40="Muy Alta",'Mapa de Riesgos'!$AA$40="Catastrófico"),CONCATENATE("R5C",'Mapa de Riesgos'!$O$40),"")</f>
        <v/>
      </c>
      <c r="AM10" s="15" t="str">
        <f>IF(AND('Mapa de Riesgos'!$Y$41="Muy Alta",'Mapa de Riesgos'!$AA$41="Catastrófico"),CONCATENATE("R5C",'Mapa de Riesgos'!$O$41),"")</f>
        <v/>
      </c>
      <c r="AN10" s="41"/>
      <c r="AO10" s="310"/>
      <c r="AP10" s="311"/>
      <c r="AQ10" s="311"/>
      <c r="AR10" s="311"/>
      <c r="AS10" s="311"/>
      <c r="AT10" s="312"/>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row>
    <row r="11" spans="1:91" ht="15" customHeight="1" x14ac:dyDescent="0.25">
      <c r="A11" s="41"/>
      <c r="B11" s="249"/>
      <c r="C11" s="249"/>
      <c r="D11" s="250"/>
      <c r="E11" s="290"/>
      <c r="F11" s="291"/>
      <c r="G11" s="291"/>
      <c r="H11" s="291"/>
      <c r="I11" s="292"/>
      <c r="J11" s="10" t="str">
        <f>IF(AND('Mapa de Riesgos'!$Y$42="Muy Alta",'Mapa de Riesgos'!$AA$42="Leve"),CONCATENATE("R6C",'Mapa de Riesgos'!$O$42),"")</f>
        <v/>
      </c>
      <c r="K11" s="11" t="str">
        <f>IF(AND('Mapa de Riesgos'!$Y$43="Muy Alta",'Mapa de Riesgos'!$AA$43="Leve"),CONCATENATE("R6C",'Mapa de Riesgos'!$O$43),"")</f>
        <v/>
      </c>
      <c r="L11" s="11" t="str">
        <f>IF(AND('Mapa de Riesgos'!$Y$44="Muy Alta",'Mapa de Riesgos'!$AA$44="Leve"),CONCATENATE("R6C",'Mapa de Riesgos'!$O$44),"")</f>
        <v/>
      </c>
      <c r="M11" s="11" t="str">
        <f>IF(AND('Mapa de Riesgos'!$Y$45="Muy Alta",'Mapa de Riesgos'!$AA$45="Leve"),CONCATENATE("R6C",'Mapa de Riesgos'!$O$45),"")</f>
        <v/>
      </c>
      <c r="N11" s="11" t="str">
        <f>IF(AND('Mapa de Riesgos'!$Y$46="Muy Alta",'Mapa de Riesgos'!$AA$46="Leve"),CONCATENATE("R6C",'Mapa de Riesgos'!$O$46),"")</f>
        <v/>
      </c>
      <c r="O11" s="12" t="str">
        <f>IF(AND('Mapa de Riesgos'!$Y$47="Muy Alta",'Mapa de Riesgos'!$AA$47="Leve"),CONCATENATE("R6C",'Mapa de Riesgos'!$O$47),"")</f>
        <v/>
      </c>
      <c r="P11" s="10" t="str">
        <f>IF(AND('Mapa de Riesgos'!$Y$42="Muy Alta",'Mapa de Riesgos'!$AA$42="Menor"),CONCATENATE("R6C",'Mapa de Riesgos'!$O$42),"")</f>
        <v/>
      </c>
      <c r="Q11" s="11" t="str">
        <f>IF(AND('Mapa de Riesgos'!$Y$43="Muy Alta",'Mapa de Riesgos'!$AA$43="Menor"),CONCATENATE("R6C",'Mapa de Riesgos'!$O$43),"")</f>
        <v/>
      </c>
      <c r="R11" s="11" t="str">
        <f>IF(AND('Mapa de Riesgos'!$Y$44="Muy Alta",'Mapa de Riesgos'!$AA$44="Menor"),CONCATENATE("R6C",'Mapa de Riesgos'!$O$44),"")</f>
        <v/>
      </c>
      <c r="S11" s="11" t="str">
        <f>IF(AND('Mapa de Riesgos'!$Y$45="Muy Alta",'Mapa de Riesgos'!$AA$45="Menor"),CONCATENATE("R6C",'Mapa de Riesgos'!$O$45),"")</f>
        <v/>
      </c>
      <c r="T11" s="11" t="str">
        <f>IF(AND('Mapa de Riesgos'!$Y$46="Muy Alta",'Mapa de Riesgos'!$AA$46="Menor"),CONCATENATE("R6C",'Mapa de Riesgos'!$O$46),"")</f>
        <v/>
      </c>
      <c r="U11" s="12" t="str">
        <f>IF(AND('Mapa de Riesgos'!$Y$47="Muy Alta",'Mapa de Riesgos'!$AA$47="Menor"),CONCATENATE("R6C",'Mapa de Riesgos'!$O$47),"")</f>
        <v/>
      </c>
      <c r="V11" s="10" t="str">
        <f>IF(AND('Mapa de Riesgos'!$Y$42="Muy Alta",'Mapa de Riesgos'!$AA$42="Moderado"),CONCATENATE("R6C",'Mapa de Riesgos'!$O$42),"")</f>
        <v/>
      </c>
      <c r="W11" s="11" t="str">
        <f>IF(AND('Mapa de Riesgos'!$Y$43="Muy Alta",'Mapa de Riesgos'!$AA$43="Moderado"),CONCATENATE("R6C",'Mapa de Riesgos'!$O$43),"")</f>
        <v/>
      </c>
      <c r="X11" s="11" t="str">
        <f>IF(AND('Mapa de Riesgos'!$Y$44="Muy Alta",'Mapa de Riesgos'!$AA$44="Moderado"),CONCATENATE("R6C",'Mapa de Riesgos'!$O$44),"")</f>
        <v/>
      </c>
      <c r="Y11" s="11" t="str">
        <f>IF(AND('Mapa de Riesgos'!$Y$45="Muy Alta",'Mapa de Riesgos'!$AA$45="Moderado"),CONCATENATE("R6C",'Mapa de Riesgos'!$O$45),"")</f>
        <v/>
      </c>
      <c r="Z11" s="11" t="str">
        <f>IF(AND('Mapa de Riesgos'!$Y$46="Muy Alta",'Mapa de Riesgos'!$AA$46="Moderado"),CONCATENATE("R6C",'Mapa de Riesgos'!$O$46),"")</f>
        <v/>
      </c>
      <c r="AA11" s="12" t="str">
        <f>IF(AND('Mapa de Riesgos'!$Y$47="Muy Alta",'Mapa de Riesgos'!$AA$47="Moderado"),CONCATENATE("R6C",'Mapa de Riesgos'!$O$47),"")</f>
        <v/>
      </c>
      <c r="AB11" s="10" t="str">
        <f>IF(AND('Mapa de Riesgos'!$Y$42="Muy Alta",'Mapa de Riesgos'!$AA$42="Mayor"),CONCATENATE("R6C",'Mapa de Riesgos'!$O$42),"")</f>
        <v/>
      </c>
      <c r="AC11" s="11" t="str">
        <f>IF(AND('Mapa de Riesgos'!$Y$43="Muy Alta",'Mapa de Riesgos'!$AA$43="Mayor"),CONCATENATE("R6C",'Mapa de Riesgos'!$O$43),"")</f>
        <v/>
      </c>
      <c r="AD11" s="11" t="str">
        <f>IF(AND('Mapa de Riesgos'!$Y$44="Muy Alta",'Mapa de Riesgos'!$AA$44="Mayor"),CONCATENATE("R6C",'Mapa de Riesgos'!$O$44),"")</f>
        <v/>
      </c>
      <c r="AE11" s="11" t="str">
        <f>IF(AND('Mapa de Riesgos'!$Y$45="Muy Alta",'Mapa de Riesgos'!$AA$45="Mayor"),CONCATENATE("R6C",'Mapa de Riesgos'!$O$45),"")</f>
        <v/>
      </c>
      <c r="AF11" s="11" t="str">
        <f>IF(AND('Mapa de Riesgos'!$Y$46="Muy Alta",'Mapa de Riesgos'!$AA$46="Mayor"),CONCATENATE("R6C",'Mapa de Riesgos'!$O$46),"")</f>
        <v/>
      </c>
      <c r="AG11" s="12" t="str">
        <f>IF(AND('Mapa de Riesgos'!$Y$47="Muy Alta",'Mapa de Riesgos'!$AA$47="Mayor"),CONCATENATE("R6C",'Mapa de Riesgos'!$O$47),"")</f>
        <v/>
      </c>
      <c r="AH11" s="13" t="str">
        <f>IF(AND('Mapa de Riesgos'!$Y$42="Muy Alta",'Mapa de Riesgos'!$AA$42="Catastrófico"),CONCATENATE("R6C",'Mapa de Riesgos'!$O$42),"")</f>
        <v/>
      </c>
      <c r="AI11" s="14" t="str">
        <f>IF(AND('Mapa de Riesgos'!$Y$43="Muy Alta",'Mapa de Riesgos'!$AA$43="Catastrófico"),CONCATENATE("R6C",'Mapa de Riesgos'!$O$43),"")</f>
        <v/>
      </c>
      <c r="AJ11" s="14" t="str">
        <f>IF(AND('Mapa de Riesgos'!$Y$44="Muy Alta",'Mapa de Riesgos'!$AA$44="Catastrófico"),CONCATENATE("R6C",'Mapa de Riesgos'!$O$44),"")</f>
        <v/>
      </c>
      <c r="AK11" s="14" t="str">
        <f>IF(AND('Mapa de Riesgos'!$Y$45="Muy Alta",'Mapa de Riesgos'!$AA$45="Catastrófico"),CONCATENATE("R6C",'Mapa de Riesgos'!$O$45),"")</f>
        <v/>
      </c>
      <c r="AL11" s="14" t="str">
        <f>IF(AND('Mapa de Riesgos'!$Y$46="Muy Alta",'Mapa de Riesgos'!$AA$46="Catastrófico"),CONCATENATE("R6C",'Mapa de Riesgos'!$O$46),"")</f>
        <v/>
      </c>
      <c r="AM11" s="15" t="str">
        <f>IF(AND('Mapa de Riesgos'!$Y$47="Muy Alta",'Mapa de Riesgos'!$AA$47="Catastrófico"),CONCATENATE("R6C",'Mapa de Riesgos'!$O$47),"")</f>
        <v/>
      </c>
      <c r="AN11" s="41"/>
      <c r="AO11" s="310"/>
      <c r="AP11" s="311"/>
      <c r="AQ11" s="311"/>
      <c r="AR11" s="311"/>
      <c r="AS11" s="311"/>
      <c r="AT11" s="312"/>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row>
    <row r="12" spans="1:91" ht="15" customHeight="1" x14ac:dyDescent="0.25">
      <c r="A12" s="41"/>
      <c r="B12" s="249"/>
      <c r="C12" s="249"/>
      <c r="D12" s="250"/>
      <c r="E12" s="290"/>
      <c r="F12" s="291"/>
      <c r="G12" s="291"/>
      <c r="H12" s="291"/>
      <c r="I12" s="292"/>
      <c r="J12" s="10" t="str">
        <f>IF(AND('Mapa de Riesgos'!$Y$48="Muy Alta",'Mapa de Riesgos'!$AA$48="Leve"),CONCATENATE("R7C",'Mapa de Riesgos'!$O$48),"")</f>
        <v/>
      </c>
      <c r="K12" s="11" t="str">
        <f>IF(AND('Mapa de Riesgos'!$Y$49="Muy Alta",'Mapa de Riesgos'!$AA$49="Leve"),CONCATENATE("R7C",'Mapa de Riesgos'!$O$49),"")</f>
        <v/>
      </c>
      <c r="L12" s="11" t="str">
        <f>IF(AND('Mapa de Riesgos'!$Y$50="Muy Alta",'Mapa de Riesgos'!$AA$50="Leve"),CONCATENATE("R7C",'Mapa de Riesgos'!$O$50),"")</f>
        <v/>
      </c>
      <c r="M12" s="11" t="str">
        <f>IF(AND('Mapa de Riesgos'!$Y$51="Muy Alta",'Mapa de Riesgos'!$AA$51="Leve"),CONCATENATE("R7C",'Mapa de Riesgos'!$O$51),"")</f>
        <v/>
      </c>
      <c r="N12" s="11" t="str">
        <f>IF(AND('Mapa de Riesgos'!$Y$52="Muy Alta",'Mapa de Riesgos'!$AA$52="Leve"),CONCATENATE("R7C",'Mapa de Riesgos'!$O$52),"")</f>
        <v/>
      </c>
      <c r="O12" s="12" t="str">
        <f>IF(AND('Mapa de Riesgos'!$Y$53="Muy Alta",'Mapa de Riesgos'!$AA$53="Leve"),CONCATENATE("R7C",'Mapa de Riesgos'!$O$53),"")</f>
        <v/>
      </c>
      <c r="P12" s="10" t="str">
        <f>IF(AND('Mapa de Riesgos'!$Y$48="Muy Alta",'Mapa de Riesgos'!$AA$48="Menor"),CONCATENATE("R7C",'Mapa de Riesgos'!$O$48),"")</f>
        <v/>
      </c>
      <c r="Q12" s="11" t="str">
        <f>IF(AND('Mapa de Riesgos'!$Y$49="Muy Alta",'Mapa de Riesgos'!$AA$49="Menor"),CONCATENATE("R7C",'Mapa de Riesgos'!$O$49),"")</f>
        <v/>
      </c>
      <c r="R12" s="11" t="str">
        <f>IF(AND('Mapa de Riesgos'!$Y$50="Muy Alta",'Mapa de Riesgos'!$AA$50="Menor"),CONCATENATE("R7C",'Mapa de Riesgos'!$O$50),"")</f>
        <v/>
      </c>
      <c r="S12" s="11" t="str">
        <f>IF(AND('Mapa de Riesgos'!$Y$51="Muy Alta",'Mapa de Riesgos'!$AA$51="Menor"),CONCATENATE("R7C",'Mapa de Riesgos'!$O$51),"")</f>
        <v/>
      </c>
      <c r="T12" s="11" t="str">
        <f>IF(AND('Mapa de Riesgos'!$Y$52="Muy Alta",'Mapa de Riesgos'!$AA$52="Menor"),CONCATENATE("R7C",'Mapa de Riesgos'!$O$52),"")</f>
        <v/>
      </c>
      <c r="U12" s="12" t="str">
        <f>IF(AND('Mapa de Riesgos'!$Y$53="Muy Alta",'Mapa de Riesgos'!$AA$53="Menor"),CONCATENATE("R7C",'Mapa de Riesgos'!$O$53),"")</f>
        <v/>
      </c>
      <c r="V12" s="10" t="str">
        <f>IF(AND('Mapa de Riesgos'!$Y$48="Muy Alta",'Mapa de Riesgos'!$AA$48="Moderado"),CONCATENATE("R7C",'Mapa de Riesgos'!$O$48),"")</f>
        <v/>
      </c>
      <c r="W12" s="11" t="str">
        <f>IF(AND('Mapa de Riesgos'!$Y$49="Muy Alta",'Mapa de Riesgos'!$AA$49="Moderado"),CONCATENATE("R7C",'Mapa de Riesgos'!$O$49),"")</f>
        <v/>
      </c>
      <c r="X12" s="11" t="str">
        <f>IF(AND('Mapa de Riesgos'!$Y$50="Muy Alta",'Mapa de Riesgos'!$AA$50="Moderado"),CONCATENATE("R7C",'Mapa de Riesgos'!$O$50),"")</f>
        <v/>
      </c>
      <c r="Y12" s="11" t="str">
        <f>IF(AND('Mapa de Riesgos'!$Y$51="Muy Alta",'Mapa de Riesgos'!$AA$51="Moderado"),CONCATENATE("R7C",'Mapa de Riesgos'!$O$51),"")</f>
        <v/>
      </c>
      <c r="Z12" s="11" t="str">
        <f>IF(AND('Mapa de Riesgos'!$Y$52="Muy Alta",'Mapa de Riesgos'!$AA$52="Moderado"),CONCATENATE("R7C",'Mapa de Riesgos'!$O$52),"")</f>
        <v/>
      </c>
      <c r="AA12" s="12" t="str">
        <f>IF(AND('Mapa de Riesgos'!$Y$53="Muy Alta",'Mapa de Riesgos'!$AA$53="Moderado"),CONCATENATE("R7C",'Mapa de Riesgos'!$O$53),"")</f>
        <v/>
      </c>
      <c r="AB12" s="10" t="str">
        <f>IF(AND('Mapa de Riesgos'!$Y$48="Muy Alta",'Mapa de Riesgos'!$AA$48="Mayor"),CONCATENATE("R7C",'Mapa de Riesgos'!$O$48),"")</f>
        <v/>
      </c>
      <c r="AC12" s="11" t="str">
        <f>IF(AND('Mapa de Riesgos'!$Y$49="Muy Alta",'Mapa de Riesgos'!$AA$49="Mayor"),CONCATENATE("R7C",'Mapa de Riesgos'!$O$49),"")</f>
        <v/>
      </c>
      <c r="AD12" s="11" t="str">
        <f>IF(AND('Mapa de Riesgos'!$Y$50="Muy Alta",'Mapa de Riesgos'!$AA$50="Mayor"),CONCATENATE("R7C",'Mapa de Riesgos'!$O$50),"")</f>
        <v/>
      </c>
      <c r="AE12" s="11" t="str">
        <f>IF(AND('Mapa de Riesgos'!$Y$51="Muy Alta",'Mapa de Riesgos'!$AA$51="Mayor"),CONCATENATE("R7C",'Mapa de Riesgos'!$O$51),"")</f>
        <v/>
      </c>
      <c r="AF12" s="11" t="str">
        <f>IF(AND('Mapa de Riesgos'!$Y$52="Muy Alta",'Mapa de Riesgos'!$AA$52="Mayor"),CONCATENATE("R7C",'Mapa de Riesgos'!$O$52),"")</f>
        <v/>
      </c>
      <c r="AG12" s="12" t="str">
        <f>IF(AND('Mapa de Riesgos'!$Y$53="Muy Alta",'Mapa de Riesgos'!$AA$53="Mayor"),CONCATENATE("R7C",'Mapa de Riesgos'!$O$53),"")</f>
        <v/>
      </c>
      <c r="AH12" s="13" t="str">
        <f>IF(AND('Mapa de Riesgos'!$Y$48="Muy Alta",'Mapa de Riesgos'!$AA$48="Catastrófico"),CONCATENATE("R7C",'Mapa de Riesgos'!$O$48),"")</f>
        <v/>
      </c>
      <c r="AI12" s="14" t="str">
        <f>IF(AND('Mapa de Riesgos'!$Y$49="Muy Alta",'Mapa de Riesgos'!$AA$49="Catastrófico"),CONCATENATE("R7C",'Mapa de Riesgos'!$O$49),"")</f>
        <v/>
      </c>
      <c r="AJ12" s="14" t="str">
        <f>IF(AND('Mapa de Riesgos'!$Y$50="Muy Alta",'Mapa de Riesgos'!$AA$50="Catastrófico"),CONCATENATE("R7C",'Mapa de Riesgos'!$O$50),"")</f>
        <v/>
      </c>
      <c r="AK12" s="14" t="str">
        <f>IF(AND('Mapa de Riesgos'!$Y$51="Muy Alta",'Mapa de Riesgos'!$AA$51="Catastrófico"),CONCATENATE("R7C",'Mapa de Riesgos'!$O$51),"")</f>
        <v/>
      </c>
      <c r="AL12" s="14" t="str">
        <f>IF(AND('Mapa de Riesgos'!$Y$52="Muy Alta",'Mapa de Riesgos'!$AA$52="Catastrófico"),CONCATENATE("R7C",'Mapa de Riesgos'!$O$52),"")</f>
        <v/>
      </c>
      <c r="AM12" s="15" t="str">
        <f>IF(AND('Mapa de Riesgos'!$Y$53="Muy Alta",'Mapa de Riesgos'!$AA$53="Catastrófico"),CONCATENATE("R7C",'Mapa de Riesgos'!$O$53),"")</f>
        <v/>
      </c>
      <c r="AN12" s="41"/>
      <c r="AO12" s="310"/>
      <c r="AP12" s="311"/>
      <c r="AQ12" s="311"/>
      <c r="AR12" s="311"/>
      <c r="AS12" s="311"/>
      <c r="AT12" s="312"/>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row>
    <row r="13" spans="1:91" ht="15" customHeight="1" x14ac:dyDescent="0.25">
      <c r="A13" s="41"/>
      <c r="B13" s="249"/>
      <c r="C13" s="249"/>
      <c r="D13" s="250"/>
      <c r="E13" s="290"/>
      <c r="F13" s="291"/>
      <c r="G13" s="291"/>
      <c r="H13" s="291"/>
      <c r="I13" s="292"/>
      <c r="J13" s="10" t="str">
        <f>IF(AND('Mapa de Riesgos'!$Y$54="Muy Alta",'Mapa de Riesgos'!$AA$54="Leve"),CONCATENATE("R8C",'Mapa de Riesgos'!$O$54),"")</f>
        <v/>
      </c>
      <c r="K13" s="11" t="str">
        <f>IF(AND('Mapa de Riesgos'!$Y$55="Muy Alta",'Mapa de Riesgos'!$AA$55="Leve"),CONCATENATE("R8C",'Mapa de Riesgos'!$O$55),"")</f>
        <v/>
      </c>
      <c r="L13" s="11" t="str">
        <f>IF(AND('Mapa de Riesgos'!$Y$56="Muy Alta",'Mapa de Riesgos'!$AA$56="Leve"),CONCATENATE("R8C",'Mapa de Riesgos'!$O$56),"")</f>
        <v/>
      </c>
      <c r="M13" s="11" t="str">
        <f>IF(AND('Mapa de Riesgos'!$Y$57="Muy Alta",'Mapa de Riesgos'!$AA$57="Leve"),CONCATENATE("R8C",'Mapa de Riesgos'!$O$57),"")</f>
        <v/>
      </c>
      <c r="N13" s="11" t="str">
        <f>IF(AND('Mapa de Riesgos'!$Y$58="Muy Alta",'Mapa de Riesgos'!$AA$58="Leve"),CONCATENATE("R8C",'Mapa de Riesgos'!$O$58),"")</f>
        <v/>
      </c>
      <c r="O13" s="12" t="str">
        <f>IF(AND('Mapa de Riesgos'!$Y$59="Muy Alta",'Mapa de Riesgos'!$AA$59="Leve"),CONCATENATE("R8C",'Mapa de Riesgos'!$O$59),"")</f>
        <v/>
      </c>
      <c r="P13" s="10" t="str">
        <f>IF(AND('Mapa de Riesgos'!$Y$54="Muy Alta",'Mapa de Riesgos'!$AA$54="Menor"),CONCATENATE("R8C",'Mapa de Riesgos'!$O$54),"")</f>
        <v/>
      </c>
      <c r="Q13" s="11" t="str">
        <f>IF(AND('Mapa de Riesgos'!$Y$55="Muy Alta",'Mapa de Riesgos'!$AA$55="Menor"),CONCATENATE("R8C",'Mapa de Riesgos'!$O$55),"")</f>
        <v/>
      </c>
      <c r="R13" s="11" t="str">
        <f>IF(AND('Mapa de Riesgos'!$Y$56="Muy Alta",'Mapa de Riesgos'!$AA$56="Menor"),CONCATENATE("R8C",'Mapa de Riesgos'!$O$56),"")</f>
        <v/>
      </c>
      <c r="S13" s="11" t="str">
        <f>IF(AND('Mapa de Riesgos'!$Y$57="Muy Alta",'Mapa de Riesgos'!$AA$57="Menor"),CONCATENATE("R8C",'Mapa de Riesgos'!$O$57),"")</f>
        <v/>
      </c>
      <c r="T13" s="11" t="str">
        <f>IF(AND('Mapa de Riesgos'!$Y$58="Muy Alta",'Mapa de Riesgos'!$AA$58="Menor"),CONCATENATE("R8C",'Mapa de Riesgos'!$O$58),"")</f>
        <v/>
      </c>
      <c r="U13" s="12" t="str">
        <f>IF(AND('Mapa de Riesgos'!$Y$59="Muy Alta",'Mapa de Riesgos'!$AA$59="Menor"),CONCATENATE("R8C",'Mapa de Riesgos'!$O$59),"")</f>
        <v/>
      </c>
      <c r="V13" s="10" t="str">
        <f>IF(AND('Mapa de Riesgos'!$Y$54="Muy Alta",'Mapa de Riesgos'!$AA$54="Moderado"),CONCATENATE("R8C",'Mapa de Riesgos'!$O$54),"")</f>
        <v/>
      </c>
      <c r="W13" s="11" t="str">
        <f>IF(AND('Mapa de Riesgos'!$Y$55="Muy Alta",'Mapa de Riesgos'!$AA$55="Moderado"),CONCATENATE("R8C",'Mapa de Riesgos'!$O$55),"")</f>
        <v/>
      </c>
      <c r="X13" s="11" t="str">
        <f>IF(AND('Mapa de Riesgos'!$Y$56="Muy Alta",'Mapa de Riesgos'!$AA$56="Moderado"),CONCATENATE("R8C",'Mapa de Riesgos'!$O$56),"")</f>
        <v/>
      </c>
      <c r="Y13" s="11" t="str">
        <f>IF(AND('Mapa de Riesgos'!$Y$57="Muy Alta",'Mapa de Riesgos'!$AA$57="Moderado"),CONCATENATE("R8C",'Mapa de Riesgos'!$O$57),"")</f>
        <v/>
      </c>
      <c r="Z13" s="11" t="str">
        <f>IF(AND('Mapa de Riesgos'!$Y$58="Muy Alta",'Mapa de Riesgos'!$AA$58="Moderado"),CONCATENATE("R8C",'Mapa de Riesgos'!$O$58),"")</f>
        <v/>
      </c>
      <c r="AA13" s="12" t="str">
        <f>IF(AND('Mapa de Riesgos'!$Y$59="Muy Alta",'Mapa de Riesgos'!$AA$59="Moderado"),CONCATENATE("R8C",'Mapa de Riesgos'!$O$59),"")</f>
        <v/>
      </c>
      <c r="AB13" s="10" t="str">
        <f>IF(AND('Mapa de Riesgos'!$Y$54="Muy Alta",'Mapa de Riesgos'!$AA$54="Mayor"),CONCATENATE("R8C",'Mapa de Riesgos'!$O$54),"")</f>
        <v/>
      </c>
      <c r="AC13" s="11" t="str">
        <f>IF(AND('Mapa de Riesgos'!$Y$55="Muy Alta",'Mapa de Riesgos'!$AA$55="Mayor"),CONCATENATE("R8C",'Mapa de Riesgos'!$O$55),"")</f>
        <v/>
      </c>
      <c r="AD13" s="11" t="str">
        <f>IF(AND('Mapa de Riesgos'!$Y$56="Muy Alta",'Mapa de Riesgos'!$AA$56="Mayor"),CONCATENATE("R8C",'Mapa de Riesgos'!$O$56),"")</f>
        <v/>
      </c>
      <c r="AE13" s="11" t="str">
        <f>IF(AND('Mapa de Riesgos'!$Y$57="Muy Alta",'Mapa de Riesgos'!$AA$57="Mayor"),CONCATENATE("R8C",'Mapa de Riesgos'!$O$57),"")</f>
        <v/>
      </c>
      <c r="AF13" s="11" t="str">
        <f>IF(AND('Mapa de Riesgos'!$Y$58="Muy Alta",'Mapa de Riesgos'!$AA$58="Mayor"),CONCATENATE("R8C",'Mapa de Riesgos'!$O$58),"")</f>
        <v/>
      </c>
      <c r="AG13" s="12" t="str">
        <f>IF(AND('Mapa de Riesgos'!$Y$59="Muy Alta",'Mapa de Riesgos'!$AA$59="Mayor"),CONCATENATE("R8C",'Mapa de Riesgos'!$O$59),"")</f>
        <v/>
      </c>
      <c r="AH13" s="13" t="str">
        <f>IF(AND('Mapa de Riesgos'!$Y$54="Muy Alta",'Mapa de Riesgos'!$AA$54="Catastrófico"),CONCATENATE("R8C",'Mapa de Riesgos'!$O$54),"")</f>
        <v/>
      </c>
      <c r="AI13" s="14" t="str">
        <f>IF(AND('Mapa de Riesgos'!$Y$55="Muy Alta",'Mapa de Riesgos'!$AA$55="Catastrófico"),CONCATENATE("R8C",'Mapa de Riesgos'!$O$55),"")</f>
        <v/>
      </c>
      <c r="AJ13" s="14" t="str">
        <f>IF(AND('Mapa de Riesgos'!$Y$56="Muy Alta",'Mapa de Riesgos'!$AA$56="Catastrófico"),CONCATENATE("R8C",'Mapa de Riesgos'!$O$56),"")</f>
        <v/>
      </c>
      <c r="AK13" s="14" t="str">
        <f>IF(AND('Mapa de Riesgos'!$Y$57="Muy Alta",'Mapa de Riesgos'!$AA$57="Catastrófico"),CONCATENATE("R8C",'Mapa de Riesgos'!$O$57),"")</f>
        <v/>
      </c>
      <c r="AL13" s="14" t="str">
        <f>IF(AND('Mapa de Riesgos'!$Y$58="Muy Alta",'Mapa de Riesgos'!$AA$58="Catastrófico"),CONCATENATE("R8C",'Mapa de Riesgos'!$O$58),"")</f>
        <v/>
      </c>
      <c r="AM13" s="15" t="str">
        <f>IF(AND('Mapa de Riesgos'!$Y$59="Muy Alta",'Mapa de Riesgos'!$AA$59="Catastrófico"),CONCATENATE("R8C",'Mapa de Riesgos'!$O$59),"")</f>
        <v/>
      </c>
      <c r="AN13" s="41"/>
      <c r="AO13" s="310"/>
      <c r="AP13" s="311"/>
      <c r="AQ13" s="311"/>
      <c r="AR13" s="311"/>
      <c r="AS13" s="311"/>
      <c r="AT13" s="312"/>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row>
    <row r="14" spans="1:91" ht="15" customHeight="1" x14ac:dyDescent="0.25">
      <c r="A14" s="41"/>
      <c r="B14" s="249"/>
      <c r="C14" s="249"/>
      <c r="D14" s="250"/>
      <c r="E14" s="290"/>
      <c r="F14" s="291"/>
      <c r="G14" s="291"/>
      <c r="H14" s="291"/>
      <c r="I14" s="292"/>
      <c r="J14" s="10" t="str">
        <f>IF(AND('Mapa de Riesgos'!$Y$60="Muy Alta",'Mapa de Riesgos'!$AA$60="Leve"),CONCATENATE("R9C",'Mapa de Riesgos'!$O$60),"")</f>
        <v/>
      </c>
      <c r="K14" s="11" t="str">
        <f>IF(AND('Mapa de Riesgos'!$Y$61="Muy Alta",'Mapa de Riesgos'!$AA$61="Leve"),CONCATENATE("R9C",'Mapa de Riesgos'!$O$61),"")</f>
        <v/>
      </c>
      <c r="L14" s="11" t="str">
        <f>IF(AND('Mapa de Riesgos'!$Y$62="Muy Alta",'Mapa de Riesgos'!$AA$62="Leve"),CONCATENATE("R9C",'Mapa de Riesgos'!$O$62),"")</f>
        <v/>
      </c>
      <c r="M14" s="11" t="str">
        <f>IF(AND('Mapa de Riesgos'!$Y$63="Muy Alta",'Mapa de Riesgos'!$AA$63="Leve"),CONCATENATE("R9C",'Mapa de Riesgos'!$O$63),"")</f>
        <v/>
      </c>
      <c r="N14" s="11" t="str">
        <f>IF(AND('Mapa de Riesgos'!$Y$64="Muy Alta",'Mapa de Riesgos'!$AA$64="Leve"),CONCATENATE("R9C",'Mapa de Riesgos'!$O$64),"")</f>
        <v/>
      </c>
      <c r="O14" s="12" t="str">
        <f>IF(AND('Mapa de Riesgos'!$Y$65="Muy Alta",'Mapa de Riesgos'!$AA$65="Leve"),CONCATENATE("R9C",'Mapa de Riesgos'!$O$65),"")</f>
        <v/>
      </c>
      <c r="P14" s="10" t="str">
        <f>IF(AND('Mapa de Riesgos'!$Y$60="Muy Alta",'Mapa de Riesgos'!$AA$60="Menor"),CONCATENATE("R9C",'Mapa de Riesgos'!$O$60),"")</f>
        <v/>
      </c>
      <c r="Q14" s="11" t="str">
        <f>IF(AND('Mapa de Riesgos'!$Y$61="Muy Alta",'Mapa de Riesgos'!$AA$61="Menor"),CONCATENATE("R9C",'Mapa de Riesgos'!$O$61),"")</f>
        <v/>
      </c>
      <c r="R14" s="11" t="str">
        <f>IF(AND('Mapa de Riesgos'!$Y$62="Muy Alta",'Mapa de Riesgos'!$AA$62="Menor"),CONCATENATE("R9C",'Mapa de Riesgos'!$O$62),"")</f>
        <v/>
      </c>
      <c r="S14" s="11" t="str">
        <f>IF(AND('Mapa de Riesgos'!$Y$63="Muy Alta",'Mapa de Riesgos'!$AA$63="Menor"),CONCATENATE("R9C",'Mapa de Riesgos'!$O$63),"")</f>
        <v/>
      </c>
      <c r="T14" s="11" t="str">
        <f>IF(AND('Mapa de Riesgos'!$Y$64="Muy Alta",'Mapa de Riesgos'!$AA$64="Menor"),CONCATENATE("R9C",'Mapa de Riesgos'!$O$64),"")</f>
        <v/>
      </c>
      <c r="U14" s="12" t="str">
        <f>IF(AND('Mapa de Riesgos'!$Y$65="Muy Alta",'Mapa de Riesgos'!$AA$65="Menor"),CONCATENATE("R9C",'Mapa de Riesgos'!$O$65),"")</f>
        <v/>
      </c>
      <c r="V14" s="10" t="str">
        <f>IF(AND('Mapa de Riesgos'!$Y$60="Muy Alta",'Mapa de Riesgos'!$AA$60="Moderado"),CONCATENATE("R9C",'Mapa de Riesgos'!$O$60),"")</f>
        <v/>
      </c>
      <c r="W14" s="11" t="str">
        <f>IF(AND('Mapa de Riesgos'!$Y$61="Muy Alta",'Mapa de Riesgos'!$AA$61="Moderado"),CONCATENATE("R9C",'Mapa de Riesgos'!$O$61),"")</f>
        <v/>
      </c>
      <c r="X14" s="11" t="str">
        <f>IF(AND('Mapa de Riesgos'!$Y$62="Muy Alta",'Mapa de Riesgos'!$AA$62="Moderado"),CONCATENATE("R9C",'Mapa de Riesgos'!$O$62),"")</f>
        <v/>
      </c>
      <c r="Y14" s="11" t="str">
        <f>IF(AND('Mapa de Riesgos'!$Y$63="Muy Alta",'Mapa de Riesgos'!$AA$63="Moderado"),CONCATENATE("R9C",'Mapa de Riesgos'!$O$63),"")</f>
        <v/>
      </c>
      <c r="Z14" s="11" t="str">
        <f>IF(AND('Mapa de Riesgos'!$Y$64="Muy Alta",'Mapa de Riesgos'!$AA$64="Moderado"),CONCATENATE("R9C",'Mapa de Riesgos'!$O$64),"")</f>
        <v/>
      </c>
      <c r="AA14" s="12" t="str">
        <f>IF(AND('Mapa de Riesgos'!$Y$65="Muy Alta",'Mapa de Riesgos'!$AA$65="Moderado"),CONCATENATE("R9C",'Mapa de Riesgos'!$O$65),"")</f>
        <v/>
      </c>
      <c r="AB14" s="10" t="str">
        <f>IF(AND('Mapa de Riesgos'!$Y$60="Muy Alta",'Mapa de Riesgos'!$AA$60="Mayor"),CONCATENATE("R9C",'Mapa de Riesgos'!$O$60),"")</f>
        <v/>
      </c>
      <c r="AC14" s="11" t="str">
        <f>IF(AND('Mapa de Riesgos'!$Y$61="Muy Alta",'Mapa de Riesgos'!$AA$61="Mayor"),CONCATENATE("R9C",'Mapa de Riesgos'!$O$61),"")</f>
        <v/>
      </c>
      <c r="AD14" s="11" t="str">
        <f>IF(AND('Mapa de Riesgos'!$Y$62="Muy Alta",'Mapa de Riesgos'!$AA$62="Mayor"),CONCATENATE("R9C",'Mapa de Riesgos'!$O$62),"")</f>
        <v/>
      </c>
      <c r="AE14" s="11" t="str">
        <f>IF(AND('Mapa de Riesgos'!$Y$63="Muy Alta",'Mapa de Riesgos'!$AA$63="Mayor"),CONCATENATE("R9C",'Mapa de Riesgos'!$O$63),"")</f>
        <v/>
      </c>
      <c r="AF14" s="11" t="str">
        <f>IF(AND('Mapa de Riesgos'!$Y$64="Muy Alta",'Mapa de Riesgos'!$AA$64="Mayor"),CONCATENATE("R9C",'Mapa de Riesgos'!$O$64),"")</f>
        <v/>
      </c>
      <c r="AG14" s="12" t="str">
        <f>IF(AND('Mapa de Riesgos'!$Y$65="Muy Alta",'Mapa de Riesgos'!$AA$65="Mayor"),CONCATENATE("R9C",'Mapa de Riesgos'!$O$65),"")</f>
        <v/>
      </c>
      <c r="AH14" s="13" t="str">
        <f>IF(AND('Mapa de Riesgos'!$Y$60="Muy Alta",'Mapa de Riesgos'!$AA$60="Catastrófico"),CONCATENATE("R9C",'Mapa de Riesgos'!$O$60),"")</f>
        <v/>
      </c>
      <c r="AI14" s="14" t="str">
        <f>IF(AND('Mapa de Riesgos'!$Y$61="Muy Alta",'Mapa de Riesgos'!$AA$61="Catastrófico"),CONCATENATE("R9C",'Mapa de Riesgos'!$O$61),"")</f>
        <v/>
      </c>
      <c r="AJ14" s="14" t="str">
        <f>IF(AND('Mapa de Riesgos'!$Y$62="Muy Alta",'Mapa de Riesgos'!$AA$62="Catastrófico"),CONCATENATE("R9C",'Mapa de Riesgos'!$O$62),"")</f>
        <v/>
      </c>
      <c r="AK14" s="14" t="str">
        <f>IF(AND('Mapa de Riesgos'!$Y$63="Muy Alta",'Mapa de Riesgos'!$AA$63="Catastrófico"),CONCATENATE("R9C",'Mapa de Riesgos'!$O$63),"")</f>
        <v/>
      </c>
      <c r="AL14" s="14" t="str">
        <f>IF(AND('Mapa de Riesgos'!$Y$64="Muy Alta",'Mapa de Riesgos'!$AA$64="Catastrófico"),CONCATENATE("R9C",'Mapa de Riesgos'!$O$64),"")</f>
        <v/>
      </c>
      <c r="AM14" s="15" t="str">
        <f>IF(AND('Mapa de Riesgos'!$Y$65="Muy Alta",'Mapa de Riesgos'!$AA$65="Catastrófico"),CONCATENATE("R9C",'Mapa de Riesgos'!$O$65),"")</f>
        <v/>
      </c>
      <c r="AN14" s="41"/>
      <c r="AO14" s="310"/>
      <c r="AP14" s="311"/>
      <c r="AQ14" s="311"/>
      <c r="AR14" s="311"/>
      <c r="AS14" s="311"/>
      <c r="AT14" s="312"/>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row>
    <row r="15" spans="1:91" ht="15.75" customHeight="1" thickBot="1" x14ac:dyDescent="0.3">
      <c r="A15" s="41"/>
      <c r="B15" s="249"/>
      <c r="C15" s="249"/>
      <c r="D15" s="250"/>
      <c r="E15" s="293"/>
      <c r="F15" s="294"/>
      <c r="G15" s="294"/>
      <c r="H15" s="294"/>
      <c r="I15" s="295"/>
      <c r="J15" s="16" t="str">
        <f>IF(AND('Mapa de Riesgos'!$Y$66="Muy Alta",'Mapa de Riesgos'!$AA$66="Leve"),CONCATENATE("R10C",'Mapa de Riesgos'!$O$66),"")</f>
        <v/>
      </c>
      <c r="K15" s="17" t="str">
        <f>IF(AND('Mapa de Riesgos'!$Y$67="Muy Alta",'Mapa de Riesgos'!$AA$67="Leve"),CONCATENATE("R10C",'Mapa de Riesgos'!$O$67),"")</f>
        <v/>
      </c>
      <c r="L15" s="17" t="str">
        <f>IF(AND('Mapa de Riesgos'!$Y$68="Muy Alta",'Mapa de Riesgos'!$AA$68="Leve"),CONCATENATE("R10C",'Mapa de Riesgos'!$O$68),"")</f>
        <v/>
      </c>
      <c r="M15" s="17" t="str">
        <f>IF(AND('Mapa de Riesgos'!$Y$69="Muy Alta",'Mapa de Riesgos'!$AA$69="Leve"),CONCATENATE("R10C",'Mapa de Riesgos'!$O$69),"")</f>
        <v/>
      </c>
      <c r="N15" s="17" t="str">
        <f>IF(AND('Mapa de Riesgos'!$Y$70="Muy Alta",'Mapa de Riesgos'!$AA$70="Leve"),CONCATENATE("R10C",'Mapa de Riesgos'!$O$70),"")</f>
        <v/>
      </c>
      <c r="O15" s="18" t="str">
        <f>IF(AND('Mapa de Riesgos'!$Y$71="Muy Alta",'Mapa de Riesgos'!$AA$71="Leve"),CONCATENATE("R10C",'Mapa de Riesgos'!$O$71),"")</f>
        <v/>
      </c>
      <c r="P15" s="10" t="str">
        <f>IF(AND('Mapa de Riesgos'!$Y$66="Muy Alta",'Mapa de Riesgos'!$AA$66="Menor"),CONCATENATE("R10C",'Mapa de Riesgos'!$O$66),"")</f>
        <v/>
      </c>
      <c r="Q15" s="11" t="str">
        <f>IF(AND('Mapa de Riesgos'!$Y$67="Muy Alta",'Mapa de Riesgos'!$AA$67="Menor"),CONCATENATE("R10C",'Mapa de Riesgos'!$O$67),"")</f>
        <v/>
      </c>
      <c r="R15" s="11" t="str">
        <f>IF(AND('Mapa de Riesgos'!$Y$68="Muy Alta",'Mapa de Riesgos'!$AA$68="Menor"),CONCATENATE("R10C",'Mapa de Riesgos'!$O$68),"")</f>
        <v/>
      </c>
      <c r="S15" s="11" t="str">
        <f>IF(AND('Mapa de Riesgos'!$Y$69="Muy Alta",'Mapa de Riesgos'!$AA$69="Menor"),CONCATENATE("R10C",'Mapa de Riesgos'!$O$69),"")</f>
        <v/>
      </c>
      <c r="T15" s="11" t="str">
        <f>IF(AND('Mapa de Riesgos'!$Y$70="Muy Alta",'Mapa de Riesgos'!$AA$70="Menor"),CONCATENATE("R10C",'Mapa de Riesgos'!$O$70),"")</f>
        <v/>
      </c>
      <c r="U15" s="12" t="str">
        <f>IF(AND('Mapa de Riesgos'!$Y$71="Muy Alta",'Mapa de Riesgos'!$AA$71="Menor"),CONCATENATE("R10C",'Mapa de Riesgos'!$O$71),"")</f>
        <v/>
      </c>
      <c r="V15" s="16" t="str">
        <f>IF(AND('Mapa de Riesgos'!$Y$66="Muy Alta",'Mapa de Riesgos'!$AA$66="Moderado"),CONCATENATE("R10C",'Mapa de Riesgos'!$O$66),"")</f>
        <v/>
      </c>
      <c r="W15" s="17" t="str">
        <f>IF(AND('Mapa de Riesgos'!$Y$67="Muy Alta",'Mapa de Riesgos'!$AA$67="Moderado"),CONCATENATE("R10C",'Mapa de Riesgos'!$O$67),"")</f>
        <v/>
      </c>
      <c r="X15" s="17" t="str">
        <f>IF(AND('Mapa de Riesgos'!$Y$68="Muy Alta",'Mapa de Riesgos'!$AA$68="Moderado"),CONCATENATE("R10C",'Mapa de Riesgos'!$O$68),"")</f>
        <v/>
      </c>
      <c r="Y15" s="17" t="str">
        <f>IF(AND('Mapa de Riesgos'!$Y$69="Muy Alta",'Mapa de Riesgos'!$AA$69="Moderado"),CONCATENATE("R10C",'Mapa de Riesgos'!$O$69),"")</f>
        <v/>
      </c>
      <c r="Z15" s="17" t="str">
        <f>IF(AND('Mapa de Riesgos'!$Y$70="Muy Alta",'Mapa de Riesgos'!$AA$70="Moderado"),CONCATENATE("R10C",'Mapa de Riesgos'!$O$70),"")</f>
        <v/>
      </c>
      <c r="AA15" s="18" t="str">
        <f>IF(AND('Mapa de Riesgos'!$Y$71="Muy Alta",'Mapa de Riesgos'!$AA$71="Moderado"),CONCATENATE("R10C",'Mapa de Riesgos'!$O$71),"")</f>
        <v/>
      </c>
      <c r="AB15" s="10" t="str">
        <f>IF(AND('Mapa de Riesgos'!$Y$66="Muy Alta",'Mapa de Riesgos'!$AA$66="Mayor"),CONCATENATE("R10C",'Mapa de Riesgos'!$O$66),"")</f>
        <v/>
      </c>
      <c r="AC15" s="11" t="str">
        <f>IF(AND('Mapa de Riesgos'!$Y$67="Muy Alta",'Mapa de Riesgos'!$AA$67="Mayor"),CONCATENATE("R10C",'Mapa de Riesgos'!$O$67),"")</f>
        <v/>
      </c>
      <c r="AD15" s="11" t="str">
        <f>IF(AND('Mapa de Riesgos'!$Y$68="Muy Alta",'Mapa de Riesgos'!$AA$68="Mayor"),CONCATENATE("R10C",'Mapa de Riesgos'!$O$68),"")</f>
        <v/>
      </c>
      <c r="AE15" s="11" t="str">
        <f>IF(AND('Mapa de Riesgos'!$Y$69="Muy Alta",'Mapa de Riesgos'!$AA$69="Mayor"),CONCATENATE("R10C",'Mapa de Riesgos'!$O$69),"")</f>
        <v/>
      </c>
      <c r="AF15" s="11" t="str">
        <f>IF(AND('Mapa de Riesgos'!$Y$70="Muy Alta",'Mapa de Riesgos'!$AA$70="Mayor"),CONCATENATE("R10C",'Mapa de Riesgos'!$O$70),"")</f>
        <v/>
      </c>
      <c r="AG15" s="12" t="str">
        <f>IF(AND('Mapa de Riesgos'!$Y$71="Muy Alta",'Mapa de Riesgos'!$AA$71="Mayor"),CONCATENATE("R10C",'Mapa de Riesgos'!$O$71),"")</f>
        <v/>
      </c>
      <c r="AH15" s="19" t="str">
        <f>IF(AND('Mapa de Riesgos'!$Y$66="Muy Alta",'Mapa de Riesgos'!$AA$66="Catastrófico"),CONCATENATE("R10C",'Mapa de Riesgos'!$O$66),"")</f>
        <v/>
      </c>
      <c r="AI15" s="20" t="str">
        <f>IF(AND('Mapa de Riesgos'!$Y$67="Muy Alta",'Mapa de Riesgos'!$AA$67="Catastrófico"),CONCATENATE("R10C",'Mapa de Riesgos'!$O$67),"")</f>
        <v/>
      </c>
      <c r="AJ15" s="20" t="str">
        <f>IF(AND('Mapa de Riesgos'!$Y$68="Muy Alta",'Mapa de Riesgos'!$AA$68="Catastrófico"),CONCATENATE("R10C",'Mapa de Riesgos'!$O$68),"")</f>
        <v/>
      </c>
      <c r="AK15" s="20" t="str">
        <f>IF(AND('Mapa de Riesgos'!$Y$69="Muy Alta",'Mapa de Riesgos'!$AA$69="Catastrófico"),CONCATENATE("R10C",'Mapa de Riesgos'!$O$69),"")</f>
        <v/>
      </c>
      <c r="AL15" s="20" t="str">
        <f>IF(AND('Mapa de Riesgos'!$Y$70="Muy Alta",'Mapa de Riesgos'!$AA$70="Catastrófico"),CONCATENATE("R10C",'Mapa de Riesgos'!$O$70),"")</f>
        <v/>
      </c>
      <c r="AM15" s="21" t="str">
        <f>IF(AND('Mapa de Riesgos'!$Y$71="Muy Alta",'Mapa de Riesgos'!$AA$71="Catastrófico"),CONCATENATE("R10C",'Mapa de Riesgos'!$O$71),"")</f>
        <v/>
      </c>
      <c r="AN15" s="41"/>
      <c r="AO15" s="313"/>
      <c r="AP15" s="314"/>
      <c r="AQ15" s="314"/>
      <c r="AR15" s="314"/>
      <c r="AS15" s="314"/>
      <c r="AT15" s="315"/>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row>
    <row r="16" spans="1:91" ht="15" customHeight="1" x14ac:dyDescent="0.25">
      <c r="A16" s="41"/>
      <c r="B16" s="249"/>
      <c r="C16" s="249"/>
      <c r="D16" s="250"/>
      <c r="E16" s="287" t="s">
        <v>165</v>
      </c>
      <c r="F16" s="288"/>
      <c r="G16" s="288"/>
      <c r="H16" s="288"/>
      <c r="I16" s="288"/>
      <c r="J16" s="22" t="str">
        <f>IF(AND('Mapa de Riesgos'!$Y$12="Alta",'Mapa de Riesgos'!$AA$12="Leve"),CONCATENATE("R1C",'Mapa de Riesgos'!$O$12),"")</f>
        <v/>
      </c>
      <c r="K16" s="23" t="str">
        <f>IF(AND('Mapa de Riesgos'!$Y$13="Alta",'Mapa de Riesgos'!$AA$13="Leve"),CONCATENATE("R1C",'Mapa de Riesgos'!$O$13),"")</f>
        <v/>
      </c>
      <c r="L16" s="23" t="str">
        <f>IF(AND('Mapa de Riesgos'!$Y$14="Alta",'Mapa de Riesgos'!$AA$14="Leve"),CONCATENATE("R1C",'Mapa de Riesgos'!$O$14),"")</f>
        <v/>
      </c>
      <c r="M16" s="23" t="str">
        <f>IF(AND('Mapa de Riesgos'!$Y$15="Alta",'Mapa de Riesgos'!$AA$15="Leve"),CONCATENATE("R1C",'Mapa de Riesgos'!$O$15),"")</f>
        <v/>
      </c>
      <c r="N16" s="23" t="str">
        <f>IF(AND('Mapa de Riesgos'!$Y$16="Alta",'Mapa de Riesgos'!$AA$16="Leve"),CONCATENATE("R1C",'Mapa de Riesgos'!$O$16),"")</f>
        <v/>
      </c>
      <c r="O16" s="24" t="str">
        <f>IF(AND('Mapa de Riesgos'!$Y$17="Alta",'Mapa de Riesgos'!$AA$17="Leve"),CONCATENATE("R1C",'Mapa de Riesgos'!$O$17),"")</f>
        <v/>
      </c>
      <c r="P16" s="22" t="str">
        <f>IF(AND('Mapa de Riesgos'!$Y$12="Alta",'Mapa de Riesgos'!$AA$12="Menor"),CONCATENATE("R1C",'Mapa de Riesgos'!$O$12),"")</f>
        <v/>
      </c>
      <c r="Q16" s="23" t="str">
        <f>IF(AND('Mapa de Riesgos'!$Y$13="Alta",'Mapa de Riesgos'!$AA$13="Menor"),CONCATENATE("R1C",'Mapa de Riesgos'!$O$13),"")</f>
        <v/>
      </c>
      <c r="R16" s="23" t="str">
        <f>IF(AND('Mapa de Riesgos'!$Y$14="Alta",'Mapa de Riesgos'!$AA$14="Menor"),CONCATENATE("R1C",'Mapa de Riesgos'!$O$14),"")</f>
        <v/>
      </c>
      <c r="S16" s="23" t="str">
        <f>IF(AND('Mapa de Riesgos'!$Y$15="Alta",'Mapa de Riesgos'!$AA$15="Menor"),CONCATENATE("R1C",'Mapa de Riesgos'!$O$15),"")</f>
        <v/>
      </c>
      <c r="T16" s="23" t="str">
        <f>IF(AND('Mapa de Riesgos'!$Y$16="Alta",'Mapa de Riesgos'!$AA$16="Menor"),CONCATENATE("R1C",'Mapa de Riesgos'!$O$16),"")</f>
        <v/>
      </c>
      <c r="U16" s="24" t="str">
        <f>IF(AND('Mapa de Riesgos'!$Y$17="Alta",'Mapa de Riesgos'!$AA$17="Menor"),CONCATENATE("R1C",'Mapa de Riesgos'!$O$17),"")</f>
        <v/>
      </c>
      <c r="V16" s="4" t="str">
        <f>IF(AND('Mapa de Riesgos'!$Y$12="Alta",'Mapa de Riesgos'!$AA$12="Moderado"),CONCATENATE("R1C",'Mapa de Riesgos'!$O$12),"")</f>
        <v/>
      </c>
      <c r="W16" s="5" t="str">
        <f>IF(AND('Mapa de Riesgos'!$Y$13="Alta",'Mapa de Riesgos'!$AA$13="Moderado"),CONCATENATE("R1C",'Mapa de Riesgos'!$O$13),"")</f>
        <v/>
      </c>
      <c r="X16" s="5" t="str">
        <f>IF(AND('Mapa de Riesgos'!$Y$14="Alta",'Mapa de Riesgos'!$AA$14="Moderado"),CONCATENATE("R1C",'Mapa de Riesgos'!$O$14),"")</f>
        <v/>
      </c>
      <c r="Y16" s="5" t="str">
        <f>IF(AND('Mapa de Riesgos'!$Y$15="Alta",'Mapa de Riesgos'!$AA$15="Moderado"),CONCATENATE("R1C",'Mapa de Riesgos'!$O$15),"")</f>
        <v/>
      </c>
      <c r="Z16" s="5" t="str">
        <f>IF(AND('Mapa de Riesgos'!$Y$16="Alta",'Mapa de Riesgos'!$AA$16="Moderado"),CONCATENATE("R1C",'Mapa de Riesgos'!$O$16),"")</f>
        <v/>
      </c>
      <c r="AA16" s="6" t="str">
        <f>IF(AND('Mapa de Riesgos'!$Y$17="Alta",'Mapa de Riesgos'!$AA$17="Moderado"),CONCATENATE("R1C",'Mapa de Riesgos'!$O$17),"")</f>
        <v/>
      </c>
      <c r="AB16" s="4" t="str">
        <f>IF(AND('Mapa de Riesgos'!$Y$12="Alta",'Mapa de Riesgos'!$AA$12="Mayor"),CONCATENATE("R1C",'Mapa de Riesgos'!$O$12),"")</f>
        <v/>
      </c>
      <c r="AC16" s="5" t="str">
        <f>IF(AND('Mapa de Riesgos'!$Y$13="Alta",'Mapa de Riesgos'!$AA$13="Mayor"),CONCATENATE("R1C",'Mapa de Riesgos'!$O$13),"")</f>
        <v/>
      </c>
      <c r="AD16" s="5" t="str">
        <f>IF(AND('Mapa de Riesgos'!$Y$14="Alta",'Mapa de Riesgos'!$AA$14="Mayor"),CONCATENATE("R1C",'Mapa de Riesgos'!$O$14),"")</f>
        <v/>
      </c>
      <c r="AE16" s="5" t="str">
        <f>IF(AND('Mapa de Riesgos'!$Y$15="Alta",'Mapa de Riesgos'!$AA$15="Mayor"),CONCATENATE("R1C",'Mapa de Riesgos'!$O$15),"")</f>
        <v/>
      </c>
      <c r="AF16" s="5" t="str">
        <f>IF(AND('Mapa de Riesgos'!$Y$16="Alta",'Mapa de Riesgos'!$AA$16="Mayor"),CONCATENATE("R1C",'Mapa de Riesgos'!$O$16),"")</f>
        <v/>
      </c>
      <c r="AG16" s="6" t="str">
        <f>IF(AND('Mapa de Riesgos'!$Y$17="Alta",'Mapa de Riesgos'!$AA$17="Mayor"),CONCATENATE("R1C",'Mapa de Riesgos'!$O$17),"")</f>
        <v/>
      </c>
      <c r="AH16" s="7" t="str">
        <f>IF(AND('Mapa de Riesgos'!$Y$12="Alta",'Mapa de Riesgos'!$AA$12="Catastrófico"),CONCATENATE("R1C",'Mapa de Riesgos'!$O$12),"")</f>
        <v/>
      </c>
      <c r="AI16" s="8" t="str">
        <f>IF(AND('Mapa de Riesgos'!$Y$13="Alta",'Mapa de Riesgos'!$AA$13="Catastrófico"),CONCATENATE("R1C",'Mapa de Riesgos'!$O$13),"")</f>
        <v/>
      </c>
      <c r="AJ16" s="8" t="str">
        <f>IF(AND('Mapa de Riesgos'!$Y$14="Alta",'Mapa de Riesgos'!$AA$14="Catastrófico"),CONCATENATE("R1C",'Mapa de Riesgos'!$O$14),"")</f>
        <v/>
      </c>
      <c r="AK16" s="8" t="str">
        <f>IF(AND('Mapa de Riesgos'!$Y$15="Alta",'Mapa de Riesgos'!$AA$15="Catastrófico"),CONCATENATE("R1C",'Mapa de Riesgos'!$O$15),"")</f>
        <v/>
      </c>
      <c r="AL16" s="8" t="str">
        <f>IF(AND('Mapa de Riesgos'!$Y$16="Alta",'Mapa de Riesgos'!$AA$16="Catastrófico"),CONCATENATE("R1C",'Mapa de Riesgos'!$O$16),"")</f>
        <v/>
      </c>
      <c r="AM16" s="9" t="str">
        <f>IF(AND('Mapa de Riesgos'!$Y$17="Alta",'Mapa de Riesgos'!$AA$17="Catastrófico"),CONCATENATE("R1C",'Mapa de Riesgos'!$O$17),"")</f>
        <v/>
      </c>
      <c r="AN16" s="41"/>
      <c r="AO16" s="297" t="s">
        <v>166</v>
      </c>
      <c r="AP16" s="298"/>
      <c r="AQ16" s="298"/>
      <c r="AR16" s="298"/>
      <c r="AS16" s="298"/>
      <c r="AT16" s="299"/>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row>
    <row r="17" spans="1:76" ht="15" customHeight="1" x14ac:dyDescent="0.25">
      <c r="A17" s="41"/>
      <c r="B17" s="249"/>
      <c r="C17" s="249"/>
      <c r="D17" s="250"/>
      <c r="E17" s="306"/>
      <c r="F17" s="291"/>
      <c r="G17" s="291"/>
      <c r="H17" s="291"/>
      <c r="I17" s="291"/>
      <c r="J17" s="25" t="str">
        <f>IF(AND('Mapa de Riesgos'!$Y$18="Alta",'Mapa de Riesgos'!$AA$18="Leve"),CONCATENATE("R2C",'Mapa de Riesgos'!$O$18),"")</f>
        <v/>
      </c>
      <c r="K17" s="26" t="str">
        <f>IF(AND('Mapa de Riesgos'!$Y$19="Alta",'Mapa de Riesgos'!$AA$19="Leve"),CONCATENATE("R2C",'Mapa de Riesgos'!$O$19),"")</f>
        <v/>
      </c>
      <c r="L17" s="26" t="str">
        <f>IF(AND('Mapa de Riesgos'!$Y$20="Alta",'Mapa de Riesgos'!$AA$20="Leve"),CONCATENATE("R2C",'Mapa de Riesgos'!$O$20),"")</f>
        <v/>
      </c>
      <c r="M17" s="26" t="str">
        <f>IF(AND('Mapa de Riesgos'!$Y$21="Alta",'Mapa de Riesgos'!$AA$21="Leve"),CONCATENATE("R2C",'Mapa de Riesgos'!$O$21),"")</f>
        <v/>
      </c>
      <c r="N17" s="26" t="str">
        <f>IF(AND('Mapa de Riesgos'!$Y$22="Alta",'Mapa de Riesgos'!$AA$22="Leve"),CONCATENATE("R2C",'Mapa de Riesgos'!$O$22),"")</f>
        <v/>
      </c>
      <c r="O17" s="27" t="str">
        <f>IF(AND('Mapa de Riesgos'!$Y$23="Alta",'Mapa de Riesgos'!$AA$23="Leve"),CONCATENATE("R2C",'Mapa de Riesgos'!$O$23),"")</f>
        <v/>
      </c>
      <c r="P17" s="25" t="str">
        <f>IF(AND('Mapa de Riesgos'!$Y$18="Alta",'Mapa de Riesgos'!$AA$18="Menor"),CONCATENATE("R2C",'Mapa de Riesgos'!$O$18),"")</f>
        <v/>
      </c>
      <c r="Q17" s="26" t="str">
        <f>IF(AND('Mapa de Riesgos'!$Y$19="Alta",'Mapa de Riesgos'!$AA$19="Menor"),CONCATENATE("R2C",'Mapa de Riesgos'!$O$19),"")</f>
        <v/>
      </c>
      <c r="R17" s="26" t="str">
        <f>IF(AND('Mapa de Riesgos'!$Y$20="Alta",'Mapa de Riesgos'!$AA$20="Menor"),CONCATENATE("R2C",'Mapa de Riesgos'!$O$20),"")</f>
        <v/>
      </c>
      <c r="S17" s="26" t="str">
        <f>IF(AND('Mapa de Riesgos'!$Y$21="Alta",'Mapa de Riesgos'!$AA$21="Menor"),CONCATENATE("R2C",'Mapa de Riesgos'!$O$21),"")</f>
        <v/>
      </c>
      <c r="T17" s="26" t="str">
        <f>IF(AND('Mapa de Riesgos'!$Y$22="Alta",'Mapa de Riesgos'!$AA$22="Menor"),CONCATENATE("R2C",'Mapa de Riesgos'!$O$22),"")</f>
        <v/>
      </c>
      <c r="U17" s="27" t="str">
        <f>IF(AND('Mapa de Riesgos'!$Y$23="Alta",'Mapa de Riesgos'!$AA$23="Menor"),CONCATENATE("R2C",'Mapa de Riesgos'!$O$23),"")</f>
        <v/>
      </c>
      <c r="V17" s="10" t="str">
        <f>IF(AND('Mapa de Riesgos'!$Y$18="Alta",'Mapa de Riesgos'!$AA$18="Moderado"),CONCATENATE("R2C",'Mapa de Riesgos'!$O$18),"")</f>
        <v/>
      </c>
      <c r="W17" s="11" t="str">
        <f>IF(AND('Mapa de Riesgos'!$Y$19="Alta",'Mapa de Riesgos'!$AA$19="Moderado"),CONCATENATE("R2C",'Mapa de Riesgos'!$O$19),"")</f>
        <v/>
      </c>
      <c r="X17" s="11" t="str">
        <f>IF(AND('Mapa de Riesgos'!$Y$20="Alta",'Mapa de Riesgos'!$AA$20="Moderado"),CONCATENATE("R2C",'Mapa de Riesgos'!$O$20),"")</f>
        <v/>
      </c>
      <c r="Y17" s="11" t="str">
        <f>IF(AND('Mapa de Riesgos'!$Y$21="Alta",'Mapa de Riesgos'!$AA$21="Moderado"),CONCATENATE("R2C",'Mapa de Riesgos'!$O$21),"")</f>
        <v/>
      </c>
      <c r="Z17" s="11" t="str">
        <f>IF(AND('Mapa de Riesgos'!$Y$22="Alta",'Mapa de Riesgos'!$AA$22="Moderado"),CONCATENATE("R2C",'Mapa de Riesgos'!$O$22),"")</f>
        <v/>
      </c>
      <c r="AA17" s="12" t="str">
        <f>IF(AND('Mapa de Riesgos'!$Y$23="Alta",'Mapa de Riesgos'!$AA$23="Moderado"),CONCATENATE("R2C",'Mapa de Riesgos'!$O$23),"")</f>
        <v/>
      </c>
      <c r="AB17" s="10" t="str">
        <f>IF(AND('Mapa de Riesgos'!$Y$18="Alta",'Mapa de Riesgos'!$AA$18="Mayor"),CONCATENATE("R2C",'Mapa de Riesgos'!$O$18),"")</f>
        <v/>
      </c>
      <c r="AC17" s="11" t="str">
        <f>IF(AND('Mapa de Riesgos'!$Y$19="Alta",'Mapa de Riesgos'!$AA$19="Mayor"),CONCATENATE("R2C",'Mapa de Riesgos'!$O$19),"")</f>
        <v/>
      </c>
      <c r="AD17" s="11" t="str">
        <f>IF(AND('Mapa de Riesgos'!$Y$20="Alta",'Mapa de Riesgos'!$AA$20="Mayor"),CONCATENATE("R2C",'Mapa de Riesgos'!$O$20),"")</f>
        <v/>
      </c>
      <c r="AE17" s="11" t="str">
        <f>IF(AND('Mapa de Riesgos'!$Y$21="Alta",'Mapa de Riesgos'!$AA$21="Mayor"),CONCATENATE("R2C",'Mapa de Riesgos'!$O$21),"")</f>
        <v/>
      </c>
      <c r="AF17" s="11" t="str">
        <f>IF(AND('Mapa de Riesgos'!$Y$22="Alta",'Mapa de Riesgos'!$AA$22="Mayor"),CONCATENATE("R2C",'Mapa de Riesgos'!$O$22),"")</f>
        <v/>
      </c>
      <c r="AG17" s="12" t="str">
        <f>IF(AND('Mapa de Riesgos'!$Y$23="Alta",'Mapa de Riesgos'!$AA$23="Mayor"),CONCATENATE("R2C",'Mapa de Riesgos'!$O$23),"")</f>
        <v/>
      </c>
      <c r="AH17" s="13" t="str">
        <f>IF(AND('Mapa de Riesgos'!$Y$18="Alta",'Mapa de Riesgos'!$AA$18="Catastrófico"),CONCATENATE("R2C",'Mapa de Riesgos'!$O$18),"")</f>
        <v/>
      </c>
      <c r="AI17" s="14" t="str">
        <f>IF(AND('Mapa de Riesgos'!$Y$19="Alta",'Mapa de Riesgos'!$AA$19="Catastrófico"),CONCATENATE("R2C",'Mapa de Riesgos'!$O$19),"")</f>
        <v/>
      </c>
      <c r="AJ17" s="14" t="str">
        <f>IF(AND('Mapa de Riesgos'!$Y$20="Alta",'Mapa de Riesgos'!$AA$20="Catastrófico"),CONCATENATE("R2C",'Mapa de Riesgos'!$O$20),"")</f>
        <v/>
      </c>
      <c r="AK17" s="14" t="str">
        <f>IF(AND('Mapa de Riesgos'!$Y$21="Alta",'Mapa de Riesgos'!$AA$21="Catastrófico"),CONCATENATE("R2C",'Mapa de Riesgos'!$O$21),"")</f>
        <v/>
      </c>
      <c r="AL17" s="14" t="str">
        <f>IF(AND('Mapa de Riesgos'!$Y$22="Alta",'Mapa de Riesgos'!$AA$22="Catastrófico"),CONCATENATE("R2C",'Mapa de Riesgos'!$O$22),"")</f>
        <v/>
      </c>
      <c r="AM17" s="15" t="str">
        <f>IF(AND('Mapa de Riesgos'!$Y$23="Alta",'Mapa de Riesgos'!$AA$23="Catastrófico"),CONCATENATE("R2C",'Mapa de Riesgos'!$O$23),"")</f>
        <v/>
      </c>
      <c r="AN17" s="41"/>
      <c r="AO17" s="300"/>
      <c r="AP17" s="301"/>
      <c r="AQ17" s="301"/>
      <c r="AR17" s="301"/>
      <c r="AS17" s="301"/>
      <c r="AT17" s="302"/>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row>
    <row r="18" spans="1:76" ht="15" customHeight="1" x14ac:dyDescent="0.25">
      <c r="A18" s="41"/>
      <c r="B18" s="249"/>
      <c r="C18" s="249"/>
      <c r="D18" s="250"/>
      <c r="E18" s="290"/>
      <c r="F18" s="291"/>
      <c r="G18" s="291"/>
      <c r="H18" s="291"/>
      <c r="I18" s="291"/>
      <c r="J18" s="25" t="str">
        <f>IF(AND('Mapa de Riesgos'!$Y$24="Alta",'Mapa de Riesgos'!$AA$24="Leve"),CONCATENATE("R3C",'Mapa de Riesgos'!$O$24),"")</f>
        <v/>
      </c>
      <c r="K18" s="26" t="str">
        <f>IF(AND('Mapa de Riesgos'!$Y$25="Alta",'Mapa de Riesgos'!$AA$25="Leve"),CONCATENATE("R3C",'Mapa de Riesgos'!$O$25),"")</f>
        <v/>
      </c>
      <c r="L18" s="26" t="str">
        <f>IF(AND('Mapa de Riesgos'!$Y$26="Alta",'Mapa de Riesgos'!$AA$26="Leve"),CONCATENATE("R3C",'Mapa de Riesgos'!$O$26),"")</f>
        <v/>
      </c>
      <c r="M18" s="26" t="str">
        <f>IF(AND('Mapa de Riesgos'!$Y$27="Alta",'Mapa de Riesgos'!$AA$27="Leve"),CONCATENATE("R3C",'Mapa de Riesgos'!$O$27),"")</f>
        <v/>
      </c>
      <c r="N18" s="26" t="str">
        <f>IF(AND('Mapa de Riesgos'!$Y$28="Alta",'Mapa de Riesgos'!$AA$28="Leve"),CONCATENATE("R3C",'Mapa de Riesgos'!$O$28),"")</f>
        <v/>
      </c>
      <c r="O18" s="27" t="str">
        <f>IF(AND('Mapa de Riesgos'!$Y$29="Alta",'Mapa de Riesgos'!$AA$29="Leve"),CONCATENATE("R3C",'Mapa de Riesgos'!$O$29),"")</f>
        <v/>
      </c>
      <c r="P18" s="25" t="str">
        <f>IF(AND('Mapa de Riesgos'!$Y$24="Alta",'Mapa de Riesgos'!$AA$24="Menor"),CONCATENATE("R3C",'Mapa de Riesgos'!$O$24),"")</f>
        <v/>
      </c>
      <c r="Q18" s="26" t="str">
        <f>IF(AND('Mapa de Riesgos'!$Y$25="Alta",'Mapa de Riesgos'!$AA$25="Menor"),CONCATENATE("R3C",'Mapa de Riesgos'!$O$25),"")</f>
        <v/>
      </c>
      <c r="R18" s="26" t="str">
        <f>IF(AND('Mapa de Riesgos'!$Y$26="Alta",'Mapa de Riesgos'!$AA$26="Menor"),CONCATENATE("R3C",'Mapa de Riesgos'!$O$26),"")</f>
        <v/>
      </c>
      <c r="S18" s="26" t="str">
        <f>IF(AND('Mapa de Riesgos'!$Y$27="Alta",'Mapa de Riesgos'!$AA$27="Menor"),CONCATENATE("R3C",'Mapa de Riesgos'!$O$27),"")</f>
        <v/>
      </c>
      <c r="T18" s="26" t="str">
        <f>IF(AND('Mapa de Riesgos'!$Y$28="Alta",'Mapa de Riesgos'!$AA$28="Menor"),CONCATENATE("R3C",'Mapa de Riesgos'!$O$28),"")</f>
        <v/>
      </c>
      <c r="U18" s="27" t="str">
        <f>IF(AND('Mapa de Riesgos'!$Y$29="Alta",'Mapa de Riesgos'!$AA$29="Menor"),CONCATENATE("R3C",'Mapa de Riesgos'!$O$29),"")</f>
        <v/>
      </c>
      <c r="V18" s="10" t="str">
        <f>IF(AND('Mapa de Riesgos'!$Y$24="Alta",'Mapa de Riesgos'!$AA$24="Moderado"),CONCATENATE("R3C",'Mapa de Riesgos'!$O$24),"")</f>
        <v/>
      </c>
      <c r="W18" s="11" t="str">
        <f>IF(AND('Mapa de Riesgos'!$Y$25="Alta",'Mapa de Riesgos'!$AA$25="Moderado"),CONCATENATE("R3C",'Mapa de Riesgos'!$O$25),"")</f>
        <v/>
      </c>
      <c r="X18" s="11" t="str">
        <f>IF(AND('Mapa de Riesgos'!$Y$26="Alta",'Mapa de Riesgos'!$AA$26="Moderado"),CONCATENATE("R3C",'Mapa de Riesgos'!$O$26),"")</f>
        <v/>
      </c>
      <c r="Y18" s="11" t="str">
        <f>IF(AND('Mapa de Riesgos'!$Y$27="Alta",'Mapa de Riesgos'!$AA$27="Moderado"),CONCATENATE("R3C",'Mapa de Riesgos'!$O$27),"")</f>
        <v/>
      </c>
      <c r="Z18" s="11" t="str">
        <f>IF(AND('Mapa de Riesgos'!$Y$28="Alta",'Mapa de Riesgos'!$AA$28="Moderado"),CONCATENATE("R3C",'Mapa de Riesgos'!$O$28),"")</f>
        <v/>
      </c>
      <c r="AA18" s="12" t="str">
        <f>IF(AND('Mapa de Riesgos'!$Y$29="Alta",'Mapa de Riesgos'!$AA$29="Moderado"),CONCATENATE("R3C",'Mapa de Riesgos'!$O$29),"")</f>
        <v/>
      </c>
      <c r="AB18" s="10" t="str">
        <f>IF(AND('Mapa de Riesgos'!$Y$24="Alta",'Mapa de Riesgos'!$AA$24="Mayor"),CONCATENATE("R3C",'Mapa de Riesgos'!$O$24),"")</f>
        <v/>
      </c>
      <c r="AC18" s="11" t="str">
        <f>IF(AND('Mapa de Riesgos'!$Y$25="Alta",'Mapa de Riesgos'!$AA$25="Mayor"),CONCATENATE("R3C",'Mapa de Riesgos'!$O$25),"")</f>
        <v/>
      </c>
      <c r="AD18" s="11" t="str">
        <f>IF(AND('Mapa de Riesgos'!$Y$26="Alta",'Mapa de Riesgos'!$AA$26="Mayor"),CONCATENATE("R3C",'Mapa de Riesgos'!$O$26),"")</f>
        <v/>
      </c>
      <c r="AE18" s="11" t="str">
        <f>IF(AND('Mapa de Riesgos'!$Y$27="Alta",'Mapa de Riesgos'!$AA$27="Mayor"),CONCATENATE("R3C",'Mapa de Riesgos'!$O$27),"")</f>
        <v/>
      </c>
      <c r="AF18" s="11" t="str">
        <f>IF(AND('Mapa de Riesgos'!$Y$28="Alta",'Mapa de Riesgos'!$AA$28="Mayor"),CONCATENATE("R3C",'Mapa de Riesgos'!$O$28),"")</f>
        <v/>
      </c>
      <c r="AG18" s="12" t="str">
        <f>IF(AND('Mapa de Riesgos'!$Y$29="Alta",'Mapa de Riesgos'!$AA$29="Mayor"),CONCATENATE("R3C",'Mapa de Riesgos'!$O$29),"")</f>
        <v/>
      </c>
      <c r="AH18" s="13" t="str">
        <f>IF(AND('Mapa de Riesgos'!$Y$24="Alta",'Mapa de Riesgos'!$AA$24="Catastrófico"),CONCATENATE("R3C",'Mapa de Riesgos'!$O$24),"")</f>
        <v/>
      </c>
      <c r="AI18" s="14" t="str">
        <f>IF(AND('Mapa de Riesgos'!$Y$25="Alta",'Mapa de Riesgos'!$AA$25="Catastrófico"),CONCATENATE("R3C",'Mapa de Riesgos'!$O$25),"")</f>
        <v/>
      </c>
      <c r="AJ18" s="14" t="str">
        <f>IF(AND('Mapa de Riesgos'!$Y$26="Alta",'Mapa de Riesgos'!$AA$26="Catastrófico"),CONCATENATE("R3C",'Mapa de Riesgos'!$O$26),"")</f>
        <v/>
      </c>
      <c r="AK18" s="14" t="str">
        <f>IF(AND('Mapa de Riesgos'!$Y$27="Alta",'Mapa de Riesgos'!$AA$27="Catastrófico"),CONCATENATE("R3C",'Mapa de Riesgos'!$O$27),"")</f>
        <v/>
      </c>
      <c r="AL18" s="14" t="str">
        <f>IF(AND('Mapa de Riesgos'!$Y$28="Alta",'Mapa de Riesgos'!$AA$28="Catastrófico"),CONCATENATE("R3C",'Mapa de Riesgos'!$O$28),"")</f>
        <v/>
      </c>
      <c r="AM18" s="15" t="str">
        <f>IF(AND('Mapa de Riesgos'!$Y$29="Alta",'Mapa de Riesgos'!$AA$29="Catastrófico"),CONCATENATE("R3C",'Mapa de Riesgos'!$O$29),"")</f>
        <v/>
      </c>
      <c r="AN18" s="41"/>
      <c r="AO18" s="300"/>
      <c r="AP18" s="301"/>
      <c r="AQ18" s="301"/>
      <c r="AR18" s="301"/>
      <c r="AS18" s="301"/>
      <c r="AT18" s="302"/>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row>
    <row r="19" spans="1:76" ht="15" customHeight="1" x14ac:dyDescent="0.25">
      <c r="A19" s="41"/>
      <c r="B19" s="249"/>
      <c r="C19" s="249"/>
      <c r="D19" s="250"/>
      <c r="E19" s="290"/>
      <c r="F19" s="291"/>
      <c r="G19" s="291"/>
      <c r="H19" s="291"/>
      <c r="I19" s="291"/>
      <c r="J19" s="25" t="str">
        <f>IF(AND('Mapa de Riesgos'!$Y$30="Alta",'Mapa de Riesgos'!$AA$30="Leve"),CONCATENATE("R4C",'Mapa de Riesgos'!$O$30),"")</f>
        <v/>
      </c>
      <c r="K19" s="26" t="str">
        <f>IF(AND('Mapa de Riesgos'!$Y$31="Alta",'Mapa de Riesgos'!$AA$31="Leve"),CONCATENATE("R4C",'Mapa de Riesgos'!$O$31),"")</f>
        <v/>
      </c>
      <c r="L19" s="26" t="str">
        <f>IF(AND('Mapa de Riesgos'!$Y$32="Alta",'Mapa de Riesgos'!$AA$32="Leve"),CONCATENATE("R4C",'Mapa de Riesgos'!$O$32),"")</f>
        <v/>
      </c>
      <c r="M19" s="26" t="str">
        <f>IF(AND('Mapa de Riesgos'!$Y$33="Alta",'Mapa de Riesgos'!$AA$33="Leve"),CONCATENATE("R4C",'Mapa de Riesgos'!$O$33),"")</f>
        <v/>
      </c>
      <c r="N19" s="26" t="str">
        <f>IF(AND('Mapa de Riesgos'!$Y$34="Alta",'Mapa de Riesgos'!$AA$34="Leve"),CONCATENATE("R4C",'Mapa de Riesgos'!$O$34),"")</f>
        <v/>
      </c>
      <c r="O19" s="27" t="str">
        <f>IF(AND('Mapa de Riesgos'!$Y$35="Alta",'Mapa de Riesgos'!$AA$35="Leve"),CONCATENATE("R4C",'Mapa de Riesgos'!$O$35),"")</f>
        <v/>
      </c>
      <c r="P19" s="25" t="str">
        <f>IF(AND('Mapa de Riesgos'!$Y$30="Alta",'Mapa de Riesgos'!$AA$30="Menor"),CONCATENATE("R4C",'Mapa de Riesgos'!$O$30),"")</f>
        <v/>
      </c>
      <c r="Q19" s="26" t="str">
        <f>IF(AND('Mapa de Riesgos'!$Y$31="Alta",'Mapa de Riesgos'!$AA$31="Menor"),CONCATENATE("R4C",'Mapa de Riesgos'!$O$31),"")</f>
        <v/>
      </c>
      <c r="R19" s="26" t="str">
        <f>IF(AND('Mapa de Riesgos'!$Y$32="Alta",'Mapa de Riesgos'!$AA$32="Menor"),CONCATENATE("R4C",'Mapa de Riesgos'!$O$32),"")</f>
        <v/>
      </c>
      <c r="S19" s="26" t="str">
        <f>IF(AND('Mapa de Riesgos'!$Y$33="Alta",'Mapa de Riesgos'!$AA$33="Menor"),CONCATENATE("R4C",'Mapa de Riesgos'!$O$33),"")</f>
        <v/>
      </c>
      <c r="T19" s="26" t="str">
        <f>IF(AND('Mapa de Riesgos'!$Y$34="Alta",'Mapa de Riesgos'!$AA$34="Menor"),CONCATENATE("R4C",'Mapa de Riesgos'!$O$34),"")</f>
        <v/>
      </c>
      <c r="U19" s="27" t="str">
        <f>IF(AND('Mapa de Riesgos'!$Y$35="Alta",'Mapa de Riesgos'!$AA$35="Menor"),CONCATENATE("R4C",'Mapa de Riesgos'!$O$35),"")</f>
        <v/>
      </c>
      <c r="V19" s="10" t="str">
        <f>IF(AND('Mapa de Riesgos'!$Y$30="Alta",'Mapa de Riesgos'!$AA$30="Moderado"),CONCATENATE("R4C",'Mapa de Riesgos'!$O$30),"")</f>
        <v/>
      </c>
      <c r="W19" s="11" t="str">
        <f>IF(AND('Mapa de Riesgos'!$Y$31="Alta",'Mapa de Riesgos'!$AA$31="Moderado"),CONCATENATE("R4C",'Mapa de Riesgos'!$O$31),"")</f>
        <v/>
      </c>
      <c r="X19" s="11" t="str">
        <f>IF(AND('Mapa de Riesgos'!$Y$32="Alta",'Mapa de Riesgos'!$AA$32="Moderado"),CONCATENATE("R4C",'Mapa de Riesgos'!$O$32),"")</f>
        <v/>
      </c>
      <c r="Y19" s="11" t="str">
        <f>IF(AND('Mapa de Riesgos'!$Y$33="Alta",'Mapa de Riesgos'!$AA$33="Moderado"),CONCATENATE("R4C",'Mapa de Riesgos'!$O$33),"")</f>
        <v/>
      </c>
      <c r="Z19" s="11" t="str">
        <f>IF(AND('Mapa de Riesgos'!$Y$34="Alta",'Mapa de Riesgos'!$AA$34="Moderado"),CONCATENATE("R4C",'Mapa de Riesgos'!$O$34),"")</f>
        <v/>
      </c>
      <c r="AA19" s="12" t="str">
        <f>IF(AND('Mapa de Riesgos'!$Y$35="Alta",'Mapa de Riesgos'!$AA$35="Moderado"),CONCATENATE("R4C",'Mapa de Riesgos'!$O$35),"")</f>
        <v/>
      </c>
      <c r="AB19" s="10" t="str">
        <f>IF(AND('Mapa de Riesgos'!$Y$30="Alta",'Mapa de Riesgos'!$AA$30="Mayor"),CONCATENATE("R4C",'Mapa de Riesgos'!$O$30),"")</f>
        <v/>
      </c>
      <c r="AC19" s="11" t="str">
        <f>IF(AND('Mapa de Riesgos'!$Y$31="Alta",'Mapa de Riesgos'!$AA$31="Mayor"),CONCATENATE("R4C",'Mapa de Riesgos'!$O$31),"")</f>
        <v/>
      </c>
      <c r="AD19" s="11" t="str">
        <f>IF(AND('Mapa de Riesgos'!$Y$32="Alta",'Mapa de Riesgos'!$AA$32="Mayor"),CONCATENATE("R4C",'Mapa de Riesgos'!$O$32),"")</f>
        <v/>
      </c>
      <c r="AE19" s="11" t="str">
        <f>IF(AND('Mapa de Riesgos'!$Y$33="Alta",'Mapa de Riesgos'!$AA$33="Mayor"),CONCATENATE("R4C",'Mapa de Riesgos'!$O$33),"")</f>
        <v/>
      </c>
      <c r="AF19" s="11" t="str">
        <f>IF(AND('Mapa de Riesgos'!$Y$34="Alta",'Mapa de Riesgos'!$AA$34="Mayor"),CONCATENATE("R4C",'Mapa de Riesgos'!$O$34),"")</f>
        <v/>
      </c>
      <c r="AG19" s="12" t="str">
        <f>IF(AND('Mapa de Riesgos'!$Y$35="Alta",'Mapa de Riesgos'!$AA$35="Mayor"),CONCATENATE("R4C",'Mapa de Riesgos'!$O$35),"")</f>
        <v/>
      </c>
      <c r="AH19" s="13" t="str">
        <f>IF(AND('Mapa de Riesgos'!$Y$30="Alta",'Mapa de Riesgos'!$AA$30="Catastrófico"),CONCATENATE("R4C",'Mapa de Riesgos'!$O$30),"")</f>
        <v/>
      </c>
      <c r="AI19" s="14" t="str">
        <f>IF(AND('Mapa de Riesgos'!$Y$31="Alta",'Mapa de Riesgos'!$AA$31="Catastrófico"),CONCATENATE("R4C",'Mapa de Riesgos'!$O$31),"")</f>
        <v/>
      </c>
      <c r="AJ19" s="14" t="str">
        <f>IF(AND('Mapa de Riesgos'!$Y$32="Alta",'Mapa de Riesgos'!$AA$32="Catastrófico"),CONCATENATE("R4C",'Mapa de Riesgos'!$O$32),"")</f>
        <v/>
      </c>
      <c r="AK19" s="14" t="str">
        <f>IF(AND('Mapa de Riesgos'!$Y$33="Alta",'Mapa de Riesgos'!$AA$33="Catastrófico"),CONCATENATE("R4C",'Mapa de Riesgos'!$O$33),"")</f>
        <v/>
      </c>
      <c r="AL19" s="14" t="str">
        <f>IF(AND('Mapa de Riesgos'!$Y$34="Alta",'Mapa de Riesgos'!$AA$34="Catastrófico"),CONCATENATE("R4C",'Mapa de Riesgos'!$O$34),"")</f>
        <v/>
      </c>
      <c r="AM19" s="15" t="str">
        <f>IF(AND('Mapa de Riesgos'!$Y$35="Alta",'Mapa de Riesgos'!$AA$35="Catastrófico"),CONCATENATE("R4C",'Mapa de Riesgos'!$O$35),"")</f>
        <v/>
      </c>
      <c r="AN19" s="41"/>
      <c r="AO19" s="300"/>
      <c r="AP19" s="301"/>
      <c r="AQ19" s="301"/>
      <c r="AR19" s="301"/>
      <c r="AS19" s="301"/>
      <c r="AT19" s="302"/>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row>
    <row r="20" spans="1:76" ht="15" customHeight="1" x14ac:dyDescent="0.25">
      <c r="A20" s="41"/>
      <c r="B20" s="249"/>
      <c r="C20" s="249"/>
      <c r="D20" s="250"/>
      <c r="E20" s="290"/>
      <c r="F20" s="291"/>
      <c r="G20" s="291"/>
      <c r="H20" s="291"/>
      <c r="I20" s="291"/>
      <c r="J20" s="25" t="str">
        <f>IF(AND('Mapa de Riesgos'!$Y$36="Alta",'Mapa de Riesgos'!$AA$36="Leve"),CONCATENATE("R5C",'Mapa de Riesgos'!$O$36),"")</f>
        <v/>
      </c>
      <c r="K20" s="26" t="str">
        <f>IF(AND('Mapa de Riesgos'!$Y$37="Alta",'Mapa de Riesgos'!$AA$37="Leve"),CONCATENATE("R5C",'Mapa de Riesgos'!$O$37),"")</f>
        <v/>
      </c>
      <c r="L20" s="26" t="str">
        <f>IF(AND('Mapa de Riesgos'!$Y$38="Alta",'Mapa de Riesgos'!$AA$38="Leve"),CONCATENATE("R5C",'Mapa de Riesgos'!$O$38),"")</f>
        <v/>
      </c>
      <c r="M20" s="26" t="str">
        <f>IF(AND('Mapa de Riesgos'!$Y$39="Alta",'Mapa de Riesgos'!$AA$39="Leve"),CONCATENATE("R5C",'Mapa de Riesgos'!$O$39),"")</f>
        <v/>
      </c>
      <c r="N20" s="26" t="str">
        <f>IF(AND('Mapa de Riesgos'!$Y$40="Alta",'Mapa de Riesgos'!$AA$40="Leve"),CONCATENATE("R5C",'Mapa de Riesgos'!$O$40),"")</f>
        <v/>
      </c>
      <c r="O20" s="27" t="str">
        <f>IF(AND('Mapa de Riesgos'!$Y$41="Alta",'Mapa de Riesgos'!$AA$41="Leve"),CONCATENATE("R5C",'Mapa de Riesgos'!$O$41),"")</f>
        <v/>
      </c>
      <c r="P20" s="25" t="str">
        <f>IF(AND('Mapa de Riesgos'!$Y$36="Alta",'Mapa de Riesgos'!$AA$36="Menor"),CONCATENATE("R5C",'Mapa de Riesgos'!$O$36),"")</f>
        <v/>
      </c>
      <c r="Q20" s="26" t="str">
        <f>IF(AND('Mapa de Riesgos'!$Y$37="Alta",'Mapa de Riesgos'!$AA$37="Menor"),CONCATENATE("R5C",'Mapa de Riesgos'!$O$37),"")</f>
        <v/>
      </c>
      <c r="R20" s="26" t="str">
        <f>IF(AND('Mapa de Riesgos'!$Y$38="Alta",'Mapa de Riesgos'!$AA$38="Menor"),CONCATENATE("R5C",'Mapa de Riesgos'!$O$38),"")</f>
        <v/>
      </c>
      <c r="S20" s="26" t="str">
        <f>IF(AND('Mapa de Riesgos'!$Y$39="Alta",'Mapa de Riesgos'!$AA$39="Menor"),CONCATENATE("R5C",'Mapa de Riesgos'!$O$39),"")</f>
        <v/>
      </c>
      <c r="T20" s="26" t="str">
        <f>IF(AND('Mapa de Riesgos'!$Y$40="Alta",'Mapa de Riesgos'!$AA$40="Menor"),CONCATENATE("R5C",'Mapa de Riesgos'!$O$40),"")</f>
        <v/>
      </c>
      <c r="U20" s="27" t="str">
        <f>IF(AND('Mapa de Riesgos'!$Y$41="Alta",'Mapa de Riesgos'!$AA$41="Menor"),CONCATENATE("R5C",'Mapa de Riesgos'!$O$41),"")</f>
        <v/>
      </c>
      <c r="V20" s="10" t="str">
        <f>IF(AND('Mapa de Riesgos'!$Y$36="Alta",'Mapa de Riesgos'!$AA$36="Moderado"),CONCATENATE("R5C",'Mapa de Riesgos'!$O$36),"")</f>
        <v/>
      </c>
      <c r="W20" s="11" t="str">
        <f>IF(AND('Mapa de Riesgos'!$Y$37="Alta",'Mapa de Riesgos'!$AA$37="Moderado"),CONCATENATE("R5C",'Mapa de Riesgos'!$O$37),"")</f>
        <v/>
      </c>
      <c r="X20" s="11" t="str">
        <f>IF(AND('Mapa de Riesgos'!$Y$38="Alta",'Mapa de Riesgos'!$AA$38="Moderado"),CONCATENATE("R5C",'Mapa de Riesgos'!$O$38),"")</f>
        <v/>
      </c>
      <c r="Y20" s="11" t="str">
        <f>IF(AND('Mapa de Riesgos'!$Y$39="Alta",'Mapa de Riesgos'!$AA$39="Moderado"),CONCATENATE("R5C",'Mapa de Riesgos'!$O$39),"")</f>
        <v/>
      </c>
      <c r="Z20" s="11" t="str">
        <f>IF(AND('Mapa de Riesgos'!$Y$40="Alta",'Mapa de Riesgos'!$AA$40="Moderado"),CONCATENATE("R5C",'Mapa de Riesgos'!$O$40),"")</f>
        <v/>
      </c>
      <c r="AA20" s="12" t="str">
        <f>IF(AND('Mapa de Riesgos'!$Y$41="Alta",'Mapa de Riesgos'!$AA$41="Moderado"),CONCATENATE("R5C",'Mapa de Riesgos'!$O$41),"")</f>
        <v/>
      </c>
      <c r="AB20" s="10" t="str">
        <f>IF(AND('Mapa de Riesgos'!$Y$36="Alta",'Mapa de Riesgos'!$AA$36="Mayor"),CONCATENATE("R5C",'Mapa de Riesgos'!$O$36),"")</f>
        <v/>
      </c>
      <c r="AC20" s="11" t="str">
        <f>IF(AND('Mapa de Riesgos'!$Y$37="Alta",'Mapa de Riesgos'!$AA$37="Mayor"),CONCATENATE("R5C",'Mapa de Riesgos'!$O$37),"")</f>
        <v/>
      </c>
      <c r="AD20" s="11" t="str">
        <f>IF(AND('Mapa de Riesgos'!$Y$38="Alta",'Mapa de Riesgos'!$AA$38="Mayor"),CONCATENATE("R5C",'Mapa de Riesgos'!$O$38),"")</f>
        <v/>
      </c>
      <c r="AE20" s="11" t="str">
        <f>IF(AND('Mapa de Riesgos'!$Y$39="Alta",'Mapa de Riesgos'!$AA$39="Mayor"),CONCATENATE("R5C",'Mapa de Riesgos'!$O$39),"")</f>
        <v/>
      </c>
      <c r="AF20" s="11" t="str">
        <f>IF(AND('Mapa de Riesgos'!$Y$40="Alta",'Mapa de Riesgos'!$AA$40="Mayor"),CONCATENATE("R5C",'Mapa de Riesgos'!$O$40),"")</f>
        <v/>
      </c>
      <c r="AG20" s="12" t="str">
        <f>IF(AND('Mapa de Riesgos'!$Y$41="Alta",'Mapa de Riesgos'!$AA$41="Mayor"),CONCATENATE("R5C",'Mapa de Riesgos'!$O$41),"")</f>
        <v/>
      </c>
      <c r="AH20" s="13" t="str">
        <f>IF(AND('Mapa de Riesgos'!$Y$36="Alta",'Mapa de Riesgos'!$AA$36="Catastrófico"),CONCATENATE("R5C",'Mapa de Riesgos'!$O$36),"")</f>
        <v/>
      </c>
      <c r="AI20" s="14" t="str">
        <f>IF(AND('Mapa de Riesgos'!$Y$37="Alta",'Mapa de Riesgos'!$AA$37="Catastrófico"),CONCATENATE("R5C",'Mapa de Riesgos'!$O$37),"")</f>
        <v/>
      </c>
      <c r="AJ20" s="14" t="str">
        <f>IF(AND('Mapa de Riesgos'!$Y$38="Alta",'Mapa de Riesgos'!$AA$38="Catastrófico"),CONCATENATE("R5C",'Mapa de Riesgos'!$O$38),"")</f>
        <v/>
      </c>
      <c r="AK20" s="14" t="str">
        <f>IF(AND('Mapa de Riesgos'!$Y$39="Alta",'Mapa de Riesgos'!$AA$39="Catastrófico"),CONCATENATE("R5C",'Mapa de Riesgos'!$O$39),"")</f>
        <v/>
      </c>
      <c r="AL20" s="14" t="str">
        <f>IF(AND('Mapa de Riesgos'!$Y$40="Alta",'Mapa de Riesgos'!$AA$40="Catastrófico"),CONCATENATE("R5C",'Mapa de Riesgos'!$O$40),"")</f>
        <v/>
      </c>
      <c r="AM20" s="15" t="str">
        <f>IF(AND('Mapa de Riesgos'!$Y$41="Alta",'Mapa de Riesgos'!$AA$41="Catastrófico"),CONCATENATE("R5C",'Mapa de Riesgos'!$O$41),"")</f>
        <v/>
      </c>
      <c r="AN20" s="41"/>
      <c r="AO20" s="300"/>
      <c r="AP20" s="301"/>
      <c r="AQ20" s="301"/>
      <c r="AR20" s="301"/>
      <c r="AS20" s="301"/>
      <c r="AT20" s="302"/>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row>
    <row r="21" spans="1:76" ht="15" customHeight="1" x14ac:dyDescent="0.25">
      <c r="A21" s="41"/>
      <c r="B21" s="249"/>
      <c r="C21" s="249"/>
      <c r="D21" s="250"/>
      <c r="E21" s="290"/>
      <c r="F21" s="291"/>
      <c r="G21" s="291"/>
      <c r="H21" s="291"/>
      <c r="I21" s="291"/>
      <c r="J21" s="25" t="str">
        <f>IF(AND('Mapa de Riesgos'!$Y$42="Alta",'Mapa de Riesgos'!$AA$42="Leve"),CONCATENATE("R6C",'Mapa de Riesgos'!$O$42),"")</f>
        <v/>
      </c>
      <c r="K21" s="26" t="str">
        <f>IF(AND('Mapa de Riesgos'!$Y$43="Alta",'Mapa de Riesgos'!$AA$43="Leve"),CONCATENATE("R6C",'Mapa de Riesgos'!$O$43),"")</f>
        <v/>
      </c>
      <c r="L21" s="26" t="str">
        <f>IF(AND('Mapa de Riesgos'!$Y$44="Alta",'Mapa de Riesgos'!$AA$44="Leve"),CONCATENATE("R6C",'Mapa de Riesgos'!$O$44),"")</f>
        <v/>
      </c>
      <c r="M21" s="26" t="str">
        <f>IF(AND('Mapa de Riesgos'!$Y$45="Alta",'Mapa de Riesgos'!$AA$45="Leve"),CONCATENATE("R6C",'Mapa de Riesgos'!$O$45),"")</f>
        <v/>
      </c>
      <c r="N21" s="26" t="str">
        <f>IF(AND('Mapa de Riesgos'!$Y$46="Alta",'Mapa de Riesgos'!$AA$46="Leve"),CONCATENATE("R6C",'Mapa de Riesgos'!$O$46),"")</f>
        <v/>
      </c>
      <c r="O21" s="27" t="str">
        <f>IF(AND('Mapa de Riesgos'!$Y$47="Alta",'Mapa de Riesgos'!$AA$47="Leve"),CONCATENATE("R6C",'Mapa de Riesgos'!$O$47),"")</f>
        <v/>
      </c>
      <c r="P21" s="25" t="str">
        <f>IF(AND('Mapa de Riesgos'!$Y$42="Alta",'Mapa de Riesgos'!$AA$42="Menor"),CONCATENATE("R6C",'Mapa de Riesgos'!$O$42),"")</f>
        <v/>
      </c>
      <c r="Q21" s="26" t="str">
        <f>IF(AND('Mapa de Riesgos'!$Y$43="Alta",'Mapa de Riesgos'!$AA$43="Menor"),CONCATENATE("R6C",'Mapa de Riesgos'!$O$43),"")</f>
        <v/>
      </c>
      <c r="R21" s="26" t="str">
        <f>IF(AND('Mapa de Riesgos'!$Y$44="Alta",'Mapa de Riesgos'!$AA$44="Menor"),CONCATENATE("R6C",'Mapa de Riesgos'!$O$44),"")</f>
        <v/>
      </c>
      <c r="S21" s="26" t="str">
        <f>IF(AND('Mapa de Riesgos'!$Y$45="Alta",'Mapa de Riesgos'!$AA$45="Menor"),CONCATENATE("R6C",'Mapa de Riesgos'!$O$45),"")</f>
        <v/>
      </c>
      <c r="T21" s="26" t="str">
        <f>IF(AND('Mapa de Riesgos'!$Y$46="Alta",'Mapa de Riesgos'!$AA$46="Menor"),CONCATENATE("R6C",'Mapa de Riesgos'!$O$46),"")</f>
        <v/>
      </c>
      <c r="U21" s="27" t="str">
        <f>IF(AND('Mapa de Riesgos'!$Y$47="Alta",'Mapa de Riesgos'!$AA$47="Menor"),CONCATENATE("R6C",'Mapa de Riesgos'!$O$47),"")</f>
        <v/>
      </c>
      <c r="V21" s="10" t="str">
        <f>IF(AND('Mapa de Riesgos'!$Y$42="Alta",'Mapa de Riesgos'!$AA$42="Moderado"),CONCATENATE("R6C",'Mapa de Riesgos'!$O$42),"")</f>
        <v/>
      </c>
      <c r="W21" s="11" t="str">
        <f>IF(AND('Mapa de Riesgos'!$Y$43="Alta",'Mapa de Riesgos'!$AA$43="Moderado"),CONCATENATE("R6C",'Mapa de Riesgos'!$O$43),"")</f>
        <v/>
      </c>
      <c r="X21" s="11" t="str">
        <f>IF(AND('Mapa de Riesgos'!$Y$44="Alta",'Mapa de Riesgos'!$AA$44="Moderado"),CONCATENATE("R6C",'Mapa de Riesgos'!$O$44),"")</f>
        <v/>
      </c>
      <c r="Y21" s="11" t="str">
        <f>IF(AND('Mapa de Riesgos'!$Y$45="Alta",'Mapa de Riesgos'!$AA$45="Moderado"),CONCATENATE("R6C",'Mapa de Riesgos'!$O$45),"")</f>
        <v/>
      </c>
      <c r="Z21" s="11" t="str">
        <f>IF(AND('Mapa de Riesgos'!$Y$46="Alta",'Mapa de Riesgos'!$AA$46="Moderado"),CONCATENATE("R6C",'Mapa de Riesgos'!$O$46),"")</f>
        <v/>
      </c>
      <c r="AA21" s="12" t="str">
        <f>IF(AND('Mapa de Riesgos'!$Y$47="Alta",'Mapa de Riesgos'!$AA$47="Moderado"),CONCATENATE("R6C",'Mapa de Riesgos'!$O$47),"")</f>
        <v/>
      </c>
      <c r="AB21" s="10" t="str">
        <f>IF(AND('Mapa de Riesgos'!$Y$42="Alta",'Mapa de Riesgos'!$AA$42="Mayor"),CONCATENATE("R6C",'Mapa de Riesgos'!$O$42),"")</f>
        <v/>
      </c>
      <c r="AC21" s="11" t="str">
        <f>IF(AND('Mapa de Riesgos'!$Y$43="Alta",'Mapa de Riesgos'!$AA$43="Mayor"),CONCATENATE("R6C",'Mapa de Riesgos'!$O$43),"")</f>
        <v/>
      </c>
      <c r="AD21" s="11" t="str">
        <f>IF(AND('Mapa de Riesgos'!$Y$44="Alta",'Mapa de Riesgos'!$AA$44="Mayor"),CONCATENATE("R6C",'Mapa de Riesgos'!$O$44),"")</f>
        <v/>
      </c>
      <c r="AE21" s="11" t="str">
        <f>IF(AND('Mapa de Riesgos'!$Y$45="Alta",'Mapa de Riesgos'!$AA$45="Mayor"),CONCATENATE("R6C",'Mapa de Riesgos'!$O$45),"")</f>
        <v/>
      </c>
      <c r="AF21" s="11" t="str">
        <f>IF(AND('Mapa de Riesgos'!$Y$46="Alta",'Mapa de Riesgos'!$AA$46="Mayor"),CONCATENATE("R6C",'Mapa de Riesgos'!$O$46),"")</f>
        <v/>
      </c>
      <c r="AG21" s="12" t="str">
        <f>IF(AND('Mapa de Riesgos'!$Y$47="Alta",'Mapa de Riesgos'!$AA$47="Mayor"),CONCATENATE("R6C",'Mapa de Riesgos'!$O$47),"")</f>
        <v/>
      </c>
      <c r="AH21" s="13" t="str">
        <f>IF(AND('Mapa de Riesgos'!$Y$42="Alta",'Mapa de Riesgos'!$AA$42="Catastrófico"),CONCATENATE("R6C",'Mapa de Riesgos'!$O$42),"")</f>
        <v/>
      </c>
      <c r="AI21" s="14" t="str">
        <f>IF(AND('Mapa de Riesgos'!$Y$43="Alta",'Mapa de Riesgos'!$AA$43="Catastrófico"),CONCATENATE("R6C",'Mapa de Riesgos'!$O$43),"")</f>
        <v/>
      </c>
      <c r="AJ21" s="14" t="str">
        <f>IF(AND('Mapa de Riesgos'!$Y$44="Alta",'Mapa de Riesgos'!$AA$44="Catastrófico"),CONCATENATE("R6C",'Mapa de Riesgos'!$O$44),"")</f>
        <v/>
      </c>
      <c r="AK21" s="14" t="str">
        <f>IF(AND('Mapa de Riesgos'!$Y$45="Alta",'Mapa de Riesgos'!$AA$45="Catastrófico"),CONCATENATE("R6C",'Mapa de Riesgos'!$O$45),"")</f>
        <v/>
      </c>
      <c r="AL21" s="14" t="str">
        <f>IF(AND('Mapa de Riesgos'!$Y$46="Alta",'Mapa de Riesgos'!$AA$46="Catastrófico"),CONCATENATE("R6C",'Mapa de Riesgos'!$O$46),"")</f>
        <v/>
      </c>
      <c r="AM21" s="15" t="str">
        <f>IF(AND('Mapa de Riesgos'!$Y$47="Alta",'Mapa de Riesgos'!$AA$47="Catastrófico"),CONCATENATE("R6C",'Mapa de Riesgos'!$O$47),"")</f>
        <v/>
      </c>
      <c r="AN21" s="41"/>
      <c r="AO21" s="300"/>
      <c r="AP21" s="301"/>
      <c r="AQ21" s="301"/>
      <c r="AR21" s="301"/>
      <c r="AS21" s="301"/>
      <c r="AT21" s="302"/>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row>
    <row r="22" spans="1:76" ht="15" customHeight="1" x14ac:dyDescent="0.25">
      <c r="A22" s="41"/>
      <c r="B22" s="249"/>
      <c r="C22" s="249"/>
      <c r="D22" s="250"/>
      <c r="E22" s="290"/>
      <c r="F22" s="291"/>
      <c r="G22" s="291"/>
      <c r="H22" s="291"/>
      <c r="I22" s="291"/>
      <c r="J22" s="25" t="str">
        <f>IF(AND('Mapa de Riesgos'!$Y$48="Alta",'Mapa de Riesgos'!$AA$48="Leve"),CONCATENATE("R7C",'Mapa de Riesgos'!$O$48),"")</f>
        <v/>
      </c>
      <c r="K22" s="26" t="str">
        <f>IF(AND('Mapa de Riesgos'!$Y$49="Alta",'Mapa de Riesgos'!$AA$49="Leve"),CONCATENATE("R7C",'Mapa de Riesgos'!$O$49),"")</f>
        <v/>
      </c>
      <c r="L22" s="26" t="str">
        <f>IF(AND('Mapa de Riesgos'!$Y$50="Alta",'Mapa de Riesgos'!$AA$50="Leve"),CONCATENATE("R7C",'Mapa de Riesgos'!$O$50),"")</f>
        <v/>
      </c>
      <c r="M22" s="26" t="str">
        <f>IF(AND('Mapa de Riesgos'!$Y$51="Alta",'Mapa de Riesgos'!$AA$51="Leve"),CONCATENATE("R7C",'Mapa de Riesgos'!$O$51),"")</f>
        <v/>
      </c>
      <c r="N22" s="26" t="str">
        <f>IF(AND('Mapa de Riesgos'!$Y$52="Alta",'Mapa de Riesgos'!$AA$52="Leve"),CONCATENATE("R7C",'Mapa de Riesgos'!$O$52),"")</f>
        <v/>
      </c>
      <c r="O22" s="27" t="str">
        <f>IF(AND('Mapa de Riesgos'!$Y$53="Alta",'Mapa de Riesgos'!$AA$53="Leve"),CONCATENATE("R7C",'Mapa de Riesgos'!$O$53),"")</f>
        <v/>
      </c>
      <c r="P22" s="25" t="str">
        <f>IF(AND('Mapa de Riesgos'!$Y$48="Alta",'Mapa de Riesgos'!$AA$48="Menor"),CONCATENATE("R7C",'Mapa de Riesgos'!$O$48),"")</f>
        <v/>
      </c>
      <c r="Q22" s="26" t="str">
        <f>IF(AND('Mapa de Riesgos'!$Y$49="Alta",'Mapa de Riesgos'!$AA$49="Menor"),CONCATENATE("R7C",'Mapa de Riesgos'!$O$49),"")</f>
        <v/>
      </c>
      <c r="R22" s="26" t="str">
        <f>IF(AND('Mapa de Riesgos'!$Y$50="Alta",'Mapa de Riesgos'!$AA$50="Menor"),CONCATENATE("R7C",'Mapa de Riesgos'!$O$50),"")</f>
        <v/>
      </c>
      <c r="S22" s="26" t="str">
        <f>IF(AND('Mapa de Riesgos'!$Y$51="Alta",'Mapa de Riesgos'!$AA$51="Menor"),CONCATENATE("R7C",'Mapa de Riesgos'!$O$51),"")</f>
        <v/>
      </c>
      <c r="T22" s="26" t="str">
        <f>IF(AND('Mapa de Riesgos'!$Y$52="Alta",'Mapa de Riesgos'!$AA$52="Menor"),CONCATENATE("R7C",'Mapa de Riesgos'!$O$52),"")</f>
        <v/>
      </c>
      <c r="U22" s="27" t="str">
        <f>IF(AND('Mapa de Riesgos'!$Y$53="Alta",'Mapa de Riesgos'!$AA$53="Menor"),CONCATENATE("R7C",'Mapa de Riesgos'!$O$53),"")</f>
        <v/>
      </c>
      <c r="V22" s="10" t="str">
        <f>IF(AND('Mapa de Riesgos'!$Y$48="Alta",'Mapa de Riesgos'!$AA$48="Moderado"),CONCATENATE("R7C",'Mapa de Riesgos'!$O$48),"")</f>
        <v/>
      </c>
      <c r="W22" s="11" t="str">
        <f>IF(AND('Mapa de Riesgos'!$Y$49="Alta",'Mapa de Riesgos'!$AA$49="Moderado"),CONCATENATE("R7C",'Mapa de Riesgos'!$O$49),"")</f>
        <v/>
      </c>
      <c r="X22" s="11" t="str">
        <f>IF(AND('Mapa de Riesgos'!$Y$50="Alta",'Mapa de Riesgos'!$AA$50="Moderado"),CONCATENATE("R7C",'Mapa de Riesgos'!$O$50),"")</f>
        <v/>
      </c>
      <c r="Y22" s="11" t="str">
        <f>IF(AND('Mapa de Riesgos'!$Y$51="Alta",'Mapa de Riesgos'!$AA$51="Moderado"),CONCATENATE("R7C",'Mapa de Riesgos'!$O$51),"")</f>
        <v/>
      </c>
      <c r="Z22" s="11" t="str">
        <f>IF(AND('Mapa de Riesgos'!$Y$52="Alta",'Mapa de Riesgos'!$AA$52="Moderado"),CONCATENATE("R7C",'Mapa de Riesgos'!$O$52),"")</f>
        <v/>
      </c>
      <c r="AA22" s="12" t="str">
        <f>IF(AND('Mapa de Riesgos'!$Y$53="Alta",'Mapa de Riesgos'!$AA$53="Moderado"),CONCATENATE("R7C",'Mapa de Riesgos'!$O$53),"")</f>
        <v/>
      </c>
      <c r="AB22" s="10" t="str">
        <f>IF(AND('Mapa de Riesgos'!$Y$48="Alta",'Mapa de Riesgos'!$AA$48="Mayor"),CONCATENATE("R7C",'Mapa de Riesgos'!$O$48),"")</f>
        <v/>
      </c>
      <c r="AC22" s="11" t="str">
        <f>IF(AND('Mapa de Riesgos'!$Y$49="Alta",'Mapa de Riesgos'!$AA$49="Mayor"),CONCATENATE("R7C",'Mapa de Riesgos'!$O$49),"")</f>
        <v/>
      </c>
      <c r="AD22" s="11" t="str">
        <f>IF(AND('Mapa de Riesgos'!$Y$50="Alta",'Mapa de Riesgos'!$AA$50="Mayor"),CONCATENATE("R7C",'Mapa de Riesgos'!$O$50),"")</f>
        <v/>
      </c>
      <c r="AE22" s="11" t="str">
        <f>IF(AND('Mapa de Riesgos'!$Y$51="Alta",'Mapa de Riesgos'!$AA$51="Mayor"),CONCATENATE("R7C",'Mapa de Riesgos'!$O$51),"")</f>
        <v/>
      </c>
      <c r="AF22" s="11" t="str">
        <f>IF(AND('Mapa de Riesgos'!$Y$52="Alta",'Mapa de Riesgos'!$AA$52="Mayor"),CONCATENATE("R7C",'Mapa de Riesgos'!$O$52),"")</f>
        <v/>
      </c>
      <c r="AG22" s="12" t="str">
        <f>IF(AND('Mapa de Riesgos'!$Y$53="Alta",'Mapa de Riesgos'!$AA$53="Mayor"),CONCATENATE("R7C",'Mapa de Riesgos'!$O$53),"")</f>
        <v/>
      </c>
      <c r="AH22" s="13" t="str">
        <f>IF(AND('Mapa de Riesgos'!$Y$48="Alta",'Mapa de Riesgos'!$AA$48="Catastrófico"),CONCATENATE("R7C",'Mapa de Riesgos'!$O$48),"")</f>
        <v/>
      </c>
      <c r="AI22" s="14" t="str">
        <f>IF(AND('Mapa de Riesgos'!$Y$49="Alta",'Mapa de Riesgos'!$AA$49="Catastrófico"),CONCATENATE("R7C",'Mapa de Riesgos'!$O$49),"")</f>
        <v/>
      </c>
      <c r="AJ22" s="14" t="str">
        <f>IF(AND('Mapa de Riesgos'!$Y$50="Alta",'Mapa de Riesgos'!$AA$50="Catastrófico"),CONCATENATE("R7C",'Mapa de Riesgos'!$O$50),"")</f>
        <v/>
      </c>
      <c r="AK22" s="14" t="str">
        <f>IF(AND('Mapa de Riesgos'!$Y$51="Alta",'Mapa de Riesgos'!$AA$51="Catastrófico"),CONCATENATE("R7C",'Mapa de Riesgos'!$O$51),"")</f>
        <v/>
      </c>
      <c r="AL22" s="14" t="str">
        <f>IF(AND('Mapa de Riesgos'!$Y$52="Alta",'Mapa de Riesgos'!$AA$52="Catastrófico"),CONCATENATE("R7C",'Mapa de Riesgos'!$O$52),"")</f>
        <v/>
      </c>
      <c r="AM22" s="15" t="str">
        <f>IF(AND('Mapa de Riesgos'!$Y$53="Alta",'Mapa de Riesgos'!$AA$53="Catastrófico"),CONCATENATE("R7C",'Mapa de Riesgos'!$O$53),"")</f>
        <v/>
      </c>
      <c r="AN22" s="41"/>
      <c r="AO22" s="300"/>
      <c r="AP22" s="301"/>
      <c r="AQ22" s="301"/>
      <c r="AR22" s="301"/>
      <c r="AS22" s="301"/>
      <c r="AT22" s="302"/>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row>
    <row r="23" spans="1:76" ht="15" customHeight="1" x14ac:dyDescent="0.25">
      <c r="A23" s="41"/>
      <c r="B23" s="249"/>
      <c r="C23" s="249"/>
      <c r="D23" s="250"/>
      <c r="E23" s="290"/>
      <c r="F23" s="291"/>
      <c r="G23" s="291"/>
      <c r="H23" s="291"/>
      <c r="I23" s="291"/>
      <c r="J23" s="25" t="str">
        <f>IF(AND('Mapa de Riesgos'!$Y$54="Alta",'Mapa de Riesgos'!$AA$54="Leve"),CONCATENATE("R8C",'Mapa de Riesgos'!$O$54),"")</f>
        <v/>
      </c>
      <c r="K23" s="26" t="str">
        <f>IF(AND('Mapa de Riesgos'!$Y$55="Alta",'Mapa de Riesgos'!$AA$55="Leve"),CONCATENATE("R8C",'Mapa de Riesgos'!$O$55),"")</f>
        <v/>
      </c>
      <c r="L23" s="26" t="str">
        <f>IF(AND('Mapa de Riesgos'!$Y$56="Alta",'Mapa de Riesgos'!$AA$56="Leve"),CONCATENATE("R8C",'Mapa de Riesgos'!$O$56),"")</f>
        <v/>
      </c>
      <c r="M23" s="26" t="str">
        <f>IF(AND('Mapa de Riesgos'!$Y$57="Alta",'Mapa de Riesgos'!$AA$57="Leve"),CONCATENATE("R8C",'Mapa de Riesgos'!$O$57),"")</f>
        <v/>
      </c>
      <c r="N23" s="26" t="str">
        <f>IF(AND('Mapa de Riesgos'!$Y$58="Alta",'Mapa de Riesgos'!$AA$58="Leve"),CONCATENATE("R8C",'Mapa de Riesgos'!$O$58),"")</f>
        <v/>
      </c>
      <c r="O23" s="27" t="str">
        <f>IF(AND('Mapa de Riesgos'!$Y$59="Alta",'Mapa de Riesgos'!$AA$59="Leve"),CONCATENATE("R8C",'Mapa de Riesgos'!$O$59),"")</f>
        <v/>
      </c>
      <c r="P23" s="25" t="str">
        <f>IF(AND('Mapa de Riesgos'!$Y$54="Alta",'Mapa de Riesgos'!$AA$54="Menor"),CONCATENATE("R8C",'Mapa de Riesgos'!$O$54),"")</f>
        <v/>
      </c>
      <c r="Q23" s="26" t="str">
        <f>IF(AND('Mapa de Riesgos'!$Y$55="Alta",'Mapa de Riesgos'!$AA$55="Menor"),CONCATENATE("R8C",'Mapa de Riesgos'!$O$55),"")</f>
        <v/>
      </c>
      <c r="R23" s="26" t="str">
        <f>IF(AND('Mapa de Riesgos'!$Y$56="Alta",'Mapa de Riesgos'!$AA$56="Menor"),CONCATENATE("R8C",'Mapa de Riesgos'!$O$56),"")</f>
        <v/>
      </c>
      <c r="S23" s="26" t="str">
        <f>IF(AND('Mapa de Riesgos'!$Y$57="Alta",'Mapa de Riesgos'!$AA$57="Menor"),CONCATENATE("R8C",'Mapa de Riesgos'!$O$57),"")</f>
        <v/>
      </c>
      <c r="T23" s="26" t="str">
        <f>IF(AND('Mapa de Riesgos'!$Y$58="Alta",'Mapa de Riesgos'!$AA$58="Menor"),CONCATENATE("R8C",'Mapa de Riesgos'!$O$58),"")</f>
        <v/>
      </c>
      <c r="U23" s="27" t="str">
        <f>IF(AND('Mapa de Riesgos'!$Y$59="Alta",'Mapa de Riesgos'!$AA$59="Menor"),CONCATENATE("R8C",'Mapa de Riesgos'!$O$59),"")</f>
        <v/>
      </c>
      <c r="V23" s="10" t="str">
        <f>IF(AND('Mapa de Riesgos'!$Y$54="Alta",'Mapa de Riesgos'!$AA$54="Moderado"),CONCATENATE("R8C",'Mapa de Riesgos'!$O$54),"")</f>
        <v/>
      </c>
      <c r="W23" s="11" t="str">
        <f>IF(AND('Mapa de Riesgos'!$Y$55="Alta",'Mapa de Riesgos'!$AA$55="Moderado"),CONCATENATE("R8C",'Mapa de Riesgos'!$O$55),"")</f>
        <v/>
      </c>
      <c r="X23" s="11" t="str">
        <f>IF(AND('Mapa de Riesgos'!$Y$56="Alta",'Mapa de Riesgos'!$AA$56="Moderado"),CONCATENATE("R8C",'Mapa de Riesgos'!$O$56),"")</f>
        <v/>
      </c>
      <c r="Y23" s="11" t="str">
        <f>IF(AND('Mapa de Riesgos'!$Y$57="Alta",'Mapa de Riesgos'!$AA$57="Moderado"),CONCATENATE("R8C",'Mapa de Riesgos'!$O$57),"")</f>
        <v/>
      </c>
      <c r="Z23" s="11" t="str">
        <f>IF(AND('Mapa de Riesgos'!$Y$58="Alta",'Mapa de Riesgos'!$AA$58="Moderado"),CONCATENATE("R8C",'Mapa de Riesgos'!$O$58),"")</f>
        <v/>
      </c>
      <c r="AA23" s="12" t="str">
        <f>IF(AND('Mapa de Riesgos'!$Y$59="Alta",'Mapa de Riesgos'!$AA$59="Moderado"),CONCATENATE("R8C",'Mapa de Riesgos'!$O$59),"")</f>
        <v/>
      </c>
      <c r="AB23" s="10" t="str">
        <f>IF(AND('Mapa de Riesgos'!$Y$54="Alta",'Mapa de Riesgos'!$AA$54="Mayor"),CONCATENATE("R8C",'Mapa de Riesgos'!$O$54),"")</f>
        <v/>
      </c>
      <c r="AC23" s="11" t="str">
        <f>IF(AND('Mapa de Riesgos'!$Y$55="Alta",'Mapa de Riesgos'!$AA$55="Mayor"),CONCATENATE("R8C",'Mapa de Riesgos'!$O$55),"")</f>
        <v/>
      </c>
      <c r="AD23" s="11" t="str">
        <f>IF(AND('Mapa de Riesgos'!$Y$56="Alta",'Mapa de Riesgos'!$AA$56="Mayor"),CONCATENATE("R8C",'Mapa de Riesgos'!$O$56),"")</f>
        <v/>
      </c>
      <c r="AE23" s="11" t="str">
        <f>IF(AND('Mapa de Riesgos'!$Y$57="Alta",'Mapa de Riesgos'!$AA$57="Mayor"),CONCATENATE("R8C",'Mapa de Riesgos'!$O$57),"")</f>
        <v/>
      </c>
      <c r="AF23" s="11" t="str">
        <f>IF(AND('Mapa de Riesgos'!$Y$58="Alta",'Mapa de Riesgos'!$AA$58="Mayor"),CONCATENATE("R8C",'Mapa de Riesgos'!$O$58),"")</f>
        <v/>
      </c>
      <c r="AG23" s="12" t="str">
        <f>IF(AND('Mapa de Riesgos'!$Y$59="Alta",'Mapa de Riesgos'!$AA$59="Mayor"),CONCATENATE("R8C",'Mapa de Riesgos'!$O$59),"")</f>
        <v/>
      </c>
      <c r="AH23" s="13" t="str">
        <f>IF(AND('Mapa de Riesgos'!$Y$54="Alta",'Mapa de Riesgos'!$AA$54="Catastrófico"),CONCATENATE("R8C",'Mapa de Riesgos'!$O$54),"")</f>
        <v/>
      </c>
      <c r="AI23" s="14" t="str">
        <f>IF(AND('Mapa de Riesgos'!$Y$55="Alta",'Mapa de Riesgos'!$AA$55="Catastrófico"),CONCATENATE("R8C",'Mapa de Riesgos'!$O$55),"")</f>
        <v/>
      </c>
      <c r="AJ23" s="14" t="str">
        <f>IF(AND('Mapa de Riesgos'!$Y$56="Alta",'Mapa de Riesgos'!$AA$56="Catastrófico"),CONCATENATE("R8C",'Mapa de Riesgos'!$O$56),"")</f>
        <v/>
      </c>
      <c r="AK23" s="14" t="str">
        <f>IF(AND('Mapa de Riesgos'!$Y$57="Alta",'Mapa de Riesgos'!$AA$57="Catastrófico"),CONCATENATE("R8C",'Mapa de Riesgos'!$O$57),"")</f>
        <v/>
      </c>
      <c r="AL23" s="14" t="str">
        <f>IF(AND('Mapa de Riesgos'!$Y$58="Alta",'Mapa de Riesgos'!$AA$58="Catastrófico"),CONCATENATE("R8C",'Mapa de Riesgos'!$O$58),"")</f>
        <v/>
      </c>
      <c r="AM23" s="15" t="str">
        <f>IF(AND('Mapa de Riesgos'!$Y$59="Alta",'Mapa de Riesgos'!$AA$59="Catastrófico"),CONCATENATE("R8C",'Mapa de Riesgos'!$O$59),"")</f>
        <v/>
      </c>
      <c r="AN23" s="41"/>
      <c r="AO23" s="300"/>
      <c r="AP23" s="301"/>
      <c r="AQ23" s="301"/>
      <c r="AR23" s="301"/>
      <c r="AS23" s="301"/>
      <c r="AT23" s="302"/>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row>
    <row r="24" spans="1:76" ht="15" customHeight="1" x14ac:dyDescent="0.25">
      <c r="A24" s="41"/>
      <c r="B24" s="249"/>
      <c r="C24" s="249"/>
      <c r="D24" s="250"/>
      <c r="E24" s="290"/>
      <c r="F24" s="291"/>
      <c r="G24" s="291"/>
      <c r="H24" s="291"/>
      <c r="I24" s="291"/>
      <c r="J24" s="25" t="str">
        <f>IF(AND('Mapa de Riesgos'!$Y$60="Alta",'Mapa de Riesgos'!$AA$60="Leve"),CONCATENATE("R9C",'Mapa de Riesgos'!$O$60),"")</f>
        <v/>
      </c>
      <c r="K24" s="26" t="str">
        <f>IF(AND('Mapa de Riesgos'!$Y$61="Alta",'Mapa de Riesgos'!$AA$61="Leve"),CONCATENATE("R9C",'Mapa de Riesgos'!$O$61),"")</f>
        <v/>
      </c>
      <c r="L24" s="26" t="str">
        <f>IF(AND('Mapa de Riesgos'!$Y$62="Alta",'Mapa de Riesgos'!$AA$62="Leve"),CONCATENATE("R9C",'Mapa de Riesgos'!$O$62),"")</f>
        <v/>
      </c>
      <c r="M24" s="26" t="str">
        <f>IF(AND('Mapa de Riesgos'!$Y$63="Alta",'Mapa de Riesgos'!$AA$63="Leve"),CONCATENATE("R9C",'Mapa de Riesgos'!$O$63),"")</f>
        <v/>
      </c>
      <c r="N24" s="26" t="str">
        <f>IF(AND('Mapa de Riesgos'!$Y$64="Alta",'Mapa de Riesgos'!$AA$64="Leve"),CONCATENATE("R9C",'Mapa de Riesgos'!$O$64),"")</f>
        <v/>
      </c>
      <c r="O24" s="27" t="str">
        <f>IF(AND('Mapa de Riesgos'!$Y$65="Alta",'Mapa de Riesgos'!$AA$65="Leve"),CONCATENATE("R9C",'Mapa de Riesgos'!$O$65),"")</f>
        <v/>
      </c>
      <c r="P24" s="25" t="str">
        <f>IF(AND('Mapa de Riesgos'!$Y$60="Alta",'Mapa de Riesgos'!$AA$60="Menor"),CONCATENATE("R9C",'Mapa de Riesgos'!$O$60),"")</f>
        <v/>
      </c>
      <c r="Q24" s="26" t="str">
        <f>IF(AND('Mapa de Riesgos'!$Y$61="Alta",'Mapa de Riesgos'!$AA$61="Menor"),CONCATENATE("R9C",'Mapa de Riesgos'!$O$61),"")</f>
        <v/>
      </c>
      <c r="R24" s="26" t="str">
        <f>IF(AND('Mapa de Riesgos'!$Y$62="Alta",'Mapa de Riesgos'!$AA$62="Menor"),CONCATENATE("R9C",'Mapa de Riesgos'!$O$62),"")</f>
        <v/>
      </c>
      <c r="S24" s="26" t="str">
        <f>IF(AND('Mapa de Riesgos'!$Y$63="Alta",'Mapa de Riesgos'!$AA$63="Menor"),CONCATENATE("R9C",'Mapa de Riesgos'!$O$63),"")</f>
        <v/>
      </c>
      <c r="T24" s="26" t="str">
        <f>IF(AND('Mapa de Riesgos'!$Y$64="Alta",'Mapa de Riesgos'!$AA$64="Menor"),CONCATENATE("R9C",'Mapa de Riesgos'!$O$64),"")</f>
        <v/>
      </c>
      <c r="U24" s="27" t="str">
        <f>IF(AND('Mapa de Riesgos'!$Y$65="Alta",'Mapa de Riesgos'!$AA$65="Menor"),CONCATENATE("R9C",'Mapa de Riesgos'!$O$65),"")</f>
        <v/>
      </c>
      <c r="V24" s="10" t="str">
        <f>IF(AND('Mapa de Riesgos'!$Y$60="Alta",'Mapa de Riesgos'!$AA$60="Moderado"),CONCATENATE("R9C",'Mapa de Riesgos'!$O$60),"")</f>
        <v/>
      </c>
      <c r="W24" s="11" t="str">
        <f>IF(AND('Mapa de Riesgos'!$Y$61="Alta",'Mapa de Riesgos'!$AA$61="Moderado"),CONCATENATE("R9C",'Mapa de Riesgos'!$O$61),"")</f>
        <v/>
      </c>
      <c r="X24" s="11" t="str">
        <f>IF(AND('Mapa de Riesgos'!$Y$62="Alta",'Mapa de Riesgos'!$AA$62="Moderado"),CONCATENATE("R9C",'Mapa de Riesgos'!$O$62),"")</f>
        <v/>
      </c>
      <c r="Y24" s="11" t="str">
        <f>IF(AND('Mapa de Riesgos'!$Y$63="Alta",'Mapa de Riesgos'!$AA$63="Moderado"),CONCATENATE("R9C",'Mapa de Riesgos'!$O$63),"")</f>
        <v/>
      </c>
      <c r="Z24" s="11" t="str">
        <f>IF(AND('Mapa de Riesgos'!$Y$64="Alta",'Mapa de Riesgos'!$AA$64="Moderado"),CONCATENATE("R9C",'Mapa de Riesgos'!$O$64),"")</f>
        <v/>
      </c>
      <c r="AA24" s="12" t="str">
        <f>IF(AND('Mapa de Riesgos'!$Y$65="Alta",'Mapa de Riesgos'!$AA$65="Moderado"),CONCATENATE("R9C",'Mapa de Riesgos'!$O$65),"")</f>
        <v/>
      </c>
      <c r="AB24" s="10" t="str">
        <f>IF(AND('Mapa de Riesgos'!$Y$60="Alta",'Mapa de Riesgos'!$AA$60="Mayor"),CONCATENATE("R9C",'Mapa de Riesgos'!$O$60),"")</f>
        <v/>
      </c>
      <c r="AC24" s="11" t="str">
        <f>IF(AND('Mapa de Riesgos'!$Y$61="Alta",'Mapa de Riesgos'!$AA$61="Mayor"),CONCATENATE("R9C",'Mapa de Riesgos'!$O$61),"")</f>
        <v/>
      </c>
      <c r="AD24" s="11" t="str">
        <f>IF(AND('Mapa de Riesgos'!$Y$62="Alta",'Mapa de Riesgos'!$AA$62="Mayor"),CONCATENATE("R9C",'Mapa de Riesgos'!$O$62),"")</f>
        <v/>
      </c>
      <c r="AE24" s="11" t="str">
        <f>IF(AND('Mapa de Riesgos'!$Y$63="Alta",'Mapa de Riesgos'!$AA$63="Mayor"),CONCATENATE("R9C",'Mapa de Riesgos'!$O$63),"")</f>
        <v/>
      </c>
      <c r="AF24" s="11" t="str">
        <f>IF(AND('Mapa de Riesgos'!$Y$64="Alta",'Mapa de Riesgos'!$AA$64="Mayor"),CONCATENATE("R9C",'Mapa de Riesgos'!$O$64),"")</f>
        <v/>
      </c>
      <c r="AG24" s="12" t="str">
        <f>IF(AND('Mapa de Riesgos'!$Y$65="Alta",'Mapa de Riesgos'!$AA$65="Mayor"),CONCATENATE("R9C",'Mapa de Riesgos'!$O$65),"")</f>
        <v/>
      </c>
      <c r="AH24" s="13" t="str">
        <f>IF(AND('Mapa de Riesgos'!$Y$60="Alta",'Mapa de Riesgos'!$AA$60="Catastrófico"),CONCATENATE("R9C",'Mapa de Riesgos'!$O$60),"")</f>
        <v/>
      </c>
      <c r="AI24" s="14" t="str">
        <f>IF(AND('Mapa de Riesgos'!$Y$61="Alta",'Mapa de Riesgos'!$AA$61="Catastrófico"),CONCATENATE("R9C",'Mapa de Riesgos'!$O$61),"")</f>
        <v/>
      </c>
      <c r="AJ24" s="14" t="str">
        <f>IF(AND('Mapa de Riesgos'!$Y$62="Alta",'Mapa de Riesgos'!$AA$62="Catastrófico"),CONCATENATE("R9C",'Mapa de Riesgos'!$O$62),"")</f>
        <v/>
      </c>
      <c r="AK24" s="14" t="str">
        <f>IF(AND('Mapa de Riesgos'!$Y$63="Alta",'Mapa de Riesgos'!$AA$63="Catastrófico"),CONCATENATE("R9C",'Mapa de Riesgos'!$O$63),"")</f>
        <v/>
      </c>
      <c r="AL24" s="14" t="str">
        <f>IF(AND('Mapa de Riesgos'!$Y$64="Alta",'Mapa de Riesgos'!$AA$64="Catastrófico"),CONCATENATE("R9C",'Mapa de Riesgos'!$O$64),"")</f>
        <v/>
      </c>
      <c r="AM24" s="15" t="str">
        <f>IF(AND('Mapa de Riesgos'!$Y$65="Alta",'Mapa de Riesgos'!$AA$65="Catastrófico"),CONCATENATE("R9C",'Mapa de Riesgos'!$O$65),"")</f>
        <v/>
      </c>
      <c r="AN24" s="41"/>
      <c r="AO24" s="300"/>
      <c r="AP24" s="301"/>
      <c r="AQ24" s="301"/>
      <c r="AR24" s="301"/>
      <c r="AS24" s="301"/>
      <c r="AT24" s="302"/>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row>
    <row r="25" spans="1:76" ht="15.75" customHeight="1" thickBot="1" x14ac:dyDescent="0.3">
      <c r="A25" s="41"/>
      <c r="B25" s="249"/>
      <c r="C25" s="249"/>
      <c r="D25" s="250"/>
      <c r="E25" s="293"/>
      <c r="F25" s="294"/>
      <c r="G25" s="294"/>
      <c r="H25" s="294"/>
      <c r="I25" s="294"/>
      <c r="J25" s="28" t="str">
        <f>IF(AND('Mapa de Riesgos'!$Y$66="Alta",'Mapa de Riesgos'!$AA$66="Leve"),CONCATENATE("R10C",'Mapa de Riesgos'!$O$66),"")</f>
        <v/>
      </c>
      <c r="K25" s="29" t="str">
        <f>IF(AND('Mapa de Riesgos'!$Y$67="Alta",'Mapa de Riesgos'!$AA$67="Leve"),CONCATENATE("R10C",'Mapa de Riesgos'!$O$67),"")</f>
        <v/>
      </c>
      <c r="L25" s="29" t="str">
        <f>IF(AND('Mapa de Riesgos'!$Y$68="Alta",'Mapa de Riesgos'!$AA$68="Leve"),CONCATENATE("R10C",'Mapa de Riesgos'!$O$68),"")</f>
        <v/>
      </c>
      <c r="M25" s="29" t="str">
        <f>IF(AND('Mapa de Riesgos'!$Y$69="Alta",'Mapa de Riesgos'!$AA$69="Leve"),CONCATENATE("R10C",'Mapa de Riesgos'!$O$69),"")</f>
        <v/>
      </c>
      <c r="N25" s="29" t="str">
        <f>IF(AND('Mapa de Riesgos'!$Y$70="Alta",'Mapa de Riesgos'!$AA$70="Leve"),CONCATENATE("R10C",'Mapa de Riesgos'!$O$70),"")</f>
        <v/>
      </c>
      <c r="O25" s="30" t="str">
        <f>IF(AND('Mapa de Riesgos'!$Y$71="Alta",'Mapa de Riesgos'!$AA$71="Leve"),CONCATENATE("R10C",'Mapa de Riesgos'!$O$71),"")</f>
        <v/>
      </c>
      <c r="P25" s="28" t="str">
        <f>IF(AND('Mapa de Riesgos'!$Y$66="Alta",'Mapa de Riesgos'!$AA$66="Menor"),CONCATENATE("R10C",'Mapa de Riesgos'!$O$66),"")</f>
        <v/>
      </c>
      <c r="Q25" s="29" t="str">
        <f>IF(AND('Mapa de Riesgos'!$Y$67="Alta",'Mapa de Riesgos'!$AA$67="Menor"),CONCATENATE("R10C",'Mapa de Riesgos'!$O$67),"")</f>
        <v/>
      </c>
      <c r="R25" s="29" t="str">
        <f>IF(AND('Mapa de Riesgos'!$Y$68="Alta",'Mapa de Riesgos'!$AA$68="Menor"),CONCATENATE("R10C",'Mapa de Riesgos'!$O$68),"")</f>
        <v/>
      </c>
      <c r="S25" s="29" t="str">
        <f>IF(AND('Mapa de Riesgos'!$Y$69="Alta",'Mapa de Riesgos'!$AA$69="Menor"),CONCATENATE("R10C",'Mapa de Riesgos'!$O$69),"")</f>
        <v/>
      </c>
      <c r="T25" s="29" t="str">
        <f>IF(AND('Mapa de Riesgos'!$Y$70="Alta",'Mapa de Riesgos'!$AA$70="Menor"),CONCATENATE("R10C",'Mapa de Riesgos'!$O$70),"")</f>
        <v/>
      </c>
      <c r="U25" s="30" t="str">
        <f>IF(AND('Mapa de Riesgos'!$Y$71="Alta",'Mapa de Riesgos'!$AA$71="Menor"),CONCATENATE("R10C",'Mapa de Riesgos'!$O$71),"")</f>
        <v/>
      </c>
      <c r="V25" s="16" t="str">
        <f>IF(AND('Mapa de Riesgos'!$Y$66="Alta",'Mapa de Riesgos'!$AA$66="Moderado"),CONCATENATE("R10C",'Mapa de Riesgos'!$O$66),"")</f>
        <v/>
      </c>
      <c r="W25" s="17" t="str">
        <f>IF(AND('Mapa de Riesgos'!$Y$67="Alta",'Mapa de Riesgos'!$AA$67="Moderado"),CONCATENATE("R10C",'Mapa de Riesgos'!$O$67),"")</f>
        <v/>
      </c>
      <c r="X25" s="17" t="str">
        <f>IF(AND('Mapa de Riesgos'!$Y$68="Alta",'Mapa de Riesgos'!$AA$68="Moderado"),CONCATENATE("R10C",'Mapa de Riesgos'!$O$68),"")</f>
        <v/>
      </c>
      <c r="Y25" s="17" t="str">
        <f>IF(AND('Mapa de Riesgos'!$Y$69="Alta",'Mapa de Riesgos'!$AA$69="Moderado"),CONCATENATE("R10C",'Mapa de Riesgos'!$O$69),"")</f>
        <v/>
      </c>
      <c r="Z25" s="17" t="str">
        <f>IF(AND('Mapa de Riesgos'!$Y$70="Alta",'Mapa de Riesgos'!$AA$70="Moderado"),CONCATENATE("R10C",'Mapa de Riesgos'!$O$70),"")</f>
        <v/>
      </c>
      <c r="AA25" s="18" t="str">
        <f>IF(AND('Mapa de Riesgos'!$Y$71="Alta",'Mapa de Riesgos'!$AA$71="Moderado"),CONCATENATE("R10C",'Mapa de Riesgos'!$O$71),"")</f>
        <v/>
      </c>
      <c r="AB25" s="16" t="str">
        <f>IF(AND('Mapa de Riesgos'!$Y$66="Alta",'Mapa de Riesgos'!$AA$66="Mayor"),CONCATENATE("R10C",'Mapa de Riesgos'!$O$66),"")</f>
        <v/>
      </c>
      <c r="AC25" s="17" t="str">
        <f>IF(AND('Mapa de Riesgos'!$Y$67="Alta",'Mapa de Riesgos'!$AA$67="Mayor"),CONCATENATE("R10C",'Mapa de Riesgos'!$O$67),"")</f>
        <v/>
      </c>
      <c r="AD25" s="17" t="str">
        <f>IF(AND('Mapa de Riesgos'!$Y$68="Alta",'Mapa de Riesgos'!$AA$68="Mayor"),CONCATENATE("R10C",'Mapa de Riesgos'!$O$68),"")</f>
        <v/>
      </c>
      <c r="AE25" s="17" t="str">
        <f>IF(AND('Mapa de Riesgos'!$Y$69="Alta",'Mapa de Riesgos'!$AA$69="Mayor"),CONCATENATE("R10C",'Mapa de Riesgos'!$O$69),"")</f>
        <v/>
      </c>
      <c r="AF25" s="17" t="str">
        <f>IF(AND('Mapa de Riesgos'!$Y$70="Alta",'Mapa de Riesgos'!$AA$70="Mayor"),CONCATENATE("R10C",'Mapa de Riesgos'!$O$70),"")</f>
        <v/>
      </c>
      <c r="AG25" s="18" t="str">
        <f>IF(AND('Mapa de Riesgos'!$Y$71="Alta",'Mapa de Riesgos'!$AA$71="Mayor"),CONCATENATE("R10C",'Mapa de Riesgos'!$O$71),"")</f>
        <v/>
      </c>
      <c r="AH25" s="19" t="str">
        <f>IF(AND('Mapa de Riesgos'!$Y$66="Alta",'Mapa de Riesgos'!$AA$66="Catastrófico"),CONCATENATE("R10C",'Mapa de Riesgos'!$O$66),"")</f>
        <v/>
      </c>
      <c r="AI25" s="20" t="str">
        <f>IF(AND('Mapa de Riesgos'!$Y$67="Alta",'Mapa de Riesgos'!$AA$67="Catastrófico"),CONCATENATE("R10C",'Mapa de Riesgos'!$O$67),"")</f>
        <v/>
      </c>
      <c r="AJ25" s="20" t="str">
        <f>IF(AND('Mapa de Riesgos'!$Y$68="Alta",'Mapa de Riesgos'!$AA$68="Catastrófico"),CONCATENATE("R10C",'Mapa de Riesgos'!$O$68),"")</f>
        <v/>
      </c>
      <c r="AK25" s="20" t="str">
        <f>IF(AND('Mapa de Riesgos'!$Y$69="Alta",'Mapa de Riesgos'!$AA$69="Catastrófico"),CONCATENATE("R10C",'Mapa de Riesgos'!$O$69),"")</f>
        <v/>
      </c>
      <c r="AL25" s="20" t="str">
        <f>IF(AND('Mapa de Riesgos'!$Y$70="Alta",'Mapa de Riesgos'!$AA$70="Catastrófico"),CONCATENATE("R10C",'Mapa de Riesgos'!$O$70),"")</f>
        <v/>
      </c>
      <c r="AM25" s="21" t="str">
        <f>IF(AND('Mapa de Riesgos'!$Y$71="Alta",'Mapa de Riesgos'!$AA$71="Catastrófico"),CONCATENATE("R10C",'Mapa de Riesgos'!$O$71),"")</f>
        <v/>
      </c>
      <c r="AN25" s="41"/>
      <c r="AO25" s="303"/>
      <c r="AP25" s="304"/>
      <c r="AQ25" s="304"/>
      <c r="AR25" s="304"/>
      <c r="AS25" s="304"/>
      <c r="AT25" s="305"/>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row>
    <row r="26" spans="1:76" ht="15" customHeight="1" x14ac:dyDescent="0.25">
      <c r="A26" s="41"/>
      <c r="B26" s="249"/>
      <c r="C26" s="249"/>
      <c r="D26" s="250"/>
      <c r="E26" s="287" t="s">
        <v>167</v>
      </c>
      <c r="F26" s="288"/>
      <c r="G26" s="288"/>
      <c r="H26" s="288"/>
      <c r="I26" s="289"/>
      <c r="J26" s="22" t="str">
        <f>IF(AND('Mapa de Riesgos'!$Y$12="Media",'Mapa de Riesgos'!$AA$12="Leve"),CONCATENATE("R1C",'Mapa de Riesgos'!$O$12),"")</f>
        <v/>
      </c>
      <c r="K26" s="23" t="str">
        <f>IF(AND('Mapa de Riesgos'!$Y$13="Media",'Mapa de Riesgos'!$AA$13="Leve"),CONCATENATE("R1C",'Mapa de Riesgos'!$O$13),"")</f>
        <v/>
      </c>
      <c r="L26" s="23" t="str">
        <f>IF(AND('Mapa de Riesgos'!$Y$14="Media",'Mapa de Riesgos'!$AA$14="Leve"),CONCATENATE("R1C",'Mapa de Riesgos'!$O$14),"")</f>
        <v/>
      </c>
      <c r="M26" s="23" t="str">
        <f>IF(AND('Mapa de Riesgos'!$Y$15="Media",'Mapa de Riesgos'!$AA$15="Leve"),CONCATENATE("R1C",'Mapa de Riesgos'!$O$15),"")</f>
        <v/>
      </c>
      <c r="N26" s="23" t="str">
        <f>IF(AND('Mapa de Riesgos'!$Y$16="Media",'Mapa de Riesgos'!$AA$16="Leve"),CONCATENATE("R1C",'Mapa de Riesgos'!$O$16),"")</f>
        <v/>
      </c>
      <c r="O26" s="24" t="str">
        <f>IF(AND('Mapa de Riesgos'!$Y$17="Media",'Mapa de Riesgos'!$AA$17="Leve"),CONCATENATE("R1C",'Mapa de Riesgos'!$O$17),"")</f>
        <v/>
      </c>
      <c r="P26" s="22" t="str">
        <f>IF(AND('Mapa de Riesgos'!$Y$12="Media",'Mapa de Riesgos'!$AA$12="Menor"),CONCATENATE("R1C",'Mapa de Riesgos'!$O$12),"")</f>
        <v/>
      </c>
      <c r="Q26" s="23" t="str">
        <f>IF(AND('Mapa de Riesgos'!$Y$13="Media",'Mapa de Riesgos'!$AA$13="Menor"),CONCATENATE("R1C",'Mapa de Riesgos'!$O$13),"")</f>
        <v/>
      </c>
      <c r="R26" s="23" t="str">
        <f>IF(AND('Mapa de Riesgos'!$Y$14="Media",'Mapa de Riesgos'!$AA$14="Menor"),CONCATENATE("R1C",'Mapa de Riesgos'!$O$14),"")</f>
        <v/>
      </c>
      <c r="S26" s="23" t="str">
        <f>IF(AND('Mapa de Riesgos'!$Y$15="Media",'Mapa de Riesgos'!$AA$15="Menor"),CONCATENATE("R1C",'Mapa de Riesgos'!$O$15),"")</f>
        <v/>
      </c>
      <c r="T26" s="23" t="str">
        <f>IF(AND('Mapa de Riesgos'!$Y$16="Media",'Mapa de Riesgos'!$AA$16="Menor"),CONCATENATE("R1C",'Mapa de Riesgos'!$O$16),"")</f>
        <v/>
      </c>
      <c r="U26" s="24" t="str">
        <f>IF(AND('Mapa de Riesgos'!$Y$17="Media",'Mapa de Riesgos'!$AA$17="Menor"),CONCATENATE("R1C",'Mapa de Riesgos'!$O$17),"")</f>
        <v/>
      </c>
      <c r="V26" s="22" t="str">
        <f>IF(AND('Mapa de Riesgos'!$Y$12="Media",'Mapa de Riesgos'!$AA$12="Moderado"),CONCATENATE("R1C",'Mapa de Riesgos'!$O$12),"")</f>
        <v/>
      </c>
      <c r="W26" s="23" t="str">
        <f>IF(AND('Mapa de Riesgos'!$Y$13="Media",'Mapa de Riesgos'!$AA$13="Moderado"),CONCATENATE("R1C",'Mapa de Riesgos'!$O$13),"")</f>
        <v/>
      </c>
      <c r="X26" s="23" t="str">
        <f>IF(AND('Mapa de Riesgos'!$Y$14="Media",'Mapa de Riesgos'!$AA$14="Moderado"),CONCATENATE("R1C",'Mapa de Riesgos'!$O$14),"")</f>
        <v/>
      </c>
      <c r="Y26" s="23" t="str">
        <f>IF(AND('Mapa de Riesgos'!$Y$15="Media",'Mapa de Riesgos'!$AA$15="Moderado"),CONCATENATE("R1C",'Mapa de Riesgos'!$O$15),"")</f>
        <v/>
      </c>
      <c r="Z26" s="23" t="str">
        <f>IF(AND('Mapa de Riesgos'!$Y$16="Media",'Mapa de Riesgos'!$AA$16="Moderado"),CONCATENATE("R1C",'Mapa de Riesgos'!$O$16),"")</f>
        <v/>
      </c>
      <c r="AA26" s="24" t="str">
        <f>IF(AND('Mapa de Riesgos'!$Y$17="Media",'Mapa de Riesgos'!$AA$17="Moderado"),CONCATENATE("R1C",'Mapa de Riesgos'!$O$17),"")</f>
        <v/>
      </c>
      <c r="AB26" s="4" t="str">
        <f>IF(AND('Mapa de Riesgos'!$Y$12="Media",'Mapa de Riesgos'!$AA$12="Mayor"),CONCATENATE("R1C",'Mapa de Riesgos'!$O$12),"")</f>
        <v/>
      </c>
      <c r="AC26" s="5" t="str">
        <f>IF(AND('Mapa de Riesgos'!$Y$13="Media",'Mapa de Riesgos'!$AA$13="Mayor"),CONCATENATE("R1C",'Mapa de Riesgos'!$O$13),"")</f>
        <v/>
      </c>
      <c r="AD26" s="5" t="str">
        <f>IF(AND('Mapa de Riesgos'!$Y$14="Media",'Mapa de Riesgos'!$AA$14="Mayor"),CONCATENATE("R1C",'Mapa de Riesgos'!$O$14),"")</f>
        <v/>
      </c>
      <c r="AE26" s="5" t="str">
        <f>IF(AND('Mapa de Riesgos'!$Y$15="Media",'Mapa de Riesgos'!$AA$15="Mayor"),CONCATENATE("R1C",'Mapa de Riesgos'!$O$15),"")</f>
        <v/>
      </c>
      <c r="AF26" s="5" t="str">
        <f>IF(AND('Mapa de Riesgos'!$Y$16="Media",'Mapa de Riesgos'!$AA$16="Mayor"),CONCATENATE("R1C",'Mapa de Riesgos'!$O$16),"")</f>
        <v/>
      </c>
      <c r="AG26" s="6" t="str">
        <f>IF(AND('Mapa de Riesgos'!$Y$17="Media",'Mapa de Riesgos'!$AA$17="Mayor"),CONCATENATE("R1C",'Mapa de Riesgos'!$O$17),"")</f>
        <v/>
      </c>
      <c r="AH26" s="7" t="str">
        <f>IF(AND('Mapa de Riesgos'!$Y$12="Media",'Mapa de Riesgos'!$AA$12="Catastrófico"),CONCATENATE("R1C",'Mapa de Riesgos'!$O$12),"")</f>
        <v/>
      </c>
      <c r="AI26" s="8" t="str">
        <f>IF(AND('Mapa de Riesgos'!$Y$13="Media",'Mapa de Riesgos'!$AA$13="Catastrófico"),CONCATENATE("R1C",'Mapa de Riesgos'!$O$13),"")</f>
        <v/>
      </c>
      <c r="AJ26" s="8" t="str">
        <f>IF(AND('Mapa de Riesgos'!$Y$14="Media",'Mapa de Riesgos'!$AA$14="Catastrófico"),CONCATENATE("R1C",'Mapa de Riesgos'!$O$14),"")</f>
        <v/>
      </c>
      <c r="AK26" s="8" t="str">
        <f>IF(AND('Mapa de Riesgos'!$Y$15="Media",'Mapa de Riesgos'!$AA$15="Catastrófico"),CONCATENATE("R1C",'Mapa de Riesgos'!$O$15),"")</f>
        <v/>
      </c>
      <c r="AL26" s="8" t="str">
        <f>IF(AND('Mapa de Riesgos'!$Y$16="Media",'Mapa de Riesgos'!$AA$16="Catastrófico"),CONCATENATE("R1C",'Mapa de Riesgos'!$O$16),"")</f>
        <v/>
      </c>
      <c r="AM26" s="9" t="str">
        <f>IF(AND('Mapa de Riesgos'!$Y$17="Media",'Mapa de Riesgos'!$AA$17="Catastrófico"),CONCATENATE("R1C",'Mapa de Riesgos'!$O$17),"")</f>
        <v/>
      </c>
      <c r="AN26" s="41"/>
      <c r="AO26" s="327" t="s">
        <v>168</v>
      </c>
      <c r="AP26" s="328"/>
      <c r="AQ26" s="328"/>
      <c r="AR26" s="328"/>
      <c r="AS26" s="328"/>
      <c r="AT26" s="329"/>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row>
    <row r="27" spans="1:76" ht="15" customHeight="1" x14ac:dyDescent="0.25">
      <c r="A27" s="41"/>
      <c r="B27" s="249"/>
      <c r="C27" s="249"/>
      <c r="D27" s="250"/>
      <c r="E27" s="306"/>
      <c r="F27" s="291"/>
      <c r="G27" s="291"/>
      <c r="H27" s="291"/>
      <c r="I27" s="292"/>
      <c r="J27" s="25" t="str">
        <f>IF(AND('Mapa de Riesgos'!$Y$18="Media",'Mapa de Riesgos'!$AA$18="Leve"),CONCATENATE("R2C",'Mapa de Riesgos'!$O$18),"")</f>
        <v/>
      </c>
      <c r="K27" s="26" t="str">
        <f>IF(AND('Mapa de Riesgos'!$Y$19="Media",'Mapa de Riesgos'!$AA$19="Leve"),CONCATENATE("R2C",'Mapa de Riesgos'!$O$19),"")</f>
        <v/>
      </c>
      <c r="L27" s="26" t="str">
        <f>IF(AND('Mapa de Riesgos'!$Y$20="Media",'Mapa de Riesgos'!$AA$20="Leve"),CONCATENATE("R2C",'Mapa de Riesgos'!$O$20),"")</f>
        <v/>
      </c>
      <c r="M27" s="26" t="str">
        <f>IF(AND('Mapa de Riesgos'!$Y$21="Media",'Mapa de Riesgos'!$AA$21="Leve"),CONCATENATE("R2C",'Mapa de Riesgos'!$O$21),"")</f>
        <v/>
      </c>
      <c r="N27" s="26" t="str">
        <f>IF(AND('Mapa de Riesgos'!$Y$22="Media",'Mapa de Riesgos'!$AA$22="Leve"),CONCATENATE("R2C",'Mapa de Riesgos'!$O$22),"")</f>
        <v/>
      </c>
      <c r="O27" s="27" t="str">
        <f>IF(AND('Mapa de Riesgos'!$Y$23="Media",'Mapa de Riesgos'!$AA$23="Leve"),CONCATENATE("R2C",'Mapa de Riesgos'!$O$23),"")</f>
        <v/>
      </c>
      <c r="P27" s="25" t="str">
        <f>IF(AND('Mapa de Riesgos'!$Y$18="Media",'Mapa de Riesgos'!$AA$18="Menor"),CONCATENATE("R2C",'Mapa de Riesgos'!$O$18),"")</f>
        <v/>
      </c>
      <c r="Q27" s="26" t="str">
        <f>IF(AND('Mapa de Riesgos'!$Y$19="Media",'Mapa de Riesgos'!$AA$19="Menor"),CONCATENATE("R2C",'Mapa de Riesgos'!$O$19),"")</f>
        <v/>
      </c>
      <c r="R27" s="26" t="str">
        <f>IF(AND('Mapa de Riesgos'!$Y$20="Media",'Mapa de Riesgos'!$AA$20="Menor"),CONCATENATE("R2C",'Mapa de Riesgos'!$O$20),"")</f>
        <v/>
      </c>
      <c r="S27" s="26" t="str">
        <f>IF(AND('Mapa de Riesgos'!$Y$21="Media",'Mapa de Riesgos'!$AA$21="Menor"),CONCATENATE("R2C",'Mapa de Riesgos'!$O$21),"")</f>
        <v/>
      </c>
      <c r="T27" s="26" t="str">
        <f>IF(AND('Mapa de Riesgos'!$Y$22="Media",'Mapa de Riesgos'!$AA$22="Menor"),CONCATENATE("R2C",'Mapa de Riesgos'!$O$22),"")</f>
        <v/>
      </c>
      <c r="U27" s="27" t="str">
        <f>IF(AND('Mapa de Riesgos'!$Y$23="Media",'Mapa de Riesgos'!$AA$23="Menor"),CONCATENATE("R2C",'Mapa de Riesgos'!$O$23),"")</f>
        <v/>
      </c>
      <c r="V27" s="25" t="str">
        <f>IF(AND('Mapa de Riesgos'!$Y$18="Media",'Mapa de Riesgos'!$AA$18="Moderado"),CONCATENATE("R2C",'Mapa de Riesgos'!$O$18),"")</f>
        <v/>
      </c>
      <c r="W27" s="26" t="str">
        <f>IF(AND('Mapa de Riesgos'!$Y$19="Media",'Mapa de Riesgos'!$AA$19="Moderado"),CONCATENATE("R2C",'Mapa de Riesgos'!$O$19),"")</f>
        <v/>
      </c>
      <c r="X27" s="26" t="str">
        <f>IF(AND('Mapa de Riesgos'!$Y$20="Media",'Mapa de Riesgos'!$AA$20="Moderado"),CONCATENATE("R2C",'Mapa de Riesgos'!$O$20),"")</f>
        <v/>
      </c>
      <c r="Y27" s="26" t="str">
        <f>IF(AND('Mapa de Riesgos'!$Y$21="Media",'Mapa de Riesgos'!$AA$21="Moderado"),CONCATENATE("R2C",'Mapa de Riesgos'!$O$21),"")</f>
        <v/>
      </c>
      <c r="Z27" s="26" t="str">
        <f>IF(AND('Mapa de Riesgos'!$Y$22="Media",'Mapa de Riesgos'!$AA$22="Moderado"),CONCATENATE("R2C",'Mapa de Riesgos'!$O$22),"")</f>
        <v/>
      </c>
      <c r="AA27" s="27" t="str">
        <f>IF(AND('Mapa de Riesgos'!$Y$23="Media",'Mapa de Riesgos'!$AA$23="Moderado"),CONCATENATE("R2C",'Mapa de Riesgos'!$O$23),"")</f>
        <v/>
      </c>
      <c r="AB27" s="10" t="str">
        <f>IF(AND('Mapa de Riesgos'!$Y$18="Media",'Mapa de Riesgos'!$AA$18="Mayor"),CONCATENATE("R2C",'Mapa de Riesgos'!$O$18),"")</f>
        <v/>
      </c>
      <c r="AC27" s="11" t="str">
        <f>IF(AND('Mapa de Riesgos'!$Y$19="Media",'Mapa de Riesgos'!$AA$19="Mayor"),CONCATENATE("R2C",'Mapa de Riesgos'!$O$19),"")</f>
        <v/>
      </c>
      <c r="AD27" s="11" t="str">
        <f>IF(AND('Mapa de Riesgos'!$Y$20="Media",'Mapa de Riesgos'!$AA$20="Mayor"),CONCATENATE("R2C",'Mapa de Riesgos'!$O$20),"")</f>
        <v/>
      </c>
      <c r="AE27" s="11" t="str">
        <f>IF(AND('Mapa de Riesgos'!$Y$21="Media",'Mapa de Riesgos'!$AA$21="Mayor"),CONCATENATE("R2C",'Mapa de Riesgos'!$O$21),"")</f>
        <v/>
      </c>
      <c r="AF27" s="11" t="str">
        <f>IF(AND('Mapa de Riesgos'!$Y$22="Media",'Mapa de Riesgos'!$AA$22="Mayor"),CONCATENATE("R2C",'Mapa de Riesgos'!$O$22),"")</f>
        <v/>
      </c>
      <c r="AG27" s="12" t="str">
        <f>IF(AND('Mapa de Riesgos'!$Y$23="Media",'Mapa de Riesgos'!$AA$23="Mayor"),CONCATENATE("R2C",'Mapa de Riesgos'!$O$23),"")</f>
        <v/>
      </c>
      <c r="AH27" s="13" t="str">
        <f>IF(AND('Mapa de Riesgos'!$Y$18="Media",'Mapa de Riesgos'!$AA$18="Catastrófico"),CONCATENATE("R2C",'Mapa de Riesgos'!$O$18),"")</f>
        <v/>
      </c>
      <c r="AI27" s="14" t="str">
        <f>IF(AND('Mapa de Riesgos'!$Y$19="Media",'Mapa de Riesgos'!$AA$19="Catastrófico"),CONCATENATE("R2C",'Mapa de Riesgos'!$O$19),"")</f>
        <v/>
      </c>
      <c r="AJ27" s="14" t="str">
        <f>IF(AND('Mapa de Riesgos'!$Y$20="Media",'Mapa de Riesgos'!$AA$20="Catastrófico"),CONCATENATE("R2C",'Mapa de Riesgos'!$O$20),"")</f>
        <v/>
      </c>
      <c r="AK27" s="14" t="str">
        <f>IF(AND('Mapa de Riesgos'!$Y$21="Media",'Mapa de Riesgos'!$AA$21="Catastrófico"),CONCATENATE("R2C",'Mapa de Riesgos'!$O$21),"")</f>
        <v/>
      </c>
      <c r="AL27" s="14" t="str">
        <f>IF(AND('Mapa de Riesgos'!$Y$22="Media",'Mapa de Riesgos'!$AA$22="Catastrófico"),CONCATENATE("R2C",'Mapa de Riesgos'!$O$22),"")</f>
        <v/>
      </c>
      <c r="AM27" s="15" t="str">
        <f>IF(AND('Mapa de Riesgos'!$Y$23="Media",'Mapa de Riesgos'!$AA$23="Catastrófico"),CONCATENATE("R2C",'Mapa de Riesgos'!$O$23),"")</f>
        <v/>
      </c>
      <c r="AN27" s="41"/>
      <c r="AO27" s="330"/>
      <c r="AP27" s="331"/>
      <c r="AQ27" s="331"/>
      <c r="AR27" s="331"/>
      <c r="AS27" s="331"/>
      <c r="AT27" s="332"/>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row>
    <row r="28" spans="1:76" ht="15" customHeight="1" x14ac:dyDescent="0.25">
      <c r="A28" s="41"/>
      <c r="B28" s="249"/>
      <c r="C28" s="249"/>
      <c r="D28" s="250"/>
      <c r="E28" s="290"/>
      <c r="F28" s="291"/>
      <c r="G28" s="291"/>
      <c r="H28" s="291"/>
      <c r="I28" s="292"/>
      <c r="J28" s="25" t="str">
        <f>IF(AND('Mapa de Riesgos'!$Y$24="Media",'Mapa de Riesgos'!$AA$24="Leve"),CONCATENATE("R3C",'Mapa de Riesgos'!$O$24),"")</f>
        <v/>
      </c>
      <c r="K28" s="26" t="str">
        <f>IF(AND('Mapa de Riesgos'!$Y$25="Media",'Mapa de Riesgos'!$AA$25="Leve"),CONCATENATE("R3C",'Mapa de Riesgos'!$O$25),"")</f>
        <v/>
      </c>
      <c r="L28" s="26" t="str">
        <f>IF(AND('Mapa de Riesgos'!$Y$26="Media",'Mapa de Riesgos'!$AA$26="Leve"),CONCATENATE("R3C",'Mapa de Riesgos'!$O$26),"")</f>
        <v/>
      </c>
      <c r="M28" s="26" t="str">
        <f>IF(AND('Mapa de Riesgos'!$Y$27="Media",'Mapa de Riesgos'!$AA$27="Leve"),CONCATENATE("R3C",'Mapa de Riesgos'!$O$27),"")</f>
        <v/>
      </c>
      <c r="N28" s="26" t="str">
        <f>IF(AND('Mapa de Riesgos'!$Y$28="Media",'Mapa de Riesgos'!$AA$28="Leve"),CONCATENATE("R3C",'Mapa de Riesgos'!$O$28),"")</f>
        <v/>
      </c>
      <c r="O28" s="27" t="str">
        <f>IF(AND('Mapa de Riesgos'!$Y$29="Media",'Mapa de Riesgos'!$AA$29="Leve"),CONCATENATE("R3C",'Mapa de Riesgos'!$O$29),"")</f>
        <v/>
      </c>
      <c r="P28" s="25" t="str">
        <f>IF(AND('Mapa de Riesgos'!$Y$24="Media",'Mapa de Riesgos'!$AA$24="Menor"),CONCATENATE("R3C",'Mapa de Riesgos'!$O$24),"")</f>
        <v/>
      </c>
      <c r="Q28" s="26" t="str">
        <f>IF(AND('Mapa de Riesgos'!$Y$25="Media",'Mapa de Riesgos'!$AA$25="Menor"),CONCATENATE("R3C",'Mapa de Riesgos'!$O$25),"")</f>
        <v/>
      </c>
      <c r="R28" s="26" t="str">
        <f>IF(AND('Mapa de Riesgos'!$Y$26="Media",'Mapa de Riesgos'!$AA$26="Menor"),CONCATENATE("R3C",'Mapa de Riesgos'!$O$26),"")</f>
        <v/>
      </c>
      <c r="S28" s="26" t="str">
        <f>IF(AND('Mapa de Riesgos'!$Y$27="Media",'Mapa de Riesgos'!$AA$27="Menor"),CONCATENATE("R3C",'Mapa de Riesgos'!$O$27),"")</f>
        <v/>
      </c>
      <c r="T28" s="26" t="str">
        <f>IF(AND('Mapa de Riesgos'!$Y$28="Media",'Mapa de Riesgos'!$AA$28="Menor"),CONCATENATE("R3C",'Mapa de Riesgos'!$O$28),"")</f>
        <v/>
      </c>
      <c r="U28" s="27" t="str">
        <f>IF(AND('Mapa de Riesgos'!$Y$29="Media",'Mapa de Riesgos'!$AA$29="Menor"),CONCATENATE("R3C",'Mapa de Riesgos'!$O$29),"")</f>
        <v/>
      </c>
      <c r="V28" s="25" t="str">
        <f>IF(AND('Mapa de Riesgos'!$Y$24="Media",'Mapa de Riesgos'!$AA$24="Moderado"),CONCATENATE("R3C",'Mapa de Riesgos'!$O$24),"")</f>
        <v/>
      </c>
      <c r="W28" s="26" t="str">
        <f>IF(AND('Mapa de Riesgos'!$Y$25="Media",'Mapa de Riesgos'!$AA$25="Moderado"),CONCATENATE("R3C",'Mapa de Riesgos'!$O$25),"")</f>
        <v/>
      </c>
      <c r="X28" s="26" t="str">
        <f>IF(AND('Mapa de Riesgos'!$Y$26="Media",'Mapa de Riesgos'!$AA$26="Moderado"),CONCATENATE("R3C",'Mapa de Riesgos'!$O$26),"")</f>
        <v/>
      </c>
      <c r="Y28" s="26" t="str">
        <f>IF(AND('Mapa de Riesgos'!$Y$27="Media",'Mapa de Riesgos'!$AA$27="Moderado"),CONCATENATE("R3C",'Mapa de Riesgos'!$O$27),"")</f>
        <v/>
      </c>
      <c r="Z28" s="26" t="str">
        <f>IF(AND('Mapa de Riesgos'!$Y$28="Media",'Mapa de Riesgos'!$AA$28="Moderado"),CONCATENATE("R3C",'Mapa de Riesgos'!$O$28),"")</f>
        <v/>
      </c>
      <c r="AA28" s="27" t="str">
        <f>IF(AND('Mapa de Riesgos'!$Y$29="Media",'Mapa de Riesgos'!$AA$29="Moderado"),CONCATENATE("R3C",'Mapa de Riesgos'!$O$29),"")</f>
        <v/>
      </c>
      <c r="AB28" s="10" t="str">
        <f>IF(AND('Mapa de Riesgos'!$Y$24="Media",'Mapa de Riesgos'!$AA$24="Mayor"),CONCATENATE("R3C",'Mapa de Riesgos'!$O$24),"")</f>
        <v/>
      </c>
      <c r="AC28" s="11" t="str">
        <f>IF(AND('Mapa de Riesgos'!$Y$25="Media",'Mapa de Riesgos'!$AA$25="Mayor"),CONCATENATE("R3C",'Mapa de Riesgos'!$O$25),"")</f>
        <v/>
      </c>
      <c r="AD28" s="11" t="str">
        <f>IF(AND('Mapa de Riesgos'!$Y$26="Media",'Mapa de Riesgos'!$AA$26="Mayor"),CONCATENATE("R3C",'Mapa de Riesgos'!$O$26),"")</f>
        <v/>
      </c>
      <c r="AE28" s="11" t="str">
        <f>IF(AND('Mapa de Riesgos'!$Y$27="Media",'Mapa de Riesgos'!$AA$27="Mayor"),CONCATENATE("R3C",'Mapa de Riesgos'!$O$27),"")</f>
        <v/>
      </c>
      <c r="AF28" s="11" t="str">
        <f>IF(AND('Mapa de Riesgos'!$Y$28="Media",'Mapa de Riesgos'!$AA$28="Mayor"),CONCATENATE("R3C",'Mapa de Riesgos'!$O$28),"")</f>
        <v/>
      </c>
      <c r="AG28" s="12" t="str">
        <f>IF(AND('Mapa de Riesgos'!$Y$29="Media",'Mapa de Riesgos'!$AA$29="Mayor"),CONCATENATE("R3C",'Mapa de Riesgos'!$O$29),"")</f>
        <v/>
      </c>
      <c r="AH28" s="13" t="str">
        <f>IF(AND('Mapa de Riesgos'!$Y$24="Media",'Mapa de Riesgos'!$AA$24="Catastrófico"),CONCATENATE("R3C",'Mapa de Riesgos'!$O$24),"")</f>
        <v/>
      </c>
      <c r="AI28" s="14" t="str">
        <f>IF(AND('Mapa de Riesgos'!$Y$25="Media",'Mapa de Riesgos'!$AA$25="Catastrófico"),CONCATENATE("R3C",'Mapa de Riesgos'!$O$25),"")</f>
        <v/>
      </c>
      <c r="AJ28" s="14" t="str">
        <f>IF(AND('Mapa de Riesgos'!$Y$26="Media",'Mapa de Riesgos'!$AA$26="Catastrófico"),CONCATENATE("R3C",'Mapa de Riesgos'!$O$26),"")</f>
        <v/>
      </c>
      <c r="AK28" s="14" t="str">
        <f>IF(AND('Mapa de Riesgos'!$Y$27="Media",'Mapa de Riesgos'!$AA$27="Catastrófico"),CONCATENATE("R3C",'Mapa de Riesgos'!$O$27),"")</f>
        <v/>
      </c>
      <c r="AL28" s="14" t="str">
        <f>IF(AND('Mapa de Riesgos'!$Y$28="Media",'Mapa de Riesgos'!$AA$28="Catastrófico"),CONCATENATE("R3C",'Mapa de Riesgos'!$O$28),"")</f>
        <v/>
      </c>
      <c r="AM28" s="15" t="str">
        <f>IF(AND('Mapa de Riesgos'!$Y$29="Media",'Mapa de Riesgos'!$AA$29="Catastrófico"),CONCATENATE("R3C",'Mapa de Riesgos'!$O$29),"")</f>
        <v/>
      </c>
      <c r="AN28" s="41"/>
      <c r="AO28" s="330"/>
      <c r="AP28" s="331"/>
      <c r="AQ28" s="331"/>
      <c r="AR28" s="331"/>
      <c r="AS28" s="331"/>
      <c r="AT28" s="332"/>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row>
    <row r="29" spans="1:76" ht="15" customHeight="1" x14ac:dyDescent="0.25">
      <c r="A29" s="41"/>
      <c r="B29" s="249"/>
      <c r="C29" s="249"/>
      <c r="D29" s="250"/>
      <c r="E29" s="290"/>
      <c r="F29" s="291"/>
      <c r="G29" s="291"/>
      <c r="H29" s="291"/>
      <c r="I29" s="292"/>
      <c r="J29" s="25" t="str">
        <f>IF(AND('Mapa de Riesgos'!$Y$30="Media",'Mapa de Riesgos'!$AA$30="Leve"),CONCATENATE("R4C",'Mapa de Riesgos'!$O$30),"")</f>
        <v/>
      </c>
      <c r="K29" s="26" t="str">
        <f>IF(AND('Mapa de Riesgos'!$Y$31="Media",'Mapa de Riesgos'!$AA$31="Leve"),CONCATENATE("R4C",'Mapa de Riesgos'!$O$31),"")</f>
        <v/>
      </c>
      <c r="L29" s="26" t="str">
        <f>IF(AND('Mapa de Riesgos'!$Y$32="Media",'Mapa de Riesgos'!$AA$32="Leve"),CONCATENATE("R4C",'Mapa de Riesgos'!$O$32),"")</f>
        <v/>
      </c>
      <c r="M29" s="26" t="str">
        <f>IF(AND('Mapa de Riesgos'!$Y$33="Media",'Mapa de Riesgos'!$AA$33="Leve"),CONCATENATE("R4C",'Mapa de Riesgos'!$O$33),"")</f>
        <v/>
      </c>
      <c r="N29" s="26" t="str">
        <f>IF(AND('Mapa de Riesgos'!$Y$34="Media",'Mapa de Riesgos'!$AA$34="Leve"),CONCATENATE("R4C",'Mapa de Riesgos'!$O$34),"")</f>
        <v/>
      </c>
      <c r="O29" s="27" t="str">
        <f>IF(AND('Mapa de Riesgos'!$Y$35="Media",'Mapa de Riesgos'!$AA$35="Leve"),CONCATENATE("R4C",'Mapa de Riesgos'!$O$35),"")</f>
        <v/>
      </c>
      <c r="P29" s="25" t="str">
        <f>IF(AND('Mapa de Riesgos'!$Y$30="Media",'Mapa de Riesgos'!$AA$30="Menor"),CONCATENATE("R4C",'Mapa de Riesgos'!$O$30),"")</f>
        <v/>
      </c>
      <c r="Q29" s="26" t="str">
        <f>IF(AND('Mapa de Riesgos'!$Y$31="Media",'Mapa de Riesgos'!$AA$31="Menor"),CONCATENATE("R4C",'Mapa de Riesgos'!$O$31),"")</f>
        <v/>
      </c>
      <c r="R29" s="26" t="str">
        <f>IF(AND('Mapa de Riesgos'!$Y$32="Media",'Mapa de Riesgos'!$AA$32="Menor"),CONCATENATE("R4C",'Mapa de Riesgos'!$O$32),"")</f>
        <v/>
      </c>
      <c r="S29" s="26" t="str">
        <f>IF(AND('Mapa de Riesgos'!$Y$33="Media",'Mapa de Riesgos'!$AA$33="Menor"),CONCATENATE("R4C",'Mapa de Riesgos'!$O$33),"")</f>
        <v/>
      </c>
      <c r="T29" s="26" t="str">
        <f>IF(AND('Mapa de Riesgos'!$Y$34="Media",'Mapa de Riesgos'!$AA$34="Menor"),CONCATENATE("R4C",'Mapa de Riesgos'!$O$34),"")</f>
        <v/>
      </c>
      <c r="U29" s="27" t="str">
        <f>IF(AND('Mapa de Riesgos'!$Y$35="Media",'Mapa de Riesgos'!$AA$35="Menor"),CONCATENATE("R4C",'Mapa de Riesgos'!$O$35),"")</f>
        <v/>
      </c>
      <c r="V29" s="25" t="str">
        <f>IF(AND('Mapa de Riesgos'!$Y$30="Media",'Mapa de Riesgos'!$AA$30="Moderado"),CONCATENATE("R4C",'Mapa de Riesgos'!$O$30),"")</f>
        <v/>
      </c>
      <c r="W29" s="26" t="str">
        <f>IF(AND('Mapa de Riesgos'!$Y$31="Media",'Mapa de Riesgos'!$AA$31="Moderado"),CONCATENATE("R4C",'Mapa de Riesgos'!$O$31),"")</f>
        <v/>
      </c>
      <c r="X29" s="26" t="str">
        <f>IF(AND('Mapa de Riesgos'!$Y$32="Media",'Mapa de Riesgos'!$AA$32="Moderado"),CONCATENATE("R4C",'Mapa de Riesgos'!$O$32),"")</f>
        <v/>
      </c>
      <c r="Y29" s="26" t="str">
        <f>IF(AND('Mapa de Riesgos'!$Y$33="Media",'Mapa de Riesgos'!$AA$33="Moderado"),CONCATENATE("R4C",'Mapa de Riesgos'!$O$33),"")</f>
        <v/>
      </c>
      <c r="Z29" s="26" t="str">
        <f>IF(AND('Mapa de Riesgos'!$Y$34="Media",'Mapa de Riesgos'!$AA$34="Moderado"),CONCATENATE("R4C",'Mapa de Riesgos'!$O$34),"")</f>
        <v/>
      </c>
      <c r="AA29" s="27" t="str">
        <f>IF(AND('Mapa de Riesgos'!$Y$35="Media",'Mapa de Riesgos'!$AA$35="Moderado"),CONCATENATE("R4C",'Mapa de Riesgos'!$O$35),"")</f>
        <v/>
      </c>
      <c r="AB29" s="10" t="str">
        <f>IF(AND('Mapa de Riesgos'!$Y$30="Media",'Mapa de Riesgos'!$AA$30="Mayor"),CONCATENATE("R4C",'Mapa de Riesgos'!$O$30),"")</f>
        <v>R4C1</v>
      </c>
      <c r="AC29" s="11" t="str">
        <f>IF(AND('Mapa de Riesgos'!$Y$31="Media",'Mapa de Riesgos'!$AA$31="Mayor"),CONCATENATE("R4C",'Mapa de Riesgos'!$O$31),"")</f>
        <v/>
      </c>
      <c r="AD29" s="11" t="str">
        <f>IF(AND('Mapa de Riesgos'!$Y$32="Media",'Mapa de Riesgos'!$AA$32="Mayor"),CONCATENATE("R4C",'Mapa de Riesgos'!$O$32),"")</f>
        <v/>
      </c>
      <c r="AE29" s="11" t="str">
        <f>IF(AND('Mapa de Riesgos'!$Y$33="Media",'Mapa de Riesgos'!$AA$33="Mayor"),CONCATENATE("R4C",'Mapa de Riesgos'!$O$33),"")</f>
        <v/>
      </c>
      <c r="AF29" s="11" t="str">
        <f>IF(AND('Mapa de Riesgos'!$Y$34="Media",'Mapa de Riesgos'!$AA$34="Mayor"),CONCATENATE("R4C",'Mapa de Riesgos'!$O$34),"")</f>
        <v/>
      </c>
      <c r="AG29" s="12" t="str">
        <f>IF(AND('Mapa de Riesgos'!$Y$35="Media",'Mapa de Riesgos'!$AA$35="Mayor"),CONCATENATE("R4C",'Mapa de Riesgos'!$O$35),"")</f>
        <v/>
      </c>
      <c r="AH29" s="13" t="str">
        <f>IF(AND('Mapa de Riesgos'!$Y$30="Media",'Mapa de Riesgos'!$AA$30="Catastrófico"),CONCATENATE("R4C",'Mapa de Riesgos'!$O$30),"")</f>
        <v/>
      </c>
      <c r="AI29" s="14" t="str">
        <f>IF(AND('Mapa de Riesgos'!$Y$31="Media",'Mapa de Riesgos'!$AA$31="Catastrófico"),CONCATENATE("R4C",'Mapa de Riesgos'!$O$31),"")</f>
        <v/>
      </c>
      <c r="AJ29" s="14" t="str">
        <f>IF(AND('Mapa de Riesgos'!$Y$32="Media",'Mapa de Riesgos'!$AA$32="Catastrófico"),CONCATENATE("R4C",'Mapa de Riesgos'!$O$32),"")</f>
        <v/>
      </c>
      <c r="AK29" s="14" t="str">
        <f>IF(AND('Mapa de Riesgos'!$Y$33="Media",'Mapa de Riesgos'!$AA$33="Catastrófico"),CONCATENATE("R4C",'Mapa de Riesgos'!$O$33),"")</f>
        <v/>
      </c>
      <c r="AL29" s="14" t="str">
        <f>IF(AND('Mapa de Riesgos'!$Y$34="Media",'Mapa de Riesgos'!$AA$34="Catastrófico"),CONCATENATE("R4C",'Mapa de Riesgos'!$O$34),"")</f>
        <v/>
      </c>
      <c r="AM29" s="15" t="str">
        <f>IF(AND('Mapa de Riesgos'!$Y$35="Media",'Mapa de Riesgos'!$AA$35="Catastrófico"),CONCATENATE("R4C",'Mapa de Riesgos'!$O$35),"")</f>
        <v/>
      </c>
      <c r="AN29" s="41"/>
      <c r="AO29" s="330"/>
      <c r="AP29" s="331"/>
      <c r="AQ29" s="331"/>
      <c r="AR29" s="331"/>
      <c r="AS29" s="331"/>
      <c r="AT29" s="332"/>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row>
    <row r="30" spans="1:76" ht="15" customHeight="1" x14ac:dyDescent="0.25">
      <c r="A30" s="41"/>
      <c r="B30" s="249"/>
      <c r="C30" s="249"/>
      <c r="D30" s="250"/>
      <c r="E30" s="290"/>
      <c r="F30" s="291"/>
      <c r="G30" s="291"/>
      <c r="H30" s="291"/>
      <c r="I30" s="292"/>
      <c r="J30" s="25" t="str">
        <f>IF(AND('Mapa de Riesgos'!$Y$36="Media",'Mapa de Riesgos'!$AA$36="Leve"),CONCATENATE("R5C",'Mapa de Riesgos'!$O$36),"")</f>
        <v/>
      </c>
      <c r="K30" s="26" t="str">
        <f>IF(AND('Mapa de Riesgos'!$Y$37="Media",'Mapa de Riesgos'!$AA$37="Leve"),CONCATENATE("R5C",'Mapa de Riesgos'!$O$37),"")</f>
        <v/>
      </c>
      <c r="L30" s="26" t="str">
        <f>IF(AND('Mapa de Riesgos'!$Y$38="Media",'Mapa de Riesgos'!$AA$38="Leve"),CONCATENATE("R5C",'Mapa de Riesgos'!$O$38),"")</f>
        <v/>
      </c>
      <c r="M30" s="26" t="str">
        <f>IF(AND('Mapa de Riesgos'!$Y$39="Media",'Mapa de Riesgos'!$AA$39="Leve"),CONCATENATE("R5C",'Mapa de Riesgos'!$O$39),"")</f>
        <v/>
      </c>
      <c r="N30" s="26" t="str">
        <f>IF(AND('Mapa de Riesgos'!$Y$40="Media",'Mapa de Riesgos'!$AA$40="Leve"),CONCATENATE("R5C",'Mapa de Riesgos'!$O$40),"")</f>
        <v/>
      </c>
      <c r="O30" s="27" t="str">
        <f>IF(AND('Mapa de Riesgos'!$Y$41="Media",'Mapa de Riesgos'!$AA$41="Leve"),CONCATENATE("R5C",'Mapa de Riesgos'!$O$41),"")</f>
        <v/>
      </c>
      <c r="P30" s="25" t="str">
        <f>IF(AND('Mapa de Riesgos'!$Y$36="Media",'Mapa de Riesgos'!$AA$36="Menor"),CONCATENATE("R5C",'Mapa de Riesgos'!$O$36),"")</f>
        <v/>
      </c>
      <c r="Q30" s="26" t="str">
        <f>IF(AND('Mapa de Riesgos'!$Y$37="Media",'Mapa de Riesgos'!$AA$37="Menor"),CONCATENATE("R5C",'Mapa de Riesgos'!$O$37),"")</f>
        <v/>
      </c>
      <c r="R30" s="26" t="str">
        <f>IF(AND('Mapa de Riesgos'!$Y$38="Media",'Mapa de Riesgos'!$AA$38="Menor"),CONCATENATE("R5C",'Mapa de Riesgos'!$O$38),"")</f>
        <v/>
      </c>
      <c r="S30" s="26" t="str">
        <f>IF(AND('Mapa de Riesgos'!$Y$39="Media",'Mapa de Riesgos'!$AA$39="Menor"),CONCATENATE("R5C",'Mapa de Riesgos'!$O$39),"")</f>
        <v/>
      </c>
      <c r="T30" s="26" t="str">
        <f>IF(AND('Mapa de Riesgos'!$Y$40="Media",'Mapa de Riesgos'!$AA$40="Menor"),CONCATENATE("R5C",'Mapa de Riesgos'!$O$40),"")</f>
        <v/>
      </c>
      <c r="U30" s="27" t="str">
        <f>IF(AND('Mapa de Riesgos'!$Y$41="Media",'Mapa de Riesgos'!$AA$41="Menor"),CONCATENATE("R5C",'Mapa de Riesgos'!$O$41),"")</f>
        <v/>
      </c>
      <c r="V30" s="25" t="str">
        <f>IF(AND('Mapa de Riesgos'!$Y$36="Media",'Mapa de Riesgos'!$AA$36="Moderado"),CONCATENATE("R5C",'Mapa de Riesgos'!$O$36),"")</f>
        <v/>
      </c>
      <c r="W30" s="26" t="str">
        <f>IF(AND('Mapa de Riesgos'!$Y$37="Media",'Mapa de Riesgos'!$AA$37="Moderado"),CONCATENATE("R5C",'Mapa de Riesgos'!$O$37),"")</f>
        <v/>
      </c>
      <c r="X30" s="26" t="str">
        <f>IF(AND('Mapa de Riesgos'!$Y$38="Media",'Mapa de Riesgos'!$AA$38="Moderado"),CONCATENATE("R5C",'Mapa de Riesgos'!$O$38),"")</f>
        <v/>
      </c>
      <c r="Y30" s="26" t="str">
        <f>IF(AND('Mapa de Riesgos'!$Y$39="Media",'Mapa de Riesgos'!$AA$39="Moderado"),CONCATENATE("R5C",'Mapa de Riesgos'!$O$39),"")</f>
        <v/>
      </c>
      <c r="Z30" s="26" t="str">
        <f>IF(AND('Mapa de Riesgos'!$Y$40="Media",'Mapa de Riesgos'!$AA$40="Moderado"),CONCATENATE("R5C",'Mapa de Riesgos'!$O$40),"")</f>
        <v/>
      </c>
      <c r="AA30" s="27" t="str">
        <f>IF(AND('Mapa de Riesgos'!$Y$41="Media",'Mapa de Riesgos'!$AA$41="Moderado"),CONCATENATE("R5C",'Mapa de Riesgos'!$O$41),"")</f>
        <v/>
      </c>
      <c r="AB30" s="10" t="str">
        <f>IF(AND('Mapa de Riesgos'!$Y$36="Media",'Mapa de Riesgos'!$AA$36="Mayor"),CONCATENATE("R5C",'Mapa de Riesgos'!$O$36),"")</f>
        <v/>
      </c>
      <c r="AC30" s="11" t="str">
        <f>IF(AND('Mapa de Riesgos'!$Y$37="Media",'Mapa de Riesgos'!$AA$37="Mayor"),CONCATENATE("R5C",'Mapa de Riesgos'!$O$37),"")</f>
        <v/>
      </c>
      <c r="AD30" s="11" t="str">
        <f>IF(AND('Mapa de Riesgos'!$Y$38="Media",'Mapa de Riesgos'!$AA$38="Mayor"),CONCATENATE("R5C",'Mapa de Riesgos'!$O$38),"")</f>
        <v/>
      </c>
      <c r="AE30" s="11" t="str">
        <f>IF(AND('Mapa de Riesgos'!$Y$39="Media",'Mapa de Riesgos'!$AA$39="Mayor"),CONCATENATE("R5C",'Mapa de Riesgos'!$O$39),"")</f>
        <v/>
      </c>
      <c r="AF30" s="11" t="str">
        <f>IF(AND('Mapa de Riesgos'!$Y$40="Media",'Mapa de Riesgos'!$AA$40="Mayor"),CONCATENATE("R5C",'Mapa de Riesgos'!$O$40),"")</f>
        <v/>
      </c>
      <c r="AG30" s="12" t="str">
        <f>IF(AND('Mapa de Riesgos'!$Y$41="Media",'Mapa de Riesgos'!$AA$41="Mayor"),CONCATENATE("R5C",'Mapa de Riesgos'!$O$41),"")</f>
        <v/>
      </c>
      <c r="AH30" s="13" t="str">
        <f>IF(AND('Mapa de Riesgos'!$Y$36="Media",'Mapa de Riesgos'!$AA$36="Catastrófico"),CONCATENATE("R5C",'Mapa de Riesgos'!$O$36),"")</f>
        <v/>
      </c>
      <c r="AI30" s="14" t="str">
        <f>IF(AND('Mapa de Riesgos'!$Y$37="Media",'Mapa de Riesgos'!$AA$37="Catastrófico"),CONCATENATE("R5C",'Mapa de Riesgos'!$O$37),"")</f>
        <v/>
      </c>
      <c r="AJ30" s="14" t="str">
        <f>IF(AND('Mapa de Riesgos'!$Y$38="Media",'Mapa de Riesgos'!$AA$38="Catastrófico"),CONCATENATE("R5C",'Mapa de Riesgos'!$O$38),"")</f>
        <v/>
      </c>
      <c r="AK30" s="14" t="str">
        <f>IF(AND('Mapa de Riesgos'!$Y$39="Media",'Mapa de Riesgos'!$AA$39="Catastrófico"),CONCATENATE("R5C",'Mapa de Riesgos'!$O$39),"")</f>
        <v/>
      </c>
      <c r="AL30" s="14" t="str">
        <f>IF(AND('Mapa de Riesgos'!$Y$40="Media",'Mapa de Riesgos'!$AA$40="Catastrófico"),CONCATENATE("R5C",'Mapa de Riesgos'!$O$40),"")</f>
        <v/>
      </c>
      <c r="AM30" s="15" t="str">
        <f>IF(AND('Mapa de Riesgos'!$Y$41="Media",'Mapa de Riesgos'!$AA$41="Catastrófico"),CONCATENATE("R5C",'Mapa de Riesgos'!$O$41),"")</f>
        <v/>
      </c>
      <c r="AN30" s="41"/>
      <c r="AO30" s="330"/>
      <c r="AP30" s="331"/>
      <c r="AQ30" s="331"/>
      <c r="AR30" s="331"/>
      <c r="AS30" s="331"/>
      <c r="AT30" s="332"/>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row>
    <row r="31" spans="1:76" ht="15" customHeight="1" x14ac:dyDescent="0.25">
      <c r="A31" s="41"/>
      <c r="B31" s="249"/>
      <c r="C31" s="249"/>
      <c r="D31" s="250"/>
      <c r="E31" s="290"/>
      <c r="F31" s="291"/>
      <c r="G31" s="291"/>
      <c r="H31" s="291"/>
      <c r="I31" s="292"/>
      <c r="J31" s="25" t="str">
        <f>IF(AND('Mapa de Riesgos'!$Y$42="Media",'Mapa de Riesgos'!$AA$42="Leve"),CONCATENATE("R6C",'Mapa de Riesgos'!$O$42),"")</f>
        <v/>
      </c>
      <c r="K31" s="26" t="str">
        <f>IF(AND('Mapa de Riesgos'!$Y$43="Media",'Mapa de Riesgos'!$AA$43="Leve"),CONCATENATE("R6C",'Mapa de Riesgos'!$O$43),"")</f>
        <v/>
      </c>
      <c r="L31" s="26" t="str">
        <f>IF(AND('Mapa de Riesgos'!$Y$44="Media",'Mapa de Riesgos'!$AA$44="Leve"),CONCATENATE("R6C",'Mapa de Riesgos'!$O$44),"")</f>
        <v/>
      </c>
      <c r="M31" s="26" t="str">
        <f>IF(AND('Mapa de Riesgos'!$Y$45="Media",'Mapa de Riesgos'!$AA$45="Leve"),CONCATENATE("R6C",'Mapa de Riesgos'!$O$45),"")</f>
        <v/>
      </c>
      <c r="N31" s="26" t="str">
        <f>IF(AND('Mapa de Riesgos'!$Y$46="Media",'Mapa de Riesgos'!$AA$46="Leve"),CONCATENATE("R6C",'Mapa de Riesgos'!$O$46),"")</f>
        <v/>
      </c>
      <c r="O31" s="27" t="str">
        <f>IF(AND('Mapa de Riesgos'!$Y$47="Media",'Mapa de Riesgos'!$AA$47="Leve"),CONCATENATE("R6C",'Mapa de Riesgos'!$O$47),"")</f>
        <v/>
      </c>
      <c r="P31" s="25" t="str">
        <f>IF(AND('Mapa de Riesgos'!$Y$42="Media",'Mapa de Riesgos'!$AA$42="Menor"),CONCATENATE("R6C",'Mapa de Riesgos'!$O$42),"")</f>
        <v/>
      </c>
      <c r="Q31" s="26" t="str">
        <f>IF(AND('Mapa de Riesgos'!$Y$43="Media",'Mapa de Riesgos'!$AA$43="Menor"),CONCATENATE("R6C",'Mapa de Riesgos'!$O$43),"")</f>
        <v/>
      </c>
      <c r="R31" s="26" t="str">
        <f>IF(AND('Mapa de Riesgos'!$Y$44="Media",'Mapa de Riesgos'!$AA$44="Menor"),CONCATENATE("R6C",'Mapa de Riesgos'!$O$44),"")</f>
        <v/>
      </c>
      <c r="S31" s="26" t="str">
        <f>IF(AND('Mapa de Riesgos'!$Y$45="Media",'Mapa de Riesgos'!$AA$45="Menor"),CONCATENATE("R6C",'Mapa de Riesgos'!$O$45),"")</f>
        <v/>
      </c>
      <c r="T31" s="26" t="str">
        <f>IF(AND('Mapa de Riesgos'!$Y$46="Media",'Mapa de Riesgos'!$AA$46="Menor"),CONCATENATE("R6C",'Mapa de Riesgos'!$O$46),"")</f>
        <v/>
      </c>
      <c r="U31" s="27" t="str">
        <f>IF(AND('Mapa de Riesgos'!$Y$47="Media",'Mapa de Riesgos'!$AA$47="Menor"),CONCATENATE("R6C",'Mapa de Riesgos'!$O$47),"")</f>
        <v/>
      </c>
      <c r="V31" s="25" t="str">
        <f>IF(AND('Mapa de Riesgos'!$Y$42="Media",'Mapa de Riesgos'!$AA$42="Moderado"),CONCATENATE("R6C",'Mapa de Riesgos'!$O$42),"")</f>
        <v/>
      </c>
      <c r="W31" s="26" t="str">
        <f>IF(AND('Mapa de Riesgos'!$Y$43="Media",'Mapa de Riesgos'!$AA$43="Moderado"),CONCATENATE("R6C",'Mapa de Riesgos'!$O$43),"")</f>
        <v/>
      </c>
      <c r="X31" s="26" t="str">
        <f>IF(AND('Mapa de Riesgos'!$Y$44="Media",'Mapa de Riesgos'!$AA$44="Moderado"),CONCATENATE("R6C",'Mapa de Riesgos'!$O$44),"")</f>
        <v/>
      </c>
      <c r="Y31" s="26" t="str">
        <f>IF(AND('Mapa de Riesgos'!$Y$45="Media",'Mapa de Riesgos'!$AA$45="Moderado"),CONCATENATE("R6C",'Mapa de Riesgos'!$O$45),"")</f>
        <v/>
      </c>
      <c r="Z31" s="26" t="str">
        <f>IF(AND('Mapa de Riesgos'!$Y$46="Media",'Mapa de Riesgos'!$AA$46="Moderado"),CONCATENATE("R6C",'Mapa de Riesgos'!$O$46),"")</f>
        <v/>
      </c>
      <c r="AA31" s="27" t="str">
        <f>IF(AND('Mapa de Riesgos'!$Y$47="Media",'Mapa de Riesgos'!$AA$47="Moderado"),CONCATENATE("R6C",'Mapa de Riesgos'!$O$47),"")</f>
        <v/>
      </c>
      <c r="AB31" s="10" t="str">
        <f>IF(AND('Mapa de Riesgos'!$Y$42="Media",'Mapa de Riesgos'!$AA$42="Mayor"),CONCATENATE("R6C",'Mapa de Riesgos'!$O$42),"")</f>
        <v/>
      </c>
      <c r="AC31" s="11" t="str">
        <f>IF(AND('Mapa de Riesgos'!$Y$43="Media",'Mapa de Riesgos'!$AA$43="Mayor"),CONCATENATE("R6C",'Mapa de Riesgos'!$O$43),"")</f>
        <v/>
      </c>
      <c r="AD31" s="11" t="str">
        <f>IF(AND('Mapa de Riesgos'!$Y$44="Media",'Mapa de Riesgos'!$AA$44="Mayor"),CONCATENATE("R6C",'Mapa de Riesgos'!$O$44),"")</f>
        <v/>
      </c>
      <c r="AE31" s="11" t="str">
        <f>IF(AND('Mapa de Riesgos'!$Y$45="Media",'Mapa de Riesgos'!$AA$45="Mayor"),CONCATENATE("R6C",'Mapa de Riesgos'!$O$45),"")</f>
        <v/>
      </c>
      <c r="AF31" s="11" t="str">
        <f>IF(AND('Mapa de Riesgos'!$Y$46="Media",'Mapa de Riesgos'!$AA$46="Mayor"),CONCATENATE("R6C",'Mapa de Riesgos'!$O$46),"")</f>
        <v/>
      </c>
      <c r="AG31" s="12" t="str">
        <f>IF(AND('Mapa de Riesgos'!$Y$47="Media",'Mapa de Riesgos'!$AA$47="Mayor"),CONCATENATE("R6C",'Mapa de Riesgos'!$O$47),"")</f>
        <v/>
      </c>
      <c r="AH31" s="13" t="str">
        <f>IF(AND('Mapa de Riesgos'!$Y$42="Media",'Mapa de Riesgos'!$AA$42="Catastrófico"),CONCATENATE("R6C",'Mapa de Riesgos'!$O$42),"")</f>
        <v/>
      </c>
      <c r="AI31" s="14" t="str">
        <f>IF(AND('Mapa de Riesgos'!$Y$43="Media",'Mapa de Riesgos'!$AA$43="Catastrófico"),CONCATENATE("R6C",'Mapa de Riesgos'!$O$43),"")</f>
        <v/>
      </c>
      <c r="AJ31" s="14" t="str">
        <f>IF(AND('Mapa de Riesgos'!$Y$44="Media",'Mapa de Riesgos'!$AA$44="Catastrófico"),CONCATENATE("R6C",'Mapa de Riesgos'!$O$44),"")</f>
        <v/>
      </c>
      <c r="AK31" s="14" t="str">
        <f>IF(AND('Mapa de Riesgos'!$Y$45="Media",'Mapa de Riesgos'!$AA$45="Catastrófico"),CONCATENATE("R6C",'Mapa de Riesgos'!$O$45),"")</f>
        <v/>
      </c>
      <c r="AL31" s="14" t="str">
        <f>IF(AND('Mapa de Riesgos'!$Y$46="Media",'Mapa de Riesgos'!$AA$46="Catastrófico"),CONCATENATE("R6C",'Mapa de Riesgos'!$O$46),"")</f>
        <v/>
      </c>
      <c r="AM31" s="15" t="str">
        <f>IF(AND('Mapa de Riesgos'!$Y$47="Media",'Mapa de Riesgos'!$AA$47="Catastrófico"),CONCATENATE("R6C",'Mapa de Riesgos'!$O$47),"")</f>
        <v/>
      </c>
      <c r="AN31" s="41"/>
      <c r="AO31" s="330"/>
      <c r="AP31" s="331"/>
      <c r="AQ31" s="331"/>
      <c r="AR31" s="331"/>
      <c r="AS31" s="331"/>
      <c r="AT31" s="332"/>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row>
    <row r="32" spans="1:76" ht="15" customHeight="1" x14ac:dyDescent="0.25">
      <c r="A32" s="41"/>
      <c r="B32" s="249"/>
      <c r="C32" s="249"/>
      <c r="D32" s="250"/>
      <c r="E32" s="290"/>
      <c r="F32" s="291"/>
      <c r="G32" s="291"/>
      <c r="H32" s="291"/>
      <c r="I32" s="292"/>
      <c r="J32" s="25" t="str">
        <f>IF(AND('Mapa de Riesgos'!$Y$48="Media",'Mapa de Riesgos'!$AA$48="Leve"),CONCATENATE("R7C",'Mapa de Riesgos'!$O$48),"")</f>
        <v/>
      </c>
      <c r="K32" s="26" t="str">
        <f>IF(AND('Mapa de Riesgos'!$Y$49="Media",'Mapa de Riesgos'!$AA$49="Leve"),CONCATENATE("R7C",'Mapa de Riesgos'!$O$49),"")</f>
        <v/>
      </c>
      <c r="L32" s="26" t="str">
        <f>IF(AND('Mapa de Riesgos'!$Y$50="Media",'Mapa de Riesgos'!$AA$50="Leve"),CONCATENATE("R7C",'Mapa de Riesgos'!$O$50),"")</f>
        <v/>
      </c>
      <c r="M32" s="26" t="str">
        <f>IF(AND('Mapa de Riesgos'!$Y$51="Media",'Mapa de Riesgos'!$AA$51="Leve"),CONCATENATE("R7C",'Mapa de Riesgos'!$O$51),"")</f>
        <v/>
      </c>
      <c r="N32" s="26" t="str">
        <f>IF(AND('Mapa de Riesgos'!$Y$52="Media",'Mapa de Riesgos'!$AA$52="Leve"),CONCATENATE("R7C",'Mapa de Riesgos'!$O$52),"")</f>
        <v/>
      </c>
      <c r="O32" s="27" t="str">
        <f>IF(AND('Mapa de Riesgos'!$Y$53="Media",'Mapa de Riesgos'!$AA$53="Leve"),CONCATENATE("R7C",'Mapa de Riesgos'!$O$53),"")</f>
        <v/>
      </c>
      <c r="P32" s="25" t="str">
        <f>IF(AND('Mapa de Riesgos'!$Y$48="Media",'Mapa de Riesgos'!$AA$48="Menor"),CONCATENATE("R7C",'Mapa de Riesgos'!$O$48),"")</f>
        <v/>
      </c>
      <c r="Q32" s="26" t="str">
        <f>IF(AND('Mapa de Riesgos'!$Y$49="Media",'Mapa de Riesgos'!$AA$49="Menor"),CONCATENATE("R7C",'Mapa de Riesgos'!$O$49),"")</f>
        <v/>
      </c>
      <c r="R32" s="26" t="str">
        <f>IF(AND('Mapa de Riesgos'!$Y$50="Media",'Mapa de Riesgos'!$AA$50="Menor"),CONCATENATE("R7C",'Mapa de Riesgos'!$O$50),"")</f>
        <v/>
      </c>
      <c r="S32" s="26" t="str">
        <f>IF(AND('Mapa de Riesgos'!$Y$51="Media",'Mapa de Riesgos'!$AA$51="Menor"),CONCATENATE("R7C",'Mapa de Riesgos'!$O$51),"")</f>
        <v/>
      </c>
      <c r="T32" s="26" t="str">
        <f>IF(AND('Mapa de Riesgos'!$Y$52="Media",'Mapa de Riesgos'!$AA$52="Menor"),CONCATENATE("R7C",'Mapa de Riesgos'!$O$52),"")</f>
        <v/>
      </c>
      <c r="U32" s="27" t="str">
        <f>IF(AND('Mapa de Riesgos'!$Y$53="Media",'Mapa de Riesgos'!$AA$53="Menor"),CONCATENATE("R7C",'Mapa de Riesgos'!$O$53),"")</f>
        <v/>
      </c>
      <c r="V32" s="25" t="str">
        <f>IF(AND('Mapa de Riesgos'!$Y$48="Media",'Mapa de Riesgos'!$AA$48="Moderado"),CONCATENATE("R7C",'Mapa de Riesgos'!$O$48),"")</f>
        <v/>
      </c>
      <c r="W32" s="26" t="str">
        <f>IF(AND('Mapa de Riesgos'!$Y$49="Media",'Mapa de Riesgos'!$AA$49="Moderado"),CONCATENATE("R7C",'Mapa de Riesgos'!$O$49),"")</f>
        <v/>
      </c>
      <c r="X32" s="26" t="str">
        <f>IF(AND('Mapa de Riesgos'!$Y$50="Media",'Mapa de Riesgos'!$AA$50="Moderado"),CONCATENATE("R7C",'Mapa de Riesgos'!$O$50),"")</f>
        <v/>
      </c>
      <c r="Y32" s="26" t="str">
        <f>IF(AND('Mapa de Riesgos'!$Y$51="Media",'Mapa de Riesgos'!$AA$51="Moderado"),CONCATENATE("R7C",'Mapa de Riesgos'!$O$51),"")</f>
        <v/>
      </c>
      <c r="Z32" s="26" t="str">
        <f>IF(AND('Mapa de Riesgos'!$Y$52="Media",'Mapa de Riesgos'!$AA$52="Moderado"),CONCATENATE("R7C",'Mapa de Riesgos'!$O$52),"")</f>
        <v/>
      </c>
      <c r="AA32" s="27" t="str">
        <f>IF(AND('Mapa de Riesgos'!$Y$53="Media",'Mapa de Riesgos'!$AA$53="Moderado"),CONCATENATE("R7C",'Mapa de Riesgos'!$O$53),"")</f>
        <v/>
      </c>
      <c r="AB32" s="10" t="str">
        <f>IF(AND('Mapa de Riesgos'!$Y$48="Media",'Mapa de Riesgos'!$AA$48="Mayor"),CONCATENATE("R7C",'Mapa de Riesgos'!$O$48),"")</f>
        <v/>
      </c>
      <c r="AC32" s="11" t="str">
        <f>IF(AND('Mapa de Riesgos'!$Y$49="Media",'Mapa de Riesgos'!$AA$49="Mayor"),CONCATENATE("R7C",'Mapa de Riesgos'!$O$49),"")</f>
        <v/>
      </c>
      <c r="AD32" s="11" t="str">
        <f>IF(AND('Mapa de Riesgos'!$Y$50="Media",'Mapa de Riesgos'!$AA$50="Mayor"),CONCATENATE("R7C",'Mapa de Riesgos'!$O$50),"")</f>
        <v/>
      </c>
      <c r="AE32" s="11" t="str">
        <f>IF(AND('Mapa de Riesgos'!$Y$51="Media",'Mapa de Riesgos'!$AA$51="Mayor"),CONCATENATE("R7C",'Mapa de Riesgos'!$O$51),"")</f>
        <v/>
      </c>
      <c r="AF32" s="11" t="str">
        <f>IF(AND('Mapa de Riesgos'!$Y$52="Media",'Mapa de Riesgos'!$AA$52="Mayor"),CONCATENATE("R7C",'Mapa de Riesgos'!$O$52),"")</f>
        <v/>
      </c>
      <c r="AG32" s="12" t="str">
        <f>IF(AND('Mapa de Riesgos'!$Y$53="Media",'Mapa de Riesgos'!$AA$53="Mayor"),CONCATENATE("R7C",'Mapa de Riesgos'!$O$53),"")</f>
        <v/>
      </c>
      <c r="AH32" s="13" t="str">
        <f>IF(AND('Mapa de Riesgos'!$Y$48="Media",'Mapa de Riesgos'!$AA$48="Catastrófico"),CONCATENATE("R7C",'Mapa de Riesgos'!$O$48),"")</f>
        <v/>
      </c>
      <c r="AI32" s="14" t="str">
        <f>IF(AND('Mapa de Riesgos'!$Y$49="Media",'Mapa de Riesgos'!$AA$49="Catastrófico"),CONCATENATE("R7C",'Mapa de Riesgos'!$O$49),"")</f>
        <v/>
      </c>
      <c r="AJ32" s="14" t="str">
        <f>IF(AND('Mapa de Riesgos'!$Y$50="Media",'Mapa de Riesgos'!$AA$50="Catastrófico"),CONCATENATE("R7C",'Mapa de Riesgos'!$O$50),"")</f>
        <v/>
      </c>
      <c r="AK32" s="14" t="str">
        <f>IF(AND('Mapa de Riesgos'!$Y$51="Media",'Mapa de Riesgos'!$AA$51="Catastrófico"),CONCATENATE("R7C",'Mapa de Riesgos'!$O$51),"")</f>
        <v/>
      </c>
      <c r="AL32" s="14" t="str">
        <f>IF(AND('Mapa de Riesgos'!$Y$52="Media",'Mapa de Riesgos'!$AA$52="Catastrófico"),CONCATENATE("R7C",'Mapa de Riesgos'!$O$52),"")</f>
        <v/>
      </c>
      <c r="AM32" s="15" t="str">
        <f>IF(AND('Mapa de Riesgos'!$Y$53="Media",'Mapa de Riesgos'!$AA$53="Catastrófico"),CONCATENATE("R7C",'Mapa de Riesgos'!$O$53),"")</f>
        <v/>
      </c>
      <c r="AN32" s="41"/>
      <c r="AO32" s="330"/>
      <c r="AP32" s="331"/>
      <c r="AQ32" s="331"/>
      <c r="AR32" s="331"/>
      <c r="AS32" s="331"/>
      <c r="AT32" s="332"/>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row>
    <row r="33" spans="1:80" ht="15" customHeight="1" x14ac:dyDescent="0.25">
      <c r="A33" s="41"/>
      <c r="B33" s="249"/>
      <c r="C33" s="249"/>
      <c r="D33" s="250"/>
      <c r="E33" s="290"/>
      <c r="F33" s="291"/>
      <c r="G33" s="291"/>
      <c r="H33" s="291"/>
      <c r="I33" s="292"/>
      <c r="J33" s="25" t="str">
        <f>IF(AND('Mapa de Riesgos'!$Y$54="Media",'Mapa de Riesgos'!$AA$54="Leve"),CONCATENATE("R8C",'Mapa de Riesgos'!$O$54),"")</f>
        <v/>
      </c>
      <c r="K33" s="26" t="str">
        <f>IF(AND('Mapa de Riesgos'!$Y$55="Media",'Mapa de Riesgos'!$AA$55="Leve"),CONCATENATE("R8C",'Mapa de Riesgos'!$O$55),"")</f>
        <v/>
      </c>
      <c r="L33" s="26" t="str">
        <f>IF(AND('Mapa de Riesgos'!$Y$56="Media",'Mapa de Riesgos'!$AA$56="Leve"),CONCATENATE("R8C",'Mapa de Riesgos'!$O$56),"")</f>
        <v/>
      </c>
      <c r="M33" s="26" t="str">
        <f>IF(AND('Mapa de Riesgos'!$Y$57="Media",'Mapa de Riesgos'!$AA$57="Leve"),CONCATENATE("R8C",'Mapa de Riesgos'!$O$57),"")</f>
        <v/>
      </c>
      <c r="N33" s="26" t="str">
        <f>IF(AND('Mapa de Riesgos'!$Y$58="Media",'Mapa de Riesgos'!$AA$58="Leve"),CONCATENATE("R8C",'Mapa de Riesgos'!$O$58),"")</f>
        <v/>
      </c>
      <c r="O33" s="27" t="str">
        <f>IF(AND('Mapa de Riesgos'!$Y$59="Media",'Mapa de Riesgos'!$AA$59="Leve"),CONCATENATE("R8C",'Mapa de Riesgos'!$O$59),"")</f>
        <v/>
      </c>
      <c r="P33" s="25" t="str">
        <f>IF(AND('Mapa de Riesgos'!$Y$54="Media",'Mapa de Riesgos'!$AA$54="Menor"),CONCATENATE("R8C",'Mapa de Riesgos'!$O$54),"")</f>
        <v/>
      </c>
      <c r="Q33" s="26" t="str">
        <f>IF(AND('Mapa de Riesgos'!$Y$55="Media",'Mapa de Riesgos'!$AA$55="Menor"),CONCATENATE("R8C",'Mapa de Riesgos'!$O$55),"")</f>
        <v/>
      </c>
      <c r="R33" s="26" t="str">
        <f>IF(AND('Mapa de Riesgos'!$Y$56="Media",'Mapa de Riesgos'!$AA$56="Menor"),CONCATENATE("R8C",'Mapa de Riesgos'!$O$56),"")</f>
        <v/>
      </c>
      <c r="S33" s="26" t="str">
        <f>IF(AND('Mapa de Riesgos'!$Y$57="Media",'Mapa de Riesgos'!$AA$57="Menor"),CONCATENATE("R8C",'Mapa de Riesgos'!$O$57),"")</f>
        <v/>
      </c>
      <c r="T33" s="26" t="str">
        <f>IF(AND('Mapa de Riesgos'!$Y$58="Media",'Mapa de Riesgos'!$AA$58="Menor"),CONCATENATE("R8C",'Mapa de Riesgos'!$O$58),"")</f>
        <v/>
      </c>
      <c r="U33" s="27" t="str">
        <f>IF(AND('Mapa de Riesgos'!$Y$59="Media",'Mapa de Riesgos'!$AA$59="Menor"),CONCATENATE("R8C",'Mapa de Riesgos'!$O$59),"")</f>
        <v/>
      </c>
      <c r="V33" s="25" t="str">
        <f>IF(AND('Mapa de Riesgos'!$Y$54="Media",'Mapa de Riesgos'!$AA$54="Moderado"),CONCATENATE("R8C",'Mapa de Riesgos'!$O$54),"")</f>
        <v/>
      </c>
      <c r="W33" s="26" t="str">
        <f>IF(AND('Mapa de Riesgos'!$Y$55="Media",'Mapa de Riesgos'!$AA$55="Moderado"),CONCATENATE("R8C",'Mapa de Riesgos'!$O$55),"")</f>
        <v/>
      </c>
      <c r="X33" s="26" t="str">
        <f>IF(AND('Mapa de Riesgos'!$Y$56="Media",'Mapa de Riesgos'!$AA$56="Moderado"),CONCATENATE("R8C",'Mapa de Riesgos'!$O$56),"")</f>
        <v/>
      </c>
      <c r="Y33" s="26" t="str">
        <f>IF(AND('Mapa de Riesgos'!$Y$57="Media",'Mapa de Riesgos'!$AA$57="Moderado"),CONCATENATE("R8C",'Mapa de Riesgos'!$O$57),"")</f>
        <v/>
      </c>
      <c r="Z33" s="26" t="str">
        <f>IF(AND('Mapa de Riesgos'!$Y$58="Media",'Mapa de Riesgos'!$AA$58="Moderado"),CONCATENATE("R8C",'Mapa de Riesgos'!$O$58),"")</f>
        <v/>
      </c>
      <c r="AA33" s="27" t="str">
        <f>IF(AND('Mapa de Riesgos'!$Y$59="Media",'Mapa de Riesgos'!$AA$59="Moderado"),CONCATENATE("R8C",'Mapa de Riesgos'!$O$59),"")</f>
        <v/>
      </c>
      <c r="AB33" s="10" t="str">
        <f>IF(AND('Mapa de Riesgos'!$Y$54="Media",'Mapa de Riesgos'!$AA$54="Mayor"),CONCATENATE("R8C",'Mapa de Riesgos'!$O$54),"")</f>
        <v/>
      </c>
      <c r="AC33" s="11" t="str">
        <f>IF(AND('Mapa de Riesgos'!$Y$55="Media",'Mapa de Riesgos'!$AA$55="Mayor"),CONCATENATE("R8C",'Mapa de Riesgos'!$O$55),"")</f>
        <v/>
      </c>
      <c r="AD33" s="11" t="str">
        <f>IF(AND('Mapa de Riesgos'!$Y$56="Media",'Mapa de Riesgos'!$AA$56="Mayor"),CONCATENATE("R8C",'Mapa de Riesgos'!$O$56),"")</f>
        <v/>
      </c>
      <c r="AE33" s="11" t="str">
        <f>IF(AND('Mapa de Riesgos'!$Y$57="Media",'Mapa de Riesgos'!$AA$57="Mayor"),CONCATENATE("R8C",'Mapa de Riesgos'!$O$57),"")</f>
        <v/>
      </c>
      <c r="AF33" s="11" t="str">
        <f>IF(AND('Mapa de Riesgos'!$Y$58="Media",'Mapa de Riesgos'!$AA$58="Mayor"),CONCATENATE("R8C",'Mapa de Riesgos'!$O$58),"")</f>
        <v/>
      </c>
      <c r="AG33" s="12" t="str">
        <f>IF(AND('Mapa de Riesgos'!$Y$59="Media",'Mapa de Riesgos'!$AA$59="Mayor"),CONCATENATE("R8C",'Mapa de Riesgos'!$O$59),"")</f>
        <v/>
      </c>
      <c r="AH33" s="13" t="str">
        <f>IF(AND('Mapa de Riesgos'!$Y$54="Media",'Mapa de Riesgos'!$AA$54="Catastrófico"),CONCATENATE("R8C",'Mapa de Riesgos'!$O$54),"")</f>
        <v/>
      </c>
      <c r="AI33" s="14" t="str">
        <f>IF(AND('Mapa de Riesgos'!$Y$55="Media",'Mapa de Riesgos'!$AA$55="Catastrófico"),CONCATENATE("R8C",'Mapa de Riesgos'!$O$55),"")</f>
        <v/>
      </c>
      <c r="AJ33" s="14" t="str">
        <f>IF(AND('Mapa de Riesgos'!$Y$56="Media",'Mapa de Riesgos'!$AA$56="Catastrófico"),CONCATENATE("R8C",'Mapa de Riesgos'!$O$56),"")</f>
        <v/>
      </c>
      <c r="AK33" s="14" t="str">
        <f>IF(AND('Mapa de Riesgos'!$Y$57="Media",'Mapa de Riesgos'!$AA$57="Catastrófico"),CONCATENATE("R8C",'Mapa de Riesgos'!$O$57),"")</f>
        <v/>
      </c>
      <c r="AL33" s="14" t="str">
        <f>IF(AND('Mapa de Riesgos'!$Y$58="Media",'Mapa de Riesgos'!$AA$58="Catastrófico"),CONCATENATE("R8C",'Mapa de Riesgos'!$O$58),"")</f>
        <v/>
      </c>
      <c r="AM33" s="15" t="str">
        <f>IF(AND('Mapa de Riesgos'!$Y$59="Media",'Mapa de Riesgos'!$AA$59="Catastrófico"),CONCATENATE("R8C",'Mapa de Riesgos'!$O$59),"")</f>
        <v/>
      </c>
      <c r="AN33" s="41"/>
      <c r="AO33" s="330"/>
      <c r="AP33" s="331"/>
      <c r="AQ33" s="331"/>
      <c r="AR33" s="331"/>
      <c r="AS33" s="331"/>
      <c r="AT33" s="332"/>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row>
    <row r="34" spans="1:80" ht="15" customHeight="1" x14ac:dyDescent="0.25">
      <c r="A34" s="41"/>
      <c r="B34" s="249"/>
      <c r="C34" s="249"/>
      <c r="D34" s="250"/>
      <c r="E34" s="290"/>
      <c r="F34" s="291"/>
      <c r="G34" s="291"/>
      <c r="H34" s="291"/>
      <c r="I34" s="292"/>
      <c r="J34" s="25" t="str">
        <f>IF(AND('Mapa de Riesgos'!$Y$60="Media",'Mapa de Riesgos'!$AA$60="Leve"),CONCATENATE("R9C",'Mapa de Riesgos'!$O$60),"")</f>
        <v/>
      </c>
      <c r="K34" s="26" t="str">
        <f>IF(AND('Mapa de Riesgos'!$Y$61="Media",'Mapa de Riesgos'!$AA$61="Leve"),CONCATENATE("R9C",'Mapa de Riesgos'!$O$61),"")</f>
        <v/>
      </c>
      <c r="L34" s="26" t="str">
        <f>IF(AND('Mapa de Riesgos'!$Y$62="Media",'Mapa de Riesgos'!$AA$62="Leve"),CONCATENATE("R9C",'Mapa de Riesgos'!$O$62),"")</f>
        <v/>
      </c>
      <c r="M34" s="26" t="str">
        <f>IF(AND('Mapa de Riesgos'!$Y$63="Media",'Mapa de Riesgos'!$AA$63="Leve"),CONCATENATE("R9C",'Mapa de Riesgos'!$O$63),"")</f>
        <v/>
      </c>
      <c r="N34" s="26" t="str">
        <f>IF(AND('Mapa de Riesgos'!$Y$64="Media",'Mapa de Riesgos'!$AA$64="Leve"),CONCATENATE("R9C",'Mapa de Riesgos'!$O$64),"")</f>
        <v/>
      </c>
      <c r="O34" s="27" t="str">
        <f>IF(AND('Mapa de Riesgos'!$Y$65="Media",'Mapa de Riesgos'!$AA$65="Leve"),CONCATENATE("R9C",'Mapa de Riesgos'!$O$65),"")</f>
        <v/>
      </c>
      <c r="P34" s="25" t="str">
        <f>IF(AND('Mapa de Riesgos'!$Y$60="Media",'Mapa de Riesgos'!$AA$60="Menor"),CONCATENATE("R9C",'Mapa de Riesgos'!$O$60),"")</f>
        <v/>
      </c>
      <c r="Q34" s="26" t="str">
        <f>IF(AND('Mapa de Riesgos'!$Y$61="Media",'Mapa de Riesgos'!$AA$61="Menor"),CONCATENATE("R9C",'Mapa de Riesgos'!$O$61),"")</f>
        <v/>
      </c>
      <c r="R34" s="26" t="str">
        <f>IF(AND('Mapa de Riesgos'!$Y$62="Media",'Mapa de Riesgos'!$AA$62="Menor"),CONCATENATE("R9C",'Mapa de Riesgos'!$O$62),"")</f>
        <v/>
      </c>
      <c r="S34" s="26" t="str">
        <f>IF(AND('Mapa de Riesgos'!$Y$63="Media",'Mapa de Riesgos'!$AA$63="Menor"),CONCATENATE("R9C",'Mapa de Riesgos'!$O$63),"")</f>
        <v/>
      </c>
      <c r="T34" s="26" t="str">
        <f>IF(AND('Mapa de Riesgos'!$Y$64="Media",'Mapa de Riesgos'!$AA$64="Menor"),CONCATENATE("R9C",'Mapa de Riesgos'!$O$64),"")</f>
        <v/>
      </c>
      <c r="U34" s="27" t="str">
        <f>IF(AND('Mapa de Riesgos'!$Y$65="Media",'Mapa de Riesgos'!$AA$65="Menor"),CONCATENATE("R9C",'Mapa de Riesgos'!$O$65),"")</f>
        <v/>
      </c>
      <c r="V34" s="25" t="str">
        <f>IF(AND('Mapa de Riesgos'!$Y$60="Media",'Mapa de Riesgos'!$AA$60="Moderado"),CONCATENATE("R9C",'Mapa de Riesgos'!$O$60),"")</f>
        <v/>
      </c>
      <c r="W34" s="26" t="str">
        <f>IF(AND('Mapa de Riesgos'!$Y$61="Media",'Mapa de Riesgos'!$AA$61="Moderado"),CONCATENATE("R9C",'Mapa de Riesgos'!$O$61),"")</f>
        <v/>
      </c>
      <c r="X34" s="26" t="str">
        <f>IF(AND('Mapa de Riesgos'!$Y$62="Media",'Mapa de Riesgos'!$AA$62="Moderado"),CONCATENATE("R9C",'Mapa de Riesgos'!$O$62),"")</f>
        <v/>
      </c>
      <c r="Y34" s="26" t="str">
        <f>IF(AND('Mapa de Riesgos'!$Y$63="Media",'Mapa de Riesgos'!$AA$63="Moderado"),CONCATENATE("R9C",'Mapa de Riesgos'!$O$63),"")</f>
        <v/>
      </c>
      <c r="Z34" s="26" t="str">
        <f>IF(AND('Mapa de Riesgos'!$Y$64="Media",'Mapa de Riesgos'!$AA$64="Moderado"),CONCATENATE("R9C",'Mapa de Riesgos'!$O$64),"")</f>
        <v/>
      </c>
      <c r="AA34" s="27" t="str">
        <f>IF(AND('Mapa de Riesgos'!$Y$65="Media",'Mapa de Riesgos'!$AA$65="Moderado"),CONCATENATE("R9C",'Mapa de Riesgos'!$O$65),"")</f>
        <v/>
      </c>
      <c r="AB34" s="10" t="str">
        <f>IF(AND('Mapa de Riesgos'!$Y$60="Media",'Mapa de Riesgos'!$AA$60="Mayor"),CONCATENATE("R9C",'Mapa de Riesgos'!$O$60),"")</f>
        <v/>
      </c>
      <c r="AC34" s="11" t="str">
        <f>IF(AND('Mapa de Riesgos'!$Y$61="Media",'Mapa de Riesgos'!$AA$61="Mayor"),CONCATENATE("R9C",'Mapa de Riesgos'!$O$61),"")</f>
        <v/>
      </c>
      <c r="AD34" s="11" t="str">
        <f>IF(AND('Mapa de Riesgos'!$Y$62="Media",'Mapa de Riesgos'!$AA$62="Mayor"),CONCATENATE("R9C",'Mapa de Riesgos'!$O$62),"")</f>
        <v/>
      </c>
      <c r="AE34" s="11" t="str">
        <f>IF(AND('Mapa de Riesgos'!$Y$63="Media",'Mapa de Riesgos'!$AA$63="Mayor"),CONCATENATE("R9C",'Mapa de Riesgos'!$O$63),"")</f>
        <v/>
      </c>
      <c r="AF34" s="11" t="str">
        <f>IF(AND('Mapa de Riesgos'!$Y$64="Media",'Mapa de Riesgos'!$AA$64="Mayor"),CONCATENATE("R9C",'Mapa de Riesgos'!$O$64),"")</f>
        <v/>
      </c>
      <c r="AG34" s="12" t="str">
        <f>IF(AND('Mapa de Riesgos'!$Y$65="Media",'Mapa de Riesgos'!$AA$65="Mayor"),CONCATENATE("R9C",'Mapa de Riesgos'!$O$65),"")</f>
        <v/>
      </c>
      <c r="AH34" s="13" t="str">
        <f>IF(AND('Mapa de Riesgos'!$Y$60="Media",'Mapa de Riesgos'!$AA$60="Catastrófico"),CONCATENATE("R9C",'Mapa de Riesgos'!$O$60),"")</f>
        <v/>
      </c>
      <c r="AI34" s="14" t="str">
        <f>IF(AND('Mapa de Riesgos'!$Y$61="Media",'Mapa de Riesgos'!$AA$61="Catastrófico"),CONCATENATE("R9C",'Mapa de Riesgos'!$O$61),"")</f>
        <v/>
      </c>
      <c r="AJ34" s="14" t="str">
        <f>IF(AND('Mapa de Riesgos'!$Y$62="Media",'Mapa de Riesgos'!$AA$62="Catastrófico"),CONCATENATE("R9C",'Mapa de Riesgos'!$O$62),"")</f>
        <v/>
      </c>
      <c r="AK34" s="14" t="str">
        <f>IF(AND('Mapa de Riesgos'!$Y$63="Media",'Mapa de Riesgos'!$AA$63="Catastrófico"),CONCATENATE("R9C",'Mapa de Riesgos'!$O$63),"")</f>
        <v/>
      </c>
      <c r="AL34" s="14" t="str">
        <f>IF(AND('Mapa de Riesgos'!$Y$64="Media",'Mapa de Riesgos'!$AA$64="Catastrófico"),CONCATENATE("R9C",'Mapa de Riesgos'!$O$64),"")</f>
        <v/>
      </c>
      <c r="AM34" s="15" t="str">
        <f>IF(AND('Mapa de Riesgos'!$Y$65="Media",'Mapa de Riesgos'!$AA$65="Catastrófico"),CONCATENATE("R9C",'Mapa de Riesgos'!$O$65),"")</f>
        <v/>
      </c>
      <c r="AN34" s="41"/>
      <c r="AO34" s="330"/>
      <c r="AP34" s="331"/>
      <c r="AQ34" s="331"/>
      <c r="AR34" s="331"/>
      <c r="AS34" s="331"/>
      <c r="AT34" s="332"/>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row>
    <row r="35" spans="1:80" ht="15.75" customHeight="1" thickBot="1" x14ac:dyDescent="0.3">
      <c r="A35" s="41"/>
      <c r="B35" s="249"/>
      <c r="C35" s="249"/>
      <c r="D35" s="250"/>
      <c r="E35" s="293"/>
      <c r="F35" s="294"/>
      <c r="G35" s="294"/>
      <c r="H35" s="294"/>
      <c r="I35" s="295"/>
      <c r="J35" s="25" t="str">
        <f>IF(AND('Mapa de Riesgos'!$Y$66="Media",'Mapa de Riesgos'!$AA$66="Leve"),CONCATENATE("R10C",'Mapa de Riesgos'!$O$66),"")</f>
        <v/>
      </c>
      <c r="K35" s="26" t="str">
        <f>IF(AND('Mapa de Riesgos'!$Y$67="Media",'Mapa de Riesgos'!$AA$67="Leve"),CONCATENATE("R10C",'Mapa de Riesgos'!$O$67),"")</f>
        <v/>
      </c>
      <c r="L35" s="26" t="str">
        <f>IF(AND('Mapa de Riesgos'!$Y$68="Media",'Mapa de Riesgos'!$AA$68="Leve"),CONCATENATE("R10C",'Mapa de Riesgos'!$O$68),"")</f>
        <v/>
      </c>
      <c r="M35" s="26" t="str">
        <f>IF(AND('Mapa de Riesgos'!$Y$69="Media",'Mapa de Riesgos'!$AA$69="Leve"),CONCATENATE("R10C",'Mapa de Riesgos'!$O$69),"")</f>
        <v/>
      </c>
      <c r="N35" s="26" t="str">
        <f>IF(AND('Mapa de Riesgos'!$Y$70="Media",'Mapa de Riesgos'!$AA$70="Leve"),CONCATENATE("R10C",'Mapa de Riesgos'!$O$70),"")</f>
        <v/>
      </c>
      <c r="O35" s="27" t="str">
        <f>IF(AND('Mapa de Riesgos'!$Y$71="Media",'Mapa de Riesgos'!$AA$71="Leve"),CONCATENATE("R10C",'Mapa de Riesgos'!$O$71),"")</f>
        <v/>
      </c>
      <c r="P35" s="25" t="str">
        <f>IF(AND('Mapa de Riesgos'!$Y$66="Media",'Mapa de Riesgos'!$AA$66="Menor"),CONCATENATE("R10C",'Mapa de Riesgos'!$O$66),"")</f>
        <v/>
      </c>
      <c r="Q35" s="26" t="str">
        <f>IF(AND('Mapa de Riesgos'!$Y$67="Media",'Mapa de Riesgos'!$AA$67="Menor"),CONCATENATE("R10C",'Mapa de Riesgos'!$O$67),"")</f>
        <v/>
      </c>
      <c r="R35" s="26" t="str">
        <f>IF(AND('Mapa de Riesgos'!$Y$68="Media",'Mapa de Riesgos'!$AA$68="Menor"),CONCATENATE("R10C",'Mapa de Riesgos'!$O$68),"")</f>
        <v/>
      </c>
      <c r="S35" s="26" t="str">
        <f>IF(AND('Mapa de Riesgos'!$Y$69="Media",'Mapa de Riesgos'!$AA$69="Menor"),CONCATENATE("R10C",'Mapa de Riesgos'!$O$69),"")</f>
        <v/>
      </c>
      <c r="T35" s="26" t="str">
        <f>IF(AND('Mapa de Riesgos'!$Y$70="Media",'Mapa de Riesgos'!$AA$70="Menor"),CONCATENATE("R10C",'Mapa de Riesgos'!$O$70),"")</f>
        <v/>
      </c>
      <c r="U35" s="27" t="str">
        <f>IF(AND('Mapa de Riesgos'!$Y$71="Media",'Mapa de Riesgos'!$AA$71="Menor"),CONCATENATE("R10C",'Mapa de Riesgos'!$O$71),"")</f>
        <v/>
      </c>
      <c r="V35" s="25" t="str">
        <f>IF(AND('Mapa de Riesgos'!$Y$66="Media",'Mapa de Riesgos'!$AA$66="Moderado"),CONCATENATE("R10C",'Mapa de Riesgos'!$O$66),"")</f>
        <v/>
      </c>
      <c r="W35" s="26" t="str">
        <f>IF(AND('Mapa de Riesgos'!$Y$67="Media",'Mapa de Riesgos'!$AA$67="Moderado"),CONCATENATE("R10C",'Mapa de Riesgos'!$O$67),"")</f>
        <v/>
      </c>
      <c r="X35" s="26" t="str">
        <f>IF(AND('Mapa de Riesgos'!$Y$68="Media",'Mapa de Riesgos'!$AA$68="Moderado"),CONCATENATE("R10C",'Mapa de Riesgos'!$O$68),"")</f>
        <v/>
      </c>
      <c r="Y35" s="26" t="str">
        <f>IF(AND('Mapa de Riesgos'!$Y$69="Media",'Mapa de Riesgos'!$AA$69="Moderado"),CONCATENATE("R10C",'Mapa de Riesgos'!$O$69),"")</f>
        <v/>
      </c>
      <c r="Z35" s="26" t="str">
        <f>IF(AND('Mapa de Riesgos'!$Y$70="Media",'Mapa de Riesgos'!$AA$70="Moderado"),CONCATENATE("R10C",'Mapa de Riesgos'!$O$70),"")</f>
        <v/>
      </c>
      <c r="AA35" s="27" t="str">
        <f>IF(AND('Mapa de Riesgos'!$Y$71="Media",'Mapa de Riesgos'!$AA$71="Moderado"),CONCATENATE("R10C",'Mapa de Riesgos'!$O$71),"")</f>
        <v/>
      </c>
      <c r="AB35" s="16" t="str">
        <f>IF(AND('Mapa de Riesgos'!$Y$66="Media",'Mapa de Riesgos'!$AA$66="Mayor"),CONCATENATE("R10C",'Mapa de Riesgos'!$O$66),"")</f>
        <v/>
      </c>
      <c r="AC35" s="17" t="str">
        <f>IF(AND('Mapa de Riesgos'!$Y$67="Media",'Mapa de Riesgos'!$AA$67="Mayor"),CONCATENATE("R10C",'Mapa de Riesgos'!$O$67),"")</f>
        <v/>
      </c>
      <c r="AD35" s="17" t="str">
        <f>IF(AND('Mapa de Riesgos'!$Y$68="Media",'Mapa de Riesgos'!$AA$68="Mayor"),CONCATENATE("R10C",'Mapa de Riesgos'!$O$68),"")</f>
        <v/>
      </c>
      <c r="AE35" s="17" t="str">
        <f>IF(AND('Mapa de Riesgos'!$Y$69="Media",'Mapa de Riesgos'!$AA$69="Mayor"),CONCATENATE("R10C",'Mapa de Riesgos'!$O$69),"")</f>
        <v/>
      </c>
      <c r="AF35" s="17" t="str">
        <f>IF(AND('Mapa de Riesgos'!$Y$70="Media",'Mapa de Riesgos'!$AA$70="Mayor"),CONCATENATE("R10C",'Mapa de Riesgos'!$O$70),"")</f>
        <v/>
      </c>
      <c r="AG35" s="18" t="str">
        <f>IF(AND('Mapa de Riesgos'!$Y$71="Media",'Mapa de Riesgos'!$AA$71="Mayor"),CONCATENATE("R10C",'Mapa de Riesgos'!$O$71),"")</f>
        <v/>
      </c>
      <c r="AH35" s="19" t="str">
        <f>IF(AND('Mapa de Riesgos'!$Y$66="Media",'Mapa de Riesgos'!$AA$66="Catastrófico"),CONCATENATE("R10C",'Mapa de Riesgos'!$O$66),"")</f>
        <v/>
      </c>
      <c r="AI35" s="20" t="str">
        <f>IF(AND('Mapa de Riesgos'!$Y$67="Media",'Mapa de Riesgos'!$AA$67="Catastrófico"),CONCATENATE("R10C",'Mapa de Riesgos'!$O$67),"")</f>
        <v/>
      </c>
      <c r="AJ35" s="20" t="str">
        <f>IF(AND('Mapa de Riesgos'!$Y$68="Media",'Mapa de Riesgos'!$AA$68="Catastrófico"),CONCATENATE("R10C",'Mapa de Riesgos'!$O$68),"")</f>
        <v/>
      </c>
      <c r="AK35" s="20" t="str">
        <f>IF(AND('Mapa de Riesgos'!$Y$69="Media",'Mapa de Riesgos'!$AA$69="Catastrófico"),CONCATENATE("R10C",'Mapa de Riesgos'!$O$69),"")</f>
        <v/>
      </c>
      <c r="AL35" s="20" t="str">
        <f>IF(AND('Mapa de Riesgos'!$Y$70="Media",'Mapa de Riesgos'!$AA$70="Catastrófico"),CONCATENATE("R10C",'Mapa de Riesgos'!$O$70),"")</f>
        <v/>
      </c>
      <c r="AM35" s="21" t="str">
        <f>IF(AND('Mapa de Riesgos'!$Y$71="Media",'Mapa de Riesgos'!$AA$71="Catastrófico"),CONCATENATE("R10C",'Mapa de Riesgos'!$O$71),"")</f>
        <v/>
      </c>
      <c r="AN35" s="41"/>
      <c r="AO35" s="333"/>
      <c r="AP35" s="334"/>
      <c r="AQ35" s="334"/>
      <c r="AR35" s="334"/>
      <c r="AS35" s="334"/>
      <c r="AT35" s="335"/>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row>
    <row r="36" spans="1:80" ht="15" customHeight="1" x14ac:dyDescent="0.25">
      <c r="A36" s="41"/>
      <c r="B36" s="249"/>
      <c r="C36" s="249"/>
      <c r="D36" s="250"/>
      <c r="E36" s="287" t="s">
        <v>169</v>
      </c>
      <c r="F36" s="288"/>
      <c r="G36" s="288"/>
      <c r="H36" s="288"/>
      <c r="I36" s="288"/>
      <c r="J36" s="31" t="str">
        <f>IF(AND('Mapa de Riesgos'!$Y$12="Baja",'Mapa de Riesgos'!$AA$12="Leve"),CONCATENATE("R1C",'Mapa de Riesgos'!$O$12),"")</f>
        <v/>
      </c>
      <c r="K36" s="32" t="str">
        <f>IF(AND('Mapa de Riesgos'!$Y$13="Baja",'Mapa de Riesgos'!$AA$13="Leve"),CONCATENATE("R1C",'Mapa de Riesgos'!$O$13),"")</f>
        <v/>
      </c>
      <c r="L36" s="32" t="str">
        <f>IF(AND('Mapa de Riesgos'!$Y$14="Baja",'Mapa de Riesgos'!$AA$14="Leve"),CONCATENATE("R1C",'Mapa de Riesgos'!$O$14),"")</f>
        <v/>
      </c>
      <c r="M36" s="32" t="str">
        <f>IF(AND('Mapa de Riesgos'!$Y$15="Baja",'Mapa de Riesgos'!$AA$15="Leve"),CONCATENATE("R1C",'Mapa de Riesgos'!$O$15),"")</f>
        <v/>
      </c>
      <c r="N36" s="32" t="str">
        <f>IF(AND('Mapa de Riesgos'!$Y$16="Baja",'Mapa de Riesgos'!$AA$16="Leve"),CONCATENATE("R1C",'Mapa de Riesgos'!$O$16),"")</f>
        <v/>
      </c>
      <c r="O36" s="33" t="str">
        <f>IF(AND('Mapa de Riesgos'!$Y$17="Baja",'Mapa de Riesgos'!$AA$17="Leve"),CONCATENATE("R1C",'Mapa de Riesgos'!$O$17),"")</f>
        <v/>
      </c>
      <c r="P36" s="22" t="str">
        <f>IF(AND('Mapa de Riesgos'!$Y$12="Baja",'Mapa de Riesgos'!$AA$12="Menor"),CONCATENATE("R1C",'Mapa de Riesgos'!$O$12),"")</f>
        <v/>
      </c>
      <c r="Q36" s="23" t="str">
        <f>IF(AND('Mapa de Riesgos'!$Y$13="Baja",'Mapa de Riesgos'!$AA$13="Menor"),CONCATENATE("R1C",'Mapa de Riesgos'!$O$13),"")</f>
        <v/>
      </c>
      <c r="R36" s="23" t="str">
        <f>IF(AND('Mapa de Riesgos'!$Y$14="Baja",'Mapa de Riesgos'!$AA$14="Menor"),CONCATENATE("R1C",'Mapa de Riesgos'!$O$14),"")</f>
        <v/>
      </c>
      <c r="S36" s="23" t="str">
        <f>IF(AND('Mapa de Riesgos'!$Y$15="Baja",'Mapa de Riesgos'!$AA$15="Menor"),CONCATENATE("R1C",'Mapa de Riesgos'!$O$15),"")</f>
        <v/>
      </c>
      <c r="T36" s="23" t="str">
        <f>IF(AND('Mapa de Riesgos'!$Y$16="Baja",'Mapa de Riesgos'!$AA$16="Menor"),CONCATENATE("R1C",'Mapa de Riesgos'!$O$16),"")</f>
        <v/>
      </c>
      <c r="U36" s="24" t="str">
        <f>IF(AND('Mapa de Riesgos'!$Y$17="Baja",'Mapa de Riesgos'!$AA$17="Menor"),CONCATENATE("R1C",'Mapa de Riesgos'!$O$17),"")</f>
        <v/>
      </c>
      <c r="V36" s="22" t="str">
        <f>IF(AND('Mapa de Riesgos'!$Y$12="Baja",'Mapa de Riesgos'!$AA$12="Moderado"),CONCATENATE("R1C",'Mapa de Riesgos'!$O$12),"")</f>
        <v/>
      </c>
      <c r="W36" s="23" t="str">
        <f>IF(AND('Mapa de Riesgos'!$Y$13="Baja",'Mapa de Riesgos'!$AA$13="Moderado"),CONCATENATE("R1C",'Mapa de Riesgos'!$O$13),"")</f>
        <v/>
      </c>
      <c r="X36" s="23" t="str">
        <f>IF(AND('Mapa de Riesgos'!$Y$14="Baja",'Mapa de Riesgos'!$AA$14="Moderado"),CONCATENATE("R1C",'Mapa de Riesgos'!$O$14),"")</f>
        <v/>
      </c>
      <c r="Y36" s="23" t="str">
        <f>IF(AND('Mapa de Riesgos'!$Y$15="Baja",'Mapa de Riesgos'!$AA$15="Moderado"),CONCATENATE("R1C",'Mapa de Riesgos'!$O$15),"")</f>
        <v/>
      </c>
      <c r="Z36" s="23" t="str">
        <f>IF(AND('Mapa de Riesgos'!$Y$16="Baja",'Mapa de Riesgos'!$AA$16="Moderado"),CONCATENATE("R1C",'Mapa de Riesgos'!$O$16),"")</f>
        <v/>
      </c>
      <c r="AA36" s="24" t="str">
        <f>IF(AND('Mapa de Riesgos'!$Y$17="Baja",'Mapa de Riesgos'!$AA$17="Moderado"),CONCATENATE("R1C",'Mapa de Riesgos'!$O$17),"")</f>
        <v/>
      </c>
      <c r="AB36" s="4" t="str">
        <f>IF(AND('Mapa de Riesgos'!$Y$12="Baja",'Mapa de Riesgos'!$AA$12="Mayor"),CONCATENATE("R1C",'Mapa de Riesgos'!$O$12),"")</f>
        <v>R1C1</v>
      </c>
      <c r="AC36" s="5" t="str">
        <f>IF(AND('Mapa de Riesgos'!$Y$13="Baja",'Mapa de Riesgos'!$AA$13="Mayor"),CONCATENATE("R1C",'Mapa de Riesgos'!$O$13),"")</f>
        <v/>
      </c>
      <c r="AD36" s="5" t="str">
        <f>IF(AND('Mapa de Riesgos'!$Y$14="Baja",'Mapa de Riesgos'!$AA$14="Mayor"),CONCATENATE("R1C",'Mapa de Riesgos'!$O$14),"")</f>
        <v/>
      </c>
      <c r="AE36" s="5" t="str">
        <f>IF(AND('Mapa de Riesgos'!$Y$15="Baja",'Mapa de Riesgos'!$AA$15="Mayor"),CONCATENATE("R1C",'Mapa de Riesgos'!$O$15),"")</f>
        <v/>
      </c>
      <c r="AF36" s="5" t="str">
        <f>IF(AND('Mapa de Riesgos'!$Y$16="Baja",'Mapa de Riesgos'!$AA$16="Mayor"),CONCATENATE("R1C",'Mapa de Riesgos'!$O$16),"")</f>
        <v/>
      </c>
      <c r="AG36" s="6" t="str">
        <f>IF(AND('Mapa de Riesgos'!$Y$17="Baja",'Mapa de Riesgos'!$AA$17="Mayor"),CONCATENATE("R1C",'Mapa de Riesgos'!$O$17),"")</f>
        <v/>
      </c>
      <c r="AH36" s="7" t="str">
        <f>IF(AND('Mapa de Riesgos'!$Y$12="Baja",'Mapa de Riesgos'!$AA$12="Catastrófico"),CONCATENATE("R1C",'Mapa de Riesgos'!$O$12),"")</f>
        <v/>
      </c>
      <c r="AI36" s="8" t="str">
        <f>IF(AND('Mapa de Riesgos'!$Y$13="Baja",'Mapa de Riesgos'!$AA$13="Catastrófico"),CONCATENATE("R1C",'Mapa de Riesgos'!$O$13),"")</f>
        <v/>
      </c>
      <c r="AJ36" s="8" t="str">
        <f>IF(AND('Mapa de Riesgos'!$Y$14="Baja",'Mapa de Riesgos'!$AA$14="Catastrófico"),CONCATENATE("R1C",'Mapa de Riesgos'!$O$14),"")</f>
        <v/>
      </c>
      <c r="AK36" s="8" t="str">
        <f>IF(AND('Mapa de Riesgos'!$Y$15="Baja",'Mapa de Riesgos'!$AA$15="Catastrófico"),CONCATENATE("R1C",'Mapa de Riesgos'!$O$15),"")</f>
        <v/>
      </c>
      <c r="AL36" s="8" t="str">
        <f>IF(AND('Mapa de Riesgos'!$Y$16="Baja",'Mapa de Riesgos'!$AA$16="Catastrófico"),CONCATENATE("R1C",'Mapa de Riesgos'!$O$16),"")</f>
        <v/>
      </c>
      <c r="AM36" s="9" t="str">
        <f>IF(AND('Mapa de Riesgos'!$Y$17="Baja",'Mapa de Riesgos'!$AA$17="Catastrófico"),CONCATENATE("R1C",'Mapa de Riesgos'!$O$17),"")</f>
        <v/>
      </c>
      <c r="AN36" s="41"/>
      <c r="AO36" s="318" t="s">
        <v>170</v>
      </c>
      <c r="AP36" s="319"/>
      <c r="AQ36" s="319"/>
      <c r="AR36" s="319"/>
      <c r="AS36" s="319"/>
      <c r="AT36" s="320"/>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row>
    <row r="37" spans="1:80" ht="15" customHeight="1" x14ac:dyDescent="0.25">
      <c r="A37" s="41"/>
      <c r="B37" s="249"/>
      <c r="C37" s="249"/>
      <c r="D37" s="250"/>
      <c r="E37" s="306"/>
      <c r="F37" s="291"/>
      <c r="G37" s="291"/>
      <c r="H37" s="291"/>
      <c r="I37" s="291"/>
      <c r="J37" s="34" t="str">
        <f>IF(AND('Mapa de Riesgos'!$Y$18="Baja",'Mapa de Riesgos'!$AA$18="Leve"),CONCATENATE("R2C",'Mapa de Riesgos'!$O$18),"")</f>
        <v/>
      </c>
      <c r="K37" s="35" t="str">
        <f>IF(AND('Mapa de Riesgos'!$Y$19="Baja",'Mapa de Riesgos'!$AA$19="Leve"),CONCATENATE("R2C",'Mapa de Riesgos'!$O$19),"")</f>
        <v/>
      </c>
      <c r="L37" s="35" t="str">
        <f>IF(AND('Mapa de Riesgos'!$Y$20="Baja",'Mapa de Riesgos'!$AA$20="Leve"),CONCATENATE("R2C",'Mapa de Riesgos'!$O$20),"")</f>
        <v/>
      </c>
      <c r="M37" s="35" t="str">
        <f>IF(AND('Mapa de Riesgos'!$Y$21="Baja",'Mapa de Riesgos'!$AA$21="Leve"),CONCATENATE("R2C",'Mapa de Riesgos'!$O$21),"")</f>
        <v/>
      </c>
      <c r="N37" s="35" t="str">
        <f>IF(AND('Mapa de Riesgos'!$Y$22="Baja",'Mapa de Riesgos'!$AA$22="Leve"),CONCATENATE("R2C",'Mapa de Riesgos'!$O$22),"")</f>
        <v/>
      </c>
      <c r="O37" s="36" t="str">
        <f>IF(AND('Mapa de Riesgos'!$Y$23="Baja",'Mapa de Riesgos'!$AA$23="Leve"),CONCATENATE("R2C",'Mapa de Riesgos'!$O$23),"")</f>
        <v/>
      </c>
      <c r="P37" s="25" t="str">
        <f>IF(AND('Mapa de Riesgos'!$Y$18="Baja",'Mapa de Riesgos'!$AA$18="Menor"),CONCATENATE("R2C",'Mapa de Riesgos'!$O$18),"")</f>
        <v/>
      </c>
      <c r="Q37" s="26" t="str">
        <f>IF(AND('Mapa de Riesgos'!$Y$19="Baja",'Mapa de Riesgos'!$AA$19="Menor"),CONCATENATE("R2C",'Mapa de Riesgos'!$O$19),"")</f>
        <v/>
      </c>
      <c r="R37" s="26" t="str">
        <f>IF(AND('Mapa de Riesgos'!$Y$20="Baja",'Mapa de Riesgos'!$AA$20="Menor"),CONCATENATE("R2C",'Mapa de Riesgos'!$O$20),"")</f>
        <v/>
      </c>
      <c r="S37" s="26" t="str">
        <f>IF(AND('Mapa de Riesgos'!$Y$21="Baja",'Mapa de Riesgos'!$AA$21="Menor"),CONCATENATE("R2C",'Mapa de Riesgos'!$O$21),"")</f>
        <v/>
      </c>
      <c r="T37" s="26" t="str">
        <f>IF(AND('Mapa de Riesgos'!$Y$22="Baja",'Mapa de Riesgos'!$AA$22="Menor"),CONCATENATE("R2C",'Mapa de Riesgos'!$O$22),"")</f>
        <v/>
      </c>
      <c r="U37" s="27" t="str">
        <f>IF(AND('Mapa de Riesgos'!$Y$23="Baja",'Mapa de Riesgos'!$AA$23="Menor"),CONCATENATE("R2C",'Mapa de Riesgos'!$O$23),"")</f>
        <v/>
      </c>
      <c r="V37" s="25" t="str">
        <f>IF(AND('Mapa de Riesgos'!$Y$18="Baja",'Mapa de Riesgos'!$AA$18="Moderado"),CONCATENATE("R2C",'Mapa de Riesgos'!$O$18),"")</f>
        <v>R2C1</v>
      </c>
      <c r="W37" s="26" t="str">
        <f>IF(AND('Mapa de Riesgos'!$Y$19="Baja",'Mapa de Riesgos'!$AA$19="Moderado"),CONCATENATE("R2C",'Mapa de Riesgos'!$O$19),"")</f>
        <v/>
      </c>
      <c r="X37" s="26" t="str">
        <f>IF(AND('Mapa de Riesgos'!$Y$20="Baja",'Mapa de Riesgos'!$AA$20="Moderado"),CONCATENATE("R2C",'Mapa de Riesgos'!$O$20),"")</f>
        <v/>
      </c>
      <c r="Y37" s="26" t="str">
        <f>IF(AND('Mapa de Riesgos'!$Y$21="Baja",'Mapa de Riesgos'!$AA$21="Moderado"),CONCATENATE("R2C",'Mapa de Riesgos'!$O$21),"")</f>
        <v/>
      </c>
      <c r="Z37" s="26" t="str">
        <f>IF(AND('Mapa de Riesgos'!$Y$22="Baja",'Mapa de Riesgos'!$AA$22="Moderado"),CONCATENATE("R2C",'Mapa de Riesgos'!$O$22),"")</f>
        <v/>
      </c>
      <c r="AA37" s="27" t="str">
        <f>IF(AND('Mapa de Riesgos'!$Y$23="Baja",'Mapa de Riesgos'!$AA$23="Moderado"),CONCATENATE("R2C",'Mapa de Riesgos'!$O$23),"")</f>
        <v/>
      </c>
      <c r="AB37" s="10" t="str">
        <f>IF(AND('Mapa de Riesgos'!$Y$18="Baja",'Mapa de Riesgos'!$AA$18="Mayor"),CONCATENATE("R2C",'Mapa de Riesgos'!$O$18),"")</f>
        <v/>
      </c>
      <c r="AC37" s="11" t="str">
        <f>IF(AND('Mapa de Riesgos'!$Y$19="Baja",'Mapa de Riesgos'!$AA$19="Mayor"),CONCATENATE("R2C",'Mapa de Riesgos'!$O$19),"")</f>
        <v/>
      </c>
      <c r="AD37" s="11" t="str">
        <f>IF(AND('Mapa de Riesgos'!$Y$20="Baja",'Mapa de Riesgos'!$AA$20="Mayor"),CONCATENATE("R2C",'Mapa de Riesgos'!$O$20),"")</f>
        <v/>
      </c>
      <c r="AE37" s="11" t="str">
        <f>IF(AND('Mapa de Riesgos'!$Y$21="Baja",'Mapa de Riesgos'!$AA$21="Mayor"),CONCATENATE("R2C",'Mapa de Riesgos'!$O$21),"")</f>
        <v/>
      </c>
      <c r="AF37" s="11" t="str">
        <f>IF(AND('Mapa de Riesgos'!$Y$22="Baja",'Mapa de Riesgos'!$AA$22="Mayor"),CONCATENATE("R2C",'Mapa de Riesgos'!$O$22),"")</f>
        <v/>
      </c>
      <c r="AG37" s="12" t="str">
        <f>IF(AND('Mapa de Riesgos'!$Y$23="Baja",'Mapa de Riesgos'!$AA$23="Mayor"),CONCATENATE("R2C",'Mapa de Riesgos'!$O$23),"")</f>
        <v/>
      </c>
      <c r="AH37" s="13" t="str">
        <f>IF(AND('Mapa de Riesgos'!$Y$18="Baja",'Mapa de Riesgos'!$AA$18="Catastrófico"),CONCATENATE("R2C",'Mapa de Riesgos'!$O$18),"")</f>
        <v/>
      </c>
      <c r="AI37" s="14" t="str">
        <f>IF(AND('Mapa de Riesgos'!$Y$19="Baja",'Mapa de Riesgos'!$AA$19="Catastrófico"),CONCATENATE("R2C",'Mapa de Riesgos'!$O$19),"")</f>
        <v/>
      </c>
      <c r="AJ37" s="14" t="str">
        <f>IF(AND('Mapa de Riesgos'!$Y$20="Baja",'Mapa de Riesgos'!$AA$20="Catastrófico"),CONCATENATE("R2C",'Mapa de Riesgos'!$O$20),"")</f>
        <v/>
      </c>
      <c r="AK37" s="14" t="str">
        <f>IF(AND('Mapa de Riesgos'!$Y$21="Baja",'Mapa de Riesgos'!$AA$21="Catastrófico"),CONCATENATE("R2C",'Mapa de Riesgos'!$O$21),"")</f>
        <v/>
      </c>
      <c r="AL37" s="14" t="str">
        <f>IF(AND('Mapa de Riesgos'!$Y$22="Baja",'Mapa de Riesgos'!$AA$22="Catastrófico"),CONCATENATE("R2C",'Mapa de Riesgos'!$O$22),"")</f>
        <v/>
      </c>
      <c r="AM37" s="15" t="str">
        <f>IF(AND('Mapa de Riesgos'!$Y$23="Baja",'Mapa de Riesgos'!$AA$23="Catastrófico"),CONCATENATE("R2C",'Mapa de Riesgos'!$O$23),"")</f>
        <v/>
      </c>
      <c r="AN37" s="41"/>
      <c r="AO37" s="321"/>
      <c r="AP37" s="322"/>
      <c r="AQ37" s="322"/>
      <c r="AR37" s="322"/>
      <c r="AS37" s="322"/>
      <c r="AT37" s="323"/>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row>
    <row r="38" spans="1:80" ht="15" customHeight="1" x14ac:dyDescent="0.25">
      <c r="A38" s="41"/>
      <c r="B38" s="249"/>
      <c r="C38" s="249"/>
      <c r="D38" s="250"/>
      <c r="E38" s="290"/>
      <c r="F38" s="291"/>
      <c r="G38" s="291"/>
      <c r="H38" s="291"/>
      <c r="I38" s="291"/>
      <c r="J38" s="34" t="str">
        <f>IF(AND('Mapa de Riesgos'!$Y$24="Baja",'Mapa de Riesgos'!$AA$24="Leve"),CONCATENATE("R3C",'Mapa de Riesgos'!$O$24),"")</f>
        <v/>
      </c>
      <c r="K38" s="35" t="str">
        <f>IF(AND('Mapa de Riesgos'!$Y$25="Baja",'Mapa de Riesgos'!$AA$25="Leve"),CONCATENATE("R3C",'Mapa de Riesgos'!$O$25),"")</f>
        <v/>
      </c>
      <c r="L38" s="35" t="str">
        <f>IF(AND('Mapa de Riesgos'!$Y$26="Baja",'Mapa de Riesgos'!$AA$26="Leve"),CONCATENATE("R3C",'Mapa de Riesgos'!$O$26),"")</f>
        <v/>
      </c>
      <c r="M38" s="35" t="str">
        <f>IF(AND('Mapa de Riesgos'!$Y$27="Baja",'Mapa de Riesgos'!$AA$27="Leve"),CONCATENATE("R3C",'Mapa de Riesgos'!$O$27),"")</f>
        <v/>
      </c>
      <c r="N38" s="35" t="str">
        <f>IF(AND('Mapa de Riesgos'!$Y$28="Baja",'Mapa de Riesgos'!$AA$28="Leve"),CONCATENATE("R3C",'Mapa de Riesgos'!$O$28),"")</f>
        <v/>
      </c>
      <c r="O38" s="36" t="str">
        <f>IF(AND('Mapa de Riesgos'!$Y$29="Baja",'Mapa de Riesgos'!$AA$29="Leve"),CONCATENATE("R3C",'Mapa de Riesgos'!$O$29),"")</f>
        <v/>
      </c>
      <c r="P38" s="25" t="str">
        <f>IF(AND('Mapa de Riesgos'!$Y$24="Baja",'Mapa de Riesgos'!$AA$24="Menor"),CONCATENATE("R3C",'Mapa de Riesgos'!$O$24),"")</f>
        <v/>
      </c>
      <c r="Q38" s="26" t="str">
        <f>IF(AND('Mapa de Riesgos'!$Y$25="Baja",'Mapa de Riesgos'!$AA$25="Menor"),CONCATENATE("R3C",'Mapa de Riesgos'!$O$25),"")</f>
        <v/>
      </c>
      <c r="R38" s="26" t="str">
        <f>IF(AND('Mapa de Riesgos'!$Y$26="Baja",'Mapa de Riesgos'!$AA$26="Menor"),CONCATENATE("R3C",'Mapa de Riesgos'!$O$26),"")</f>
        <v/>
      </c>
      <c r="S38" s="26" t="str">
        <f>IF(AND('Mapa de Riesgos'!$Y$27="Baja",'Mapa de Riesgos'!$AA$27="Menor"),CONCATENATE("R3C",'Mapa de Riesgos'!$O$27),"")</f>
        <v/>
      </c>
      <c r="T38" s="26" t="str">
        <f>IF(AND('Mapa de Riesgos'!$Y$28="Baja",'Mapa de Riesgos'!$AA$28="Menor"),CONCATENATE("R3C",'Mapa de Riesgos'!$O$28),"")</f>
        <v/>
      </c>
      <c r="U38" s="27" t="str">
        <f>IF(AND('Mapa de Riesgos'!$Y$29="Baja",'Mapa de Riesgos'!$AA$29="Menor"),CONCATENATE("R3C",'Mapa de Riesgos'!$O$29),"")</f>
        <v/>
      </c>
      <c r="V38" s="25" t="str">
        <f>IF(AND('Mapa de Riesgos'!$Y$24="Baja",'Mapa de Riesgos'!$AA$24="Moderado"),CONCATENATE("R3C",'Mapa de Riesgos'!$O$24),"")</f>
        <v>R3C1</v>
      </c>
      <c r="W38" s="26" t="str">
        <f>IF(AND('Mapa de Riesgos'!$Y$25="Baja",'Mapa de Riesgos'!$AA$25="Moderado"),CONCATENATE("R3C",'Mapa de Riesgos'!$O$25),"")</f>
        <v/>
      </c>
      <c r="X38" s="26" t="str">
        <f>IF(AND('Mapa de Riesgos'!$Y$26="Baja",'Mapa de Riesgos'!$AA$26="Moderado"),CONCATENATE("R3C",'Mapa de Riesgos'!$O$26),"")</f>
        <v/>
      </c>
      <c r="Y38" s="26" t="str">
        <f>IF(AND('Mapa de Riesgos'!$Y$27="Baja",'Mapa de Riesgos'!$AA$27="Moderado"),CONCATENATE("R3C",'Mapa de Riesgos'!$O$27),"")</f>
        <v/>
      </c>
      <c r="Z38" s="26" t="str">
        <f>IF(AND('Mapa de Riesgos'!$Y$28="Baja",'Mapa de Riesgos'!$AA$28="Moderado"),CONCATENATE("R3C",'Mapa de Riesgos'!$O$28),"")</f>
        <v/>
      </c>
      <c r="AA38" s="27" t="str">
        <f>IF(AND('Mapa de Riesgos'!$Y$29="Baja",'Mapa de Riesgos'!$AA$29="Moderado"),CONCATENATE("R3C",'Mapa de Riesgos'!$O$29),"")</f>
        <v/>
      </c>
      <c r="AB38" s="10" t="str">
        <f>IF(AND('Mapa de Riesgos'!$Y$24="Baja",'Mapa de Riesgos'!$AA$24="Mayor"),CONCATENATE("R3C",'Mapa de Riesgos'!$O$24),"")</f>
        <v/>
      </c>
      <c r="AC38" s="11" t="str">
        <f>IF(AND('Mapa de Riesgos'!$Y$25="Baja",'Mapa de Riesgos'!$AA$25="Mayor"),CONCATENATE("R3C",'Mapa de Riesgos'!$O$25),"")</f>
        <v/>
      </c>
      <c r="AD38" s="11" t="str">
        <f>IF(AND('Mapa de Riesgos'!$Y$26="Baja",'Mapa de Riesgos'!$AA$26="Mayor"),CONCATENATE("R3C",'Mapa de Riesgos'!$O$26),"")</f>
        <v/>
      </c>
      <c r="AE38" s="11" t="str">
        <f>IF(AND('Mapa de Riesgos'!$Y$27="Baja",'Mapa de Riesgos'!$AA$27="Mayor"),CONCATENATE("R3C",'Mapa de Riesgos'!$O$27),"")</f>
        <v/>
      </c>
      <c r="AF38" s="11" t="str">
        <f>IF(AND('Mapa de Riesgos'!$Y$28="Baja",'Mapa de Riesgos'!$AA$28="Mayor"),CONCATENATE("R3C",'Mapa de Riesgos'!$O$28),"")</f>
        <v/>
      </c>
      <c r="AG38" s="12" t="str">
        <f>IF(AND('Mapa de Riesgos'!$Y$29="Baja",'Mapa de Riesgos'!$AA$29="Mayor"),CONCATENATE("R3C",'Mapa de Riesgos'!$O$29),"")</f>
        <v/>
      </c>
      <c r="AH38" s="13" t="str">
        <f>IF(AND('Mapa de Riesgos'!$Y$24="Baja",'Mapa de Riesgos'!$AA$24="Catastrófico"),CONCATENATE("R3C",'Mapa de Riesgos'!$O$24),"")</f>
        <v/>
      </c>
      <c r="AI38" s="14" t="str">
        <f>IF(AND('Mapa de Riesgos'!$Y$25="Baja",'Mapa de Riesgos'!$AA$25="Catastrófico"),CONCATENATE("R3C",'Mapa de Riesgos'!$O$25),"")</f>
        <v/>
      </c>
      <c r="AJ38" s="14" t="str">
        <f>IF(AND('Mapa de Riesgos'!$Y$26="Baja",'Mapa de Riesgos'!$AA$26="Catastrófico"),CONCATENATE("R3C",'Mapa de Riesgos'!$O$26),"")</f>
        <v/>
      </c>
      <c r="AK38" s="14" t="str">
        <f>IF(AND('Mapa de Riesgos'!$Y$27="Baja",'Mapa de Riesgos'!$AA$27="Catastrófico"),CONCATENATE("R3C",'Mapa de Riesgos'!$O$27),"")</f>
        <v/>
      </c>
      <c r="AL38" s="14" t="str">
        <f>IF(AND('Mapa de Riesgos'!$Y$28="Baja",'Mapa de Riesgos'!$AA$28="Catastrófico"),CONCATENATE("R3C",'Mapa de Riesgos'!$O$28),"")</f>
        <v/>
      </c>
      <c r="AM38" s="15" t="str">
        <f>IF(AND('Mapa de Riesgos'!$Y$29="Baja",'Mapa de Riesgos'!$AA$29="Catastrófico"),CONCATENATE("R3C",'Mapa de Riesgos'!$O$29),"")</f>
        <v/>
      </c>
      <c r="AN38" s="41"/>
      <c r="AO38" s="321"/>
      <c r="AP38" s="322"/>
      <c r="AQ38" s="322"/>
      <c r="AR38" s="322"/>
      <c r="AS38" s="322"/>
      <c r="AT38" s="323"/>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row>
    <row r="39" spans="1:80" ht="15" customHeight="1" x14ac:dyDescent="0.25">
      <c r="A39" s="41"/>
      <c r="B39" s="249"/>
      <c r="C39" s="249"/>
      <c r="D39" s="250"/>
      <c r="E39" s="290"/>
      <c r="F39" s="291"/>
      <c r="G39" s="291"/>
      <c r="H39" s="291"/>
      <c r="I39" s="291"/>
      <c r="J39" s="34" t="str">
        <f>IF(AND('Mapa de Riesgos'!$Y$30="Baja",'Mapa de Riesgos'!$AA$30="Leve"),CONCATENATE("R4C",'Mapa de Riesgos'!$O$30),"")</f>
        <v/>
      </c>
      <c r="K39" s="35" t="str">
        <f>IF(AND('Mapa de Riesgos'!$Y$31="Baja",'Mapa de Riesgos'!$AA$31="Leve"),CONCATENATE("R4C",'Mapa de Riesgos'!$O$31),"")</f>
        <v/>
      </c>
      <c r="L39" s="35" t="str">
        <f>IF(AND('Mapa de Riesgos'!$Y$32="Baja",'Mapa de Riesgos'!$AA$32="Leve"),CONCATENATE("R4C",'Mapa de Riesgos'!$O$32),"")</f>
        <v/>
      </c>
      <c r="M39" s="35" t="str">
        <f>IF(AND('Mapa de Riesgos'!$Y$33="Baja",'Mapa de Riesgos'!$AA$33="Leve"),CONCATENATE("R4C",'Mapa de Riesgos'!$O$33),"")</f>
        <v/>
      </c>
      <c r="N39" s="35" t="str">
        <f>IF(AND('Mapa de Riesgos'!$Y$34="Baja",'Mapa de Riesgos'!$AA$34="Leve"),CONCATENATE("R4C",'Mapa de Riesgos'!$O$34),"")</f>
        <v/>
      </c>
      <c r="O39" s="36" t="str">
        <f>IF(AND('Mapa de Riesgos'!$Y$35="Baja",'Mapa de Riesgos'!$AA$35="Leve"),CONCATENATE("R4C",'Mapa de Riesgos'!$O$35),"")</f>
        <v/>
      </c>
      <c r="P39" s="25" t="str">
        <f>IF(AND('Mapa de Riesgos'!$Y$30="Baja",'Mapa de Riesgos'!$AA$30="Menor"),CONCATENATE("R4C",'Mapa de Riesgos'!$O$30),"")</f>
        <v/>
      </c>
      <c r="Q39" s="26" t="str">
        <f>IF(AND('Mapa de Riesgos'!$Y$31="Baja",'Mapa de Riesgos'!$AA$31="Menor"),CONCATENATE("R4C",'Mapa de Riesgos'!$O$31),"")</f>
        <v/>
      </c>
      <c r="R39" s="26" t="str">
        <f>IF(AND('Mapa de Riesgos'!$Y$32="Baja",'Mapa de Riesgos'!$AA$32="Menor"),CONCATENATE("R4C",'Mapa de Riesgos'!$O$32),"")</f>
        <v/>
      </c>
      <c r="S39" s="26" t="str">
        <f>IF(AND('Mapa de Riesgos'!$Y$33="Baja",'Mapa de Riesgos'!$AA$33="Menor"),CONCATENATE("R4C",'Mapa de Riesgos'!$O$33),"")</f>
        <v/>
      </c>
      <c r="T39" s="26" t="str">
        <f>IF(AND('Mapa de Riesgos'!$Y$34="Baja",'Mapa de Riesgos'!$AA$34="Menor"),CONCATENATE("R4C",'Mapa de Riesgos'!$O$34),"")</f>
        <v/>
      </c>
      <c r="U39" s="27" t="str">
        <f>IF(AND('Mapa de Riesgos'!$Y$35="Baja",'Mapa de Riesgos'!$AA$35="Menor"),CONCATENATE("R4C",'Mapa de Riesgos'!$O$35),"")</f>
        <v/>
      </c>
      <c r="V39" s="25" t="str">
        <f>IF(AND('Mapa de Riesgos'!$Y$30="Baja",'Mapa de Riesgos'!$AA$30="Moderado"),CONCATENATE("R4C",'Mapa de Riesgos'!$O$30),"")</f>
        <v/>
      </c>
      <c r="W39" s="26" t="str">
        <f>IF(AND('Mapa de Riesgos'!$Y$31="Baja",'Mapa de Riesgos'!$AA$31="Moderado"),CONCATENATE("R4C",'Mapa de Riesgos'!$O$31),"")</f>
        <v/>
      </c>
      <c r="X39" s="26" t="str">
        <f>IF(AND('Mapa de Riesgos'!$Y$32="Baja",'Mapa de Riesgos'!$AA$32="Moderado"),CONCATENATE("R4C",'Mapa de Riesgos'!$O$32),"")</f>
        <v/>
      </c>
      <c r="Y39" s="26" t="str">
        <f>IF(AND('Mapa de Riesgos'!$Y$33="Baja",'Mapa de Riesgos'!$AA$33="Moderado"),CONCATENATE("R4C",'Mapa de Riesgos'!$O$33),"")</f>
        <v/>
      </c>
      <c r="Z39" s="26" t="str">
        <f>IF(AND('Mapa de Riesgos'!$Y$34="Baja",'Mapa de Riesgos'!$AA$34="Moderado"),CONCATENATE("R4C",'Mapa de Riesgos'!$O$34),"")</f>
        <v/>
      </c>
      <c r="AA39" s="27" t="str">
        <f>IF(AND('Mapa de Riesgos'!$Y$35="Baja",'Mapa de Riesgos'!$AA$35="Moderado"),CONCATENATE("R4C",'Mapa de Riesgos'!$O$35),"")</f>
        <v/>
      </c>
      <c r="AB39" s="10" t="str">
        <f>IF(AND('Mapa de Riesgos'!$Y$30="Baja",'Mapa de Riesgos'!$AA$30="Mayor"),CONCATENATE("R4C",'Mapa de Riesgos'!$O$30),"")</f>
        <v/>
      </c>
      <c r="AC39" s="11" t="str">
        <f>IF(AND('Mapa de Riesgos'!$Y$31="Baja",'Mapa de Riesgos'!$AA$31="Mayor"),CONCATENATE("R4C",'Mapa de Riesgos'!$O$31),"")</f>
        <v/>
      </c>
      <c r="AD39" s="11" t="str">
        <f>IF(AND('Mapa de Riesgos'!$Y$32="Baja",'Mapa de Riesgos'!$AA$32="Mayor"),CONCATENATE("R4C",'Mapa de Riesgos'!$O$32),"")</f>
        <v/>
      </c>
      <c r="AE39" s="11" t="str">
        <f>IF(AND('Mapa de Riesgos'!$Y$33="Baja",'Mapa de Riesgos'!$AA$33="Mayor"),CONCATENATE("R4C",'Mapa de Riesgos'!$O$33),"")</f>
        <v/>
      </c>
      <c r="AF39" s="11" t="str">
        <f>IF(AND('Mapa de Riesgos'!$Y$34="Baja",'Mapa de Riesgos'!$AA$34="Mayor"),CONCATENATE("R4C",'Mapa de Riesgos'!$O$34),"")</f>
        <v/>
      </c>
      <c r="AG39" s="12" t="str">
        <f>IF(AND('Mapa de Riesgos'!$Y$35="Baja",'Mapa de Riesgos'!$AA$35="Mayor"),CONCATENATE("R4C",'Mapa de Riesgos'!$O$35),"")</f>
        <v/>
      </c>
      <c r="AH39" s="13" t="str">
        <f>IF(AND('Mapa de Riesgos'!$Y$30="Baja",'Mapa de Riesgos'!$AA$30="Catastrófico"),CONCATENATE("R4C",'Mapa de Riesgos'!$O$30),"")</f>
        <v/>
      </c>
      <c r="AI39" s="14" t="str">
        <f>IF(AND('Mapa de Riesgos'!$Y$31="Baja",'Mapa de Riesgos'!$AA$31="Catastrófico"),CONCATENATE("R4C",'Mapa de Riesgos'!$O$31),"")</f>
        <v/>
      </c>
      <c r="AJ39" s="14" t="str">
        <f>IF(AND('Mapa de Riesgos'!$Y$32="Baja",'Mapa de Riesgos'!$AA$32="Catastrófico"),CONCATENATE("R4C",'Mapa de Riesgos'!$O$32),"")</f>
        <v/>
      </c>
      <c r="AK39" s="14" t="str">
        <f>IF(AND('Mapa de Riesgos'!$Y$33="Baja",'Mapa de Riesgos'!$AA$33="Catastrófico"),CONCATENATE("R4C",'Mapa de Riesgos'!$O$33),"")</f>
        <v/>
      </c>
      <c r="AL39" s="14" t="str">
        <f>IF(AND('Mapa de Riesgos'!$Y$34="Baja",'Mapa de Riesgos'!$AA$34="Catastrófico"),CONCATENATE("R4C",'Mapa de Riesgos'!$O$34),"")</f>
        <v/>
      </c>
      <c r="AM39" s="15" t="str">
        <f>IF(AND('Mapa de Riesgos'!$Y$35="Baja",'Mapa de Riesgos'!$AA$35="Catastrófico"),CONCATENATE("R4C",'Mapa de Riesgos'!$O$35),"")</f>
        <v/>
      </c>
      <c r="AN39" s="41"/>
      <c r="AO39" s="321"/>
      <c r="AP39" s="322"/>
      <c r="AQ39" s="322"/>
      <c r="AR39" s="322"/>
      <c r="AS39" s="322"/>
      <c r="AT39" s="323"/>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row>
    <row r="40" spans="1:80" ht="15" customHeight="1" x14ac:dyDescent="0.25">
      <c r="A40" s="41"/>
      <c r="B40" s="249"/>
      <c r="C40" s="249"/>
      <c r="D40" s="250"/>
      <c r="E40" s="290"/>
      <c r="F40" s="291"/>
      <c r="G40" s="291"/>
      <c r="H40" s="291"/>
      <c r="I40" s="291"/>
      <c r="J40" s="34" t="str">
        <f>IF(AND('Mapa de Riesgos'!$Y$36="Baja",'Mapa de Riesgos'!$AA$36="Leve"),CONCATENATE("R5C",'Mapa de Riesgos'!$O$36),"")</f>
        <v>R5C1</v>
      </c>
      <c r="K40" s="35" t="str">
        <f>IF(AND('Mapa de Riesgos'!$Y$37="Baja",'Mapa de Riesgos'!$AA$37="Leve"),CONCATENATE("R5C",'Mapa de Riesgos'!$O$37),"")</f>
        <v/>
      </c>
      <c r="L40" s="35" t="str">
        <f>IF(AND('Mapa de Riesgos'!$Y$38="Baja",'Mapa de Riesgos'!$AA$38="Leve"),CONCATENATE("R5C",'Mapa de Riesgos'!$O$38),"")</f>
        <v/>
      </c>
      <c r="M40" s="35" t="str">
        <f>IF(AND('Mapa de Riesgos'!$Y$39="Baja",'Mapa de Riesgos'!$AA$39="Leve"),CONCATENATE("R5C",'Mapa de Riesgos'!$O$39),"")</f>
        <v/>
      </c>
      <c r="N40" s="35" t="str">
        <f>IF(AND('Mapa de Riesgos'!$Y$40="Baja",'Mapa de Riesgos'!$AA$40="Leve"),CONCATENATE("R5C",'Mapa de Riesgos'!$O$40),"")</f>
        <v/>
      </c>
      <c r="O40" s="36" t="str">
        <f>IF(AND('Mapa de Riesgos'!$Y$41="Baja",'Mapa de Riesgos'!$AA$41="Leve"),CONCATENATE("R5C",'Mapa de Riesgos'!$O$41),"")</f>
        <v/>
      </c>
      <c r="P40" s="25" t="str">
        <f>IF(AND('Mapa de Riesgos'!$Y$36="Baja",'Mapa de Riesgos'!$AA$36="Menor"),CONCATENATE("R5C",'Mapa de Riesgos'!$O$36),"")</f>
        <v/>
      </c>
      <c r="Q40" s="26" t="str">
        <f>IF(AND('Mapa de Riesgos'!$Y$37="Baja",'Mapa de Riesgos'!$AA$37="Menor"),CONCATENATE("R5C",'Mapa de Riesgos'!$O$37),"")</f>
        <v/>
      </c>
      <c r="R40" s="26" t="str">
        <f>IF(AND('Mapa de Riesgos'!$Y$38="Baja",'Mapa de Riesgos'!$AA$38="Menor"),CONCATENATE("R5C",'Mapa de Riesgos'!$O$38),"")</f>
        <v/>
      </c>
      <c r="S40" s="26" t="str">
        <f>IF(AND('Mapa de Riesgos'!$Y$39="Baja",'Mapa de Riesgos'!$AA$39="Menor"),CONCATENATE("R5C",'Mapa de Riesgos'!$O$39),"")</f>
        <v/>
      </c>
      <c r="T40" s="26" t="str">
        <f>IF(AND('Mapa de Riesgos'!$Y$40="Baja",'Mapa de Riesgos'!$AA$40="Menor"),CONCATENATE("R5C",'Mapa de Riesgos'!$O$40),"")</f>
        <v/>
      </c>
      <c r="U40" s="27" t="str">
        <f>IF(AND('Mapa de Riesgos'!$Y$41="Baja",'Mapa de Riesgos'!$AA$41="Menor"),CONCATENATE("R5C",'Mapa de Riesgos'!$O$41),"")</f>
        <v/>
      </c>
      <c r="V40" s="25" t="str">
        <f>IF(AND('Mapa de Riesgos'!$Y$36="Baja",'Mapa de Riesgos'!$AA$36="Moderado"),CONCATENATE("R5C",'Mapa de Riesgos'!$O$36),"")</f>
        <v/>
      </c>
      <c r="W40" s="26" t="str">
        <f>IF(AND('Mapa de Riesgos'!$Y$37="Baja",'Mapa de Riesgos'!$AA$37="Moderado"),CONCATENATE("R5C",'Mapa de Riesgos'!$O$37),"")</f>
        <v/>
      </c>
      <c r="X40" s="26" t="str">
        <f>IF(AND('Mapa de Riesgos'!$Y$38="Baja",'Mapa de Riesgos'!$AA$38="Moderado"),CONCATENATE("R5C",'Mapa de Riesgos'!$O$38),"")</f>
        <v/>
      </c>
      <c r="Y40" s="26" t="str">
        <f>IF(AND('Mapa de Riesgos'!$Y$39="Baja",'Mapa de Riesgos'!$AA$39="Moderado"),CONCATENATE("R5C",'Mapa de Riesgos'!$O$39),"")</f>
        <v/>
      </c>
      <c r="Z40" s="26" t="str">
        <f>IF(AND('Mapa de Riesgos'!$Y$40="Baja",'Mapa de Riesgos'!$AA$40="Moderado"),CONCATENATE("R5C",'Mapa de Riesgos'!$O$40),"")</f>
        <v/>
      </c>
      <c r="AA40" s="27" t="str">
        <f>IF(AND('Mapa de Riesgos'!$Y$41="Baja",'Mapa de Riesgos'!$AA$41="Moderado"),CONCATENATE("R5C",'Mapa de Riesgos'!$O$41),"")</f>
        <v/>
      </c>
      <c r="AB40" s="10" t="str">
        <f>IF(AND('Mapa de Riesgos'!$Y$36="Baja",'Mapa de Riesgos'!$AA$36="Mayor"),CONCATENATE("R5C",'Mapa de Riesgos'!$O$36),"")</f>
        <v/>
      </c>
      <c r="AC40" s="11" t="str">
        <f>IF(AND('Mapa de Riesgos'!$Y$37="Baja",'Mapa de Riesgos'!$AA$37="Mayor"),CONCATENATE("R5C",'Mapa de Riesgos'!$O$37),"")</f>
        <v/>
      </c>
      <c r="AD40" s="11" t="str">
        <f>IF(AND('Mapa de Riesgos'!$Y$38="Baja",'Mapa de Riesgos'!$AA$38="Mayor"),CONCATENATE("R5C",'Mapa de Riesgos'!$O$38),"")</f>
        <v/>
      </c>
      <c r="AE40" s="11" t="str">
        <f>IF(AND('Mapa de Riesgos'!$Y$39="Baja",'Mapa de Riesgos'!$AA$39="Mayor"),CONCATENATE("R5C",'Mapa de Riesgos'!$O$39),"")</f>
        <v/>
      </c>
      <c r="AF40" s="11" t="str">
        <f>IF(AND('Mapa de Riesgos'!$Y$40="Baja",'Mapa de Riesgos'!$AA$40="Mayor"),CONCATENATE("R5C",'Mapa de Riesgos'!$O$40),"")</f>
        <v/>
      </c>
      <c r="AG40" s="12" t="str">
        <f>IF(AND('Mapa de Riesgos'!$Y$41="Baja",'Mapa de Riesgos'!$AA$41="Mayor"),CONCATENATE("R5C",'Mapa de Riesgos'!$O$41),"")</f>
        <v/>
      </c>
      <c r="AH40" s="13" t="str">
        <f>IF(AND('Mapa de Riesgos'!$Y$36="Baja",'Mapa de Riesgos'!$AA$36="Catastrófico"),CONCATENATE("R5C",'Mapa de Riesgos'!$O$36),"")</f>
        <v/>
      </c>
      <c r="AI40" s="14" t="str">
        <f>IF(AND('Mapa de Riesgos'!$Y$37="Baja",'Mapa de Riesgos'!$AA$37="Catastrófico"),CONCATENATE("R5C",'Mapa de Riesgos'!$O$37),"")</f>
        <v/>
      </c>
      <c r="AJ40" s="14" t="str">
        <f>IF(AND('Mapa de Riesgos'!$Y$38="Baja",'Mapa de Riesgos'!$AA$38="Catastrófico"),CONCATENATE("R5C",'Mapa de Riesgos'!$O$38),"")</f>
        <v/>
      </c>
      <c r="AK40" s="14" t="str">
        <f>IF(AND('Mapa de Riesgos'!$Y$39="Baja",'Mapa de Riesgos'!$AA$39="Catastrófico"),CONCATENATE("R5C",'Mapa de Riesgos'!$O$39),"")</f>
        <v/>
      </c>
      <c r="AL40" s="14" t="str">
        <f>IF(AND('Mapa de Riesgos'!$Y$40="Baja",'Mapa de Riesgos'!$AA$40="Catastrófico"),CONCATENATE("R5C",'Mapa de Riesgos'!$O$40),"")</f>
        <v/>
      </c>
      <c r="AM40" s="15" t="str">
        <f>IF(AND('Mapa de Riesgos'!$Y$41="Baja",'Mapa de Riesgos'!$AA$41="Catastrófico"),CONCATENATE("R5C",'Mapa de Riesgos'!$O$41),"")</f>
        <v/>
      </c>
      <c r="AN40" s="41"/>
      <c r="AO40" s="321"/>
      <c r="AP40" s="322"/>
      <c r="AQ40" s="322"/>
      <c r="AR40" s="322"/>
      <c r="AS40" s="322"/>
      <c r="AT40" s="323"/>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row>
    <row r="41" spans="1:80" ht="15" customHeight="1" x14ac:dyDescent="0.25">
      <c r="A41" s="41"/>
      <c r="B41" s="249"/>
      <c r="C41" s="249"/>
      <c r="D41" s="250"/>
      <c r="E41" s="290"/>
      <c r="F41" s="291"/>
      <c r="G41" s="291"/>
      <c r="H41" s="291"/>
      <c r="I41" s="291"/>
      <c r="J41" s="34" t="str">
        <f>IF(AND('Mapa de Riesgos'!$Y$42="Baja",'Mapa de Riesgos'!$AA$42="Leve"),CONCATENATE("R6C",'Mapa de Riesgos'!$O$42),"")</f>
        <v/>
      </c>
      <c r="K41" s="35" t="str">
        <f>IF(AND('Mapa de Riesgos'!$Y$43="Baja",'Mapa de Riesgos'!$AA$43="Leve"),CONCATENATE("R6C",'Mapa de Riesgos'!$O$43),"")</f>
        <v/>
      </c>
      <c r="L41" s="35" t="str">
        <f>IF(AND('Mapa de Riesgos'!$Y$44="Baja",'Mapa de Riesgos'!$AA$44="Leve"),CONCATENATE("R6C",'Mapa de Riesgos'!$O$44),"")</f>
        <v/>
      </c>
      <c r="M41" s="35" t="str">
        <f>IF(AND('Mapa de Riesgos'!$Y$45="Baja",'Mapa de Riesgos'!$AA$45="Leve"),CONCATENATE("R6C",'Mapa de Riesgos'!$O$45),"")</f>
        <v/>
      </c>
      <c r="N41" s="35" t="str">
        <f>IF(AND('Mapa de Riesgos'!$Y$46="Baja",'Mapa de Riesgos'!$AA$46="Leve"),CONCATENATE("R6C",'Mapa de Riesgos'!$O$46),"")</f>
        <v/>
      </c>
      <c r="O41" s="36" t="str">
        <f>IF(AND('Mapa de Riesgos'!$Y$47="Baja",'Mapa de Riesgos'!$AA$47="Leve"),CONCATENATE("R6C",'Mapa de Riesgos'!$O$47),"")</f>
        <v/>
      </c>
      <c r="P41" s="25" t="str">
        <f>IF(AND('Mapa de Riesgos'!$Y$42="Baja",'Mapa de Riesgos'!$AA$42="Menor"),CONCATENATE("R6C",'Mapa de Riesgos'!$O$42),"")</f>
        <v/>
      </c>
      <c r="Q41" s="26" t="str">
        <f>IF(AND('Mapa de Riesgos'!$Y$43="Baja",'Mapa de Riesgos'!$AA$43="Menor"),CONCATENATE("R6C",'Mapa de Riesgos'!$O$43),"")</f>
        <v/>
      </c>
      <c r="R41" s="26" t="str">
        <f>IF(AND('Mapa de Riesgos'!$Y$44="Baja",'Mapa de Riesgos'!$AA$44="Menor"),CONCATENATE("R6C",'Mapa de Riesgos'!$O$44),"")</f>
        <v/>
      </c>
      <c r="S41" s="26" t="str">
        <f>IF(AND('Mapa de Riesgos'!$Y$45="Baja",'Mapa de Riesgos'!$AA$45="Menor"),CONCATENATE("R6C",'Mapa de Riesgos'!$O$45),"")</f>
        <v/>
      </c>
      <c r="T41" s="26" t="str">
        <f>IF(AND('Mapa de Riesgos'!$Y$46="Baja",'Mapa de Riesgos'!$AA$46="Menor"),CONCATENATE("R6C",'Mapa de Riesgos'!$O$46),"")</f>
        <v/>
      </c>
      <c r="U41" s="27" t="str">
        <f>IF(AND('Mapa de Riesgos'!$Y$47="Baja",'Mapa de Riesgos'!$AA$47="Menor"),CONCATENATE("R6C",'Mapa de Riesgos'!$O$47),"")</f>
        <v/>
      </c>
      <c r="V41" s="25" t="str">
        <f>IF(AND('Mapa de Riesgos'!$Y$42="Baja",'Mapa de Riesgos'!$AA$42="Moderado"),CONCATENATE("R6C",'Mapa de Riesgos'!$O$42),"")</f>
        <v>R6C1</v>
      </c>
      <c r="W41" s="26" t="str">
        <f>IF(AND('Mapa de Riesgos'!$Y$43="Baja",'Mapa de Riesgos'!$AA$43="Moderado"),CONCATENATE("R6C",'Mapa de Riesgos'!$O$43),"")</f>
        <v/>
      </c>
      <c r="X41" s="26" t="str">
        <f>IF(AND('Mapa de Riesgos'!$Y$44="Baja",'Mapa de Riesgos'!$AA$44="Moderado"),CONCATENATE("R6C",'Mapa de Riesgos'!$O$44),"")</f>
        <v/>
      </c>
      <c r="Y41" s="26" t="str">
        <f>IF(AND('Mapa de Riesgos'!$Y$45="Baja",'Mapa de Riesgos'!$AA$45="Moderado"),CONCATENATE("R6C",'Mapa de Riesgos'!$O$45),"")</f>
        <v/>
      </c>
      <c r="Z41" s="26" t="str">
        <f>IF(AND('Mapa de Riesgos'!$Y$46="Baja",'Mapa de Riesgos'!$AA$46="Moderado"),CONCATENATE("R6C",'Mapa de Riesgos'!$O$46),"")</f>
        <v/>
      </c>
      <c r="AA41" s="27" t="str">
        <f>IF(AND('Mapa de Riesgos'!$Y$47="Baja",'Mapa de Riesgos'!$AA$47="Moderado"),CONCATENATE("R6C",'Mapa de Riesgos'!$O$47),"")</f>
        <v/>
      </c>
      <c r="AB41" s="10" t="str">
        <f>IF(AND('Mapa de Riesgos'!$Y$42="Baja",'Mapa de Riesgos'!$AA$42="Mayor"),CONCATENATE("R6C",'Mapa de Riesgos'!$O$42),"")</f>
        <v/>
      </c>
      <c r="AC41" s="11" t="str">
        <f>IF(AND('Mapa de Riesgos'!$Y$43="Baja",'Mapa de Riesgos'!$AA$43="Mayor"),CONCATENATE("R6C",'Mapa de Riesgos'!$O$43),"")</f>
        <v/>
      </c>
      <c r="AD41" s="11" t="str">
        <f>IF(AND('Mapa de Riesgos'!$Y$44="Baja",'Mapa de Riesgos'!$AA$44="Mayor"),CONCATENATE("R6C",'Mapa de Riesgos'!$O$44),"")</f>
        <v/>
      </c>
      <c r="AE41" s="11" t="str">
        <f>IF(AND('Mapa de Riesgos'!$Y$45="Baja",'Mapa de Riesgos'!$AA$45="Mayor"),CONCATENATE("R6C",'Mapa de Riesgos'!$O$45),"")</f>
        <v/>
      </c>
      <c r="AF41" s="11" t="str">
        <f>IF(AND('Mapa de Riesgos'!$Y$46="Baja",'Mapa de Riesgos'!$AA$46="Mayor"),CONCATENATE("R6C",'Mapa de Riesgos'!$O$46),"")</f>
        <v/>
      </c>
      <c r="AG41" s="12" t="str">
        <f>IF(AND('Mapa de Riesgos'!$Y$47="Baja",'Mapa de Riesgos'!$AA$47="Mayor"),CONCATENATE("R6C",'Mapa de Riesgos'!$O$47),"")</f>
        <v/>
      </c>
      <c r="AH41" s="13" t="str">
        <f>IF(AND('Mapa de Riesgos'!$Y$42="Baja",'Mapa de Riesgos'!$AA$42="Catastrófico"),CONCATENATE("R6C",'Mapa de Riesgos'!$O$42),"")</f>
        <v/>
      </c>
      <c r="AI41" s="14" t="str">
        <f>IF(AND('Mapa de Riesgos'!$Y$43="Baja",'Mapa de Riesgos'!$AA$43="Catastrófico"),CONCATENATE("R6C",'Mapa de Riesgos'!$O$43),"")</f>
        <v/>
      </c>
      <c r="AJ41" s="14" t="str">
        <f>IF(AND('Mapa de Riesgos'!$Y$44="Baja",'Mapa de Riesgos'!$AA$44="Catastrófico"),CONCATENATE("R6C",'Mapa de Riesgos'!$O$44),"")</f>
        <v/>
      </c>
      <c r="AK41" s="14" t="str">
        <f>IF(AND('Mapa de Riesgos'!$Y$45="Baja",'Mapa de Riesgos'!$AA$45="Catastrófico"),CONCATENATE("R6C",'Mapa de Riesgos'!$O$45),"")</f>
        <v/>
      </c>
      <c r="AL41" s="14" t="str">
        <f>IF(AND('Mapa de Riesgos'!$Y$46="Baja",'Mapa de Riesgos'!$AA$46="Catastrófico"),CONCATENATE("R6C",'Mapa de Riesgos'!$O$46),"")</f>
        <v/>
      </c>
      <c r="AM41" s="15" t="str">
        <f>IF(AND('Mapa de Riesgos'!$Y$47="Baja",'Mapa de Riesgos'!$AA$47="Catastrófico"),CONCATENATE("R6C",'Mapa de Riesgos'!$O$47),"")</f>
        <v/>
      </c>
      <c r="AN41" s="41"/>
      <c r="AO41" s="321"/>
      <c r="AP41" s="322"/>
      <c r="AQ41" s="322"/>
      <c r="AR41" s="322"/>
      <c r="AS41" s="322"/>
      <c r="AT41" s="323"/>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row>
    <row r="42" spans="1:80" ht="15" customHeight="1" x14ac:dyDescent="0.25">
      <c r="A42" s="41"/>
      <c r="B42" s="249"/>
      <c r="C42" s="249"/>
      <c r="D42" s="250"/>
      <c r="E42" s="290"/>
      <c r="F42" s="291"/>
      <c r="G42" s="291"/>
      <c r="H42" s="291"/>
      <c r="I42" s="291"/>
      <c r="J42" s="34" t="str">
        <f>IF(AND('Mapa de Riesgos'!$Y$48="Baja",'Mapa de Riesgos'!$AA$48="Leve"),CONCATENATE("R7C",'Mapa de Riesgos'!$O$48),"")</f>
        <v/>
      </c>
      <c r="K42" s="35" t="str">
        <f>IF(AND('Mapa de Riesgos'!$Y$49="Baja",'Mapa de Riesgos'!$AA$49="Leve"),CONCATENATE("R7C",'Mapa de Riesgos'!$O$49),"")</f>
        <v/>
      </c>
      <c r="L42" s="35" t="str">
        <f>IF(AND('Mapa de Riesgos'!$Y$50="Baja",'Mapa de Riesgos'!$AA$50="Leve"),CONCATENATE("R7C",'Mapa de Riesgos'!$O$50),"")</f>
        <v/>
      </c>
      <c r="M42" s="35" t="str">
        <f>IF(AND('Mapa de Riesgos'!$Y$51="Baja",'Mapa de Riesgos'!$AA$51="Leve"),CONCATENATE("R7C",'Mapa de Riesgos'!$O$51),"")</f>
        <v/>
      </c>
      <c r="N42" s="35" t="str">
        <f>IF(AND('Mapa de Riesgos'!$Y$52="Baja",'Mapa de Riesgos'!$AA$52="Leve"),CONCATENATE("R7C",'Mapa de Riesgos'!$O$52),"")</f>
        <v/>
      </c>
      <c r="O42" s="36" t="str">
        <f>IF(AND('Mapa de Riesgos'!$Y$53="Baja",'Mapa de Riesgos'!$AA$53="Leve"),CONCATENATE("R7C",'Mapa de Riesgos'!$O$53),"")</f>
        <v/>
      </c>
      <c r="P42" s="25" t="str">
        <f>IF(AND('Mapa de Riesgos'!$Y$48="Baja",'Mapa de Riesgos'!$AA$48="Menor"),CONCATENATE("R7C",'Mapa de Riesgos'!$O$48),"")</f>
        <v/>
      </c>
      <c r="Q42" s="26" t="str">
        <f>IF(AND('Mapa de Riesgos'!$Y$49="Baja",'Mapa de Riesgos'!$AA$49="Menor"),CONCATENATE("R7C",'Mapa de Riesgos'!$O$49),"")</f>
        <v/>
      </c>
      <c r="R42" s="26" t="str">
        <f>IF(AND('Mapa de Riesgos'!$Y$50="Baja",'Mapa de Riesgos'!$AA$50="Menor"),CONCATENATE("R7C",'Mapa de Riesgos'!$O$50),"")</f>
        <v/>
      </c>
      <c r="S42" s="26" t="str">
        <f>IF(AND('Mapa de Riesgos'!$Y$51="Baja",'Mapa de Riesgos'!$AA$51="Menor"),CONCATENATE("R7C",'Mapa de Riesgos'!$O$51),"")</f>
        <v/>
      </c>
      <c r="T42" s="26" t="str">
        <f>IF(AND('Mapa de Riesgos'!$Y$52="Baja",'Mapa de Riesgos'!$AA$52="Menor"),CONCATENATE("R7C",'Mapa de Riesgos'!$O$52),"")</f>
        <v/>
      </c>
      <c r="U42" s="27" t="str">
        <f>IF(AND('Mapa de Riesgos'!$Y$53="Baja",'Mapa de Riesgos'!$AA$53="Menor"),CONCATENATE("R7C",'Mapa de Riesgos'!$O$53),"")</f>
        <v/>
      </c>
      <c r="V42" s="25" t="str">
        <f>IF(AND('Mapa de Riesgos'!$Y$48="Baja",'Mapa de Riesgos'!$AA$48="Moderado"),CONCATENATE("R7C",'Mapa de Riesgos'!$O$48),"")</f>
        <v/>
      </c>
      <c r="W42" s="26" t="str">
        <f>IF(AND('Mapa de Riesgos'!$Y$49="Baja",'Mapa de Riesgos'!$AA$49="Moderado"),CONCATENATE("R7C",'Mapa de Riesgos'!$O$49),"")</f>
        <v/>
      </c>
      <c r="X42" s="26" t="str">
        <f>IF(AND('Mapa de Riesgos'!$Y$50="Baja",'Mapa de Riesgos'!$AA$50="Moderado"),CONCATENATE("R7C",'Mapa de Riesgos'!$O$50),"")</f>
        <v/>
      </c>
      <c r="Y42" s="26" t="str">
        <f>IF(AND('Mapa de Riesgos'!$Y$51="Baja",'Mapa de Riesgos'!$AA$51="Moderado"),CONCATENATE("R7C",'Mapa de Riesgos'!$O$51),"")</f>
        <v/>
      </c>
      <c r="Z42" s="26" t="str">
        <f>IF(AND('Mapa de Riesgos'!$Y$52="Baja",'Mapa de Riesgos'!$AA$52="Moderado"),CONCATENATE("R7C",'Mapa de Riesgos'!$O$52),"")</f>
        <v/>
      </c>
      <c r="AA42" s="27" t="str">
        <f>IF(AND('Mapa de Riesgos'!$Y$53="Baja",'Mapa de Riesgos'!$AA$53="Moderado"),CONCATENATE("R7C",'Mapa de Riesgos'!$O$53),"")</f>
        <v/>
      </c>
      <c r="AB42" s="10" t="str">
        <f>IF(AND('Mapa de Riesgos'!$Y$48="Baja",'Mapa de Riesgos'!$AA$48="Mayor"),CONCATENATE("R7C",'Mapa de Riesgos'!$O$48),"")</f>
        <v>R7C1</v>
      </c>
      <c r="AC42" s="11" t="str">
        <f>IF(AND('Mapa de Riesgos'!$Y$49="Baja",'Mapa de Riesgos'!$AA$49="Mayor"),CONCATENATE("R7C",'Mapa de Riesgos'!$O$49),"")</f>
        <v/>
      </c>
      <c r="AD42" s="11" t="str">
        <f>IF(AND('Mapa de Riesgos'!$Y$50="Baja",'Mapa de Riesgos'!$AA$50="Mayor"),CONCATENATE("R7C",'Mapa de Riesgos'!$O$50),"")</f>
        <v/>
      </c>
      <c r="AE42" s="11" t="str">
        <f>IF(AND('Mapa de Riesgos'!$Y$51="Baja",'Mapa de Riesgos'!$AA$51="Mayor"),CONCATENATE("R7C",'Mapa de Riesgos'!$O$51),"")</f>
        <v/>
      </c>
      <c r="AF42" s="11" t="str">
        <f>IF(AND('Mapa de Riesgos'!$Y$52="Baja",'Mapa de Riesgos'!$AA$52="Mayor"),CONCATENATE("R7C",'Mapa de Riesgos'!$O$52),"")</f>
        <v/>
      </c>
      <c r="AG42" s="12" t="str">
        <f>IF(AND('Mapa de Riesgos'!$Y$53="Baja",'Mapa de Riesgos'!$AA$53="Mayor"),CONCATENATE("R7C",'Mapa de Riesgos'!$O$53),"")</f>
        <v/>
      </c>
      <c r="AH42" s="13" t="str">
        <f>IF(AND('Mapa de Riesgos'!$Y$48="Baja",'Mapa de Riesgos'!$AA$48="Catastrófico"),CONCATENATE("R7C",'Mapa de Riesgos'!$O$48),"")</f>
        <v/>
      </c>
      <c r="AI42" s="14" t="str">
        <f>IF(AND('Mapa de Riesgos'!$Y$49="Baja",'Mapa de Riesgos'!$AA$49="Catastrófico"),CONCATENATE("R7C",'Mapa de Riesgos'!$O$49),"")</f>
        <v/>
      </c>
      <c r="AJ42" s="14" t="str">
        <f>IF(AND('Mapa de Riesgos'!$Y$50="Baja",'Mapa de Riesgos'!$AA$50="Catastrófico"),CONCATENATE("R7C",'Mapa de Riesgos'!$O$50),"")</f>
        <v/>
      </c>
      <c r="AK42" s="14" t="str">
        <f>IF(AND('Mapa de Riesgos'!$Y$51="Baja",'Mapa de Riesgos'!$AA$51="Catastrófico"),CONCATENATE("R7C",'Mapa de Riesgos'!$O$51),"")</f>
        <v/>
      </c>
      <c r="AL42" s="14" t="str">
        <f>IF(AND('Mapa de Riesgos'!$Y$52="Baja",'Mapa de Riesgos'!$AA$52="Catastrófico"),CONCATENATE("R7C",'Mapa de Riesgos'!$O$52),"")</f>
        <v/>
      </c>
      <c r="AM42" s="15" t="str">
        <f>IF(AND('Mapa de Riesgos'!$Y$53="Baja",'Mapa de Riesgos'!$AA$53="Catastrófico"),CONCATENATE("R7C",'Mapa de Riesgos'!$O$53),"")</f>
        <v/>
      </c>
      <c r="AN42" s="41"/>
      <c r="AO42" s="321"/>
      <c r="AP42" s="322"/>
      <c r="AQ42" s="322"/>
      <c r="AR42" s="322"/>
      <c r="AS42" s="322"/>
      <c r="AT42" s="323"/>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row>
    <row r="43" spans="1:80" ht="15" customHeight="1" x14ac:dyDescent="0.25">
      <c r="A43" s="41"/>
      <c r="B43" s="249"/>
      <c r="C43" s="249"/>
      <c r="D43" s="250"/>
      <c r="E43" s="290"/>
      <c r="F43" s="291"/>
      <c r="G43" s="291"/>
      <c r="H43" s="291"/>
      <c r="I43" s="291"/>
      <c r="J43" s="34" t="str">
        <f>IF(AND('Mapa de Riesgos'!$Y$54="Baja",'Mapa de Riesgos'!$AA$54="Leve"),CONCATENATE("R8C",'Mapa de Riesgos'!$O$54),"")</f>
        <v/>
      </c>
      <c r="K43" s="35" t="str">
        <f>IF(AND('Mapa de Riesgos'!$Y$55="Baja",'Mapa de Riesgos'!$AA$55="Leve"),CONCATENATE("R8C",'Mapa de Riesgos'!$O$55),"")</f>
        <v/>
      </c>
      <c r="L43" s="35" t="str">
        <f>IF(AND('Mapa de Riesgos'!$Y$56="Baja",'Mapa de Riesgos'!$AA$56="Leve"),CONCATENATE("R8C",'Mapa de Riesgos'!$O$56),"")</f>
        <v/>
      </c>
      <c r="M43" s="35" t="str">
        <f>IF(AND('Mapa de Riesgos'!$Y$57="Baja",'Mapa de Riesgos'!$AA$57="Leve"),CONCATENATE("R8C",'Mapa de Riesgos'!$O$57),"")</f>
        <v/>
      </c>
      <c r="N43" s="35" t="str">
        <f>IF(AND('Mapa de Riesgos'!$Y$58="Baja",'Mapa de Riesgos'!$AA$58="Leve"),CONCATENATE("R8C",'Mapa de Riesgos'!$O$58),"")</f>
        <v/>
      </c>
      <c r="O43" s="36" t="str">
        <f>IF(AND('Mapa de Riesgos'!$Y$59="Baja",'Mapa de Riesgos'!$AA$59="Leve"),CONCATENATE("R8C",'Mapa de Riesgos'!$O$59),"")</f>
        <v/>
      </c>
      <c r="P43" s="25" t="str">
        <f>IF(AND('Mapa de Riesgos'!$Y$54="Baja",'Mapa de Riesgos'!$AA$54="Menor"),CONCATENATE("R8C",'Mapa de Riesgos'!$O$54),"")</f>
        <v/>
      </c>
      <c r="Q43" s="26" t="str">
        <f>IF(AND('Mapa de Riesgos'!$Y$55="Baja",'Mapa de Riesgos'!$AA$55="Menor"),CONCATENATE("R8C",'Mapa de Riesgos'!$O$55),"")</f>
        <v/>
      </c>
      <c r="R43" s="26" t="str">
        <f>IF(AND('Mapa de Riesgos'!$Y$56="Baja",'Mapa de Riesgos'!$AA$56="Menor"),CONCATENATE("R8C",'Mapa de Riesgos'!$O$56),"")</f>
        <v/>
      </c>
      <c r="S43" s="26" t="str">
        <f>IF(AND('Mapa de Riesgos'!$Y$57="Baja",'Mapa de Riesgos'!$AA$57="Menor"),CONCATENATE("R8C",'Mapa de Riesgos'!$O$57),"")</f>
        <v/>
      </c>
      <c r="T43" s="26" t="str">
        <f>IF(AND('Mapa de Riesgos'!$Y$58="Baja",'Mapa de Riesgos'!$AA$58="Menor"),CONCATENATE("R8C",'Mapa de Riesgos'!$O$58),"")</f>
        <v/>
      </c>
      <c r="U43" s="27" t="str">
        <f>IF(AND('Mapa de Riesgos'!$Y$59="Baja",'Mapa de Riesgos'!$AA$59="Menor"),CONCATENATE("R8C",'Mapa de Riesgos'!$O$59),"")</f>
        <v/>
      </c>
      <c r="V43" s="25" t="str">
        <f>IF(AND('Mapa de Riesgos'!$Y$54="Baja",'Mapa de Riesgos'!$AA$54="Moderado"),CONCATENATE("R8C",'Mapa de Riesgos'!$O$54),"")</f>
        <v/>
      </c>
      <c r="W43" s="26" t="str">
        <f>IF(AND('Mapa de Riesgos'!$Y$55="Baja",'Mapa de Riesgos'!$AA$55="Moderado"),CONCATENATE("R8C",'Mapa de Riesgos'!$O$55),"")</f>
        <v/>
      </c>
      <c r="X43" s="26" t="str">
        <f>IF(AND('Mapa de Riesgos'!$Y$56="Baja",'Mapa de Riesgos'!$AA$56="Moderado"),CONCATENATE("R8C",'Mapa de Riesgos'!$O$56),"")</f>
        <v/>
      </c>
      <c r="Y43" s="26" t="str">
        <f>IF(AND('Mapa de Riesgos'!$Y$57="Baja",'Mapa de Riesgos'!$AA$57="Moderado"),CONCATENATE("R8C",'Mapa de Riesgos'!$O$57),"")</f>
        <v/>
      </c>
      <c r="Z43" s="26" t="str">
        <f>IF(AND('Mapa de Riesgos'!$Y$58="Baja",'Mapa de Riesgos'!$AA$58="Moderado"),CONCATENATE("R8C",'Mapa de Riesgos'!$O$58),"")</f>
        <v/>
      </c>
      <c r="AA43" s="27" t="str">
        <f>IF(AND('Mapa de Riesgos'!$Y$59="Baja",'Mapa de Riesgos'!$AA$59="Moderado"),CONCATENATE("R8C",'Mapa de Riesgos'!$O$59),"")</f>
        <v/>
      </c>
      <c r="AB43" s="10" t="str">
        <f>IF(AND('Mapa de Riesgos'!$Y$54="Baja",'Mapa de Riesgos'!$AA$54="Mayor"),CONCATENATE("R8C",'Mapa de Riesgos'!$O$54),"")</f>
        <v/>
      </c>
      <c r="AC43" s="11" t="str">
        <f>IF(AND('Mapa de Riesgos'!$Y$55="Baja",'Mapa de Riesgos'!$AA$55="Mayor"),CONCATENATE("R8C",'Mapa de Riesgos'!$O$55),"")</f>
        <v/>
      </c>
      <c r="AD43" s="11" t="str">
        <f>IF(AND('Mapa de Riesgos'!$Y$56="Baja",'Mapa de Riesgos'!$AA$56="Mayor"),CONCATENATE("R8C",'Mapa de Riesgos'!$O$56),"")</f>
        <v/>
      </c>
      <c r="AE43" s="11" t="str">
        <f>IF(AND('Mapa de Riesgos'!$Y$57="Baja",'Mapa de Riesgos'!$AA$57="Mayor"),CONCATENATE("R8C",'Mapa de Riesgos'!$O$57),"")</f>
        <v/>
      </c>
      <c r="AF43" s="11" t="str">
        <f>IF(AND('Mapa de Riesgos'!$Y$58="Baja",'Mapa de Riesgos'!$AA$58="Mayor"),CONCATENATE("R8C",'Mapa de Riesgos'!$O$58),"")</f>
        <v/>
      </c>
      <c r="AG43" s="12" t="str">
        <f>IF(AND('Mapa de Riesgos'!$Y$59="Baja",'Mapa de Riesgos'!$AA$59="Mayor"),CONCATENATE("R8C",'Mapa de Riesgos'!$O$59),"")</f>
        <v/>
      </c>
      <c r="AH43" s="13" t="str">
        <f>IF(AND('Mapa de Riesgos'!$Y$54="Baja",'Mapa de Riesgos'!$AA$54="Catastrófico"),CONCATENATE("R8C",'Mapa de Riesgos'!$O$54),"")</f>
        <v/>
      </c>
      <c r="AI43" s="14" t="str">
        <f>IF(AND('Mapa de Riesgos'!$Y$55="Baja",'Mapa de Riesgos'!$AA$55="Catastrófico"),CONCATENATE("R8C",'Mapa de Riesgos'!$O$55),"")</f>
        <v/>
      </c>
      <c r="AJ43" s="14" t="str">
        <f>IF(AND('Mapa de Riesgos'!$Y$56="Baja",'Mapa de Riesgos'!$AA$56="Catastrófico"),CONCATENATE("R8C",'Mapa de Riesgos'!$O$56),"")</f>
        <v/>
      </c>
      <c r="AK43" s="14" t="str">
        <f>IF(AND('Mapa de Riesgos'!$Y$57="Baja",'Mapa de Riesgos'!$AA$57="Catastrófico"),CONCATENATE("R8C",'Mapa de Riesgos'!$O$57),"")</f>
        <v/>
      </c>
      <c r="AL43" s="14" t="str">
        <f>IF(AND('Mapa de Riesgos'!$Y$58="Baja",'Mapa de Riesgos'!$AA$58="Catastrófico"),CONCATENATE("R8C",'Mapa de Riesgos'!$O$58),"")</f>
        <v/>
      </c>
      <c r="AM43" s="15" t="str">
        <f>IF(AND('Mapa de Riesgos'!$Y$59="Baja",'Mapa de Riesgos'!$AA$59="Catastrófico"),CONCATENATE("R8C",'Mapa de Riesgos'!$O$59),"")</f>
        <v/>
      </c>
      <c r="AN43" s="41"/>
      <c r="AO43" s="321"/>
      <c r="AP43" s="322"/>
      <c r="AQ43" s="322"/>
      <c r="AR43" s="322"/>
      <c r="AS43" s="322"/>
      <c r="AT43" s="323"/>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row>
    <row r="44" spans="1:80" ht="15" customHeight="1" x14ac:dyDescent="0.25">
      <c r="A44" s="41"/>
      <c r="B44" s="249"/>
      <c r="C44" s="249"/>
      <c r="D44" s="250"/>
      <c r="E44" s="290"/>
      <c r="F44" s="291"/>
      <c r="G44" s="291"/>
      <c r="H44" s="291"/>
      <c r="I44" s="291"/>
      <c r="J44" s="34" t="str">
        <f>IF(AND('Mapa de Riesgos'!$Y$60="Baja",'Mapa de Riesgos'!$AA$60="Leve"),CONCATENATE("R9C",'Mapa de Riesgos'!$O$60),"")</f>
        <v/>
      </c>
      <c r="K44" s="35" t="str">
        <f>IF(AND('Mapa de Riesgos'!$Y$61="Baja",'Mapa de Riesgos'!$AA$61="Leve"),CONCATENATE("R9C",'Mapa de Riesgos'!$O$61),"")</f>
        <v/>
      </c>
      <c r="L44" s="35" t="str">
        <f>IF(AND('Mapa de Riesgos'!$Y$62="Baja",'Mapa de Riesgos'!$AA$62="Leve"),CONCATENATE("R9C",'Mapa de Riesgos'!$O$62),"")</f>
        <v/>
      </c>
      <c r="M44" s="35" t="str">
        <f>IF(AND('Mapa de Riesgos'!$Y$63="Baja",'Mapa de Riesgos'!$AA$63="Leve"),CONCATENATE("R9C",'Mapa de Riesgos'!$O$63),"")</f>
        <v/>
      </c>
      <c r="N44" s="35" t="str">
        <f>IF(AND('Mapa de Riesgos'!$Y$64="Baja",'Mapa de Riesgos'!$AA$64="Leve"),CONCATENATE("R9C",'Mapa de Riesgos'!$O$64),"")</f>
        <v/>
      </c>
      <c r="O44" s="36" t="str">
        <f>IF(AND('Mapa de Riesgos'!$Y$65="Baja",'Mapa de Riesgos'!$AA$65="Leve"),CONCATENATE("R9C",'Mapa de Riesgos'!$O$65),"")</f>
        <v/>
      </c>
      <c r="P44" s="25" t="str">
        <f>IF(AND('Mapa de Riesgos'!$Y$60="Baja",'Mapa de Riesgos'!$AA$60="Menor"),CONCATENATE("R9C",'Mapa de Riesgos'!$O$60),"")</f>
        <v/>
      </c>
      <c r="Q44" s="26" t="str">
        <f>IF(AND('Mapa de Riesgos'!$Y$61="Baja",'Mapa de Riesgos'!$AA$61="Menor"),CONCATENATE("R9C",'Mapa de Riesgos'!$O$61),"")</f>
        <v/>
      </c>
      <c r="R44" s="26" t="str">
        <f>IF(AND('Mapa de Riesgos'!$Y$62="Baja",'Mapa de Riesgos'!$AA$62="Menor"),CONCATENATE("R9C",'Mapa de Riesgos'!$O$62),"")</f>
        <v/>
      </c>
      <c r="S44" s="26" t="str">
        <f>IF(AND('Mapa de Riesgos'!$Y$63="Baja",'Mapa de Riesgos'!$AA$63="Menor"),CONCATENATE("R9C",'Mapa de Riesgos'!$O$63),"")</f>
        <v/>
      </c>
      <c r="T44" s="26" t="str">
        <f>IF(AND('Mapa de Riesgos'!$Y$64="Baja",'Mapa de Riesgos'!$AA$64="Menor"),CONCATENATE("R9C",'Mapa de Riesgos'!$O$64),"")</f>
        <v/>
      </c>
      <c r="U44" s="27" t="str">
        <f>IF(AND('Mapa de Riesgos'!$Y$65="Baja",'Mapa de Riesgos'!$AA$65="Menor"),CONCATENATE("R9C",'Mapa de Riesgos'!$O$65),"")</f>
        <v/>
      </c>
      <c r="V44" s="25" t="str">
        <f>IF(AND('Mapa de Riesgos'!$Y$60="Baja",'Mapa de Riesgos'!$AA$60="Moderado"),CONCATENATE("R9C",'Mapa de Riesgos'!$O$60),"")</f>
        <v/>
      </c>
      <c r="W44" s="26" t="str">
        <f>IF(AND('Mapa de Riesgos'!$Y$61="Baja",'Mapa de Riesgos'!$AA$61="Moderado"),CONCATENATE("R9C",'Mapa de Riesgos'!$O$61),"")</f>
        <v/>
      </c>
      <c r="X44" s="26" t="str">
        <f>IF(AND('Mapa de Riesgos'!$Y$62="Baja",'Mapa de Riesgos'!$AA$62="Moderado"),CONCATENATE("R9C",'Mapa de Riesgos'!$O$62),"")</f>
        <v/>
      </c>
      <c r="Y44" s="26" t="str">
        <f>IF(AND('Mapa de Riesgos'!$Y$63="Baja",'Mapa de Riesgos'!$AA$63="Moderado"),CONCATENATE("R9C",'Mapa de Riesgos'!$O$63),"")</f>
        <v/>
      </c>
      <c r="Z44" s="26" t="str">
        <f>IF(AND('Mapa de Riesgos'!$Y$64="Baja",'Mapa de Riesgos'!$AA$64="Moderado"),CONCATENATE("R9C",'Mapa de Riesgos'!$O$64),"")</f>
        <v/>
      </c>
      <c r="AA44" s="27" t="str">
        <f>IF(AND('Mapa de Riesgos'!$Y$65="Baja",'Mapa de Riesgos'!$AA$65="Moderado"),CONCATENATE("R9C",'Mapa de Riesgos'!$O$65),"")</f>
        <v/>
      </c>
      <c r="AB44" s="10" t="str">
        <f>IF(AND('Mapa de Riesgos'!$Y$60="Baja",'Mapa de Riesgos'!$AA$60="Mayor"),CONCATENATE("R9C",'Mapa de Riesgos'!$O$60),"")</f>
        <v/>
      </c>
      <c r="AC44" s="11" t="str">
        <f>IF(AND('Mapa de Riesgos'!$Y$61="Baja",'Mapa de Riesgos'!$AA$61="Mayor"),CONCATENATE("R9C",'Mapa de Riesgos'!$O$61),"")</f>
        <v/>
      </c>
      <c r="AD44" s="11" t="str">
        <f>IF(AND('Mapa de Riesgos'!$Y$62="Baja",'Mapa de Riesgos'!$AA$62="Mayor"),CONCATENATE("R9C",'Mapa de Riesgos'!$O$62),"")</f>
        <v/>
      </c>
      <c r="AE44" s="11" t="str">
        <f>IF(AND('Mapa de Riesgos'!$Y$63="Baja",'Mapa de Riesgos'!$AA$63="Mayor"),CONCATENATE("R9C",'Mapa de Riesgos'!$O$63),"")</f>
        <v/>
      </c>
      <c r="AF44" s="11" t="str">
        <f>IF(AND('Mapa de Riesgos'!$Y$64="Baja",'Mapa de Riesgos'!$AA$64="Mayor"),CONCATENATE("R9C",'Mapa de Riesgos'!$O$64),"")</f>
        <v/>
      </c>
      <c r="AG44" s="12" t="str">
        <f>IF(AND('Mapa de Riesgos'!$Y$65="Baja",'Mapa de Riesgos'!$AA$65="Mayor"),CONCATENATE("R9C",'Mapa de Riesgos'!$O$65),"")</f>
        <v/>
      </c>
      <c r="AH44" s="13" t="str">
        <f>IF(AND('Mapa de Riesgos'!$Y$60="Baja",'Mapa de Riesgos'!$AA$60="Catastrófico"),CONCATENATE("R9C",'Mapa de Riesgos'!$O$60),"")</f>
        <v/>
      </c>
      <c r="AI44" s="14" t="str">
        <f>IF(AND('Mapa de Riesgos'!$Y$61="Baja",'Mapa de Riesgos'!$AA$61="Catastrófico"),CONCATENATE("R9C",'Mapa de Riesgos'!$O$61),"")</f>
        <v/>
      </c>
      <c r="AJ44" s="14" t="str">
        <f>IF(AND('Mapa de Riesgos'!$Y$62="Baja",'Mapa de Riesgos'!$AA$62="Catastrófico"),CONCATENATE("R9C",'Mapa de Riesgos'!$O$62),"")</f>
        <v/>
      </c>
      <c r="AK44" s="14" t="str">
        <f>IF(AND('Mapa de Riesgos'!$Y$63="Baja",'Mapa de Riesgos'!$AA$63="Catastrófico"),CONCATENATE("R9C",'Mapa de Riesgos'!$O$63),"")</f>
        <v/>
      </c>
      <c r="AL44" s="14" t="str">
        <f>IF(AND('Mapa de Riesgos'!$Y$64="Baja",'Mapa de Riesgos'!$AA$64="Catastrófico"),CONCATENATE("R9C",'Mapa de Riesgos'!$O$64),"")</f>
        <v/>
      </c>
      <c r="AM44" s="15" t="str">
        <f>IF(AND('Mapa de Riesgos'!$Y$65="Baja",'Mapa de Riesgos'!$AA$65="Catastrófico"),CONCATENATE("R9C",'Mapa de Riesgos'!$O$65),"")</f>
        <v/>
      </c>
      <c r="AN44" s="41"/>
      <c r="AO44" s="321"/>
      <c r="AP44" s="322"/>
      <c r="AQ44" s="322"/>
      <c r="AR44" s="322"/>
      <c r="AS44" s="322"/>
      <c r="AT44" s="323"/>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row>
    <row r="45" spans="1:80" ht="15.75" customHeight="1" thickBot="1" x14ac:dyDescent="0.3">
      <c r="A45" s="41"/>
      <c r="B45" s="249"/>
      <c r="C45" s="249"/>
      <c r="D45" s="250"/>
      <c r="E45" s="293"/>
      <c r="F45" s="294"/>
      <c r="G45" s="294"/>
      <c r="H45" s="294"/>
      <c r="I45" s="294"/>
      <c r="J45" s="37" t="str">
        <f>IF(AND('Mapa de Riesgos'!$Y$66="Baja",'Mapa de Riesgos'!$AA$66="Leve"),CONCATENATE("R10C",'Mapa de Riesgos'!$O$66),"")</f>
        <v/>
      </c>
      <c r="K45" s="38" t="str">
        <f>IF(AND('Mapa de Riesgos'!$Y$67="Baja",'Mapa de Riesgos'!$AA$67="Leve"),CONCATENATE("R10C",'Mapa de Riesgos'!$O$67),"")</f>
        <v/>
      </c>
      <c r="L45" s="38" t="str">
        <f>IF(AND('Mapa de Riesgos'!$Y$68="Baja",'Mapa de Riesgos'!$AA$68="Leve"),CONCATENATE("R10C",'Mapa de Riesgos'!$O$68),"")</f>
        <v/>
      </c>
      <c r="M45" s="38" t="str">
        <f>IF(AND('Mapa de Riesgos'!$Y$69="Baja",'Mapa de Riesgos'!$AA$69="Leve"),CONCATENATE("R10C",'Mapa de Riesgos'!$O$69),"")</f>
        <v/>
      </c>
      <c r="N45" s="38" t="str">
        <f>IF(AND('Mapa de Riesgos'!$Y$70="Baja",'Mapa de Riesgos'!$AA$70="Leve"),CONCATENATE("R10C",'Mapa de Riesgos'!$O$70),"")</f>
        <v/>
      </c>
      <c r="O45" s="39" t="str">
        <f>IF(AND('Mapa de Riesgos'!$Y$71="Baja",'Mapa de Riesgos'!$AA$71="Leve"),CONCATENATE("R10C",'Mapa de Riesgos'!$O$71),"")</f>
        <v/>
      </c>
      <c r="P45" s="25" t="str">
        <f>IF(AND('Mapa de Riesgos'!$Y$66="Baja",'Mapa de Riesgos'!$AA$66="Menor"),CONCATENATE("R10C",'Mapa de Riesgos'!$O$66),"")</f>
        <v/>
      </c>
      <c r="Q45" s="26" t="str">
        <f>IF(AND('Mapa de Riesgos'!$Y$67="Baja",'Mapa de Riesgos'!$AA$67="Menor"),CONCATENATE("R10C",'Mapa de Riesgos'!$O$67),"")</f>
        <v/>
      </c>
      <c r="R45" s="26" t="str">
        <f>IF(AND('Mapa de Riesgos'!$Y$68="Baja",'Mapa de Riesgos'!$AA$68="Menor"),CONCATENATE("R10C",'Mapa de Riesgos'!$O$68),"")</f>
        <v/>
      </c>
      <c r="S45" s="26" t="str">
        <f>IF(AND('Mapa de Riesgos'!$Y$69="Baja",'Mapa de Riesgos'!$AA$69="Menor"),CONCATENATE("R10C",'Mapa de Riesgos'!$O$69),"")</f>
        <v/>
      </c>
      <c r="T45" s="26" t="str">
        <f>IF(AND('Mapa de Riesgos'!$Y$70="Baja",'Mapa de Riesgos'!$AA$70="Menor"),CONCATENATE("R10C",'Mapa de Riesgos'!$O$70),"")</f>
        <v/>
      </c>
      <c r="U45" s="27" t="str">
        <f>IF(AND('Mapa de Riesgos'!$Y$71="Baja",'Mapa de Riesgos'!$AA$71="Menor"),CONCATENATE("R10C",'Mapa de Riesgos'!$O$71),"")</f>
        <v/>
      </c>
      <c r="V45" s="28" t="str">
        <f>IF(AND('Mapa de Riesgos'!$Y$66="Baja",'Mapa de Riesgos'!$AA$66="Moderado"),CONCATENATE("R10C",'Mapa de Riesgos'!$O$66),"")</f>
        <v/>
      </c>
      <c r="W45" s="29" t="str">
        <f>IF(AND('Mapa de Riesgos'!$Y$67="Baja",'Mapa de Riesgos'!$AA$67="Moderado"),CONCATENATE("R10C",'Mapa de Riesgos'!$O$67),"")</f>
        <v/>
      </c>
      <c r="X45" s="29" t="str">
        <f>IF(AND('Mapa de Riesgos'!$Y$68="Baja",'Mapa de Riesgos'!$AA$68="Moderado"),CONCATENATE("R10C",'Mapa de Riesgos'!$O$68),"")</f>
        <v/>
      </c>
      <c r="Y45" s="29" t="str">
        <f>IF(AND('Mapa de Riesgos'!$Y$69="Baja",'Mapa de Riesgos'!$AA$69="Moderado"),CONCATENATE("R10C",'Mapa de Riesgos'!$O$69),"")</f>
        <v/>
      </c>
      <c r="Z45" s="29" t="str">
        <f>IF(AND('Mapa de Riesgos'!$Y$70="Baja",'Mapa de Riesgos'!$AA$70="Moderado"),CONCATENATE("R10C",'Mapa de Riesgos'!$O$70),"")</f>
        <v/>
      </c>
      <c r="AA45" s="30" t="str">
        <f>IF(AND('Mapa de Riesgos'!$Y$71="Baja",'Mapa de Riesgos'!$AA$71="Moderado"),CONCATENATE("R10C",'Mapa de Riesgos'!$O$71),"")</f>
        <v/>
      </c>
      <c r="AB45" s="16" t="str">
        <f>IF(AND('Mapa de Riesgos'!$Y$66="Baja",'Mapa de Riesgos'!$AA$66="Mayor"),CONCATENATE("R10C",'Mapa de Riesgos'!$O$66),"")</f>
        <v/>
      </c>
      <c r="AC45" s="17" t="str">
        <f>IF(AND('Mapa de Riesgos'!$Y$67="Baja",'Mapa de Riesgos'!$AA$67="Mayor"),CONCATENATE("R10C",'Mapa de Riesgos'!$O$67),"")</f>
        <v/>
      </c>
      <c r="AD45" s="17" t="str">
        <f>IF(AND('Mapa de Riesgos'!$Y$68="Baja",'Mapa de Riesgos'!$AA$68="Mayor"),CONCATENATE("R10C",'Mapa de Riesgos'!$O$68),"")</f>
        <v/>
      </c>
      <c r="AE45" s="17" t="str">
        <f>IF(AND('Mapa de Riesgos'!$Y$69="Baja",'Mapa de Riesgos'!$AA$69="Mayor"),CONCATENATE("R10C",'Mapa de Riesgos'!$O$69),"")</f>
        <v/>
      </c>
      <c r="AF45" s="17" t="str">
        <f>IF(AND('Mapa de Riesgos'!$Y$70="Baja",'Mapa de Riesgos'!$AA$70="Mayor"),CONCATENATE("R10C",'Mapa de Riesgos'!$O$70),"")</f>
        <v/>
      </c>
      <c r="AG45" s="18" t="str">
        <f>IF(AND('Mapa de Riesgos'!$Y$71="Baja",'Mapa de Riesgos'!$AA$71="Mayor"),CONCATENATE("R10C",'Mapa de Riesgos'!$O$71),"")</f>
        <v/>
      </c>
      <c r="AH45" s="19" t="str">
        <f>IF(AND('Mapa de Riesgos'!$Y$66="Baja",'Mapa de Riesgos'!$AA$66="Catastrófico"),CONCATENATE("R10C",'Mapa de Riesgos'!$O$66),"")</f>
        <v/>
      </c>
      <c r="AI45" s="20" t="str">
        <f>IF(AND('Mapa de Riesgos'!$Y$67="Baja",'Mapa de Riesgos'!$AA$67="Catastrófico"),CONCATENATE("R10C",'Mapa de Riesgos'!$O$67),"")</f>
        <v/>
      </c>
      <c r="AJ45" s="20" t="str">
        <f>IF(AND('Mapa de Riesgos'!$Y$68="Baja",'Mapa de Riesgos'!$AA$68="Catastrófico"),CONCATENATE("R10C",'Mapa de Riesgos'!$O$68),"")</f>
        <v/>
      </c>
      <c r="AK45" s="20" t="str">
        <f>IF(AND('Mapa de Riesgos'!$Y$69="Baja",'Mapa de Riesgos'!$AA$69="Catastrófico"),CONCATENATE("R10C",'Mapa de Riesgos'!$O$69),"")</f>
        <v/>
      </c>
      <c r="AL45" s="20" t="str">
        <f>IF(AND('Mapa de Riesgos'!$Y$70="Baja",'Mapa de Riesgos'!$AA$70="Catastrófico"),CONCATENATE("R10C",'Mapa de Riesgos'!$O$70),"")</f>
        <v/>
      </c>
      <c r="AM45" s="21" t="str">
        <f>IF(AND('Mapa de Riesgos'!$Y$71="Baja",'Mapa de Riesgos'!$AA$71="Catastrófico"),CONCATENATE("R10C",'Mapa de Riesgos'!$O$71),"")</f>
        <v/>
      </c>
      <c r="AN45" s="41"/>
      <c r="AO45" s="324"/>
      <c r="AP45" s="325"/>
      <c r="AQ45" s="325"/>
      <c r="AR45" s="325"/>
      <c r="AS45" s="325"/>
      <c r="AT45" s="326"/>
    </row>
    <row r="46" spans="1:80" ht="46.5" customHeight="1" x14ac:dyDescent="0.35">
      <c r="A46" s="41"/>
      <c r="B46" s="249"/>
      <c r="C46" s="249"/>
      <c r="D46" s="250"/>
      <c r="E46" s="287" t="s">
        <v>171</v>
      </c>
      <c r="F46" s="288"/>
      <c r="G46" s="288"/>
      <c r="H46" s="288"/>
      <c r="I46" s="289"/>
      <c r="J46" s="31" t="str">
        <f>IF(AND('Mapa de Riesgos'!$Y$12="Muy Baja",'Mapa de Riesgos'!$AA$12="Leve"),CONCATENATE("R1C",'Mapa de Riesgos'!$O$12),"")</f>
        <v/>
      </c>
      <c r="K46" s="32" t="str">
        <f>IF(AND('Mapa de Riesgos'!$Y$13="Muy Baja",'Mapa de Riesgos'!$AA$13="Leve"),CONCATENATE("R1C",'Mapa de Riesgos'!$O$13),"")</f>
        <v/>
      </c>
      <c r="L46" s="32" t="str">
        <f>IF(AND('Mapa de Riesgos'!$Y$14="Muy Baja",'Mapa de Riesgos'!$AA$14="Leve"),CONCATENATE("R1C",'Mapa de Riesgos'!$O$14),"")</f>
        <v/>
      </c>
      <c r="M46" s="32" t="str">
        <f>IF(AND('Mapa de Riesgos'!$Y$15="Muy Baja",'Mapa de Riesgos'!$AA$15="Leve"),CONCATENATE("R1C",'Mapa de Riesgos'!$O$15),"")</f>
        <v/>
      </c>
      <c r="N46" s="32" t="str">
        <f>IF(AND('Mapa de Riesgos'!$Y$16="Muy Baja",'Mapa de Riesgos'!$AA$16="Leve"),CONCATENATE("R1C",'Mapa de Riesgos'!$O$16),"")</f>
        <v/>
      </c>
      <c r="O46" s="33" t="str">
        <f>IF(AND('Mapa de Riesgos'!$Y$17="Muy Baja",'Mapa de Riesgos'!$AA$17="Leve"),CONCATENATE("R1C",'Mapa de Riesgos'!$O$17),"")</f>
        <v/>
      </c>
      <c r="P46" s="31" t="str">
        <f>IF(AND('Mapa de Riesgos'!$Y$12="Muy Baja",'Mapa de Riesgos'!$AA$12="Menor"),CONCATENATE("R1C",'Mapa de Riesgos'!$O$12),"")</f>
        <v/>
      </c>
      <c r="Q46" s="32" t="str">
        <f>IF(AND('Mapa de Riesgos'!$Y$13="Muy Baja",'Mapa de Riesgos'!$AA$13="Menor"),CONCATENATE("R1C",'Mapa de Riesgos'!$O$13),"")</f>
        <v/>
      </c>
      <c r="R46" s="32" t="str">
        <f>IF(AND('Mapa de Riesgos'!$Y$14="Muy Baja",'Mapa de Riesgos'!$AA$14="Menor"),CONCATENATE("R1C",'Mapa de Riesgos'!$O$14),"")</f>
        <v/>
      </c>
      <c r="S46" s="32" t="str">
        <f>IF(AND('Mapa de Riesgos'!$Y$15="Muy Baja",'Mapa de Riesgos'!$AA$15="Menor"),CONCATENATE("R1C",'Mapa de Riesgos'!$O$15),"")</f>
        <v/>
      </c>
      <c r="T46" s="32" t="str">
        <f>IF(AND('Mapa de Riesgos'!$Y$16="Muy Baja",'Mapa de Riesgos'!$AA$16="Menor"),CONCATENATE("R1C",'Mapa de Riesgos'!$O$16),"")</f>
        <v/>
      </c>
      <c r="U46" s="33" t="str">
        <f>IF(AND('Mapa de Riesgos'!$Y$17="Muy Baja",'Mapa de Riesgos'!$AA$17="Menor"),CONCATENATE("R1C",'Mapa de Riesgos'!$O$17),"")</f>
        <v/>
      </c>
      <c r="V46" s="22" t="str">
        <f>IF(AND('Mapa de Riesgos'!$Y$12="Muy Baja",'Mapa de Riesgos'!$AA$12="Moderado"),CONCATENATE("R1C",'Mapa de Riesgos'!$O$12),"")</f>
        <v/>
      </c>
      <c r="W46" s="40" t="str">
        <f>IF(AND('Mapa de Riesgos'!$Y$13="Muy Baja",'Mapa de Riesgos'!$AA$13="Moderado"),CONCATENATE("R1C",'Mapa de Riesgos'!$O$13),"")</f>
        <v/>
      </c>
      <c r="X46" s="23" t="str">
        <f>IF(AND('Mapa de Riesgos'!$Y$14="Muy Baja",'Mapa de Riesgos'!$AA$14="Moderado"),CONCATENATE("R1C",'Mapa de Riesgos'!$O$14),"")</f>
        <v/>
      </c>
      <c r="Y46" s="23" t="str">
        <f>IF(AND('Mapa de Riesgos'!$Y$15="Muy Baja",'Mapa de Riesgos'!$AA$15="Moderado"),CONCATENATE("R1C",'Mapa de Riesgos'!$O$15),"")</f>
        <v/>
      </c>
      <c r="Z46" s="23" t="str">
        <f>IF(AND('Mapa de Riesgos'!$Y$16="Muy Baja",'Mapa de Riesgos'!$AA$16="Moderado"),CONCATENATE("R1C",'Mapa de Riesgos'!$O$16),"")</f>
        <v/>
      </c>
      <c r="AA46" s="24" t="str">
        <f>IF(AND('Mapa de Riesgos'!$Y$17="Muy Baja",'Mapa de Riesgos'!$AA$17="Moderado"),CONCATENATE("R1C",'Mapa de Riesgos'!$O$17),"")</f>
        <v/>
      </c>
      <c r="AB46" s="4" t="str">
        <f>IF(AND('Mapa de Riesgos'!$Y$12="Muy Baja",'Mapa de Riesgos'!$AA$12="Mayor"),CONCATENATE("R1C",'Mapa de Riesgos'!$O$12),"")</f>
        <v/>
      </c>
      <c r="AC46" s="5" t="str">
        <f>IF(AND('Mapa de Riesgos'!$Y$13="Muy Baja",'Mapa de Riesgos'!$AA$13="Mayor"),CONCATENATE("R1C",'Mapa de Riesgos'!$O$13),"")</f>
        <v/>
      </c>
      <c r="AD46" s="5" t="str">
        <f>IF(AND('Mapa de Riesgos'!$Y$14="Muy Baja",'Mapa de Riesgos'!$AA$14="Mayor"),CONCATENATE("R1C",'Mapa de Riesgos'!$O$14),"")</f>
        <v/>
      </c>
      <c r="AE46" s="5" t="str">
        <f>IF(AND('Mapa de Riesgos'!$Y$15="Muy Baja",'Mapa de Riesgos'!$AA$15="Mayor"),CONCATENATE("R1C",'Mapa de Riesgos'!$O$15),"")</f>
        <v/>
      </c>
      <c r="AF46" s="5" t="str">
        <f>IF(AND('Mapa de Riesgos'!$Y$16="Muy Baja",'Mapa de Riesgos'!$AA$16="Mayor"),CONCATENATE("R1C",'Mapa de Riesgos'!$O$16),"")</f>
        <v/>
      </c>
      <c r="AG46" s="6" t="str">
        <f>IF(AND('Mapa de Riesgos'!$Y$17="Muy Baja",'Mapa de Riesgos'!$AA$17="Mayor"),CONCATENATE("R1C",'Mapa de Riesgos'!$O$17),"")</f>
        <v/>
      </c>
      <c r="AH46" s="7" t="str">
        <f>IF(AND('Mapa de Riesgos'!$Y$12="Muy Baja",'Mapa de Riesgos'!$AA$12="Catastrófico"),CONCATENATE("R1C",'Mapa de Riesgos'!$O$12),"")</f>
        <v/>
      </c>
      <c r="AI46" s="8" t="str">
        <f>IF(AND('Mapa de Riesgos'!$Y$13="Muy Baja",'Mapa de Riesgos'!$AA$13="Catastrófico"),CONCATENATE("R1C",'Mapa de Riesgos'!$O$13),"")</f>
        <v/>
      </c>
      <c r="AJ46" s="8" t="str">
        <f>IF(AND('Mapa de Riesgos'!$Y$14="Muy Baja",'Mapa de Riesgos'!$AA$14="Catastrófico"),CONCATENATE("R1C",'Mapa de Riesgos'!$O$14),"")</f>
        <v/>
      </c>
      <c r="AK46" s="8" t="str">
        <f>IF(AND('Mapa de Riesgos'!$Y$15="Muy Baja",'Mapa de Riesgos'!$AA$15="Catastrófico"),CONCATENATE("R1C",'Mapa de Riesgos'!$O$15),"")</f>
        <v/>
      </c>
      <c r="AL46" s="8" t="str">
        <f>IF(AND('Mapa de Riesgos'!$Y$16="Muy Baja",'Mapa de Riesgos'!$AA$16="Catastrófico"),CONCATENATE("R1C",'Mapa de Riesgos'!$O$16),"")</f>
        <v/>
      </c>
      <c r="AM46" s="9" t="str">
        <f>IF(AND('Mapa de Riesgos'!$Y$17="Muy Baja",'Mapa de Riesgos'!$AA$17="Catastrófico"),CONCATENATE("R1C",'Mapa de Riesgos'!$O$17),"")</f>
        <v/>
      </c>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row>
    <row r="47" spans="1:80" ht="46.5" customHeight="1" x14ac:dyDescent="0.25">
      <c r="A47" s="41"/>
      <c r="B47" s="249"/>
      <c r="C47" s="249"/>
      <c r="D47" s="250"/>
      <c r="E47" s="306"/>
      <c r="F47" s="291"/>
      <c r="G47" s="291"/>
      <c r="H47" s="291"/>
      <c r="I47" s="292"/>
      <c r="J47" s="34" t="str">
        <f>IF(AND('Mapa de Riesgos'!$Y$18="Muy Baja",'Mapa de Riesgos'!$AA$18="Leve"),CONCATENATE("R2C",'Mapa de Riesgos'!$O$18),"")</f>
        <v/>
      </c>
      <c r="K47" s="35" t="str">
        <f>IF(AND('Mapa de Riesgos'!$Y$19="Muy Baja",'Mapa de Riesgos'!$AA$19="Leve"),CONCATENATE("R2C",'Mapa de Riesgos'!$O$19),"")</f>
        <v/>
      </c>
      <c r="L47" s="35" t="str">
        <f>IF(AND('Mapa de Riesgos'!$Y$20="Muy Baja",'Mapa de Riesgos'!$AA$20="Leve"),CONCATENATE("R2C",'Mapa de Riesgos'!$O$20),"")</f>
        <v/>
      </c>
      <c r="M47" s="35" t="str">
        <f>IF(AND('Mapa de Riesgos'!$Y$21="Muy Baja",'Mapa de Riesgos'!$AA$21="Leve"),CONCATENATE("R2C",'Mapa de Riesgos'!$O$21),"")</f>
        <v/>
      </c>
      <c r="N47" s="35" t="str">
        <f>IF(AND('Mapa de Riesgos'!$Y$22="Muy Baja",'Mapa de Riesgos'!$AA$22="Leve"),CONCATENATE("R2C",'Mapa de Riesgos'!$O$22),"")</f>
        <v/>
      </c>
      <c r="O47" s="36" t="str">
        <f>IF(AND('Mapa de Riesgos'!$Y$23="Muy Baja",'Mapa de Riesgos'!$AA$23="Leve"),CONCATENATE("R2C",'Mapa de Riesgos'!$O$23),"")</f>
        <v/>
      </c>
      <c r="P47" s="34" t="str">
        <f>IF(AND('Mapa de Riesgos'!$Y$18="Muy Baja",'Mapa de Riesgos'!$AA$18="Menor"),CONCATENATE("R2C",'Mapa de Riesgos'!$O$18),"")</f>
        <v/>
      </c>
      <c r="Q47" s="35" t="str">
        <f>IF(AND('Mapa de Riesgos'!$Y$19="Muy Baja",'Mapa de Riesgos'!$AA$19="Menor"),CONCATENATE("R2C",'Mapa de Riesgos'!$O$19),"")</f>
        <v/>
      </c>
      <c r="R47" s="35" t="str">
        <f>IF(AND('Mapa de Riesgos'!$Y$20="Muy Baja",'Mapa de Riesgos'!$AA$20="Menor"),CONCATENATE("R2C",'Mapa de Riesgos'!$O$20),"")</f>
        <v/>
      </c>
      <c r="S47" s="35" t="str">
        <f>IF(AND('Mapa de Riesgos'!$Y$21="Muy Baja",'Mapa de Riesgos'!$AA$21="Menor"),CONCATENATE("R2C",'Mapa de Riesgos'!$O$21),"")</f>
        <v/>
      </c>
      <c r="T47" s="35" t="str">
        <f>IF(AND('Mapa de Riesgos'!$Y$22="Muy Baja",'Mapa de Riesgos'!$AA$22="Menor"),CONCATENATE("R2C",'Mapa de Riesgos'!$O$22),"")</f>
        <v/>
      </c>
      <c r="U47" s="36" t="str">
        <f>IF(AND('Mapa de Riesgos'!$Y$23="Muy Baja",'Mapa de Riesgos'!$AA$23="Menor"),CONCATENATE("R2C",'Mapa de Riesgos'!$O$23),"")</f>
        <v/>
      </c>
      <c r="V47" s="25" t="str">
        <f>IF(AND('Mapa de Riesgos'!$Y$18="Muy Baja",'Mapa de Riesgos'!$AA$18="Moderado"),CONCATENATE("R2C",'Mapa de Riesgos'!$O$18),"")</f>
        <v/>
      </c>
      <c r="W47" s="26" t="str">
        <f>IF(AND('Mapa de Riesgos'!$Y$19="Muy Baja",'Mapa de Riesgos'!$AA$19="Moderado"),CONCATENATE("R2C",'Mapa de Riesgos'!$O$19),"")</f>
        <v/>
      </c>
      <c r="X47" s="26" t="str">
        <f>IF(AND('Mapa de Riesgos'!$Y$20="Muy Baja",'Mapa de Riesgos'!$AA$20="Moderado"),CONCATENATE("R2C",'Mapa de Riesgos'!$O$20),"")</f>
        <v/>
      </c>
      <c r="Y47" s="26" t="str">
        <f>IF(AND('Mapa de Riesgos'!$Y$21="Muy Baja",'Mapa de Riesgos'!$AA$21="Moderado"),CONCATENATE("R2C",'Mapa de Riesgos'!$O$21),"")</f>
        <v/>
      </c>
      <c r="Z47" s="26" t="str">
        <f>IF(AND('Mapa de Riesgos'!$Y$22="Muy Baja",'Mapa de Riesgos'!$AA$22="Moderado"),CONCATENATE("R2C",'Mapa de Riesgos'!$O$22),"")</f>
        <v/>
      </c>
      <c r="AA47" s="27" t="str">
        <f>IF(AND('Mapa de Riesgos'!$Y$23="Muy Baja",'Mapa de Riesgos'!$AA$23="Moderado"),CONCATENATE("R2C",'Mapa de Riesgos'!$O$23),"")</f>
        <v/>
      </c>
      <c r="AB47" s="10" t="str">
        <f>IF(AND('Mapa de Riesgos'!$Y$18="Muy Baja",'Mapa de Riesgos'!$AA$18="Mayor"),CONCATENATE("R2C",'Mapa de Riesgos'!$O$18),"")</f>
        <v/>
      </c>
      <c r="AC47" s="11" t="str">
        <f>IF(AND('Mapa de Riesgos'!$Y$19="Muy Baja",'Mapa de Riesgos'!$AA$19="Mayor"),CONCATENATE("R2C",'Mapa de Riesgos'!$O$19),"")</f>
        <v/>
      </c>
      <c r="AD47" s="11" t="str">
        <f>IF(AND('Mapa de Riesgos'!$Y$20="Muy Baja",'Mapa de Riesgos'!$AA$20="Mayor"),CONCATENATE("R2C",'Mapa de Riesgos'!$O$20),"")</f>
        <v/>
      </c>
      <c r="AE47" s="11" t="str">
        <f>IF(AND('Mapa de Riesgos'!$Y$21="Muy Baja",'Mapa de Riesgos'!$AA$21="Mayor"),CONCATENATE("R2C",'Mapa de Riesgos'!$O$21),"")</f>
        <v/>
      </c>
      <c r="AF47" s="11" t="str">
        <f>IF(AND('Mapa de Riesgos'!$Y$22="Muy Baja",'Mapa de Riesgos'!$AA$22="Mayor"),CONCATENATE("R2C",'Mapa de Riesgos'!$O$22),"")</f>
        <v/>
      </c>
      <c r="AG47" s="12" t="str">
        <f>IF(AND('Mapa de Riesgos'!$Y$23="Muy Baja",'Mapa de Riesgos'!$AA$23="Mayor"),CONCATENATE("R2C",'Mapa de Riesgos'!$O$23),"")</f>
        <v/>
      </c>
      <c r="AH47" s="13" t="str">
        <f>IF(AND('Mapa de Riesgos'!$Y$18="Muy Baja",'Mapa de Riesgos'!$AA$18="Catastrófico"),CONCATENATE("R2C",'Mapa de Riesgos'!$O$18),"")</f>
        <v/>
      </c>
      <c r="AI47" s="14" t="str">
        <f>IF(AND('Mapa de Riesgos'!$Y$19="Muy Baja",'Mapa de Riesgos'!$AA$19="Catastrófico"),CONCATENATE("R2C",'Mapa de Riesgos'!$O$19),"")</f>
        <v/>
      </c>
      <c r="AJ47" s="14" t="str">
        <f>IF(AND('Mapa de Riesgos'!$Y$20="Muy Baja",'Mapa de Riesgos'!$AA$20="Catastrófico"),CONCATENATE("R2C",'Mapa de Riesgos'!$O$20),"")</f>
        <v/>
      </c>
      <c r="AK47" s="14" t="str">
        <f>IF(AND('Mapa de Riesgos'!$Y$21="Muy Baja",'Mapa de Riesgos'!$AA$21="Catastrófico"),CONCATENATE("R2C",'Mapa de Riesgos'!$O$21),"")</f>
        <v/>
      </c>
      <c r="AL47" s="14" t="str">
        <f>IF(AND('Mapa de Riesgos'!$Y$22="Muy Baja",'Mapa de Riesgos'!$AA$22="Catastrófico"),CONCATENATE("R2C",'Mapa de Riesgos'!$O$22),"")</f>
        <v/>
      </c>
      <c r="AM47" s="15" t="str">
        <f>IF(AND('Mapa de Riesgos'!$Y$23="Muy Baja",'Mapa de Riesgos'!$AA$23="Catastrófico"),CONCATENATE("R2C",'Mapa de Riesgos'!$O$23),"")</f>
        <v/>
      </c>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row>
    <row r="48" spans="1:80" ht="15" customHeight="1" x14ac:dyDescent="0.25">
      <c r="A48" s="41"/>
      <c r="B48" s="249"/>
      <c r="C48" s="249"/>
      <c r="D48" s="250"/>
      <c r="E48" s="306"/>
      <c r="F48" s="291"/>
      <c r="G48" s="291"/>
      <c r="H48" s="291"/>
      <c r="I48" s="292"/>
      <c r="J48" s="34" t="str">
        <f>IF(AND('Mapa de Riesgos'!$Y$24="Muy Baja",'Mapa de Riesgos'!$AA$24="Leve"),CONCATENATE("R3C",'Mapa de Riesgos'!$O$24),"")</f>
        <v/>
      </c>
      <c r="K48" s="35" t="str">
        <f>IF(AND('Mapa de Riesgos'!$Y$25="Muy Baja",'Mapa de Riesgos'!$AA$25="Leve"),CONCATENATE("R3C",'Mapa de Riesgos'!$O$25),"")</f>
        <v/>
      </c>
      <c r="L48" s="35" t="str">
        <f>IF(AND('Mapa de Riesgos'!$Y$26="Muy Baja",'Mapa de Riesgos'!$AA$26="Leve"),CONCATENATE("R3C",'Mapa de Riesgos'!$O$26),"")</f>
        <v/>
      </c>
      <c r="M48" s="35" t="str">
        <f>IF(AND('Mapa de Riesgos'!$Y$27="Muy Baja",'Mapa de Riesgos'!$AA$27="Leve"),CONCATENATE("R3C",'Mapa de Riesgos'!$O$27),"")</f>
        <v/>
      </c>
      <c r="N48" s="35" t="str">
        <f>IF(AND('Mapa de Riesgos'!$Y$28="Muy Baja",'Mapa de Riesgos'!$AA$28="Leve"),CONCATENATE("R3C",'Mapa de Riesgos'!$O$28),"")</f>
        <v/>
      </c>
      <c r="O48" s="36" t="str">
        <f>IF(AND('Mapa de Riesgos'!$Y$29="Muy Baja",'Mapa de Riesgos'!$AA$29="Leve"),CONCATENATE("R3C",'Mapa de Riesgos'!$O$29),"")</f>
        <v/>
      </c>
      <c r="P48" s="34" t="str">
        <f>IF(AND('Mapa de Riesgos'!$Y$24="Muy Baja",'Mapa de Riesgos'!$AA$24="Menor"),CONCATENATE("R3C",'Mapa de Riesgos'!$O$24),"")</f>
        <v/>
      </c>
      <c r="Q48" s="35" t="str">
        <f>IF(AND('Mapa de Riesgos'!$Y$25="Muy Baja",'Mapa de Riesgos'!$AA$25="Menor"),CONCATENATE("R3C",'Mapa de Riesgos'!$O$25),"")</f>
        <v/>
      </c>
      <c r="R48" s="35" t="str">
        <f>IF(AND('Mapa de Riesgos'!$Y$26="Muy Baja",'Mapa de Riesgos'!$AA$26="Menor"),CONCATENATE("R3C",'Mapa de Riesgos'!$O$26),"")</f>
        <v/>
      </c>
      <c r="S48" s="35" t="str">
        <f>IF(AND('Mapa de Riesgos'!$Y$27="Muy Baja",'Mapa de Riesgos'!$AA$27="Menor"),CONCATENATE("R3C",'Mapa de Riesgos'!$O$27),"")</f>
        <v/>
      </c>
      <c r="T48" s="35" t="str">
        <f>IF(AND('Mapa de Riesgos'!$Y$28="Muy Baja",'Mapa de Riesgos'!$AA$28="Menor"),CONCATENATE("R3C",'Mapa de Riesgos'!$O$28),"")</f>
        <v/>
      </c>
      <c r="U48" s="36" t="str">
        <f>IF(AND('Mapa de Riesgos'!$Y$29="Muy Baja",'Mapa de Riesgos'!$AA$29="Menor"),CONCATENATE("R3C",'Mapa de Riesgos'!$O$29),"")</f>
        <v/>
      </c>
      <c r="V48" s="25" t="str">
        <f>IF(AND('Mapa de Riesgos'!$Y$24="Muy Baja",'Mapa de Riesgos'!$AA$24="Moderado"),CONCATENATE("R3C",'Mapa de Riesgos'!$O$24),"")</f>
        <v/>
      </c>
      <c r="W48" s="26" t="str">
        <f>IF(AND('Mapa de Riesgos'!$Y$25="Muy Baja",'Mapa de Riesgos'!$AA$25="Moderado"),CONCATENATE("R3C",'Mapa de Riesgos'!$O$25),"")</f>
        <v/>
      </c>
      <c r="X48" s="26" t="str">
        <f>IF(AND('Mapa de Riesgos'!$Y$26="Muy Baja",'Mapa de Riesgos'!$AA$26="Moderado"),CONCATENATE("R3C",'Mapa de Riesgos'!$O$26),"")</f>
        <v/>
      </c>
      <c r="Y48" s="26" t="str">
        <f>IF(AND('Mapa de Riesgos'!$Y$27="Muy Baja",'Mapa de Riesgos'!$AA$27="Moderado"),CONCATENATE("R3C",'Mapa de Riesgos'!$O$27),"")</f>
        <v/>
      </c>
      <c r="Z48" s="26" t="str">
        <f>IF(AND('Mapa de Riesgos'!$Y$28="Muy Baja",'Mapa de Riesgos'!$AA$28="Moderado"),CONCATENATE("R3C",'Mapa de Riesgos'!$O$28),"")</f>
        <v/>
      </c>
      <c r="AA48" s="27" t="str">
        <f>IF(AND('Mapa de Riesgos'!$Y$29="Muy Baja",'Mapa de Riesgos'!$AA$29="Moderado"),CONCATENATE("R3C",'Mapa de Riesgos'!$O$29),"")</f>
        <v/>
      </c>
      <c r="AB48" s="10" t="str">
        <f>IF(AND('Mapa de Riesgos'!$Y$24="Muy Baja",'Mapa de Riesgos'!$AA$24="Mayor"),CONCATENATE("R3C",'Mapa de Riesgos'!$O$24),"")</f>
        <v/>
      </c>
      <c r="AC48" s="11" t="str">
        <f>IF(AND('Mapa de Riesgos'!$Y$25="Muy Baja",'Mapa de Riesgos'!$AA$25="Mayor"),CONCATENATE("R3C",'Mapa de Riesgos'!$O$25),"")</f>
        <v/>
      </c>
      <c r="AD48" s="11" t="str">
        <f>IF(AND('Mapa de Riesgos'!$Y$26="Muy Baja",'Mapa de Riesgos'!$AA$26="Mayor"),CONCATENATE("R3C",'Mapa de Riesgos'!$O$26),"")</f>
        <v/>
      </c>
      <c r="AE48" s="11" t="str">
        <f>IF(AND('Mapa de Riesgos'!$Y$27="Muy Baja",'Mapa de Riesgos'!$AA$27="Mayor"),CONCATENATE("R3C",'Mapa de Riesgos'!$O$27),"")</f>
        <v/>
      </c>
      <c r="AF48" s="11" t="str">
        <f>IF(AND('Mapa de Riesgos'!$Y$28="Muy Baja",'Mapa de Riesgos'!$AA$28="Mayor"),CONCATENATE("R3C",'Mapa de Riesgos'!$O$28),"")</f>
        <v/>
      </c>
      <c r="AG48" s="12" t="str">
        <f>IF(AND('Mapa de Riesgos'!$Y$29="Muy Baja",'Mapa de Riesgos'!$AA$29="Mayor"),CONCATENATE("R3C",'Mapa de Riesgos'!$O$29),"")</f>
        <v/>
      </c>
      <c r="AH48" s="13" t="str">
        <f>IF(AND('Mapa de Riesgos'!$Y$24="Muy Baja",'Mapa de Riesgos'!$AA$24="Catastrófico"),CONCATENATE("R3C",'Mapa de Riesgos'!$O$24),"")</f>
        <v/>
      </c>
      <c r="AI48" s="14" t="str">
        <f>IF(AND('Mapa de Riesgos'!$Y$25="Muy Baja",'Mapa de Riesgos'!$AA$25="Catastrófico"),CONCATENATE("R3C",'Mapa de Riesgos'!$O$25),"")</f>
        <v/>
      </c>
      <c r="AJ48" s="14" t="str">
        <f>IF(AND('Mapa de Riesgos'!$Y$26="Muy Baja",'Mapa de Riesgos'!$AA$26="Catastrófico"),CONCATENATE("R3C",'Mapa de Riesgos'!$O$26),"")</f>
        <v/>
      </c>
      <c r="AK48" s="14" t="str">
        <f>IF(AND('Mapa de Riesgos'!$Y$27="Muy Baja",'Mapa de Riesgos'!$AA$27="Catastrófico"),CONCATENATE("R3C",'Mapa de Riesgos'!$O$27),"")</f>
        <v/>
      </c>
      <c r="AL48" s="14" t="str">
        <f>IF(AND('Mapa de Riesgos'!$Y$28="Muy Baja",'Mapa de Riesgos'!$AA$28="Catastrófico"),CONCATENATE("R3C",'Mapa de Riesgos'!$O$28),"")</f>
        <v/>
      </c>
      <c r="AM48" s="15" t="str">
        <f>IF(AND('Mapa de Riesgos'!$Y$29="Muy Baja",'Mapa de Riesgos'!$AA$29="Catastrófico"),CONCATENATE("R3C",'Mapa de Riesgos'!$O$29),"")</f>
        <v/>
      </c>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row>
    <row r="49" spans="1:80" ht="15" customHeight="1" x14ac:dyDescent="0.25">
      <c r="A49" s="41"/>
      <c r="B49" s="249"/>
      <c r="C49" s="249"/>
      <c r="D49" s="250"/>
      <c r="E49" s="290"/>
      <c r="F49" s="291"/>
      <c r="G49" s="291"/>
      <c r="H49" s="291"/>
      <c r="I49" s="292"/>
      <c r="J49" s="34" t="str">
        <f>IF(AND('Mapa de Riesgos'!$Y$30="Muy Baja",'Mapa de Riesgos'!$AA$30="Leve"),CONCATENATE("R4C",'Mapa de Riesgos'!$O$30),"")</f>
        <v/>
      </c>
      <c r="K49" s="35" t="str">
        <f>IF(AND('Mapa de Riesgos'!$Y$31="Muy Baja",'Mapa de Riesgos'!$AA$31="Leve"),CONCATENATE("R4C",'Mapa de Riesgos'!$O$31),"")</f>
        <v/>
      </c>
      <c r="L49" s="35" t="str">
        <f>IF(AND('Mapa de Riesgos'!$Y$32="Muy Baja",'Mapa de Riesgos'!$AA$32="Leve"),CONCATENATE("R4C",'Mapa de Riesgos'!$O$32),"")</f>
        <v/>
      </c>
      <c r="M49" s="35" t="str">
        <f>IF(AND('Mapa de Riesgos'!$Y$33="Muy Baja",'Mapa de Riesgos'!$AA$33="Leve"),CONCATENATE("R4C",'Mapa de Riesgos'!$O$33),"")</f>
        <v/>
      </c>
      <c r="N49" s="35" t="str">
        <f>IF(AND('Mapa de Riesgos'!$Y$34="Muy Baja",'Mapa de Riesgos'!$AA$34="Leve"),CONCATENATE("R4C",'Mapa de Riesgos'!$O$34),"")</f>
        <v/>
      </c>
      <c r="O49" s="36" t="str">
        <f>IF(AND('Mapa de Riesgos'!$Y$35="Muy Baja",'Mapa de Riesgos'!$AA$35="Leve"),CONCATENATE("R4C",'Mapa de Riesgos'!$O$35),"")</f>
        <v/>
      </c>
      <c r="P49" s="34" t="str">
        <f>IF(AND('Mapa de Riesgos'!$Y$30="Muy Baja",'Mapa de Riesgos'!$AA$30="Menor"),CONCATENATE("R4C",'Mapa de Riesgos'!$O$30),"")</f>
        <v/>
      </c>
      <c r="Q49" s="35" t="str">
        <f>IF(AND('Mapa de Riesgos'!$Y$31="Muy Baja",'Mapa de Riesgos'!$AA$31="Menor"),CONCATENATE("R4C",'Mapa de Riesgos'!$O$31),"")</f>
        <v/>
      </c>
      <c r="R49" s="35" t="str">
        <f>IF(AND('Mapa de Riesgos'!$Y$32="Muy Baja",'Mapa de Riesgos'!$AA$32="Menor"),CONCATENATE("R4C",'Mapa de Riesgos'!$O$32),"")</f>
        <v/>
      </c>
      <c r="S49" s="35" t="str">
        <f>IF(AND('Mapa de Riesgos'!$Y$33="Muy Baja",'Mapa de Riesgos'!$AA$33="Menor"),CONCATENATE("R4C",'Mapa de Riesgos'!$O$33),"")</f>
        <v/>
      </c>
      <c r="T49" s="35" t="str">
        <f>IF(AND('Mapa de Riesgos'!$Y$34="Muy Baja",'Mapa de Riesgos'!$AA$34="Menor"),CONCATENATE("R4C",'Mapa de Riesgos'!$O$34),"")</f>
        <v/>
      </c>
      <c r="U49" s="36" t="str">
        <f>IF(AND('Mapa de Riesgos'!$Y$35="Muy Baja",'Mapa de Riesgos'!$AA$35="Menor"),CONCATENATE("R4C",'Mapa de Riesgos'!$O$35),"")</f>
        <v/>
      </c>
      <c r="V49" s="25" t="str">
        <f>IF(AND('Mapa de Riesgos'!$Y$30="Muy Baja",'Mapa de Riesgos'!$AA$30="Moderado"),CONCATENATE("R4C",'Mapa de Riesgos'!$O$30),"")</f>
        <v/>
      </c>
      <c r="W49" s="26" t="str">
        <f>IF(AND('Mapa de Riesgos'!$Y$31="Muy Baja",'Mapa de Riesgos'!$AA$31="Moderado"),CONCATENATE("R4C",'Mapa de Riesgos'!$O$31),"")</f>
        <v/>
      </c>
      <c r="X49" s="26" t="str">
        <f>IF(AND('Mapa de Riesgos'!$Y$32="Muy Baja",'Mapa de Riesgos'!$AA$32="Moderado"),CONCATENATE("R4C",'Mapa de Riesgos'!$O$32),"")</f>
        <v/>
      </c>
      <c r="Y49" s="26" t="str">
        <f>IF(AND('Mapa de Riesgos'!$Y$33="Muy Baja",'Mapa de Riesgos'!$AA$33="Moderado"),CONCATENATE("R4C",'Mapa de Riesgos'!$O$33),"")</f>
        <v/>
      </c>
      <c r="Z49" s="26" t="str">
        <f>IF(AND('Mapa de Riesgos'!$Y$34="Muy Baja",'Mapa de Riesgos'!$AA$34="Moderado"),CONCATENATE("R4C",'Mapa de Riesgos'!$O$34),"")</f>
        <v/>
      </c>
      <c r="AA49" s="27" t="str">
        <f>IF(AND('Mapa de Riesgos'!$Y$35="Muy Baja",'Mapa de Riesgos'!$AA$35="Moderado"),CONCATENATE("R4C",'Mapa de Riesgos'!$O$35),"")</f>
        <v/>
      </c>
      <c r="AB49" s="10" t="str">
        <f>IF(AND('Mapa de Riesgos'!$Y$30="Muy Baja",'Mapa de Riesgos'!$AA$30="Mayor"),CONCATENATE("R4C",'Mapa de Riesgos'!$O$30),"")</f>
        <v/>
      </c>
      <c r="AC49" s="11" t="str">
        <f>IF(AND('Mapa de Riesgos'!$Y$31="Muy Baja",'Mapa de Riesgos'!$AA$31="Mayor"),CONCATENATE("R4C",'Mapa de Riesgos'!$O$31),"")</f>
        <v/>
      </c>
      <c r="AD49" s="11" t="str">
        <f>IF(AND('Mapa de Riesgos'!$Y$32="Muy Baja",'Mapa de Riesgos'!$AA$32="Mayor"),CONCATENATE("R4C",'Mapa de Riesgos'!$O$32),"")</f>
        <v/>
      </c>
      <c r="AE49" s="11" t="str">
        <f>IF(AND('Mapa de Riesgos'!$Y$33="Muy Baja",'Mapa de Riesgos'!$AA$33="Mayor"),CONCATENATE("R4C",'Mapa de Riesgos'!$O$33),"")</f>
        <v/>
      </c>
      <c r="AF49" s="11" t="str">
        <f>IF(AND('Mapa de Riesgos'!$Y$34="Muy Baja",'Mapa de Riesgos'!$AA$34="Mayor"),CONCATENATE("R4C",'Mapa de Riesgos'!$O$34),"")</f>
        <v/>
      </c>
      <c r="AG49" s="12" t="str">
        <f>IF(AND('Mapa de Riesgos'!$Y$35="Muy Baja",'Mapa de Riesgos'!$AA$35="Mayor"),CONCATENATE("R4C",'Mapa de Riesgos'!$O$35),"")</f>
        <v/>
      </c>
      <c r="AH49" s="13" t="str">
        <f>IF(AND('Mapa de Riesgos'!$Y$30="Muy Baja",'Mapa de Riesgos'!$AA$30="Catastrófico"),CONCATENATE("R4C",'Mapa de Riesgos'!$O$30),"")</f>
        <v/>
      </c>
      <c r="AI49" s="14" t="str">
        <f>IF(AND('Mapa de Riesgos'!$Y$31="Muy Baja",'Mapa de Riesgos'!$AA$31="Catastrófico"),CONCATENATE("R4C",'Mapa de Riesgos'!$O$31),"")</f>
        <v/>
      </c>
      <c r="AJ49" s="14" t="str">
        <f>IF(AND('Mapa de Riesgos'!$Y$32="Muy Baja",'Mapa de Riesgos'!$AA$32="Catastrófico"),CONCATENATE("R4C",'Mapa de Riesgos'!$O$32),"")</f>
        <v/>
      </c>
      <c r="AK49" s="14" t="str">
        <f>IF(AND('Mapa de Riesgos'!$Y$33="Muy Baja",'Mapa de Riesgos'!$AA$33="Catastrófico"),CONCATENATE("R4C",'Mapa de Riesgos'!$O$33),"")</f>
        <v/>
      </c>
      <c r="AL49" s="14" t="str">
        <f>IF(AND('Mapa de Riesgos'!$Y$34="Muy Baja",'Mapa de Riesgos'!$AA$34="Catastrófico"),CONCATENATE("R4C",'Mapa de Riesgos'!$O$34),"")</f>
        <v/>
      </c>
      <c r="AM49" s="15" t="str">
        <f>IF(AND('Mapa de Riesgos'!$Y$35="Muy Baja",'Mapa de Riesgos'!$AA$35="Catastrófico"),CONCATENATE("R4C",'Mapa de Riesgos'!$O$35),"")</f>
        <v/>
      </c>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row>
    <row r="50" spans="1:80" ht="15" customHeight="1" x14ac:dyDescent="0.25">
      <c r="A50" s="41"/>
      <c r="B50" s="249"/>
      <c r="C50" s="249"/>
      <c r="D50" s="250"/>
      <c r="E50" s="290"/>
      <c r="F50" s="291"/>
      <c r="G50" s="291"/>
      <c r="H50" s="291"/>
      <c r="I50" s="292"/>
      <c r="J50" s="34" t="str">
        <f>IF(AND('Mapa de Riesgos'!$Y$36="Muy Baja",'Mapa de Riesgos'!$AA$36="Leve"),CONCATENATE("R5C",'Mapa de Riesgos'!$O$36),"")</f>
        <v/>
      </c>
      <c r="K50" s="35" t="str">
        <f>IF(AND('Mapa de Riesgos'!$Y$37="Muy Baja",'Mapa de Riesgos'!$AA$37="Leve"),CONCATENATE("R5C",'Mapa de Riesgos'!$O$37),"")</f>
        <v/>
      </c>
      <c r="L50" s="35" t="str">
        <f>IF(AND('Mapa de Riesgos'!$Y$38="Muy Baja",'Mapa de Riesgos'!$AA$38="Leve"),CONCATENATE("R5C",'Mapa de Riesgos'!$O$38),"")</f>
        <v/>
      </c>
      <c r="M50" s="35" t="str">
        <f>IF(AND('Mapa de Riesgos'!$Y$39="Muy Baja",'Mapa de Riesgos'!$AA$39="Leve"),CONCATENATE("R5C",'Mapa de Riesgos'!$O$39),"")</f>
        <v/>
      </c>
      <c r="N50" s="35" t="str">
        <f>IF(AND('Mapa de Riesgos'!$Y$40="Muy Baja",'Mapa de Riesgos'!$AA$40="Leve"),CONCATENATE("R5C",'Mapa de Riesgos'!$O$40),"")</f>
        <v/>
      </c>
      <c r="O50" s="36" t="str">
        <f>IF(AND('Mapa de Riesgos'!$Y$41="Muy Baja",'Mapa de Riesgos'!$AA$41="Leve"),CONCATENATE("R5C",'Mapa de Riesgos'!$O$41),"")</f>
        <v/>
      </c>
      <c r="P50" s="34" t="str">
        <f>IF(AND('Mapa de Riesgos'!$Y$36="Muy Baja",'Mapa de Riesgos'!$AA$36="Menor"),CONCATENATE("R5C",'Mapa de Riesgos'!$O$36),"")</f>
        <v/>
      </c>
      <c r="Q50" s="35" t="str">
        <f>IF(AND('Mapa de Riesgos'!$Y$37="Muy Baja",'Mapa de Riesgos'!$AA$37="Menor"),CONCATENATE("R5C",'Mapa de Riesgos'!$O$37),"")</f>
        <v/>
      </c>
      <c r="R50" s="35" t="str">
        <f>IF(AND('Mapa de Riesgos'!$Y$38="Muy Baja",'Mapa de Riesgos'!$AA$38="Menor"),CONCATENATE("R5C",'Mapa de Riesgos'!$O$38),"")</f>
        <v/>
      </c>
      <c r="S50" s="35" t="str">
        <f>IF(AND('Mapa de Riesgos'!$Y$39="Muy Baja",'Mapa de Riesgos'!$AA$39="Menor"),CONCATENATE("R5C",'Mapa de Riesgos'!$O$39),"")</f>
        <v/>
      </c>
      <c r="T50" s="35" t="str">
        <f>IF(AND('Mapa de Riesgos'!$Y$40="Muy Baja",'Mapa de Riesgos'!$AA$40="Menor"),CONCATENATE("R5C",'Mapa de Riesgos'!$O$40),"")</f>
        <v/>
      </c>
      <c r="U50" s="36" t="str">
        <f>IF(AND('Mapa de Riesgos'!$Y$41="Muy Baja",'Mapa de Riesgos'!$AA$41="Menor"),CONCATENATE("R5C",'Mapa de Riesgos'!$O$41),"")</f>
        <v/>
      </c>
      <c r="V50" s="25" t="str">
        <f>IF(AND('Mapa de Riesgos'!$Y$36="Muy Baja",'Mapa de Riesgos'!$AA$36="Moderado"),CONCATENATE("R5C",'Mapa de Riesgos'!$O$36),"")</f>
        <v/>
      </c>
      <c r="W50" s="26" t="str">
        <f>IF(AND('Mapa de Riesgos'!$Y$37="Muy Baja",'Mapa de Riesgos'!$AA$37="Moderado"),CONCATENATE("R5C",'Mapa de Riesgos'!$O$37),"")</f>
        <v/>
      </c>
      <c r="X50" s="26" t="str">
        <f>IF(AND('Mapa de Riesgos'!$Y$38="Muy Baja",'Mapa de Riesgos'!$AA$38="Moderado"),CONCATENATE("R5C",'Mapa de Riesgos'!$O$38),"")</f>
        <v/>
      </c>
      <c r="Y50" s="26" t="str">
        <f>IF(AND('Mapa de Riesgos'!$Y$39="Muy Baja",'Mapa de Riesgos'!$AA$39="Moderado"),CONCATENATE("R5C",'Mapa de Riesgos'!$O$39),"")</f>
        <v/>
      </c>
      <c r="Z50" s="26" t="str">
        <f>IF(AND('Mapa de Riesgos'!$Y$40="Muy Baja",'Mapa de Riesgos'!$AA$40="Moderado"),CONCATENATE("R5C",'Mapa de Riesgos'!$O$40),"")</f>
        <v/>
      </c>
      <c r="AA50" s="27" t="str">
        <f>IF(AND('Mapa de Riesgos'!$Y$41="Muy Baja",'Mapa de Riesgos'!$AA$41="Moderado"),CONCATENATE("R5C",'Mapa de Riesgos'!$O$41),"")</f>
        <v/>
      </c>
      <c r="AB50" s="10" t="str">
        <f>IF(AND('Mapa de Riesgos'!$Y$36="Muy Baja",'Mapa de Riesgos'!$AA$36="Mayor"),CONCATENATE("R5C",'Mapa de Riesgos'!$O$36),"")</f>
        <v/>
      </c>
      <c r="AC50" s="11" t="str">
        <f>IF(AND('Mapa de Riesgos'!$Y$37="Muy Baja",'Mapa de Riesgos'!$AA$37="Mayor"),CONCATENATE("R5C",'Mapa de Riesgos'!$O$37),"")</f>
        <v/>
      </c>
      <c r="AD50" s="11" t="str">
        <f>IF(AND('Mapa de Riesgos'!$Y$38="Muy Baja",'Mapa de Riesgos'!$AA$38="Mayor"),CONCATENATE("R5C",'Mapa de Riesgos'!$O$38),"")</f>
        <v/>
      </c>
      <c r="AE50" s="11" t="str">
        <f>IF(AND('Mapa de Riesgos'!$Y$39="Muy Baja",'Mapa de Riesgos'!$AA$39="Mayor"),CONCATENATE("R5C",'Mapa de Riesgos'!$O$39),"")</f>
        <v/>
      </c>
      <c r="AF50" s="11" t="str">
        <f>IF(AND('Mapa de Riesgos'!$Y$40="Muy Baja",'Mapa de Riesgos'!$AA$40="Mayor"),CONCATENATE("R5C",'Mapa de Riesgos'!$O$40),"")</f>
        <v/>
      </c>
      <c r="AG50" s="12" t="str">
        <f>IF(AND('Mapa de Riesgos'!$Y$41="Muy Baja",'Mapa de Riesgos'!$AA$41="Mayor"),CONCATENATE("R5C",'Mapa de Riesgos'!$O$41),"")</f>
        <v/>
      </c>
      <c r="AH50" s="13" t="str">
        <f>IF(AND('Mapa de Riesgos'!$Y$36="Muy Baja",'Mapa de Riesgos'!$AA$36="Catastrófico"),CONCATENATE("R5C",'Mapa de Riesgos'!$O$36),"")</f>
        <v/>
      </c>
      <c r="AI50" s="14" t="str">
        <f>IF(AND('Mapa de Riesgos'!$Y$37="Muy Baja",'Mapa de Riesgos'!$AA$37="Catastrófico"),CONCATENATE("R5C",'Mapa de Riesgos'!$O$37),"")</f>
        <v/>
      </c>
      <c r="AJ50" s="14" t="str">
        <f>IF(AND('Mapa de Riesgos'!$Y$38="Muy Baja",'Mapa de Riesgos'!$AA$38="Catastrófico"),CONCATENATE("R5C",'Mapa de Riesgos'!$O$38),"")</f>
        <v/>
      </c>
      <c r="AK50" s="14" t="str">
        <f>IF(AND('Mapa de Riesgos'!$Y$39="Muy Baja",'Mapa de Riesgos'!$AA$39="Catastrófico"),CONCATENATE("R5C",'Mapa de Riesgos'!$O$39),"")</f>
        <v/>
      </c>
      <c r="AL50" s="14" t="str">
        <f>IF(AND('Mapa de Riesgos'!$Y$40="Muy Baja",'Mapa de Riesgos'!$AA$40="Catastrófico"),CONCATENATE("R5C",'Mapa de Riesgos'!$O$40),"")</f>
        <v/>
      </c>
      <c r="AM50" s="15" t="str">
        <f>IF(AND('Mapa de Riesgos'!$Y$41="Muy Baja",'Mapa de Riesgos'!$AA$41="Catastrófico"),CONCATENATE("R5C",'Mapa de Riesgos'!$O$41),"")</f>
        <v/>
      </c>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row>
    <row r="51" spans="1:80" ht="15" customHeight="1" x14ac:dyDescent="0.25">
      <c r="A51" s="41"/>
      <c r="B51" s="249"/>
      <c r="C51" s="249"/>
      <c r="D51" s="250"/>
      <c r="E51" s="290"/>
      <c r="F51" s="291"/>
      <c r="G51" s="291"/>
      <c r="H51" s="291"/>
      <c r="I51" s="292"/>
      <c r="J51" s="34" t="str">
        <f>IF(AND('Mapa de Riesgos'!$Y$42="Muy Baja",'Mapa de Riesgos'!$AA$42="Leve"),CONCATENATE("R6C",'Mapa de Riesgos'!$O$42),"")</f>
        <v/>
      </c>
      <c r="K51" s="35" t="str">
        <f>IF(AND('Mapa de Riesgos'!$Y$43="Muy Baja",'Mapa de Riesgos'!$AA$43="Leve"),CONCATENATE("R6C",'Mapa de Riesgos'!$O$43),"")</f>
        <v/>
      </c>
      <c r="L51" s="35" t="str">
        <f>IF(AND('Mapa de Riesgos'!$Y$44="Muy Baja",'Mapa de Riesgos'!$AA$44="Leve"),CONCATENATE("R6C",'Mapa de Riesgos'!$O$44),"")</f>
        <v/>
      </c>
      <c r="M51" s="35" t="str">
        <f>IF(AND('Mapa de Riesgos'!$Y$45="Muy Baja",'Mapa de Riesgos'!$AA$45="Leve"),CONCATENATE("R6C",'Mapa de Riesgos'!$O$45),"")</f>
        <v/>
      </c>
      <c r="N51" s="35" t="str">
        <f>IF(AND('Mapa de Riesgos'!$Y$46="Muy Baja",'Mapa de Riesgos'!$AA$46="Leve"),CONCATENATE("R6C",'Mapa de Riesgos'!$O$46),"")</f>
        <v/>
      </c>
      <c r="O51" s="36" t="str">
        <f>IF(AND('Mapa de Riesgos'!$Y$47="Muy Baja",'Mapa de Riesgos'!$AA$47="Leve"),CONCATENATE("R6C",'Mapa de Riesgos'!$O$47),"")</f>
        <v/>
      </c>
      <c r="P51" s="34" t="str">
        <f>IF(AND('Mapa de Riesgos'!$Y$42="Muy Baja",'Mapa de Riesgos'!$AA$42="Menor"),CONCATENATE("R6C",'Mapa de Riesgos'!$O$42),"")</f>
        <v/>
      </c>
      <c r="Q51" s="35" t="str">
        <f>IF(AND('Mapa de Riesgos'!$Y$43="Muy Baja",'Mapa de Riesgos'!$AA$43="Menor"),CONCATENATE("R6C",'Mapa de Riesgos'!$O$43),"")</f>
        <v/>
      </c>
      <c r="R51" s="35" t="str">
        <f>IF(AND('Mapa de Riesgos'!$Y$44="Muy Baja",'Mapa de Riesgos'!$AA$44="Menor"),CONCATENATE("R6C",'Mapa de Riesgos'!$O$44),"")</f>
        <v/>
      </c>
      <c r="S51" s="35" t="str">
        <f>IF(AND('Mapa de Riesgos'!$Y$45="Muy Baja",'Mapa de Riesgos'!$AA$45="Menor"),CONCATENATE("R6C",'Mapa de Riesgos'!$O$45),"")</f>
        <v/>
      </c>
      <c r="T51" s="35" t="str">
        <f>IF(AND('Mapa de Riesgos'!$Y$46="Muy Baja",'Mapa de Riesgos'!$AA$46="Menor"),CONCATENATE("R6C",'Mapa de Riesgos'!$O$46),"")</f>
        <v/>
      </c>
      <c r="U51" s="36" t="str">
        <f>IF(AND('Mapa de Riesgos'!$Y$47="Muy Baja",'Mapa de Riesgos'!$AA$47="Menor"),CONCATENATE("R6C",'Mapa de Riesgos'!$O$47),"")</f>
        <v/>
      </c>
      <c r="V51" s="25" t="str">
        <f>IF(AND('Mapa de Riesgos'!$Y$42="Muy Baja",'Mapa de Riesgos'!$AA$42="Moderado"),CONCATENATE("R6C",'Mapa de Riesgos'!$O$42),"")</f>
        <v/>
      </c>
      <c r="W51" s="26" t="str">
        <f>IF(AND('Mapa de Riesgos'!$Y$43="Muy Baja",'Mapa de Riesgos'!$AA$43="Moderado"),CONCATENATE("R6C",'Mapa de Riesgos'!$O$43),"")</f>
        <v/>
      </c>
      <c r="X51" s="26" t="str">
        <f>IF(AND('Mapa de Riesgos'!$Y$44="Muy Baja",'Mapa de Riesgos'!$AA$44="Moderado"),CONCATENATE("R6C",'Mapa de Riesgos'!$O$44),"")</f>
        <v/>
      </c>
      <c r="Y51" s="26" t="str">
        <f>IF(AND('Mapa de Riesgos'!$Y$45="Muy Baja",'Mapa de Riesgos'!$AA$45="Moderado"),CONCATENATE("R6C",'Mapa de Riesgos'!$O$45),"")</f>
        <v/>
      </c>
      <c r="Z51" s="26" t="str">
        <f>IF(AND('Mapa de Riesgos'!$Y$46="Muy Baja",'Mapa de Riesgos'!$AA$46="Moderado"),CONCATENATE("R6C",'Mapa de Riesgos'!$O$46),"")</f>
        <v/>
      </c>
      <c r="AA51" s="27" t="str">
        <f>IF(AND('Mapa de Riesgos'!$Y$47="Muy Baja",'Mapa de Riesgos'!$AA$47="Moderado"),CONCATENATE("R6C",'Mapa de Riesgos'!$O$47),"")</f>
        <v/>
      </c>
      <c r="AB51" s="10" t="str">
        <f>IF(AND('Mapa de Riesgos'!$Y$42="Muy Baja",'Mapa de Riesgos'!$AA$42="Mayor"),CONCATENATE("R6C",'Mapa de Riesgos'!$O$42),"")</f>
        <v/>
      </c>
      <c r="AC51" s="11" t="str">
        <f>IF(AND('Mapa de Riesgos'!$Y$43="Muy Baja",'Mapa de Riesgos'!$AA$43="Mayor"),CONCATENATE("R6C",'Mapa de Riesgos'!$O$43),"")</f>
        <v/>
      </c>
      <c r="AD51" s="11" t="str">
        <f>IF(AND('Mapa de Riesgos'!$Y$44="Muy Baja",'Mapa de Riesgos'!$AA$44="Mayor"),CONCATENATE("R6C",'Mapa de Riesgos'!$O$44),"")</f>
        <v/>
      </c>
      <c r="AE51" s="11" t="str">
        <f>IF(AND('Mapa de Riesgos'!$Y$45="Muy Baja",'Mapa de Riesgos'!$AA$45="Mayor"),CONCATENATE("R6C",'Mapa de Riesgos'!$O$45),"")</f>
        <v/>
      </c>
      <c r="AF51" s="11" t="str">
        <f>IF(AND('Mapa de Riesgos'!$Y$46="Muy Baja",'Mapa de Riesgos'!$AA$46="Mayor"),CONCATENATE("R6C",'Mapa de Riesgos'!$O$46),"")</f>
        <v/>
      </c>
      <c r="AG51" s="12" t="str">
        <f>IF(AND('Mapa de Riesgos'!$Y$47="Muy Baja",'Mapa de Riesgos'!$AA$47="Mayor"),CONCATENATE("R6C",'Mapa de Riesgos'!$O$47),"")</f>
        <v/>
      </c>
      <c r="AH51" s="13" t="str">
        <f>IF(AND('Mapa de Riesgos'!$Y$42="Muy Baja",'Mapa de Riesgos'!$AA$42="Catastrófico"),CONCATENATE("R6C",'Mapa de Riesgos'!$O$42),"")</f>
        <v/>
      </c>
      <c r="AI51" s="14" t="str">
        <f>IF(AND('Mapa de Riesgos'!$Y$43="Muy Baja",'Mapa de Riesgos'!$AA$43="Catastrófico"),CONCATENATE("R6C",'Mapa de Riesgos'!$O$43),"")</f>
        <v/>
      </c>
      <c r="AJ51" s="14" t="str">
        <f>IF(AND('Mapa de Riesgos'!$Y$44="Muy Baja",'Mapa de Riesgos'!$AA$44="Catastrófico"),CONCATENATE("R6C",'Mapa de Riesgos'!$O$44),"")</f>
        <v/>
      </c>
      <c r="AK51" s="14" t="str">
        <f>IF(AND('Mapa de Riesgos'!$Y$45="Muy Baja",'Mapa de Riesgos'!$AA$45="Catastrófico"),CONCATENATE("R6C",'Mapa de Riesgos'!$O$45),"")</f>
        <v/>
      </c>
      <c r="AL51" s="14" t="str">
        <f>IF(AND('Mapa de Riesgos'!$Y$46="Muy Baja",'Mapa de Riesgos'!$AA$46="Catastrófico"),CONCATENATE("R6C",'Mapa de Riesgos'!$O$46),"")</f>
        <v/>
      </c>
      <c r="AM51" s="15" t="str">
        <f>IF(AND('Mapa de Riesgos'!$Y$47="Muy Baja",'Mapa de Riesgos'!$AA$47="Catastrófico"),CONCATENATE("R6C",'Mapa de Riesgos'!$O$47),"")</f>
        <v/>
      </c>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row>
    <row r="52" spans="1:80" ht="15" customHeight="1" x14ac:dyDescent="0.25">
      <c r="A52" s="41"/>
      <c r="B52" s="249"/>
      <c r="C52" s="249"/>
      <c r="D52" s="250"/>
      <c r="E52" s="290"/>
      <c r="F52" s="291"/>
      <c r="G52" s="291"/>
      <c r="H52" s="291"/>
      <c r="I52" s="292"/>
      <c r="J52" s="34" t="str">
        <f>IF(AND('Mapa de Riesgos'!$Y$48="Muy Baja",'Mapa de Riesgos'!$AA$48="Leve"),CONCATENATE("R7C",'Mapa de Riesgos'!$O$48),"")</f>
        <v/>
      </c>
      <c r="K52" s="35" t="str">
        <f>IF(AND('Mapa de Riesgos'!$Y$49="Muy Baja",'Mapa de Riesgos'!$AA$49="Leve"),CONCATENATE("R7C",'Mapa de Riesgos'!$O$49),"")</f>
        <v/>
      </c>
      <c r="L52" s="35" t="str">
        <f>IF(AND('Mapa de Riesgos'!$Y$50="Muy Baja",'Mapa de Riesgos'!$AA$50="Leve"),CONCATENATE("R7C",'Mapa de Riesgos'!$O$50),"")</f>
        <v/>
      </c>
      <c r="M52" s="35" t="str">
        <f>IF(AND('Mapa de Riesgos'!$Y$51="Muy Baja",'Mapa de Riesgos'!$AA$51="Leve"),CONCATENATE("R7C",'Mapa de Riesgos'!$O$51),"")</f>
        <v/>
      </c>
      <c r="N52" s="35" t="str">
        <f>IF(AND('Mapa de Riesgos'!$Y$52="Muy Baja",'Mapa de Riesgos'!$AA$52="Leve"),CONCATENATE("R7C",'Mapa de Riesgos'!$O$52),"")</f>
        <v/>
      </c>
      <c r="O52" s="36" t="str">
        <f>IF(AND('Mapa de Riesgos'!$Y$53="Muy Baja",'Mapa de Riesgos'!$AA$53="Leve"),CONCATENATE("R7C",'Mapa de Riesgos'!$O$53),"")</f>
        <v/>
      </c>
      <c r="P52" s="34" t="str">
        <f>IF(AND('Mapa de Riesgos'!$Y$48="Muy Baja",'Mapa de Riesgos'!$AA$48="Menor"),CONCATENATE("R7C",'Mapa de Riesgos'!$O$48),"")</f>
        <v/>
      </c>
      <c r="Q52" s="35" t="str">
        <f>IF(AND('Mapa de Riesgos'!$Y$49="Muy Baja",'Mapa de Riesgos'!$AA$49="Menor"),CONCATENATE("R7C",'Mapa de Riesgos'!$O$49),"")</f>
        <v/>
      </c>
      <c r="R52" s="35" t="str">
        <f>IF(AND('Mapa de Riesgos'!$Y$50="Muy Baja",'Mapa de Riesgos'!$AA$50="Menor"),CONCATENATE("R7C",'Mapa de Riesgos'!$O$50),"")</f>
        <v/>
      </c>
      <c r="S52" s="35" t="str">
        <f>IF(AND('Mapa de Riesgos'!$Y$51="Muy Baja",'Mapa de Riesgos'!$AA$51="Menor"),CONCATENATE("R7C",'Mapa de Riesgos'!$O$51),"")</f>
        <v/>
      </c>
      <c r="T52" s="35" t="str">
        <f>IF(AND('Mapa de Riesgos'!$Y$52="Muy Baja",'Mapa de Riesgos'!$AA$52="Menor"),CONCATENATE("R7C",'Mapa de Riesgos'!$O$52),"")</f>
        <v/>
      </c>
      <c r="U52" s="36" t="str">
        <f>IF(AND('Mapa de Riesgos'!$Y$53="Muy Baja",'Mapa de Riesgos'!$AA$53="Menor"),CONCATENATE("R7C",'Mapa de Riesgos'!$O$53),"")</f>
        <v/>
      </c>
      <c r="V52" s="25" t="str">
        <f>IF(AND('Mapa de Riesgos'!$Y$48="Muy Baja",'Mapa de Riesgos'!$AA$48="Moderado"),CONCATENATE("R7C",'Mapa de Riesgos'!$O$48),"")</f>
        <v/>
      </c>
      <c r="W52" s="26" t="str">
        <f>IF(AND('Mapa de Riesgos'!$Y$49="Muy Baja",'Mapa de Riesgos'!$AA$49="Moderado"),CONCATENATE("R7C",'Mapa de Riesgos'!$O$49),"")</f>
        <v/>
      </c>
      <c r="X52" s="26" t="str">
        <f>IF(AND('Mapa de Riesgos'!$Y$50="Muy Baja",'Mapa de Riesgos'!$AA$50="Moderado"),CONCATENATE("R7C",'Mapa de Riesgos'!$O$50),"")</f>
        <v/>
      </c>
      <c r="Y52" s="26" t="str">
        <f>IF(AND('Mapa de Riesgos'!$Y$51="Muy Baja",'Mapa de Riesgos'!$AA$51="Moderado"),CONCATENATE("R7C",'Mapa de Riesgos'!$O$51),"")</f>
        <v/>
      </c>
      <c r="Z52" s="26" t="str">
        <f>IF(AND('Mapa de Riesgos'!$Y$52="Muy Baja",'Mapa de Riesgos'!$AA$52="Moderado"),CONCATENATE("R7C",'Mapa de Riesgos'!$O$52),"")</f>
        <v/>
      </c>
      <c r="AA52" s="27" t="str">
        <f>IF(AND('Mapa de Riesgos'!$Y$53="Muy Baja",'Mapa de Riesgos'!$AA$53="Moderado"),CONCATENATE("R7C",'Mapa de Riesgos'!$O$53),"")</f>
        <v/>
      </c>
      <c r="AB52" s="10" t="str">
        <f>IF(AND('Mapa de Riesgos'!$Y$48="Muy Baja",'Mapa de Riesgos'!$AA$48="Mayor"),CONCATENATE("R7C",'Mapa de Riesgos'!$O$48),"")</f>
        <v/>
      </c>
      <c r="AC52" s="11" t="str">
        <f>IF(AND('Mapa de Riesgos'!$Y$49="Muy Baja",'Mapa de Riesgos'!$AA$49="Mayor"),CONCATENATE("R7C",'Mapa de Riesgos'!$O$49),"")</f>
        <v/>
      </c>
      <c r="AD52" s="11" t="str">
        <f>IF(AND('Mapa de Riesgos'!$Y$50="Muy Baja",'Mapa de Riesgos'!$AA$50="Mayor"),CONCATENATE("R7C",'Mapa de Riesgos'!$O$50),"")</f>
        <v/>
      </c>
      <c r="AE52" s="11" t="str">
        <f>IF(AND('Mapa de Riesgos'!$Y$51="Muy Baja",'Mapa de Riesgos'!$AA$51="Mayor"),CONCATENATE("R7C",'Mapa de Riesgos'!$O$51),"")</f>
        <v/>
      </c>
      <c r="AF52" s="11" t="str">
        <f>IF(AND('Mapa de Riesgos'!$Y$52="Muy Baja",'Mapa de Riesgos'!$AA$52="Mayor"),CONCATENATE("R7C",'Mapa de Riesgos'!$O$52),"")</f>
        <v/>
      </c>
      <c r="AG52" s="12" t="str">
        <f>IF(AND('Mapa de Riesgos'!$Y$53="Muy Baja",'Mapa de Riesgos'!$AA$53="Mayor"),CONCATENATE("R7C",'Mapa de Riesgos'!$O$53),"")</f>
        <v/>
      </c>
      <c r="AH52" s="13" t="str">
        <f>IF(AND('Mapa de Riesgos'!$Y$48="Muy Baja",'Mapa de Riesgos'!$AA$48="Catastrófico"),CONCATENATE("R7C",'Mapa de Riesgos'!$O$48),"")</f>
        <v/>
      </c>
      <c r="AI52" s="14" t="str">
        <f>IF(AND('Mapa de Riesgos'!$Y$49="Muy Baja",'Mapa de Riesgos'!$AA$49="Catastrófico"),CONCATENATE("R7C",'Mapa de Riesgos'!$O$49),"")</f>
        <v/>
      </c>
      <c r="AJ52" s="14" t="str">
        <f>IF(AND('Mapa de Riesgos'!$Y$50="Muy Baja",'Mapa de Riesgos'!$AA$50="Catastrófico"),CONCATENATE("R7C",'Mapa de Riesgos'!$O$50),"")</f>
        <v/>
      </c>
      <c r="AK52" s="14" t="str">
        <f>IF(AND('Mapa de Riesgos'!$Y$51="Muy Baja",'Mapa de Riesgos'!$AA$51="Catastrófico"),CONCATENATE("R7C",'Mapa de Riesgos'!$O$51),"")</f>
        <v/>
      </c>
      <c r="AL52" s="14" t="str">
        <f>IF(AND('Mapa de Riesgos'!$Y$52="Muy Baja",'Mapa de Riesgos'!$AA$52="Catastrófico"),CONCATENATE("R7C",'Mapa de Riesgos'!$O$52),"")</f>
        <v/>
      </c>
      <c r="AM52" s="15" t="str">
        <f>IF(AND('Mapa de Riesgos'!$Y$53="Muy Baja",'Mapa de Riesgos'!$AA$53="Catastrófico"),CONCATENATE("R7C",'Mapa de Riesgos'!$O$53),"")</f>
        <v/>
      </c>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row>
    <row r="53" spans="1:80" ht="15" customHeight="1" x14ac:dyDescent="0.25">
      <c r="A53" s="41"/>
      <c r="B53" s="249"/>
      <c r="C53" s="249"/>
      <c r="D53" s="250"/>
      <c r="E53" s="290"/>
      <c r="F53" s="291"/>
      <c r="G53" s="291"/>
      <c r="H53" s="291"/>
      <c r="I53" s="292"/>
      <c r="J53" s="34" t="str">
        <f>IF(AND('Mapa de Riesgos'!$Y$54="Muy Baja",'Mapa de Riesgos'!$AA$54="Leve"),CONCATENATE("R8C",'Mapa de Riesgos'!$O$54),"")</f>
        <v/>
      </c>
      <c r="K53" s="35" t="str">
        <f>IF(AND('Mapa de Riesgos'!$Y$55="Muy Baja",'Mapa de Riesgos'!$AA$55="Leve"),CONCATENATE("R8C",'Mapa de Riesgos'!$O$55),"")</f>
        <v/>
      </c>
      <c r="L53" s="35" t="str">
        <f>IF(AND('Mapa de Riesgos'!$Y$56="Muy Baja",'Mapa de Riesgos'!$AA$56="Leve"),CONCATENATE("R8C",'Mapa de Riesgos'!$O$56),"")</f>
        <v/>
      </c>
      <c r="M53" s="35" t="str">
        <f>IF(AND('Mapa de Riesgos'!$Y$57="Muy Baja",'Mapa de Riesgos'!$AA$57="Leve"),CONCATENATE("R8C",'Mapa de Riesgos'!$O$57),"")</f>
        <v/>
      </c>
      <c r="N53" s="35" t="str">
        <f>IF(AND('Mapa de Riesgos'!$Y$58="Muy Baja",'Mapa de Riesgos'!$AA$58="Leve"),CONCATENATE("R8C",'Mapa de Riesgos'!$O$58),"")</f>
        <v/>
      </c>
      <c r="O53" s="36" t="str">
        <f>IF(AND('Mapa de Riesgos'!$Y$59="Muy Baja",'Mapa de Riesgos'!$AA$59="Leve"),CONCATENATE("R8C",'Mapa de Riesgos'!$O$59),"")</f>
        <v/>
      </c>
      <c r="P53" s="34" t="str">
        <f>IF(AND('Mapa de Riesgos'!$Y$54="Muy Baja",'Mapa de Riesgos'!$AA$54="Menor"),CONCATENATE("R8C",'Mapa de Riesgos'!$O$54),"")</f>
        <v/>
      </c>
      <c r="Q53" s="35" t="str">
        <f>IF(AND('Mapa de Riesgos'!$Y$55="Muy Baja",'Mapa de Riesgos'!$AA$55="Menor"),CONCATENATE("R8C",'Mapa de Riesgos'!$O$55),"")</f>
        <v/>
      </c>
      <c r="R53" s="35" t="str">
        <f>IF(AND('Mapa de Riesgos'!$Y$56="Muy Baja",'Mapa de Riesgos'!$AA$56="Menor"),CONCATENATE("R8C",'Mapa de Riesgos'!$O$56),"")</f>
        <v/>
      </c>
      <c r="S53" s="35" t="str">
        <f>IF(AND('Mapa de Riesgos'!$Y$57="Muy Baja",'Mapa de Riesgos'!$AA$57="Menor"),CONCATENATE("R8C",'Mapa de Riesgos'!$O$57),"")</f>
        <v/>
      </c>
      <c r="T53" s="35" t="str">
        <f>IF(AND('Mapa de Riesgos'!$Y$58="Muy Baja",'Mapa de Riesgos'!$AA$58="Menor"),CONCATENATE("R8C",'Mapa de Riesgos'!$O$58),"")</f>
        <v/>
      </c>
      <c r="U53" s="36" t="str">
        <f>IF(AND('Mapa de Riesgos'!$Y$59="Muy Baja",'Mapa de Riesgos'!$AA$59="Menor"),CONCATENATE("R8C",'Mapa de Riesgos'!$O$59),"")</f>
        <v/>
      </c>
      <c r="V53" s="25" t="str">
        <f>IF(AND('Mapa de Riesgos'!$Y$54="Muy Baja",'Mapa de Riesgos'!$AA$54="Moderado"),CONCATENATE("R8C",'Mapa de Riesgos'!$O$54),"")</f>
        <v/>
      </c>
      <c r="W53" s="26" t="str">
        <f>IF(AND('Mapa de Riesgos'!$Y$55="Muy Baja",'Mapa de Riesgos'!$AA$55="Moderado"),CONCATENATE("R8C",'Mapa de Riesgos'!$O$55),"")</f>
        <v/>
      </c>
      <c r="X53" s="26" t="str">
        <f>IF(AND('Mapa de Riesgos'!$Y$56="Muy Baja",'Mapa de Riesgos'!$AA$56="Moderado"),CONCATENATE("R8C",'Mapa de Riesgos'!$O$56),"")</f>
        <v/>
      </c>
      <c r="Y53" s="26" t="str">
        <f>IF(AND('Mapa de Riesgos'!$Y$57="Muy Baja",'Mapa de Riesgos'!$AA$57="Moderado"),CONCATENATE("R8C",'Mapa de Riesgos'!$O$57),"")</f>
        <v/>
      </c>
      <c r="Z53" s="26" t="str">
        <f>IF(AND('Mapa de Riesgos'!$Y$58="Muy Baja",'Mapa de Riesgos'!$AA$58="Moderado"),CONCATENATE("R8C",'Mapa de Riesgos'!$O$58),"")</f>
        <v/>
      </c>
      <c r="AA53" s="27" t="str">
        <f>IF(AND('Mapa de Riesgos'!$Y$59="Muy Baja",'Mapa de Riesgos'!$AA$59="Moderado"),CONCATENATE("R8C",'Mapa de Riesgos'!$O$59),"")</f>
        <v/>
      </c>
      <c r="AB53" s="10" t="str">
        <f>IF(AND('Mapa de Riesgos'!$Y$54="Muy Baja",'Mapa de Riesgos'!$AA$54="Mayor"),CONCATENATE("R8C",'Mapa de Riesgos'!$O$54),"")</f>
        <v/>
      </c>
      <c r="AC53" s="11" t="str">
        <f>IF(AND('Mapa de Riesgos'!$Y$55="Muy Baja",'Mapa de Riesgos'!$AA$55="Mayor"),CONCATENATE("R8C",'Mapa de Riesgos'!$O$55),"")</f>
        <v/>
      </c>
      <c r="AD53" s="11" t="str">
        <f>IF(AND('Mapa de Riesgos'!$Y$56="Muy Baja",'Mapa de Riesgos'!$AA$56="Mayor"),CONCATENATE("R8C",'Mapa de Riesgos'!$O$56),"")</f>
        <v/>
      </c>
      <c r="AE53" s="11" t="str">
        <f>IF(AND('Mapa de Riesgos'!$Y$57="Muy Baja",'Mapa de Riesgos'!$AA$57="Mayor"),CONCATENATE("R8C",'Mapa de Riesgos'!$O$57),"")</f>
        <v/>
      </c>
      <c r="AF53" s="11" t="str">
        <f>IF(AND('Mapa de Riesgos'!$Y$58="Muy Baja",'Mapa de Riesgos'!$AA$58="Mayor"),CONCATENATE("R8C",'Mapa de Riesgos'!$O$58),"")</f>
        <v/>
      </c>
      <c r="AG53" s="12" t="str">
        <f>IF(AND('Mapa de Riesgos'!$Y$59="Muy Baja",'Mapa de Riesgos'!$AA$59="Mayor"),CONCATENATE("R8C",'Mapa de Riesgos'!$O$59),"")</f>
        <v/>
      </c>
      <c r="AH53" s="13" t="str">
        <f>IF(AND('Mapa de Riesgos'!$Y$54="Muy Baja",'Mapa de Riesgos'!$AA$54="Catastrófico"),CONCATENATE("R8C",'Mapa de Riesgos'!$O$54),"")</f>
        <v/>
      </c>
      <c r="AI53" s="14" t="str">
        <f>IF(AND('Mapa de Riesgos'!$Y$55="Muy Baja",'Mapa de Riesgos'!$AA$55="Catastrófico"),CONCATENATE("R8C",'Mapa de Riesgos'!$O$55),"")</f>
        <v/>
      </c>
      <c r="AJ53" s="14" t="str">
        <f>IF(AND('Mapa de Riesgos'!$Y$56="Muy Baja",'Mapa de Riesgos'!$AA$56="Catastrófico"),CONCATENATE("R8C",'Mapa de Riesgos'!$O$56),"")</f>
        <v/>
      </c>
      <c r="AK53" s="14" t="str">
        <f>IF(AND('Mapa de Riesgos'!$Y$57="Muy Baja",'Mapa de Riesgos'!$AA$57="Catastrófico"),CONCATENATE("R8C",'Mapa de Riesgos'!$O$57),"")</f>
        <v/>
      </c>
      <c r="AL53" s="14" t="str">
        <f>IF(AND('Mapa de Riesgos'!$Y$58="Muy Baja",'Mapa de Riesgos'!$AA$58="Catastrófico"),CONCATENATE("R8C",'Mapa de Riesgos'!$O$58),"")</f>
        <v/>
      </c>
      <c r="AM53" s="15" t="str">
        <f>IF(AND('Mapa de Riesgos'!$Y$59="Muy Baja",'Mapa de Riesgos'!$AA$59="Catastrófico"),CONCATENATE("R8C",'Mapa de Riesgos'!$O$59),"")</f>
        <v/>
      </c>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row>
    <row r="54" spans="1:80" ht="15" customHeight="1" x14ac:dyDescent="0.25">
      <c r="A54" s="41"/>
      <c r="B54" s="249"/>
      <c r="C54" s="249"/>
      <c r="D54" s="250"/>
      <c r="E54" s="290"/>
      <c r="F54" s="291"/>
      <c r="G54" s="291"/>
      <c r="H54" s="291"/>
      <c r="I54" s="292"/>
      <c r="J54" s="34" t="str">
        <f>IF(AND('Mapa de Riesgos'!$Y$60="Muy Baja",'Mapa de Riesgos'!$AA$60="Leve"),CONCATENATE("R9C",'Mapa de Riesgos'!$O$60),"")</f>
        <v/>
      </c>
      <c r="K54" s="35" t="str">
        <f>IF(AND('Mapa de Riesgos'!$Y$61="Muy Baja",'Mapa de Riesgos'!$AA$61="Leve"),CONCATENATE("R9C",'Mapa de Riesgos'!$O$61),"")</f>
        <v/>
      </c>
      <c r="L54" s="35" t="str">
        <f>IF(AND('Mapa de Riesgos'!$Y$62="Muy Baja",'Mapa de Riesgos'!$AA$62="Leve"),CONCATENATE("R9C",'Mapa de Riesgos'!$O$62),"")</f>
        <v/>
      </c>
      <c r="M54" s="35" t="str">
        <f>IF(AND('Mapa de Riesgos'!$Y$63="Muy Baja",'Mapa de Riesgos'!$AA$63="Leve"),CONCATENATE("R9C",'Mapa de Riesgos'!$O$63),"")</f>
        <v/>
      </c>
      <c r="N54" s="35" t="str">
        <f>IF(AND('Mapa de Riesgos'!$Y$64="Muy Baja",'Mapa de Riesgos'!$AA$64="Leve"),CONCATENATE("R9C",'Mapa de Riesgos'!$O$64),"")</f>
        <v/>
      </c>
      <c r="O54" s="36" t="str">
        <f>IF(AND('Mapa de Riesgos'!$Y$65="Muy Baja",'Mapa de Riesgos'!$AA$65="Leve"),CONCATENATE("R9C",'Mapa de Riesgos'!$O$65),"")</f>
        <v/>
      </c>
      <c r="P54" s="34" t="str">
        <f>IF(AND('Mapa de Riesgos'!$Y$60="Muy Baja",'Mapa de Riesgos'!$AA$60="Menor"),CONCATENATE("R9C",'Mapa de Riesgos'!$O$60),"")</f>
        <v/>
      </c>
      <c r="Q54" s="35" t="str">
        <f>IF(AND('Mapa de Riesgos'!$Y$61="Muy Baja",'Mapa de Riesgos'!$AA$61="Menor"),CONCATENATE("R9C",'Mapa de Riesgos'!$O$61),"")</f>
        <v/>
      </c>
      <c r="R54" s="35" t="str">
        <f>IF(AND('Mapa de Riesgos'!$Y$62="Muy Baja",'Mapa de Riesgos'!$AA$62="Menor"),CONCATENATE("R9C",'Mapa de Riesgos'!$O$62),"")</f>
        <v/>
      </c>
      <c r="S54" s="35" t="str">
        <f>IF(AND('Mapa de Riesgos'!$Y$63="Muy Baja",'Mapa de Riesgos'!$AA$63="Menor"),CONCATENATE("R9C",'Mapa de Riesgos'!$O$63),"")</f>
        <v/>
      </c>
      <c r="T54" s="35" t="str">
        <f>IF(AND('Mapa de Riesgos'!$Y$64="Muy Baja",'Mapa de Riesgos'!$AA$64="Menor"),CONCATENATE("R9C",'Mapa de Riesgos'!$O$64),"")</f>
        <v/>
      </c>
      <c r="U54" s="36" t="str">
        <f>IF(AND('Mapa de Riesgos'!$Y$65="Muy Baja",'Mapa de Riesgos'!$AA$65="Menor"),CONCATENATE("R9C",'Mapa de Riesgos'!$O$65),"")</f>
        <v/>
      </c>
      <c r="V54" s="25" t="str">
        <f>IF(AND('Mapa de Riesgos'!$Y$60="Muy Baja",'Mapa de Riesgos'!$AA$60="Moderado"),CONCATENATE("R9C",'Mapa de Riesgos'!$O$60),"")</f>
        <v/>
      </c>
      <c r="W54" s="26" t="str">
        <f>IF(AND('Mapa de Riesgos'!$Y$61="Muy Baja",'Mapa de Riesgos'!$AA$61="Moderado"),CONCATENATE("R9C",'Mapa de Riesgos'!$O$61),"")</f>
        <v/>
      </c>
      <c r="X54" s="26" t="str">
        <f>IF(AND('Mapa de Riesgos'!$Y$62="Muy Baja",'Mapa de Riesgos'!$AA$62="Moderado"),CONCATENATE("R9C",'Mapa de Riesgos'!$O$62),"")</f>
        <v/>
      </c>
      <c r="Y54" s="26" t="str">
        <f>IF(AND('Mapa de Riesgos'!$Y$63="Muy Baja",'Mapa de Riesgos'!$AA$63="Moderado"),CONCATENATE("R9C",'Mapa de Riesgos'!$O$63),"")</f>
        <v/>
      </c>
      <c r="Z54" s="26" t="str">
        <f>IF(AND('Mapa de Riesgos'!$Y$64="Muy Baja",'Mapa de Riesgos'!$AA$64="Moderado"),CONCATENATE("R9C",'Mapa de Riesgos'!$O$64),"")</f>
        <v/>
      </c>
      <c r="AA54" s="27" t="str">
        <f>IF(AND('Mapa de Riesgos'!$Y$65="Muy Baja",'Mapa de Riesgos'!$AA$65="Moderado"),CONCATENATE("R9C",'Mapa de Riesgos'!$O$65),"")</f>
        <v/>
      </c>
      <c r="AB54" s="10" t="str">
        <f>IF(AND('Mapa de Riesgos'!$Y$60="Muy Baja",'Mapa de Riesgos'!$AA$60="Mayor"),CONCATENATE("R9C",'Mapa de Riesgos'!$O$60),"")</f>
        <v/>
      </c>
      <c r="AC54" s="11" t="str">
        <f>IF(AND('Mapa de Riesgos'!$Y$61="Muy Baja",'Mapa de Riesgos'!$AA$61="Mayor"),CONCATENATE("R9C",'Mapa de Riesgos'!$O$61),"")</f>
        <v/>
      </c>
      <c r="AD54" s="11" t="str">
        <f>IF(AND('Mapa de Riesgos'!$Y$62="Muy Baja",'Mapa de Riesgos'!$AA$62="Mayor"),CONCATENATE("R9C",'Mapa de Riesgos'!$O$62),"")</f>
        <v/>
      </c>
      <c r="AE54" s="11" t="str">
        <f>IF(AND('Mapa de Riesgos'!$Y$63="Muy Baja",'Mapa de Riesgos'!$AA$63="Mayor"),CONCATENATE("R9C",'Mapa de Riesgos'!$O$63),"")</f>
        <v/>
      </c>
      <c r="AF54" s="11" t="str">
        <f>IF(AND('Mapa de Riesgos'!$Y$64="Muy Baja",'Mapa de Riesgos'!$AA$64="Mayor"),CONCATENATE("R9C",'Mapa de Riesgos'!$O$64),"")</f>
        <v/>
      </c>
      <c r="AG54" s="12" t="str">
        <f>IF(AND('Mapa de Riesgos'!$Y$65="Muy Baja",'Mapa de Riesgos'!$AA$65="Mayor"),CONCATENATE("R9C",'Mapa de Riesgos'!$O$65),"")</f>
        <v/>
      </c>
      <c r="AH54" s="13" t="str">
        <f>IF(AND('Mapa de Riesgos'!$Y$60="Muy Baja",'Mapa de Riesgos'!$AA$60="Catastrófico"),CONCATENATE("R9C",'Mapa de Riesgos'!$O$60),"")</f>
        <v/>
      </c>
      <c r="AI54" s="14" t="str">
        <f>IF(AND('Mapa de Riesgos'!$Y$61="Muy Baja",'Mapa de Riesgos'!$AA$61="Catastrófico"),CONCATENATE("R9C",'Mapa de Riesgos'!$O$61),"")</f>
        <v/>
      </c>
      <c r="AJ54" s="14" t="str">
        <f>IF(AND('Mapa de Riesgos'!$Y$62="Muy Baja",'Mapa de Riesgos'!$AA$62="Catastrófico"),CONCATENATE("R9C",'Mapa de Riesgos'!$O$62),"")</f>
        <v/>
      </c>
      <c r="AK54" s="14" t="str">
        <f>IF(AND('Mapa de Riesgos'!$Y$63="Muy Baja",'Mapa de Riesgos'!$AA$63="Catastrófico"),CONCATENATE("R9C",'Mapa de Riesgos'!$O$63),"")</f>
        <v/>
      </c>
      <c r="AL54" s="14" t="str">
        <f>IF(AND('Mapa de Riesgos'!$Y$64="Muy Baja",'Mapa de Riesgos'!$AA$64="Catastrófico"),CONCATENATE("R9C",'Mapa de Riesgos'!$O$64),"")</f>
        <v/>
      </c>
      <c r="AM54" s="15" t="str">
        <f>IF(AND('Mapa de Riesgos'!$Y$65="Muy Baja",'Mapa de Riesgos'!$AA$65="Catastrófico"),CONCATENATE("R9C",'Mapa de Riesgos'!$O$65),"")</f>
        <v/>
      </c>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row>
    <row r="55" spans="1:80" ht="15.75" customHeight="1" thickBot="1" x14ac:dyDescent="0.3">
      <c r="A55" s="41"/>
      <c r="B55" s="249"/>
      <c r="C55" s="249"/>
      <c r="D55" s="250"/>
      <c r="E55" s="293"/>
      <c r="F55" s="294"/>
      <c r="G55" s="294"/>
      <c r="H55" s="294"/>
      <c r="I55" s="295"/>
      <c r="J55" s="37" t="str">
        <f>IF(AND('Mapa de Riesgos'!$Y$66="Muy Baja",'Mapa de Riesgos'!$AA$66="Leve"),CONCATENATE("R10C",'Mapa de Riesgos'!$O$66),"")</f>
        <v/>
      </c>
      <c r="K55" s="38" t="str">
        <f>IF(AND('Mapa de Riesgos'!$Y$67="Muy Baja",'Mapa de Riesgos'!$AA$67="Leve"),CONCATENATE("R10C",'Mapa de Riesgos'!$O$67),"")</f>
        <v/>
      </c>
      <c r="L55" s="38" t="str">
        <f>IF(AND('Mapa de Riesgos'!$Y$68="Muy Baja",'Mapa de Riesgos'!$AA$68="Leve"),CONCATENATE("R10C",'Mapa de Riesgos'!$O$68),"")</f>
        <v/>
      </c>
      <c r="M55" s="38" t="str">
        <f>IF(AND('Mapa de Riesgos'!$Y$69="Muy Baja",'Mapa de Riesgos'!$AA$69="Leve"),CONCATENATE("R10C",'Mapa de Riesgos'!$O$69),"")</f>
        <v/>
      </c>
      <c r="N55" s="38" t="str">
        <f>IF(AND('Mapa de Riesgos'!$Y$70="Muy Baja",'Mapa de Riesgos'!$AA$70="Leve"),CONCATENATE("R10C",'Mapa de Riesgos'!$O$70),"")</f>
        <v/>
      </c>
      <c r="O55" s="39" t="str">
        <f>IF(AND('Mapa de Riesgos'!$Y$71="Muy Baja",'Mapa de Riesgos'!$AA$71="Leve"),CONCATENATE("R10C",'Mapa de Riesgos'!$O$71),"")</f>
        <v/>
      </c>
      <c r="P55" s="37" t="str">
        <f>IF(AND('Mapa de Riesgos'!$Y$66="Muy Baja",'Mapa de Riesgos'!$AA$66="Menor"),CONCATENATE("R10C",'Mapa de Riesgos'!$O$66),"")</f>
        <v/>
      </c>
      <c r="Q55" s="38" t="str">
        <f>IF(AND('Mapa de Riesgos'!$Y$67="Muy Baja",'Mapa de Riesgos'!$AA$67="Menor"),CONCATENATE("R10C",'Mapa de Riesgos'!$O$67),"")</f>
        <v/>
      </c>
      <c r="R55" s="38" t="str">
        <f>IF(AND('Mapa de Riesgos'!$Y$68="Muy Baja",'Mapa de Riesgos'!$AA$68="Menor"),CONCATENATE("R10C",'Mapa de Riesgos'!$O$68),"")</f>
        <v/>
      </c>
      <c r="S55" s="38" t="str">
        <f>IF(AND('Mapa de Riesgos'!$Y$69="Muy Baja",'Mapa de Riesgos'!$AA$69="Menor"),CONCATENATE("R10C",'Mapa de Riesgos'!$O$69),"")</f>
        <v/>
      </c>
      <c r="T55" s="38" t="str">
        <f>IF(AND('Mapa de Riesgos'!$Y$70="Muy Baja",'Mapa de Riesgos'!$AA$70="Menor"),CONCATENATE("R10C",'Mapa de Riesgos'!$O$70),"")</f>
        <v/>
      </c>
      <c r="U55" s="39" t="str">
        <f>IF(AND('Mapa de Riesgos'!$Y$71="Muy Baja",'Mapa de Riesgos'!$AA$71="Menor"),CONCATENATE("R10C",'Mapa de Riesgos'!$O$71),"")</f>
        <v/>
      </c>
      <c r="V55" s="28" t="str">
        <f>IF(AND('Mapa de Riesgos'!$Y$66="Muy Baja",'Mapa de Riesgos'!$AA$66="Moderado"),CONCATENATE("R10C",'Mapa de Riesgos'!$O$66),"")</f>
        <v/>
      </c>
      <c r="W55" s="29" t="str">
        <f>IF(AND('Mapa de Riesgos'!$Y$67="Muy Baja",'Mapa de Riesgos'!$AA$67="Moderado"),CONCATENATE("R10C",'Mapa de Riesgos'!$O$67),"")</f>
        <v/>
      </c>
      <c r="X55" s="29" t="str">
        <f>IF(AND('Mapa de Riesgos'!$Y$68="Muy Baja",'Mapa de Riesgos'!$AA$68="Moderado"),CONCATENATE("R10C",'Mapa de Riesgos'!$O$68),"")</f>
        <v/>
      </c>
      <c r="Y55" s="29" t="str">
        <f>IF(AND('Mapa de Riesgos'!$Y$69="Muy Baja",'Mapa de Riesgos'!$AA$69="Moderado"),CONCATENATE("R10C",'Mapa de Riesgos'!$O$69),"")</f>
        <v/>
      </c>
      <c r="Z55" s="29" t="str">
        <f>IF(AND('Mapa de Riesgos'!$Y$70="Muy Baja",'Mapa de Riesgos'!$AA$70="Moderado"),CONCATENATE("R10C",'Mapa de Riesgos'!$O$70),"")</f>
        <v/>
      </c>
      <c r="AA55" s="30" t="str">
        <f>IF(AND('Mapa de Riesgos'!$Y$71="Muy Baja",'Mapa de Riesgos'!$AA$71="Moderado"),CONCATENATE("R10C",'Mapa de Riesgos'!$O$71),"")</f>
        <v/>
      </c>
      <c r="AB55" s="16" t="str">
        <f>IF(AND('Mapa de Riesgos'!$Y$66="Muy Baja",'Mapa de Riesgos'!$AA$66="Mayor"),CONCATENATE("R10C",'Mapa de Riesgos'!$O$66),"")</f>
        <v/>
      </c>
      <c r="AC55" s="17" t="str">
        <f>IF(AND('Mapa de Riesgos'!$Y$67="Muy Baja",'Mapa de Riesgos'!$AA$67="Mayor"),CONCATENATE("R10C",'Mapa de Riesgos'!$O$67),"")</f>
        <v/>
      </c>
      <c r="AD55" s="17" t="str">
        <f>IF(AND('Mapa de Riesgos'!$Y$68="Muy Baja",'Mapa de Riesgos'!$AA$68="Mayor"),CONCATENATE("R10C",'Mapa de Riesgos'!$O$68),"")</f>
        <v/>
      </c>
      <c r="AE55" s="17" t="str">
        <f>IF(AND('Mapa de Riesgos'!$Y$69="Muy Baja",'Mapa de Riesgos'!$AA$69="Mayor"),CONCATENATE("R10C",'Mapa de Riesgos'!$O$69),"")</f>
        <v/>
      </c>
      <c r="AF55" s="17" t="str">
        <f>IF(AND('Mapa de Riesgos'!$Y$70="Muy Baja",'Mapa de Riesgos'!$AA$70="Mayor"),CONCATENATE("R10C",'Mapa de Riesgos'!$O$70),"")</f>
        <v/>
      </c>
      <c r="AG55" s="18" t="str">
        <f>IF(AND('Mapa de Riesgos'!$Y$71="Muy Baja",'Mapa de Riesgos'!$AA$71="Mayor"),CONCATENATE("R10C",'Mapa de Riesgos'!$O$71),"")</f>
        <v/>
      </c>
      <c r="AH55" s="19" t="str">
        <f>IF(AND('Mapa de Riesgos'!$Y$66="Muy Baja",'Mapa de Riesgos'!$AA$66="Catastrófico"),CONCATENATE("R10C",'Mapa de Riesgos'!$O$66),"")</f>
        <v/>
      </c>
      <c r="AI55" s="20" t="str">
        <f>IF(AND('Mapa de Riesgos'!$Y$67="Muy Baja",'Mapa de Riesgos'!$AA$67="Catastrófico"),CONCATENATE("R10C",'Mapa de Riesgos'!$O$67),"")</f>
        <v/>
      </c>
      <c r="AJ55" s="20" t="str">
        <f>IF(AND('Mapa de Riesgos'!$Y$68="Muy Baja",'Mapa de Riesgos'!$AA$68="Catastrófico"),CONCATENATE("R10C",'Mapa de Riesgos'!$O$68),"")</f>
        <v/>
      </c>
      <c r="AK55" s="20" t="str">
        <f>IF(AND('Mapa de Riesgos'!$Y$69="Muy Baja",'Mapa de Riesgos'!$AA$69="Catastrófico"),CONCATENATE("R10C",'Mapa de Riesgos'!$O$69),"")</f>
        <v/>
      </c>
      <c r="AL55" s="20" t="str">
        <f>IF(AND('Mapa de Riesgos'!$Y$70="Muy Baja",'Mapa de Riesgos'!$AA$70="Catastrófico"),CONCATENATE("R10C",'Mapa de Riesgos'!$O$70),"")</f>
        <v/>
      </c>
      <c r="AM55" s="21" t="str">
        <f>IF(AND('Mapa de Riesgos'!$Y$71="Muy Baja",'Mapa de Riesgos'!$AA$71="Catastrófico"),CONCATENATE("R10C",'Mapa de Riesgos'!$O$71),"")</f>
        <v/>
      </c>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row>
    <row r="56" spans="1:80" x14ac:dyDescent="0.25">
      <c r="A56" s="41"/>
      <c r="B56" s="41"/>
      <c r="C56" s="41"/>
      <c r="D56" s="41"/>
      <c r="E56" s="41"/>
      <c r="F56" s="41"/>
      <c r="G56" s="41"/>
      <c r="H56" s="41"/>
      <c r="I56" s="41"/>
      <c r="J56" s="287" t="s">
        <v>172</v>
      </c>
      <c r="K56" s="288"/>
      <c r="L56" s="288"/>
      <c r="M56" s="288"/>
      <c r="N56" s="288"/>
      <c r="O56" s="289"/>
      <c r="P56" s="287" t="s">
        <v>173</v>
      </c>
      <c r="Q56" s="288"/>
      <c r="R56" s="288"/>
      <c r="S56" s="288"/>
      <c r="T56" s="288"/>
      <c r="U56" s="289"/>
      <c r="V56" s="287" t="s">
        <v>174</v>
      </c>
      <c r="W56" s="288"/>
      <c r="X56" s="288"/>
      <c r="Y56" s="288"/>
      <c r="Z56" s="288"/>
      <c r="AA56" s="289"/>
      <c r="AB56" s="287" t="s">
        <v>175</v>
      </c>
      <c r="AC56" s="296"/>
      <c r="AD56" s="288"/>
      <c r="AE56" s="288"/>
      <c r="AF56" s="288"/>
      <c r="AG56" s="289"/>
      <c r="AH56" s="287" t="s">
        <v>176</v>
      </c>
      <c r="AI56" s="288"/>
      <c r="AJ56" s="288"/>
      <c r="AK56" s="288"/>
      <c r="AL56" s="288"/>
      <c r="AM56" s="289"/>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row>
    <row r="57" spans="1:80" x14ac:dyDescent="0.25">
      <c r="A57" s="41"/>
      <c r="B57" s="41"/>
      <c r="C57" s="41"/>
      <c r="D57" s="41"/>
      <c r="E57" s="41"/>
      <c r="F57" s="41"/>
      <c r="G57" s="41"/>
      <c r="H57" s="41"/>
      <c r="I57" s="41"/>
      <c r="J57" s="290"/>
      <c r="K57" s="291"/>
      <c r="L57" s="291"/>
      <c r="M57" s="291"/>
      <c r="N57" s="291"/>
      <c r="O57" s="292"/>
      <c r="P57" s="290"/>
      <c r="Q57" s="291"/>
      <c r="R57" s="291"/>
      <c r="S57" s="291"/>
      <c r="T57" s="291"/>
      <c r="U57" s="292"/>
      <c r="V57" s="290"/>
      <c r="W57" s="291"/>
      <c r="X57" s="291"/>
      <c r="Y57" s="291"/>
      <c r="Z57" s="291"/>
      <c r="AA57" s="292"/>
      <c r="AB57" s="290"/>
      <c r="AC57" s="291"/>
      <c r="AD57" s="291"/>
      <c r="AE57" s="291"/>
      <c r="AF57" s="291"/>
      <c r="AG57" s="292"/>
      <c r="AH57" s="290"/>
      <c r="AI57" s="291"/>
      <c r="AJ57" s="291"/>
      <c r="AK57" s="291"/>
      <c r="AL57" s="291"/>
      <c r="AM57" s="292"/>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row>
    <row r="58" spans="1:80" x14ac:dyDescent="0.25">
      <c r="A58" s="41"/>
      <c r="B58" s="41"/>
      <c r="C58" s="41"/>
      <c r="D58" s="41"/>
      <c r="E58" s="41"/>
      <c r="F58" s="41"/>
      <c r="G58" s="41"/>
      <c r="H58" s="41"/>
      <c r="I58" s="41"/>
      <c r="J58" s="290"/>
      <c r="K58" s="291"/>
      <c r="L58" s="291"/>
      <c r="M58" s="291"/>
      <c r="N58" s="291"/>
      <c r="O58" s="292"/>
      <c r="P58" s="290"/>
      <c r="Q58" s="291"/>
      <c r="R58" s="291"/>
      <c r="S58" s="291"/>
      <c r="T58" s="291"/>
      <c r="U58" s="292"/>
      <c r="V58" s="290"/>
      <c r="W58" s="291"/>
      <c r="X58" s="291"/>
      <c r="Y58" s="291"/>
      <c r="Z58" s="291"/>
      <c r="AA58" s="292"/>
      <c r="AB58" s="290"/>
      <c r="AC58" s="291"/>
      <c r="AD58" s="291"/>
      <c r="AE58" s="291"/>
      <c r="AF58" s="291"/>
      <c r="AG58" s="292"/>
      <c r="AH58" s="290"/>
      <c r="AI58" s="291"/>
      <c r="AJ58" s="291"/>
      <c r="AK58" s="291"/>
      <c r="AL58" s="291"/>
      <c r="AM58" s="292"/>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row>
    <row r="59" spans="1:80" x14ac:dyDescent="0.25">
      <c r="A59" s="41"/>
      <c r="B59" s="41"/>
      <c r="C59" s="41"/>
      <c r="D59" s="41"/>
      <c r="E59" s="41"/>
      <c r="F59" s="41"/>
      <c r="G59" s="41"/>
      <c r="H59" s="41"/>
      <c r="I59" s="41"/>
      <c r="J59" s="290"/>
      <c r="K59" s="291"/>
      <c r="L59" s="291"/>
      <c r="M59" s="291"/>
      <c r="N59" s="291"/>
      <c r="O59" s="292"/>
      <c r="P59" s="290"/>
      <c r="Q59" s="291"/>
      <c r="R59" s="291"/>
      <c r="S59" s="291"/>
      <c r="T59" s="291"/>
      <c r="U59" s="292"/>
      <c r="V59" s="290"/>
      <c r="W59" s="291"/>
      <c r="X59" s="291"/>
      <c r="Y59" s="291"/>
      <c r="Z59" s="291"/>
      <c r="AA59" s="292"/>
      <c r="AB59" s="290"/>
      <c r="AC59" s="291"/>
      <c r="AD59" s="291"/>
      <c r="AE59" s="291"/>
      <c r="AF59" s="291"/>
      <c r="AG59" s="292"/>
      <c r="AH59" s="290"/>
      <c r="AI59" s="291"/>
      <c r="AJ59" s="291"/>
      <c r="AK59" s="291"/>
      <c r="AL59" s="291"/>
      <c r="AM59" s="292"/>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row>
    <row r="60" spans="1:80" x14ac:dyDescent="0.25">
      <c r="A60" s="41"/>
      <c r="B60" s="41"/>
      <c r="C60" s="41"/>
      <c r="D60" s="41"/>
      <c r="E60" s="41"/>
      <c r="F60" s="41"/>
      <c r="G60" s="41"/>
      <c r="H60" s="41"/>
      <c r="I60" s="41"/>
      <c r="J60" s="290"/>
      <c r="K60" s="291"/>
      <c r="L60" s="291"/>
      <c r="M60" s="291"/>
      <c r="N60" s="291"/>
      <c r="O60" s="292"/>
      <c r="P60" s="290"/>
      <c r="Q60" s="291"/>
      <c r="R60" s="291"/>
      <c r="S60" s="291"/>
      <c r="T60" s="291"/>
      <c r="U60" s="292"/>
      <c r="V60" s="290"/>
      <c r="W60" s="291"/>
      <c r="X60" s="291"/>
      <c r="Y60" s="291"/>
      <c r="Z60" s="291"/>
      <c r="AA60" s="292"/>
      <c r="AB60" s="290"/>
      <c r="AC60" s="291"/>
      <c r="AD60" s="291"/>
      <c r="AE60" s="291"/>
      <c r="AF60" s="291"/>
      <c r="AG60" s="292"/>
      <c r="AH60" s="290"/>
      <c r="AI60" s="291"/>
      <c r="AJ60" s="291"/>
      <c r="AK60" s="291"/>
      <c r="AL60" s="291"/>
      <c r="AM60" s="292"/>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row>
    <row r="61" spans="1:80" ht="15.75" thickBot="1" x14ac:dyDescent="0.3">
      <c r="A61" s="41"/>
      <c r="B61" s="41"/>
      <c r="C61" s="41"/>
      <c r="D61" s="41"/>
      <c r="E61" s="41"/>
      <c r="F61" s="41"/>
      <c r="G61" s="41"/>
      <c r="H61" s="41"/>
      <c r="I61" s="41"/>
      <c r="J61" s="293"/>
      <c r="K61" s="294"/>
      <c r="L61" s="294"/>
      <c r="M61" s="294"/>
      <c r="N61" s="294"/>
      <c r="O61" s="295"/>
      <c r="P61" s="293"/>
      <c r="Q61" s="294"/>
      <c r="R61" s="294"/>
      <c r="S61" s="294"/>
      <c r="T61" s="294"/>
      <c r="U61" s="295"/>
      <c r="V61" s="293"/>
      <c r="W61" s="294"/>
      <c r="X61" s="294"/>
      <c r="Y61" s="294"/>
      <c r="Z61" s="294"/>
      <c r="AA61" s="295"/>
      <c r="AB61" s="293"/>
      <c r="AC61" s="294"/>
      <c r="AD61" s="294"/>
      <c r="AE61" s="294"/>
      <c r="AF61" s="294"/>
      <c r="AG61" s="295"/>
      <c r="AH61" s="293"/>
      <c r="AI61" s="294"/>
      <c r="AJ61" s="294"/>
      <c r="AK61" s="294"/>
      <c r="AL61" s="294"/>
      <c r="AM61" s="295"/>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row>
    <row r="62" spans="1:80" x14ac:dyDescent="0.2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row>
    <row r="63" spans="1:80" ht="15" customHeight="1" x14ac:dyDescent="0.25">
      <c r="A63" s="41"/>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1"/>
      <c r="AV63" s="41"/>
      <c r="AW63" s="41"/>
      <c r="AX63" s="41"/>
      <c r="AY63" s="41"/>
      <c r="AZ63" s="41"/>
      <c r="BA63" s="41"/>
      <c r="BB63" s="41"/>
      <c r="BC63" s="41"/>
      <c r="BD63" s="41"/>
      <c r="BE63" s="41"/>
      <c r="BF63" s="41"/>
      <c r="BG63" s="41"/>
      <c r="BH63" s="41"/>
    </row>
    <row r="64" spans="1:80" ht="15" customHeight="1" x14ac:dyDescent="0.25">
      <c r="A64" s="41"/>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1"/>
      <c r="AV64" s="41"/>
      <c r="AW64" s="41"/>
      <c r="AX64" s="41"/>
      <c r="AY64" s="41"/>
      <c r="AZ64" s="41"/>
      <c r="BA64" s="41"/>
      <c r="BB64" s="41"/>
      <c r="BC64" s="41"/>
      <c r="BD64" s="41"/>
      <c r="BE64" s="41"/>
      <c r="BF64" s="41"/>
      <c r="BG64" s="41"/>
      <c r="BH64" s="41"/>
    </row>
    <row r="65" spans="1:60" x14ac:dyDescent="0.2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row>
    <row r="66" spans="1:60" x14ac:dyDescent="0.2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row>
    <row r="67" spans="1:60" x14ac:dyDescent="0.2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row>
    <row r="68" spans="1:60" x14ac:dyDescent="0.2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row>
    <row r="69" spans="1:60" x14ac:dyDescent="0.2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row>
    <row r="70" spans="1:60" x14ac:dyDescent="0.2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row>
    <row r="71" spans="1:60" x14ac:dyDescent="0.25">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row>
    <row r="72" spans="1:60" x14ac:dyDescent="0.2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row>
    <row r="73" spans="1:60" x14ac:dyDescent="0.25">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row>
    <row r="74" spans="1:60" x14ac:dyDescent="0.25">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row>
    <row r="75" spans="1:60" x14ac:dyDescent="0.25">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row>
    <row r="76" spans="1:60" x14ac:dyDescent="0.25">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row>
    <row r="77" spans="1:60" x14ac:dyDescent="0.25">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row>
    <row r="78" spans="1:60" x14ac:dyDescent="0.25">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row>
    <row r="79" spans="1:60" x14ac:dyDescent="0.25">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row>
    <row r="80" spans="1:60" x14ac:dyDescent="0.25">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row>
    <row r="81" spans="1:60" x14ac:dyDescent="0.25">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row>
    <row r="82" spans="1:60" x14ac:dyDescent="0.25">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row>
    <row r="83" spans="1:60" x14ac:dyDescent="0.25">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row>
    <row r="84" spans="1:60" x14ac:dyDescent="0.25">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row>
    <row r="85" spans="1:60" x14ac:dyDescent="0.25">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row>
    <row r="86" spans="1:60" x14ac:dyDescent="0.25">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row>
    <row r="87" spans="1:60" x14ac:dyDescent="0.25">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row>
    <row r="88" spans="1:60" x14ac:dyDescent="0.25">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row>
    <row r="89" spans="1:60" x14ac:dyDescent="0.25">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row>
    <row r="90" spans="1:60" x14ac:dyDescent="0.25">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row>
    <row r="91" spans="1:60" x14ac:dyDescent="0.25">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row>
    <row r="92" spans="1:60" x14ac:dyDescent="0.25">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row>
    <row r="93" spans="1:60" x14ac:dyDescent="0.25">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row>
    <row r="94" spans="1:60" x14ac:dyDescent="0.25">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row>
    <row r="95" spans="1:60" x14ac:dyDescent="0.25">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row>
    <row r="96" spans="1:60" x14ac:dyDescent="0.25">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row>
    <row r="97" spans="1:60" x14ac:dyDescent="0.25">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row>
    <row r="98" spans="1:60" x14ac:dyDescent="0.25">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row>
    <row r="99" spans="1:60" x14ac:dyDescent="0.25">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row>
    <row r="100" spans="1:60" x14ac:dyDescent="0.25">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row>
    <row r="101" spans="1:60" x14ac:dyDescent="0.25">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row>
    <row r="102" spans="1:60" x14ac:dyDescent="0.25">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row>
    <row r="103" spans="1:60" x14ac:dyDescent="0.25">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row>
    <row r="104" spans="1:60" x14ac:dyDescent="0.25">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row>
    <row r="105" spans="1:60" x14ac:dyDescent="0.25">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row>
    <row r="106" spans="1:60" x14ac:dyDescent="0.25">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row>
    <row r="107" spans="1:60" x14ac:dyDescent="0.25">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row>
    <row r="108" spans="1:60" x14ac:dyDescent="0.25">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row>
    <row r="109" spans="1:60" x14ac:dyDescent="0.2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row>
    <row r="110" spans="1:60" x14ac:dyDescent="0.2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row>
    <row r="111" spans="1:60" x14ac:dyDescent="0.2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row>
    <row r="112" spans="1:60" x14ac:dyDescent="0.2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row>
    <row r="113" spans="1:60" x14ac:dyDescent="0.25">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row>
    <row r="114" spans="1:60" x14ac:dyDescent="0.25">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row>
    <row r="115" spans="1:60" x14ac:dyDescent="0.2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row>
    <row r="116" spans="1:60" x14ac:dyDescent="0.2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row>
    <row r="117" spans="1:60" x14ac:dyDescent="0.2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row>
    <row r="118" spans="1:60" x14ac:dyDescent="0.2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row>
    <row r="119" spans="1:60" x14ac:dyDescent="0.2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row>
    <row r="120" spans="1:60" x14ac:dyDescent="0.2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row>
    <row r="121" spans="1:60" x14ac:dyDescent="0.2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row>
    <row r="122" spans="1:60" x14ac:dyDescent="0.25">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row>
    <row r="123" spans="1:60" x14ac:dyDescent="0.25">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row>
    <row r="124" spans="1:60" x14ac:dyDescent="0.2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row>
    <row r="125" spans="1:60" x14ac:dyDescent="0.25">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row>
    <row r="126" spans="1:60" x14ac:dyDescent="0.25">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row>
    <row r="127" spans="1:60" x14ac:dyDescent="0.25">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row>
    <row r="128" spans="1:60" x14ac:dyDescent="0.25">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row>
    <row r="129" spans="1:60" x14ac:dyDescent="0.25">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row>
    <row r="130" spans="1:60" x14ac:dyDescent="0.25">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row>
    <row r="131" spans="1:60" x14ac:dyDescent="0.25">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row>
    <row r="132" spans="1:60" x14ac:dyDescent="0.25">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row>
    <row r="133" spans="1:60" x14ac:dyDescent="0.25">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row>
    <row r="134" spans="1:60" x14ac:dyDescent="0.25">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row>
    <row r="135" spans="1:60" x14ac:dyDescent="0.25">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row>
    <row r="136" spans="1:60" x14ac:dyDescent="0.25">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row>
    <row r="137" spans="1:60" x14ac:dyDescent="0.25">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row>
    <row r="138" spans="1:60" x14ac:dyDescent="0.2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row>
    <row r="139" spans="1:60" x14ac:dyDescent="0.25">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row>
    <row r="140" spans="1:60" x14ac:dyDescent="0.25">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row>
    <row r="141" spans="1:60" x14ac:dyDescent="0.25">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row>
    <row r="142" spans="1:60" x14ac:dyDescent="0.25">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row>
    <row r="143" spans="1:60" x14ac:dyDescent="0.25">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row>
    <row r="144" spans="1:60" x14ac:dyDescent="0.25">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row>
    <row r="145" spans="1:60" x14ac:dyDescent="0.25">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row>
    <row r="146" spans="1:60" x14ac:dyDescent="0.25">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row>
    <row r="147" spans="1:60" x14ac:dyDescent="0.25">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row>
    <row r="148" spans="1:60" x14ac:dyDescent="0.25">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row>
    <row r="149" spans="1:60" x14ac:dyDescent="0.25">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row>
    <row r="150" spans="1:60" x14ac:dyDescent="0.25">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row>
    <row r="151" spans="1:60" x14ac:dyDescent="0.25">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row>
    <row r="152" spans="1:60" x14ac:dyDescent="0.25">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row>
    <row r="153" spans="1:60" x14ac:dyDescent="0.25">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row>
    <row r="154" spans="1:60" x14ac:dyDescent="0.2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row>
    <row r="155" spans="1:60" x14ac:dyDescent="0.2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row>
    <row r="156" spans="1:60" x14ac:dyDescent="0.25">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row>
    <row r="157" spans="1:60" x14ac:dyDescent="0.25">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row>
    <row r="158" spans="1:60" x14ac:dyDescent="0.25">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row>
    <row r="159" spans="1:60" x14ac:dyDescent="0.25">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row>
    <row r="160" spans="1:60" x14ac:dyDescent="0.25">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row>
    <row r="161" spans="1:60" x14ac:dyDescent="0.25">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row>
    <row r="162" spans="1:60" x14ac:dyDescent="0.25">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row>
    <row r="163" spans="1:60" x14ac:dyDescent="0.25">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row>
    <row r="164" spans="1:60" x14ac:dyDescent="0.25">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row>
    <row r="165" spans="1:60" x14ac:dyDescent="0.25">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row>
    <row r="166" spans="1:60" x14ac:dyDescent="0.25">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row>
    <row r="167" spans="1:60" x14ac:dyDescent="0.25">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row>
    <row r="168" spans="1:60" x14ac:dyDescent="0.25">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row>
    <row r="169" spans="1:60" x14ac:dyDescent="0.25">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row>
    <row r="170" spans="1:60" x14ac:dyDescent="0.25">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row>
    <row r="171" spans="1:60" x14ac:dyDescent="0.25">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row>
    <row r="172" spans="1:60" x14ac:dyDescent="0.25">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row>
    <row r="173" spans="1:60" x14ac:dyDescent="0.25">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row>
    <row r="174" spans="1:60" x14ac:dyDescent="0.25">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row>
    <row r="175" spans="1:60" x14ac:dyDescent="0.2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row>
    <row r="176" spans="1:60" x14ac:dyDescent="0.25">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row>
    <row r="177" spans="1:60" x14ac:dyDescent="0.25">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row>
    <row r="178" spans="1:60" x14ac:dyDescent="0.25">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row>
    <row r="179" spans="1:60" x14ac:dyDescent="0.25">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row>
    <row r="180" spans="1:60" x14ac:dyDescent="0.25">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row>
    <row r="181" spans="1:60" x14ac:dyDescent="0.25">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row>
    <row r="182" spans="1:60" x14ac:dyDescent="0.25">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row>
    <row r="183" spans="1:60" x14ac:dyDescent="0.25">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row>
    <row r="184" spans="1:60" x14ac:dyDescent="0.25">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row>
    <row r="185" spans="1:60" x14ac:dyDescent="0.25">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row>
    <row r="186" spans="1:60" x14ac:dyDescent="0.25">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row>
    <row r="187" spans="1:60" x14ac:dyDescent="0.25">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row>
    <row r="188" spans="1:60" x14ac:dyDescent="0.25">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row>
    <row r="189" spans="1:60" x14ac:dyDescent="0.25">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row>
    <row r="190" spans="1:60" x14ac:dyDescent="0.25">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row>
    <row r="191" spans="1:60" x14ac:dyDescent="0.25">
      <c r="A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row>
    <row r="192" spans="1:60" x14ac:dyDescent="0.25">
      <c r="A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row>
    <row r="193" spans="1:60" x14ac:dyDescent="0.25">
      <c r="A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row>
    <row r="194" spans="1:60" x14ac:dyDescent="0.25">
      <c r="A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row>
    <row r="195" spans="1:60" x14ac:dyDescent="0.25">
      <c r="A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row>
    <row r="196" spans="1:60" x14ac:dyDescent="0.25">
      <c r="A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row>
    <row r="197" spans="1:60" x14ac:dyDescent="0.25">
      <c r="A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row>
    <row r="198" spans="1:60" x14ac:dyDescent="0.25">
      <c r="A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row>
    <row r="199" spans="1:60" x14ac:dyDescent="0.25">
      <c r="A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row>
    <row r="200" spans="1:60" x14ac:dyDescent="0.25">
      <c r="A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row>
    <row r="201" spans="1:60" x14ac:dyDescent="0.25">
      <c r="A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row>
    <row r="202" spans="1:60" x14ac:dyDescent="0.25">
      <c r="A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row>
    <row r="203" spans="1:60" x14ac:dyDescent="0.25">
      <c r="A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row>
    <row r="204" spans="1:60" x14ac:dyDescent="0.25">
      <c r="A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row>
    <row r="205" spans="1:60" x14ac:dyDescent="0.25">
      <c r="A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row>
    <row r="206" spans="1:60" x14ac:dyDescent="0.25">
      <c r="A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row>
    <row r="207" spans="1:60" x14ac:dyDescent="0.25">
      <c r="A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row>
    <row r="208" spans="1:60" x14ac:dyDescent="0.25">
      <c r="A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row>
    <row r="209" spans="1:60" x14ac:dyDescent="0.25">
      <c r="A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row>
    <row r="210" spans="1:60" x14ac:dyDescent="0.25">
      <c r="A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row>
    <row r="211" spans="1:60" x14ac:dyDescent="0.25">
      <c r="A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row>
    <row r="212" spans="1:60" x14ac:dyDescent="0.25">
      <c r="A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row>
    <row r="213" spans="1:60" x14ac:dyDescent="0.25">
      <c r="A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row>
    <row r="214" spans="1:60" x14ac:dyDescent="0.25">
      <c r="A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row>
    <row r="215" spans="1:60" x14ac:dyDescent="0.25">
      <c r="A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row>
    <row r="216" spans="1:60" x14ac:dyDescent="0.25">
      <c r="A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row>
    <row r="217" spans="1:60" x14ac:dyDescent="0.25">
      <c r="A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row>
    <row r="218" spans="1:60" x14ac:dyDescent="0.25">
      <c r="A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row>
    <row r="219" spans="1:60" x14ac:dyDescent="0.25">
      <c r="A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row>
    <row r="220" spans="1:60" x14ac:dyDescent="0.25">
      <c r="A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row>
    <row r="221" spans="1:60" x14ac:dyDescent="0.25">
      <c r="A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row>
    <row r="222" spans="1:60" x14ac:dyDescent="0.25">
      <c r="A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row>
    <row r="223" spans="1:60" x14ac:dyDescent="0.25">
      <c r="A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row>
    <row r="224" spans="1:60" x14ac:dyDescent="0.25">
      <c r="A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row>
    <row r="225" spans="1:60" x14ac:dyDescent="0.25">
      <c r="A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row>
    <row r="226" spans="1:60" x14ac:dyDescent="0.25">
      <c r="A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row>
    <row r="227" spans="1:60" x14ac:dyDescent="0.25">
      <c r="A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row>
    <row r="228" spans="1:60" x14ac:dyDescent="0.25">
      <c r="A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row>
    <row r="229" spans="1:60" x14ac:dyDescent="0.25">
      <c r="A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row>
    <row r="230" spans="1:60" x14ac:dyDescent="0.25">
      <c r="A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row>
    <row r="231" spans="1:60" x14ac:dyDescent="0.25">
      <c r="A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c r="BH231" s="41"/>
    </row>
    <row r="232" spans="1:60" x14ac:dyDescent="0.25">
      <c r="A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c r="BH232" s="41"/>
    </row>
    <row r="233" spans="1:60" x14ac:dyDescent="0.25">
      <c r="A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c r="BE233" s="41"/>
      <c r="BF233" s="41"/>
      <c r="BG233" s="41"/>
      <c r="BH233" s="41"/>
    </row>
    <row r="234" spans="1:60" x14ac:dyDescent="0.25">
      <c r="A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c r="BE234" s="41"/>
      <c r="BF234" s="41"/>
      <c r="BG234" s="41"/>
      <c r="BH234" s="41"/>
    </row>
    <row r="235" spans="1:60" x14ac:dyDescent="0.25">
      <c r="A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row>
    <row r="236" spans="1:60" x14ac:dyDescent="0.25">
      <c r="A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row>
    <row r="237" spans="1:60" x14ac:dyDescent="0.25">
      <c r="A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row>
    <row r="238" spans="1:60" x14ac:dyDescent="0.25">
      <c r="A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c r="BE238" s="41"/>
      <c r="BF238" s="41"/>
      <c r="BG238" s="41"/>
      <c r="BH238" s="41"/>
    </row>
    <row r="239" spans="1:60" x14ac:dyDescent="0.25">
      <c r="A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c r="BE239" s="41"/>
      <c r="BF239" s="41"/>
      <c r="BG239" s="41"/>
      <c r="BH239" s="41"/>
    </row>
    <row r="240" spans="1:60" x14ac:dyDescent="0.25">
      <c r="A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row>
    <row r="241" spans="1:60" x14ac:dyDescent="0.25">
      <c r="A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c r="BE241" s="41"/>
      <c r="BF241" s="41"/>
      <c r="BG241" s="41"/>
      <c r="BH241" s="41"/>
    </row>
    <row r="242" spans="1:60" x14ac:dyDescent="0.25">
      <c r="A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41"/>
      <c r="BH242" s="41"/>
    </row>
    <row r="243" spans="1:60" x14ac:dyDescent="0.25">
      <c r="A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row>
    <row r="244" spans="1:60" x14ac:dyDescent="0.25">
      <c r="A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row>
    <row r="245" spans="1:60" x14ac:dyDescent="0.25">
      <c r="A245" s="41"/>
    </row>
    <row r="246" spans="1:60" x14ac:dyDescent="0.25">
      <c r="A246" s="41"/>
    </row>
    <row r="247" spans="1:60" x14ac:dyDescent="0.25">
      <c r="A247" s="41"/>
    </row>
    <row r="248" spans="1:60" x14ac:dyDescent="0.25">
      <c r="A248" s="41"/>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baseColWidth="10" defaultColWidth="11.5703125" defaultRowHeight="14.25" x14ac:dyDescent="0.2"/>
  <cols>
    <col min="1" max="1" width="11.5703125" style="73"/>
    <col min="2" max="2" width="24.140625" style="73" customWidth="1"/>
    <col min="3" max="3" width="70.140625" style="73" customWidth="1"/>
    <col min="4" max="4" width="42.42578125" style="73" customWidth="1"/>
    <col min="5" max="16384" width="11.5703125" style="73"/>
  </cols>
  <sheetData>
    <row r="1" spans="1:37" ht="15" x14ac:dyDescent="0.2">
      <c r="B1" s="337"/>
      <c r="C1" s="340" t="s">
        <v>0</v>
      </c>
      <c r="D1" s="63" t="s">
        <v>1</v>
      </c>
    </row>
    <row r="2" spans="1:37" ht="15" x14ac:dyDescent="0.2">
      <c r="B2" s="338"/>
      <c r="C2" s="341"/>
      <c r="D2" s="63" t="s">
        <v>2</v>
      </c>
    </row>
    <row r="3" spans="1:37" ht="15" x14ac:dyDescent="0.2">
      <c r="B3" s="338"/>
      <c r="C3" s="341"/>
      <c r="D3" s="63" t="s">
        <v>178</v>
      </c>
    </row>
    <row r="4" spans="1:37" ht="15" x14ac:dyDescent="0.2">
      <c r="B4" s="339"/>
      <c r="C4" s="342"/>
      <c r="D4" s="63" t="s">
        <v>179</v>
      </c>
    </row>
    <row r="5" spans="1:37" ht="23.25" x14ac:dyDescent="0.2">
      <c r="A5" s="74"/>
      <c r="B5" s="336" t="s">
        <v>180</v>
      </c>
      <c r="C5" s="336"/>
      <c r="D5" s="336"/>
      <c r="E5" s="74"/>
      <c r="F5" s="74"/>
      <c r="G5" s="74"/>
      <c r="H5" s="74"/>
      <c r="I5" s="74"/>
      <c r="J5" s="74"/>
      <c r="K5" s="74"/>
      <c r="L5" s="74"/>
      <c r="M5" s="74"/>
      <c r="N5" s="74"/>
      <c r="O5" s="74"/>
      <c r="P5" s="74"/>
      <c r="Q5" s="74"/>
      <c r="R5" s="74"/>
      <c r="S5" s="74"/>
      <c r="T5" s="74"/>
      <c r="U5" s="74"/>
      <c r="V5" s="74"/>
      <c r="W5" s="74"/>
      <c r="X5" s="74"/>
      <c r="Y5" s="74"/>
      <c r="Z5" s="74"/>
      <c r="AA5" s="74"/>
      <c r="AB5" s="74"/>
      <c r="AC5" s="74"/>
      <c r="AD5" s="74"/>
      <c r="AE5" s="74"/>
    </row>
    <row r="6" spans="1:37" x14ac:dyDescent="0.2">
      <c r="A6" s="74"/>
      <c r="B6" s="75"/>
      <c r="C6" s="75"/>
      <c r="D6" s="75"/>
      <c r="E6" s="74"/>
      <c r="F6" s="74"/>
      <c r="G6" s="74"/>
      <c r="H6" s="74"/>
      <c r="I6" s="74"/>
      <c r="J6" s="74"/>
      <c r="K6" s="74"/>
      <c r="L6" s="74"/>
      <c r="M6" s="74"/>
      <c r="N6" s="74"/>
      <c r="O6" s="74"/>
      <c r="P6" s="74"/>
      <c r="Q6" s="74"/>
      <c r="R6" s="74"/>
      <c r="S6" s="74"/>
      <c r="T6" s="74"/>
      <c r="U6" s="74"/>
      <c r="V6" s="74"/>
      <c r="W6" s="74"/>
      <c r="X6" s="74"/>
      <c r="Y6" s="74"/>
      <c r="Z6" s="74"/>
      <c r="AA6" s="74"/>
      <c r="AB6" s="74"/>
      <c r="AC6" s="74"/>
      <c r="AD6" s="74"/>
      <c r="AE6" s="74"/>
    </row>
    <row r="7" spans="1:37" ht="18" x14ac:dyDescent="0.2">
      <c r="A7" s="74"/>
      <c r="B7" s="93"/>
      <c r="C7" s="94" t="s">
        <v>181</v>
      </c>
      <c r="D7" s="94" t="s">
        <v>146</v>
      </c>
      <c r="E7" s="74"/>
      <c r="F7" s="74"/>
      <c r="G7" s="74"/>
      <c r="H7" s="74"/>
      <c r="I7" s="74"/>
      <c r="J7" s="74"/>
      <c r="K7" s="74"/>
      <c r="L7" s="74"/>
      <c r="M7" s="74"/>
      <c r="N7" s="74"/>
      <c r="O7" s="74"/>
      <c r="P7" s="74"/>
      <c r="Q7" s="74"/>
      <c r="R7" s="74"/>
      <c r="S7" s="74"/>
      <c r="T7" s="74"/>
      <c r="U7" s="74"/>
      <c r="V7" s="74"/>
      <c r="W7" s="74"/>
      <c r="X7" s="74"/>
      <c r="Y7" s="74"/>
      <c r="Z7" s="74"/>
      <c r="AA7" s="74"/>
      <c r="AB7" s="74"/>
      <c r="AC7" s="74"/>
      <c r="AD7" s="74"/>
      <c r="AE7" s="74"/>
    </row>
    <row r="8" spans="1:37" ht="36" x14ac:dyDescent="0.2">
      <c r="A8" s="74"/>
      <c r="B8" s="95" t="s">
        <v>182</v>
      </c>
      <c r="C8" s="96" t="s">
        <v>183</v>
      </c>
      <c r="D8" s="97">
        <v>0.2</v>
      </c>
      <c r="E8" s="74"/>
      <c r="F8" s="74"/>
      <c r="G8" s="74"/>
      <c r="H8" s="74"/>
      <c r="I8" s="74"/>
      <c r="J8" s="74"/>
      <c r="K8" s="74"/>
      <c r="L8" s="74"/>
      <c r="M8" s="74"/>
      <c r="N8" s="74"/>
      <c r="O8" s="74"/>
      <c r="P8" s="74"/>
      <c r="Q8" s="74"/>
      <c r="R8" s="74"/>
      <c r="S8" s="74"/>
      <c r="T8" s="74"/>
      <c r="U8" s="74"/>
      <c r="V8" s="74"/>
      <c r="W8" s="74"/>
      <c r="X8" s="74"/>
      <c r="Y8" s="74"/>
      <c r="Z8" s="74"/>
      <c r="AA8" s="74"/>
      <c r="AB8" s="74"/>
      <c r="AC8" s="74"/>
      <c r="AD8" s="74"/>
      <c r="AE8" s="74"/>
    </row>
    <row r="9" spans="1:37" ht="36" x14ac:dyDescent="0.2">
      <c r="A9" s="74"/>
      <c r="B9" s="98" t="s">
        <v>184</v>
      </c>
      <c r="C9" s="96" t="s">
        <v>185</v>
      </c>
      <c r="D9" s="97">
        <v>0.4</v>
      </c>
      <c r="E9" s="74"/>
      <c r="F9" s="74"/>
      <c r="G9" s="74"/>
      <c r="H9" s="74"/>
      <c r="I9" s="74"/>
      <c r="J9" s="74"/>
      <c r="K9" s="74"/>
      <c r="L9" s="74"/>
      <c r="M9" s="74"/>
      <c r="N9" s="74"/>
      <c r="O9" s="74"/>
      <c r="P9" s="74"/>
      <c r="Q9" s="74"/>
      <c r="R9" s="74"/>
      <c r="S9" s="74"/>
      <c r="T9" s="74"/>
      <c r="U9" s="74"/>
      <c r="V9" s="74"/>
      <c r="W9" s="74"/>
      <c r="X9" s="74"/>
      <c r="Y9" s="74"/>
      <c r="Z9" s="74"/>
      <c r="AA9" s="74"/>
      <c r="AB9" s="74"/>
      <c r="AC9" s="74"/>
      <c r="AD9" s="74"/>
      <c r="AE9" s="74"/>
    </row>
    <row r="10" spans="1:37" ht="36" x14ac:dyDescent="0.2">
      <c r="A10" s="74"/>
      <c r="B10" s="99" t="s">
        <v>186</v>
      </c>
      <c r="C10" s="96" t="s">
        <v>187</v>
      </c>
      <c r="D10" s="97">
        <v>0.6</v>
      </c>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row>
    <row r="11" spans="1:37" ht="36" x14ac:dyDescent="0.2">
      <c r="A11" s="74"/>
      <c r="B11" s="100" t="s">
        <v>188</v>
      </c>
      <c r="C11" s="96" t="s">
        <v>189</v>
      </c>
      <c r="D11" s="97">
        <v>0.8</v>
      </c>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row>
    <row r="12" spans="1:37" ht="36" x14ac:dyDescent="0.2">
      <c r="A12" s="74"/>
      <c r="B12" s="101" t="s">
        <v>190</v>
      </c>
      <c r="C12" s="96" t="s">
        <v>191</v>
      </c>
      <c r="D12" s="97">
        <v>1</v>
      </c>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row>
    <row r="13" spans="1:37" x14ac:dyDescent="0.2">
      <c r="A13" s="74"/>
      <c r="B13" s="84"/>
      <c r="C13" s="84"/>
      <c r="D13" s="8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row>
    <row r="14" spans="1:37" ht="15" x14ac:dyDescent="0.2">
      <c r="A14" s="74"/>
      <c r="B14" s="92"/>
      <c r="C14" s="84"/>
      <c r="D14" s="8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row>
    <row r="15" spans="1:37" x14ac:dyDescent="0.2">
      <c r="A15" s="74"/>
      <c r="B15" s="84"/>
      <c r="C15" s="84"/>
      <c r="D15" s="8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row>
    <row r="16" spans="1:37" x14ac:dyDescent="0.2">
      <c r="A16" s="74"/>
      <c r="B16" s="84"/>
      <c r="C16" s="84"/>
      <c r="D16" s="8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row>
    <row r="17" spans="1:37" x14ac:dyDescent="0.2">
      <c r="A17" s="74"/>
      <c r="B17" s="84"/>
      <c r="C17" s="84"/>
      <c r="D17" s="8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row>
    <row r="18" spans="1:37" x14ac:dyDescent="0.2">
      <c r="A18" s="74"/>
      <c r="B18" s="84"/>
      <c r="C18" s="84"/>
      <c r="D18" s="8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row>
    <row r="19" spans="1:37" x14ac:dyDescent="0.2">
      <c r="A19" s="74"/>
      <c r="B19" s="84"/>
      <c r="C19" s="84"/>
      <c r="D19" s="8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row>
    <row r="20" spans="1:37" x14ac:dyDescent="0.2">
      <c r="A20" s="74"/>
      <c r="B20" s="84"/>
      <c r="C20" s="84"/>
      <c r="D20" s="8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row>
    <row r="21" spans="1:37" x14ac:dyDescent="0.2">
      <c r="A21" s="74"/>
      <c r="B21" s="84"/>
      <c r="C21" s="84"/>
      <c r="D21" s="8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row>
    <row r="22" spans="1:37" x14ac:dyDescent="0.2">
      <c r="A22" s="74"/>
      <c r="B22" s="84"/>
      <c r="C22" s="84"/>
      <c r="D22" s="8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row>
    <row r="23" spans="1:37" x14ac:dyDescent="0.2">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row>
    <row r="24" spans="1:37" x14ac:dyDescent="0.2">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row>
    <row r="25" spans="1:37" x14ac:dyDescent="0.2">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row>
    <row r="26" spans="1:37" x14ac:dyDescent="0.2">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row>
    <row r="27" spans="1:37" x14ac:dyDescent="0.2">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row>
    <row r="28" spans="1:37" x14ac:dyDescent="0.2">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row>
    <row r="29" spans="1:37" x14ac:dyDescent="0.2">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row>
    <row r="30" spans="1:37" x14ac:dyDescent="0.2">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row>
    <row r="31" spans="1:37" x14ac:dyDescent="0.2">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row>
    <row r="32" spans="1:37" x14ac:dyDescent="0.2">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row>
    <row r="33" spans="1:37" x14ac:dyDescent="0.2">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row>
    <row r="34" spans="1:37" x14ac:dyDescent="0.2">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row>
    <row r="35" spans="1:37" x14ac:dyDescent="0.2">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row>
    <row r="36" spans="1:37" x14ac:dyDescent="0.2">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row>
    <row r="37" spans="1:37" x14ac:dyDescent="0.2">
      <c r="A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row>
    <row r="38" spans="1:37" x14ac:dyDescent="0.2">
      <c r="A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row>
    <row r="39" spans="1:37" x14ac:dyDescent="0.2">
      <c r="A39" s="74"/>
    </row>
    <row r="40" spans="1:37" x14ac:dyDescent="0.2">
      <c r="A40" s="74"/>
    </row>
    <row r="41" spans="1:37" x14ac:dyDescent="0.2">
      <c r="A41" s="74"/>
    </row>
    <row r="42" spans="1:37" x14ac:dyDescent="0.2">
      <c r="A42" s="74"/>
    </row>
    <row r="43" spans="1:37" x14ac:dyDescent="0.2">
      <c r="A43" s="74"/>
    </row>
    <row r="44" spans="1:37" x14ac:dyDescent="0.2">
      <c r="A44" s="74"/>
    </row>
    <row r="45" spans="1:37" x14ac:dyDescent="0.2">
      <c r="A45" s="74"/>
    </row>
    <row r="46" spans="1:37" x14ac:dyDescent="0.2">
      <c r="A46" s="74"/>
    </row>
    <row r="47" spans="1:37" x14ac:dyDescent="0.2">
      <c r="A47" s="74"/>
    </row>
    <row r="48" spans="1:37" x14ac:dyDescent="0.2">
      <c r="A48" s="74"/>
    </row>
    <row r="49" spans="1:1" x14ac:dyDescent="0.2">
      <c r="A49" s="74"/>
    </row>
    <row r="50" spans="1:1" x14ac:dyDescent="0.2">
      <c r="A50" s="74"/>
    </row>
    <row r="51" spans="1:1" x14ac:dyDescent="0.2">
      <c r="A51" s="74"/>
    </row>
    <row r="52" spans="1:1" x14ac:dyDescent="0.2">
      <c r="A52" s="74"/>
    </row>
    <row r="53" spans="1:1" x14ac:dyDescent="0.2">
      <c r="A53" s="74"/>
    </row>
    <row r="54" spans="1:1" x14ac:dyDescent="0.2">
      <c r="A54" s="74"/>
    </row>
    <row r="55" spans="1:1" x14ac:dyDescent="0.2">
      <c r="A55" s="74"/>
    </row>
    <row r="56" spans="1:1" x14ac:dyDescent="0.2">
      <c r="A56" s="74"/>
    </row>
    <row r="57" spans="1:1" x14ac:dyDescent="0.2">
      <c r="A57" s="74"/>
    </row>
    <row r="58" spans="1:1" x14ac:dyDescent="0.2">
      <c r="A58" s="74"/>
    </row>
    <row r="59" spans="1:1" x14ac:dyDescent="0.2">
      <c r="A59" s="74"/>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baseColWidth="10" defaultColWidth="11.5703125" defaultRowHeight="14.25" x14ac:dyDescent="0.2"/>
  <cols>
    <col min="1" max="1" width="11.5703125" style="73"/>
    <col min="2" max="2" width="40.42578125" style="73" customWidth="1"/>
    <col min="3" max="3" width="27.85546875" style="73" customWidth="1"/>
    <col min="4" max="4" width="43.7109375" style="73" customWidth="1"/>
    <col min="5" max="5" width="55.5703125" style="73" customWidth="1"/>
    <col min="6" max="6" width="144.7109375" style="73" bestFit="1" customWidth="1"/>
    <col min="7" max="16384" width="11.5703125" style="73"/>
  </cols>
  <sheetData>
    <row r="1" spans="1:22" ht="26.25" customHeight="1" x14ac:dyDescent="0.2">
      <c r="B1" s="350"/>
      <c r="C1" s="351" t="s">
        <v>0</v>
      </c>
      <c r="D1" s="352"/>
      <c r="E1" s="63" t="s">
        <v>1</v>
      </c>
    </row>
    <row r="2" spans="1:22" ht="26.25" customHeight="1" x14ac:dyDescent="0.2">
      <c r="B2" s="350"/>
      <c r="C2" s="353"/>
      <c r="D2" s="354"/>
      <c r="E2" s="63" t="s">
        <v>2</v>
      </c>
    </row>
    <row r="3" spans="1:22" ht="26.25" customHeight="1" x14ac:dyDescent="0.2">
      <c r="B3" s="350"/>
      <c r="C3" s="353"/>
      <c r="D3" s="354"/>
      <c r="E3" s="63" t="s">
        <v>178</v>
      </c>
    </row>
    <row r="4" spans="1:22" ht="28.5" customHeight="1" x14ac:dyDescent="0.2">
      <c r="B4" s="350"/>
      <c r="C4" s="355"/>
      <c r="D4" s="356"/>
      <c r="E4" s="63" t="s">
        <v>192</v>
      </c>
    </row>
    <row r="5" spans="1:22" ht="33.75" x14ac:dyDescent="0.2">
      <c r="A5" s="74"/>
      <c r="B5" s="349" t="s">
        <v>193</v>
      </c>
      <c r="C5" s="349"/>
      <c r="D5" s="349"/>
      <c r="E5" s="349"/>
      <c r="F5" s="74"/>
      <c r="G5" s="74"/>
      <c r="H5" s="74"/>
      <c r="I5" s="74"/>
      <c r="J5" s="74"/>
      <c r="K5" s="74"/>
      <c r="L5" s="74"/>
      <c r="M5" s="74"/>
      <c r="N5" s="74"/>
      <c r="O5" s="74"/>
      <c r="P5" s="74"/>
      <c r="Q5" s="74"/>
      <c r="R5" s="74"/>
      <c r="S5" s="74"/>
      <c r="T5" s="74"/>
      <c r="U5" s="74"/>
      <c r="V5" s="74"/>
    </row>
    <row r="6" spans="1:22" x14ac:dyDescent="0.2">
      <c r="A6" s="74"/>
      <c r="B6" s="75"/>
      <c r="C6" s="75"/>
      <c r="D6" s="75"/>
      <c r="E6" s="75"/>
      <c r="F6" s="74"/>
      <c r="G6" s="74"/>
      <c r="H6" s="74"/>
      <c r="I6" s="74"/>
      <c r="J6" s="74"/>
      <c r="K6" s="74"/>
      <c r="L6" s="74"/>
      <c r="M6" s="74"/>
      <c r="N6" s="74"/>
      <c r="O6" s="74"/>
      <c r="P6" s="74"/>
      <c r="Q6" s="74"/>
      <c r="R6" s="74"/>
      <c r="S6" s="74"/>
      <c r="T6" s="74"/>
      <c r="U6" s="74"/>
      <c r="V6" s="74"/>
    </row>
    <row r="7" spans="1:22" ht="30" customHeight="1" x14ac:dyDescent="0.2">
      <c r="A7" s="74"/>
      <c r="B7" s="64"/>
      <c r="C7" s="346" t="s">
        <v>194</v>
      </c>
      <c r="D7" s="347"/>
      <c r="E7" s="348"/>
      <c r="F7" s="74"/>
      <c r="G7" s="74"/>
      <c r="H7" s="74"/>
      <c r="I7" s="74"/>
      <c r="J7" s="74"/>
      <c r="K7" s="74"/>
      <c r="L7" s="74"/>
      <c r="M7" s="74"/>
      <c r="N7" s="74"/>
      <c r="O7" s="74"/>
      <c r="P7" s="74"/>
      <c r="Q7" s="74"/>
      <c r="R7" s="74"/>
      <c r="S7" s="74"/>
      <c r="T7" s="74"/>
      <c r="U7" s="74"/>
      <c r="V7" s="74"/>
    </row>
    <row r="8" spans="1:22" ht="88.5" customHeight="1" x14ac:dyDescent="0.2">
      <c r="A8" s="76" t="s">
        <v>195</v>
      </c>
      <c r="B8" s="77" t="s">
        <v>196</v>
      </c>
      <c r="C8" s="343" t="s">
        <v>197</v>
      </c>
      <c r="D8" s="344"/>
      <c r="E8" s="345"/>
      <c r="F8" s="74"/>
      <c r="G8" s="74"/>
      <c r="H8" s="74"/>
      <c r="I8" s="74"/>
      <c r="J8" s="74"/>
      <c r="K8" s="74"/>
      <c r="L8" s="74"/>
      <c r="M8" s="74"/>
      <c r="N8" s="74"/>
      <c r="O8" s="74"/>
      <c r="P8" s="74"/>
      <c r="Q8" s="74"/>
      <c r="R8" s="74"/>
      <c r="S8" s="74"/>
      <c r="T8" s="74"/>
      <c r="U8" s="74"/>
      <c r="V8" s="74"/>
    </row>
    <row r="9" spans="1:22" ht="75.75" customHeight="1" x14ac:dyDescent="0.2">
      <c r="A9" s="76" t="s">
        <v>198</v>
      </c>
      <c r="B9" s="78" t="s">
        <v>199</v>
      </c>
      <c r="C9" s="343" t="s">
        <v>200</v>
      </c>
      <c r="D9" s="344"/>
      <c r="E9" s="345"/>
      <c r="F9" s="74"/>
      <c r="G9" s="74"/>
      <c r="H9" s="74"/>
      <c r="I9" s="74"/>
      <c r="J9" s="74"/>
      <c r="K9" s="74"/>
      <c r="L9" s="74"/>
      <c r="M9" s="74"/>
      <c r="N9" s="74"/>
      <c r="O9" s="74"/>
      <c r="P9" s="74"/>
      <c r="Q9" s="74"/>
      <c r="R9" s="74"/>
      <c r="S9" s="74"/>
      <c r="T9" s="74"/>
      <c r="U9" s="74"/>
      <c r="V9" s="74"/>
    </row>
    <row r="10" spans="1:22" ht="78.75" customHeight="1" x14ac:dyDescent="0.2">
      <c r="A10" s="76" t="s">
        <v>168</v>
      </c>
      <c r="B10" s="79" t="s">
        <v>201</v>
      </c>
      <c r="C10" s="343" t="s">
        <v>202</v>
      </c>
      <c r="D10" s="344"/>
      <c r="E10" s="345"/>
      <c r="F10" s="74"/>
      <c r="G10" s="74"/>
      <c r="H10" s="74"/>
      <c r="I10" s="74"/>
      <c r="J10" s="74"/>
      <c r="K10" s="74"/>
      <c r="L10" s="74"/>
      <c r="M10" s="74"/>
      <c r="N10" s="74"/>
      <c r="O10" s="74"/>
      <c r="P10" s="74"/>
      <c r="Q10" s="74"/>
      <c r="R10" s="74"/>
      <c r="S10" s="74"/>
      <c r="T10" s="74"/>
      <c r="U10" s="74"/>
      <c r="V10" s="74"/>
    </row>
    <row r="11" spans="1:22" ht="78.75" customHeight="1" x14ac:dyDescent="0.2">
      <c r="A11" s="76" t="s">
        <v>203</v>
      </c>
      <c r="B11" s="80" t="s">
        <v>204</v>
      </c>
      <c r="C11" s="343" t="s">
        <v>205</v>
      </c>
      <c r="D11" s="344"/>
      <c r="E11" s="345"/>
      <c r="F11" s="74"/>
      <c r="G11" s="74"/>
      <c r="H11" s="74"/>
      <c r="I11" s="74"/>
      <c r="J11" s="74"/>
      <c r="K11" s="74"/>
      <c r="L11" s="74"/>
      <c r="M11" s="74"/>
      <c r="N11" s="74"/>
      <c r="O11" s="74"/>
      <c r="P11" s="74"/>
      <c r="Q11" s="74"/>
      <c r="R11" s="74"/>
      <c r="S11" s="74"/>
      <c r="T11" s="74"/>
      <c r="U11" s="74"/>
      <c r="V11" s="74"/>
    </row>
    <row r="12" spans="1:22" ht="85.5" customHeight="1" x14ac:dyDescent="0.2">
      <c r="A12" s="76" t="s">
        <v>206</v>
      </c>
      <c r="B12" s="81" t="s">
        <v>207</v>
      </c>
      <c r="C12" s="343" t="s">
        <v>208</v>
      </c>
      <c r="D12" s="344"/>
      <c r="E12" s="345"/>
      <c r="F12" s="74"/>
      <c r="G12" s="74"/>
      <c r="H12" s="74"/>
      <c r="I12" s="74"/>
      <c r="J12" s="74"/>
      <c r="K12" s="74"/>
      <c r="L12" s="74"/>
      <c r="M12" s="74"/>
      <c r="N12" s="74"/>
      <c r="O12" s="74"/>
      <c r="P12" s="74"/>
      <c r="Q12" s="74"/>
      <c r="R12" s="74"/>
      <c r="S12" s="74"/>
      <c r="T12" s="74"/>
      <c r="U12" s="74"/>
      <c r="V12" s="74"/>
    </row>
    <row r="13" spans="1:22" ht="20.25" x14ac:dyDescent="0.2">
      <c r="A13" s="76"/>
      <c r="B13" s="76"/>
      <c r="C13" s="82"/>
      <c r="D13" s="82"/>
      <c r="E13" s="82"/>
      <c r="F13" s="74"/>
      <c r="G13" s="74"/>
      <c r="H13" s="74"/>
      <c r="I13" s="74"/>
      <c r="J13" s="74"/>
      <c r="K13" s="74"/>
      <c r="L13" s="74"/>
      <c r="M13" s="74"/>
      <c r="N13" s="74"/>
      <c r="O13" s="74"/>
      <c r="P13" s="74"/>
      <c r="Q13" s="74"/>
      <c r="R13" s="74"/>
      <c r="S13" s="74"/>
      <c r="T13" s="74"/>
      <c r="U13" s="74"/>
      <c r="V13" s="74"/>
    </row>
    <row r="14" spans="1:22" ht="15" x14ac:dyDescent="0.2">
      <c r="A14" s="76"/>
      <c r="B14" s="83"/>
      <c r="C14" s="83"/>
      <c r="D14" s="83"/>
      <c r="E14" s="83"/>
      <c r="F14" s="74"/>
      <c r="G14" s="74"/>
      <c r="H14" s="74"/>
      <c r="I14" s="74"/>
      <c r="J14" s="74"/>
      <c r="K14" s="74"/>
      <c r="L14" s="74"/>
      <c r="M14" s="74"/>
      <c r="N14" s="74"/>
      <c r="O14" s="74"/>
      <c r="P14" s="74"/>
      <c r="Q14" s="74"/>
      <c r="R14" s="74"/>
      <c r="S14" s="74"/>
      <c r="T14" s="74"/>
      <c r="U14" s="74"/>
      <c r="V14" s="74"/>
    </row>
    <row r="15" spans="1:22" x14ac:dyDescent="0.2">
      <c r="A15" s="76"/>
      <c r="B15" s="76" t="s">
        <v>209</v>
      </c>
      <c r="C15" s="76" t="s">
        <v>144</v>
      </c>
      <c r="D15" s="76"/>
      <c r="E15" s="76" t="s">
        <v>210</v>
      </c>
      <c r="F15" s="74"/>
      <c r="G15" s="74"/>
      <c r="H15" s="74"/>
      <c r="I15" s="74"/>
      <c r="J15" s="74"/>
      <c r="K15" s="74"/>
      <c r="L15" s="74"/>
      <c r="M15" s="74"/>
      <c r="N15" s="74"/>
      <c r="O15" s="74"/>
      <c r="P15" s="74"/>
      <c r="Q15" s="74"/>
      <c r="R15" s="74"/>
      <c r="S15" s="74"/>
      <c r="T15" s="74"/>
      <c r="U15" s="74"/>
      <c r="V15" s="74"/>
    </row>
    <row r="16" spans="1:22" x14ac:dyDescent="0.2">
      <c r="A16" s="76"/>
      <c r="B16" s="76" t="s">
        <v>211</v>
      </c>
      <c r="C16" s="76" t="s">
        <v>212</v>
      </c>
      <c r="D16" s="76"/>
      <c r="E16" s="76" t="s">
        <v>213</v>
      </c>
      <c r="F16" s="74"/>
      <c r="G16" s="74"/>
      <c r="H16" s="74"/>
      <c r="I16" s="74"/>
      <c r="J16" s="74"/>
      <c r="K16" s="74"/>
      <c r="L16" s="74"/>
      <c r="M16" s="74"/>
      <c r="N16" s="74"/>
      <c r="O16" s="74"/>
      <c r="P16" s="74"/>
      <c r="Q16" s="74"/>
      <c r="R16" s="74"/>
      <c r="S16" s="74"/>
      <c r="T16" s="74"/>
      <c r="U16" s="74"/>
      <c r="V16" s="74"/>
    </row>
    <row r="17" spans="1:22" x14ac:dyDescent="0.2">
      <c r="A17" s="76"/>
      <c r="B17" s="76"/>
      <c r="C17" s="76" t="s">
        <v>125</v>
      </c>
      <c r="D17" s="76"/>
      <c r="E17" s="76" t="s">
        <v>214</v>
      </c>
      <c r="F17" s="74"/>
      <c r="G17" s="74"/>
      <c r="H17" s="74"/>
      <c r="I17" s="74"/>
      <c r="J17" s="74"/>
      <c r="K17" s="74"/>
      <c r="L17" s="74"/>
      <c r="M17" s="74"/>
      <c r="N17" s="74"/>
      <c r="O17" s="74"/>
      <c r="P17" s="74"/>
      <c r="Q17" s="74"/>
      <c r="R17" s="74"/>
      <c r="S17" s="74"/>
      <c r="T17" s="74"/>
      <c r="U17" s="74"/>
      <c r="V17" s="74"/>
    </row>
    <row r="18" spans="1:22" x14ac:dyDescent="0.2">
      <c r="A18" s="76"/>
      <c r="B18" s="76"/>
      <c r="C18" s="76" t="s">
        <v>111</v>
      </c>
      <c r="D18" s="76"/>
      <c r="E18" s="76" t="s">
        <v>215</v>
      </c>
      <c r="F18" s="74"/>
      <c r="G18" s="74"/>
      <c r="H18" s="74"/>
      <c r="I18" s="74"/>
      <c r="J18" s="74"/>
      <c r="K18" s="74"/>
      <c r="L18" s="74"/>
      <c r="M18" s="74"/>
      <c r="N18" s="74"/>
      <c r="O18" s="74"/>
      <c r="P18" s="74"/>
      <c r="Q18" s="74"/>
      <c r="R18" s="74"/>
      <c r="S18" s="74"/>
      <c r="T18" s="74"/>
      <c r="U18" s="74"/>
      <c r="V18" s="74"/>
    </row>
    <row r="19" spans="1:22" x14ac:dyDescent="0.2">
      <c r="A19" s="76"/>
      <c r="B19" s="76"/>
      <c r="C19" s="76" t="s">
        <v>138</v>
      </c>
      <c r="D19" s="76"/>
      <c r="E19" s="76" t="s">
        <v>216</v>
      </c>
      <c r="F19" s="74"/>
      <c r="G19" s="74"/>
      <c r="H19" s="74"/>
      <c r="I19" s="74"/>
      <c r="J19" s="74"/>
      <c r="K19" s="74"/>
      <c r="L19" s="74"/>
      <c r="M19" s="74"/>
      <c r="N19" s="74"/>
      <c r="O19" s="74"/>
      <c r="P19" s="74"/>
      <c r="Q19" s="74"/>
      <c r="R19" s="74"/>
      <c r="S19" s="74"/>
      <c r="T19" s="74"/>
      <c r="U19" s="74"/>
      <c r="V19" s="74"/>
    </row>
    <row r="20" spans="1:22" x14ac:dyDescent="0.2">
      <c r="A20" s="76"/>
      <c r="B20" s="76"/>
      <c r="C20" s="76"/>
      <c r="D20" s="76"/>
      <c r="E20" s="76"/>
      <c r="F20" s="74"/>
      <c r="G20" s="74"/>
      <c r="H20" s="74"/>
      <c r="I20" s="74"/>
      <c r="J20" s="74"/>
      <c r="K20" s="74"/>
      <c r="L20" s="74"/>
      <c r="M20" s="74"/>
      <c r="N20" s="74"/>
      <c r="O20" s="74"/>
      <c r="P20" s="74"/>
    </row>
    <row r="21" spans="1:22" x14ac:dyDescent="0.2">
      <c r="A21" s="76"/>
      <c r="B21" s="76"/>
      <c r="C21" s="76"/>
      <c r="D21" s="76"/>
      <c r="E21" s="76"/>
      <c r="F21" s="74"/>
      <c r="G21" s="74"/>
      <c r="H21" s="74"/>
      <c r="I21" s="74"/>
      <c r="J21" s="74"/>
      <c r="K21" s="74"/>
      <c r="L21" s="74"/>
      <c r="M21" s="74"/>
      <c r="N21" s="74"/>
      <c r="O21" s="74"/>
      <c r="P21" s="74"/>
    </row>
    <row r="22" spans="1:22" x14ac:dyDescent="0.2">
      <c r="A22" s="76"/>
      <c r="B22" s="84"/>
      <c r="C22" s="84"/>
      <c r="D22" s="84"/>
      <c r="E22" s="84"/>
      <c r="F22" s="74"/>
      <c r="G22" s="74"/>
      <c r="H22" s="74"/>
      <c r="I22" s="74"/>
      <c r="J22" s="74"/>
      <c r="K22" s="74"/>
      <c r="L22" s="74"/>
      <c r="M22" s="74"/>
      <c r="N22" s="74"/>
      <c r="O22" s="74"/>
      <c r="P22" s="74"/>
    </row>
    <row r="23" spans="1:22" x14ac:dyDescent="0.2">
      <c r="A23" s="76"/>
      <c r="B23" s="84"/>
      <c r="C23" s="84"/>
      <c r="D23" s="84"/>
      <c r="E23" s="84"/>
      <c r="F23" s="74"/>
      <c r="G23" s="74"/>
      <c r="H23" s="74"/>
      <c r="I23" s="74"/>
      <c r="J23" s="74"/>
      <c r="K23" s="74"/>
      <c r="L23" s="74"/>
      <c r="M23" s="74"/>
      <c r="N23" s="74"/>
      <c r="O23" s="74"/>
      <c r="P23" s="74"/>
    </row>
    <row r="24" spans="1:22" x14ac:dyDescent="0.2">
      <c r="A24" s="76"/>
      <c r="B24" s="84"/>
      <c r="C24" s="84"/>
      <c r="D24" s="84"/>
      <c r="E24" s="84"/>
      <c r="F24" s="74"/>
      <c r="G24" s="74"/>
      <c r="H24" s="74"/>
      <c r="I24" s="74"/>
      <c r="J24" s="74"/>
      <c r="K24" s="74"/>
      <c r="L24" s="74"/>
      <c r="M24" s="74"/>
      <c r="N24" s="74"/>
      <c r="O24" s="74"/>
      <c r="P24" s="74"/>
    </row>
    <row r="25" spans="1:22" x14ac:dyDescent="0.2">
      <c r="A25" s="76"/>
      <c r="B25" s="84"/>
      <c r="C25" s="84"/>
      <c r="D25" s="84"/>
      <c r="E25" s="84"/>
      <c r="F25" s="74"/>
      <c r="G25" s="74"/>
      <c r="H25" s="74"/>
      <c r="I25" s="74"/>
      <c r="J25" s="74"/>
      <c r="K25" s="74"/>
      <c r="L25" s="74"/>
      <c r="M25" s="74"/>
      <c r="N25" s="74"/>
      <c r="O25" s="74"/>
      <c r="P25" s="74"/>
    </row>
    <row r="26" spans="1:22" ht="20.25" x14ac:dyDescent="0.2">
      <c r="A26" s="76"/>
      <c r="B26" s="76"/>
      <c r="C26" s="82"/>
      <c r="D26" s="82"/>
      <c r="E26" s="82"/>
      <c r="F26" s="74"/>
      <c r="G26" s="74"/>
      <c r="H26" s="74"/>
      <c r="I26" s="74"/>
      <c r="J26" s="74"/>
      <c r="K26" s="74"/>
      <c r="L26" s="74"/>
      <c r="M26" s="74"/>
      <c r="N26" s="74"/>
      <c r="O26" s="74"/>
      <c r="P26" s="74"/>
    </row>
    <row r="27" spans="1:22" ht="20.25" x14ac:dyDescent="0.2">
      <c r="A27" s="76"/>
      <c r="B27" s="76"/>
      <c r="C27" s="82"/>
      <c r="D27" s="82"/>
      <c r="E27" s="82"/>
      <c r="F27" s="74"/>
      <c r="G27" s="74"/>
      <c r="H27" s="74"/>
      <c r="I27" s="74"/>
      <c r="J27" s="74"/>
      <c r="K27" s="74"/>
      <c r="L27" s="74"/>
      <c r="M27" s="74"/>
      <c r="N27" s="74"/>
      <c r="O27" s="74"/>
      <c r="P27" s="74"/>
    </row>
    <row r="28" spans="1:22" ht="20.25" x14ac:dyDescent="0.2">
      <c r="A28" s="76"/>
      <c r="B28" s="76"/>
      <c r="C28" s="82"/>
      <c r="D28" s="82"/>
      <c r="E28" s="82"/>
      <c r="F28" s="74"/>
      <c r="G28" s="74"/>
      <c r="H28" s="74"/>
      <c r="I28" s="74"/>
      <c r="J28" s="74"/>
      <c r="K28" s="74"/>
      <c r="L28" s="74"/>
      <c r="M28" s="74"/>
      <c r="N28" s="74"/>
      <c r="O28" s="74"/>
      <c r="P28" s="74"/>
    </row>
    <row r="29" spans="1:22" ht="20.25" x14ac:dyDescent="0.2">
      <c r="A29" s="76"/>
      <c r="B29" s="76"/>
      <c r="C29" s="82"/>
      <c r="D29" s="82"/>
      <c r="E29" s="82"/>
      <c r="F29" s="74"/>
      <c r="G29" s="74"/>
      <c r="H29" s="74"/>
      <c r="I29" s="74"/>
      <c r="J29" s="74"/>
      <c r="K29" s="74"/>
      <c r="L29" s="74"/>
      <c r="M29" s="74"/>
      <c r="N29" s="74"/>
      <c r="O29" s="74"/>
      <c r="P29" s="74"/>
    </row>
    <row r="30" spans="1:22" ht="20.25" x14ac:dyDescent="0.2">
      <c r="A30" s="76"/>
      <c r="B30" s="76"/>
      <c r="C30" s="82"/>
      <c r="D30" s="82"/>
      <c r="E30" s="82"/>
      <c r="F30" s="74"/>
      <c r="G30" s="74"/>
      <c r="H30" s="74"/>
      <c r="I30" s="74"/>
      <c r="J30" s="74"/>
      <c r="K30" s="74"/>
      <c r="L30" s="74"/>
      <c r="M30" s="74"/>
      <c r="N30" s="74"/>
      <c r="O30" s="74"/>
      <c r="P30" s="74"/>
    </row>
    <row r="31" spans="1:22" ht="20.25" x14ac:dyDescent="0.2">
      <c r="A31" s="76"/>
      <c r="B31" s="76"/>
      <c r="C31" s="82"/>
      <c r="D31" s="82"/>
      <c r="E31" s="82"/>
      <c r="F31" s="74"/>
      <c r="G31" s="74"/>
      <c r="H31" s="74"/>
      <c r="I31" s="74"/>
      <c r="J31" s="74"/>
      <c r="K31" s="74"/>
      <c r="L31" s="74"/>
      <c r="M31" s="74"/>
      <c r="N31" s="74"/>
      <c r="O31" s="74"/>
      <c r="P31" s="74"/>
    </row>
    <row r="32" spans="1:22" ht="20.25" x14ac:dyDescent="0.2">
      <c r="A32" s="76"/>
      <c r="B32" s="76"/>
      <c r="C32" s="82"/>
      <c r="D32" s="82"/>
      <c r="E32" s="82"/>
      <c r="F32" s="74"/>
      <c r="G32" s="74"/>
      <c r="H32" s="74"/>
      <c r="I32" s="74"/>
      <c r="J32" s="74"/>
      <c r="K32" s="74"/>
      <c r="L32" s="74"/>
      <c r="M32" s="74"/>
      <c r="N32" s="74"/>
      <c r="O32" s="74"/>
      <c r="P32" s="74"/>
    </row>
    <row r="33" spans="1:16" ht="20.25" x14ac:dyDescent="0.2">
      <c r="A33" s="76"/>
      <c r="B33" s="76"/>
      <c r="C33" s="82"/>
      <c r="D33" s="82"/>
      <c r="E33" s="82"/>
      <c r="F33" s="74"/>
      <c r="G33" s="74"/>
      <c r="H33" s="74"/>
      <c r="I33" s="74"/>
      <c r="J33" s="74"/>
      <c r="K33" s="74"/>
      <c r="L33" s="74"/>
      <c r="M33" s="74"/>
      <c r="N33" s="74"/>
      <c r="O33" s="74"/>
      <c r="P33" s="74"/>
    </row>
    <row r="34" spans="1:16" ht="20.25" x14ac:dyDescent="0.2">
      <c r="A34" s="76"/>
      <c r="B34" s="76"/>
      <c r="C34" s="82"/>
      <c r="D34" s="82"/>
      <c r="E34" s="82"/>
      <c r="F34" s="74"/>
      <c r="G34" s="74"/>
      <c r="H34" s="74"/>
      <c r="I34" s="74"/>
      <c r="J34" s="74"/>
      <c r="K34" s="74"/>
      <c r="L34" s="74"/>
      <c r="M34" s="74"/>
      <c r="N34" s="74"/>
      <c r="O34" s="74"/>
      <c r="P34" s="74"/>
    </row>
    <row r="35" spans="1:16" ht="20.25" x14ac:dyDescent="0.2">
      <c r="A35" s="76"/>
      <c r="B35" s="76"/>
      <c r="C35" s="82"/>
      <c r="D35" s="82"/>
      <c r="E35" s="82"/>
      <c r="F35" s="74"/>
      <c r="G35" s="74"/>
      <c r="H35" s="74"/>
      <c r="I35" s="74"/>
      <c r="J35" s="74"/>
      <c r="K35" s="74"/>
      <c r="L35" s="74"/>
      <c r="M35" s="74"/>
      <c r="N35" s="74"/>
      <c r="O35" s="74"/>
      <c r="P35" s="74"/>
    </row>
    <row r="36" spans="1:16" ht="20.25" x14ac:dyDescent="0.2">
      <c r="A36" s="76"/>
      <c r="B36" s="76"/>
      <c r="C36" s="82"/>
      <c r="D36" s="82"/>
      <c r="E36" s="82"/>
      <c r="F36" s="74"/>
      <c r="G36" s="74"/>
      <c r="H36" s="74"/>
      <c r="I36" s="74"/>
      <c r="J36" s="74"/>
      <c r="K36" s="74"/>
      <c r="L36" s="74"/>
      <c r="M36" s="74"/>
      <c r="N36" s="74"/>
      <c r="O36" s="74"/>
      <c r="P36" s="74"/>
    </row>
    <row r="37" spans="1:16" ht="20.25" x14ac:dyDescent="0.2">
      <c r="A37" s="76"/>
      <c r="B37" s="76"/>
      <c r="C37" s="82"/>
      <c r="D37" s="82"/>
      <c r="E37" s="82"/>
      <c r="F37" s="74"/>
      <c r="G37" s="74"/>
      <c r="H37" s="74"/>
      <c r="I37" s="74"/>
      <c r="J37" s="74"/>
      <c r="K37" s="74"/>
      <c r="L37" s="74"/>
      <c r="M37" s="74"/>
      <c r="N37" s="74"/>
      <c r="O37" s="74"/>
      <c r="P37" s="74"/>
    </row>
    <row r="38" spans="1:16" ht="20.25" x14ac:dyDescent="0.2">
      <c r="A38" s="76"/>
      <c r="B38" s="76"/>
      <c r="C38" s="82"/>
      <c r="D38" s="82"/>
      <c r="E38" s="82"/>
      <c r="F38" s="74"/>
      <c r="G38" s="74"/>
      <c r="H38" s="74"/>
      <c r="I38" s="74"/>
      <c r="J38" s="74"/>
      <c r="K38" s="74"/>
      <c r="L38" s="74"/>
      <c r="M38" s="74"/>
      <c r="N38" s="74"/>
      <c r="O38" s="74"/>
      <c r="P38" s="74"/>
    </row>
    <row r="39" spans="1:16" ht="20.25" x14ac:dyDescent="0.2">
      <c r="A39" s="76"/>
      <c r="B39" s="76"/>
      <c r="C39" s="82"/>
      <c r="D39" s="82"/>
      <c r="E39" s="82"/>
      <c r="F39" s="74"/>
      <c r="G39" s="74"/>
      <c r="H39" s="74"/>
      <c r="I39" s="74"/>
      <c r="J39" s="74"/>
      <c r="K39" s="74"/>
      <c r="L39" s="74"/>
      <c r="M39" s="74"/>
      <c r="N39" s="74"/>
      <c r="O39" s="74"/>
      <c r="P39" s="74"/>
    </row>
    <row r="40" spans="1:16" ht="20.25" x14ac:dyDescent="0.2">
      <c r="A40" s="76"/>
      <c r="B40" s="76"/>
      <c r="C40" s="82"/>
      <c r="D40" s="82"/>
      <c r="E40" s="82"/>
      <c r="F40" s="74"/>
      <c r="G40" s="74"/>
      <c r="H40" s="74"/>
      <c r="I40" s="74"/>
      <c r="J40" s="74"/>
      <c r="K40" s="74"/>
      <c r="L40" s="74"/>
      <c r="M40" s="74"/>
      <c r="N40" s="74"/>
      <c r="O40" s="74"/>
      <c r="P40" s="74"/>
    </row>
    <row r="41" spans="1:16" ht="20.25" x14ac:dyDescent="0.2">
      <c r="A41" s="76"/>
      <c r="B41" s="76"/>
      <c r="C41" s="82"/>
      <c r="D41" s="82"/>
      <c r="E41" s="82"/>
      <c r="F41" s="74"/>
      <c r="G41" s="74"/>
      <c r="H41" s="74"/>
      <c r="I41" s="74"/>
      <c r="J41" s="74"/>
      <c r="K41" s="74"/>
      <c r="L41" s="74"/>
      <c r="M41" s="74"/>
      <c r="N41" s="74"/>
      <c r="O41" s="74"/>
      <c r="P41" s="74"/>
    </row>
    <row r="42" spans="1:16" ht="20.25" x14ac:dyDescent="0.2">
      <c r="A42" s="76"/>
      <c r="B42" s="76"/>
      <c r="C42" s="82"/>
      <c r="D42" s="82"/>
      <c r="E42" s="82"/>
      <c r="F42" s="74"/>
      <c r="G42" s="74"/>
      <c r="H42" s="74"/>
      <c r="I42" s="74"/>
      <c r="J42" s="74"/>
      <c r="K42" s="74"/>
      <c r="L42" s="74"/>
      <c r="M42" s="74"/>
      <c r="N42" s="74"/>
      <c r="O42" s="74"/>
      <c r="P42" s="74"/>
    </row>
    <row r="43" spans="1:16" ht="20.25" x14ac:dyDescent="0.2">
      <c r="A43" s="76"/>
      <c r="B43" s="76"/>
      <c r="C43" s="82"/>
      <c r="D43" s="82"/>
      <c r="E43" s="82"/>
      <c r="F43" s="74"/>
      <c r="G43" s="74"/>
      <c r="H43" s="74"/>
      <c r="I43" s="74"/>
      <c r="J43" s="74"/>
      <c r="K43" s="74"/>
      <c r="L43" s="74"/>
      <c r="M43" s="74"/>
      <c r="N43" s="74"/>
      <c r="O43" s="74"/>
      <c r="P43" s="74"/>
    </row>
    <row r="44" spans="1:16" ht="20.25" x14ac:dyDescent="0.2">
      <c r="A44" s="76"/>
      <c r="B44" s="76"/>
      <c r="C44" s="82"/>
      <c r="D44" s="82"/>
      <c r="E44" s="82"/>
      <c r="F44" s="74"/>
      <c r="G44" s="74"/>
      <c r="H44" s="74"/>
      <c r="I44" s="74"/>
      <c r="J44" s="74"/>
      <c r="K44" s="74"/>
      <c r="L44" s="74"/>
      <c r="M44" s="74"/>
      <c r="N44" s="74"/>
      <c r="O44" s="74"/>
      <c r="P44" s="74"/>
    </row>
    <row r="45" spans="1:16" ht="20.25" x14ac:dyDescent="0.2">
      <c r="A45" s="76"/>
      <c r="B45" s="76"/>
      <c r="C45" s="82"/>
      <c r="D45" s="82"/>
      <c r="E45" s="82"/>
      <c r="F45" s="74"/>
      <c r="G45" s="74"/>
      <c r="H45" s="74"/>
      <c r="I45" s="74"/>
      <c r="J45" s="74"/>
      <c r="K45" s="74"/>
      <c r="L45" s="74"/>
      <c r="M45" s="74"/>
      <c r="N45" s="74"/>
      <c r="O45" s="74"/>
      <c r="P45" s="74"/>
    </row>
    <row r="46" spans="1:16" ht="20.25" x14ac:dyDescent="0.2">
      <c r="A46" s="76"/>
      <c r="B46" s="76"/>
      <c r="C46" s="82"/>
      <c r="D46" s="82"/>
      <c r="E46" s="82"/>
      <c r="F46" s="74"/>
      <c r="G46" s="74"/>
      <c r="H46" s="74"/>
      <c r="I46" s="74"/>
      <c r="J46" s="74"/>
      <c r="K46" s="74"/>
      <c r="L46" s="74"/>
      <c r="M46" s="74"/>
      <c r="N46" s="74"/>
      <c r="O46" s="74"/>
      <c r="P46" s="74"/>
    </row>
    <row r="47" spans="1:16" ht="20.25" x14ac:dyDescent="0.2">
      <c r="A47" s="76"/>
      <c r="B47" s="76"/>
      <c r="C47" s="82"/>
      <c r="D47" s="82"/>
      <c r="E47" s="82"/>
      <c r="F47" s="74"/>
      <c r="G47" s="74"/>
      <c r="H47" s="74"/>
      <c r="I47" s="74"/>
      <c r="J47" s="74"/>
      <c r="K47" s="74"/>
      <c r="L47" s="74"/>
      <c r="M47" s="74"/>
      <c r="N47" s="74"/>
      <c r="O47" s="74"/>
      <c r="P47" s="74"/>
    </row>
    <row r="48" spans="1:16" ht="20.25" x14ac:dyDescent="0.2">
      <c r="A48" s="76"/>
      <c r="B48" s="76"/>
      <c r="C48" s="82"/>
      <c r="D48" s="82"/>
      <c r="E48" s="82"/>
      <c r="F48" s="74"/>
      <c r="G48" s="74"/>
      <c r="H48" s="74"/>
      <c r="I48" s="74"/>
      <c r="J48" s="74"/>
      <c r="K48" s="74"/>
      <c r="L48" s="74"/>
      <c r="M48" s="74"/>
      <c r="N48" s="74"/>
      <c r="O48" s="74"/>
      <c r="P48" s="74"/>
    </row>
    <row r="49" spans="1:16" ht="20.25" x14ac:dyDescent="0.2">
      <c r="A49" s="76"/>
      <c r="B49" s="76"/>
      <c r="C49" s="82"/>
      <c r="D49" s="82"/>
      <c r="E49" s="82"/>
      <c r="F49" s="74"/>
      <c r="G49" s="74"/>
      <c r="H49" s="74"/>
      <c r="I49" s="74"/>
      <c r="J49" s="74"/>
      <c r="K49" s="74"/>
      <c r="L49" s="74"/>
      <c r="M49" s="74"/>
      <c r="N49" s="74"/>
      <c r="O49" s="74"/>
      <c r="P49" s="74"/>
    </row>
    <row r="50" spans="1:16" ht="20.25" x14ac:dyDescent="0.2">
      <c r="A50" s="76"/>
      <c r="B50" s="76"/>
      <c r="C50" s="82"/>
      <c r="D50" s="82"/>
      <c r="E50" s="82"/>
      <c r="F50" s="74"/>
      <c r="G50" s="74"/>
      <c r="H50" s="74"/>
      <c r="I50" s="74"/>
      <c r="J50" s="74"/>
      <c r="K50" s="74"/>
      <c r="L50" s="74"/>
      <c r="M50" s="74"/>
      <c r="N50" s="74"/>
      <c r="O50" s="74"/>
      <c r="P50" s="74"/>
    </row>
    <row r="51" spans="1:16" ht="20.25" x14ac:dyDescent="0.2">
      <c r="A51" s="76"/>
      <c r="B51" s="76"/>
      <c r="C51" s="82"/>
      <c r="D51" s="82"/>
      <c r="E51" s="82"/>
      <c r="F51" s="74"/>
      <c r="G51" s="74"/>
      <c r="H51" s="74"/>
      <c r="I51" s="74"/>
      <c r="J51" s="74"/>
      <c r="K51" s="74"/>
      <c r="L51" s="74"/>
      <c r="M51" s="74"/>
      <c r="N51" s="74"/>
      <c r="O51" s="74"/>
      <c r="P51" s="74"/>
    </row>
    <row r="52" spans="1:16" ht="20.25" x14ac:dyDescent="0.2">
      <c r="A52" s="76"/>
      <c r="B52" s="76"/>
      <c r="C52" s="82"/>
      <c r="D52" s="82"/>
      <c r="E52" s="82"/>
      <c r="F52" s="74"/>
      <c r="G52" s="74"/>
      <c r="H52" s="74"/>
      <c r="I52" s="74"/>
      <c r="J52" s="74"/>
      <c r="K52" s="74"/>
      <c r="L52" s="74"/>
      <c r="M52" s="74"/>
      <c r="N52" s="74"/>
      <c r="O52" s="74"/>
      <c r="P52" s="74"/>
    </row>
    <row r="53" spans="1:16" ht="20.25" x14ac:dyDescent="0.2">
      <c r="A53" s="76"/>
      <c r="B53" s="76"/>
      <c r="C53" s="82"/>
      <c r="D53" s="82"/>
      <c r="E53" s="82"/>
      <c r="F53" s="74"/>
      <c r="G53" s="74"/>
      <c r="H53" s="74"/>
      <c r="I53" s="74"/>
      <c r="J53" s="74"/>
      <c r="K53" s="74"/>
      <c r="L53" s="74"/>
      <c r="M53" s="74"/>
      <c r="N53" s="74"/>
      <c r="O53" s="74"/>
      <c r="P53" s="74"/>
    </row>
    <row r="54" spans="1:16" ht="20.25" x14ac:dyDescent="0.2">
      <c r="A54" s="76"/>
      <c r="B54" s="76"/>
      <c r="C54" s="82"/>
      <c r="D54" s="82"/>
      <c r="E54" s="82"/>
      <c r="F54" s="74"/>
      <c r="G54" s="74"/>
      <c r="H54" s="74"/>
      <c r="I54" s="74"/>
      <c r="J54" s="74"/>
      <c r="K54" s="74"/>
      <c r="L54" s="74"/>
      <c r="M54" s="74"/>
      <c r="N54" s="74"/>
      <c r="O54" s="74"/>
      <c r="P54" s="74"/>
    </row>
    <row r="55" spans="1:16" ht="20.25" x14ac:dyDescent="0.2">
      <c r="A55" s="76"/>
      <c r="B55" s="76"/>
      <c r="C55" s="82"/>
      <c r="D55" s="82"/>
      <c r="E55" s="82"/>
      <c r="F55" s="74"/>
      <c r="G55" s="74"/>
      <c r="H55" s="74"/>
      <c r="I55" s="74"/>
      <c r="J55" s="74"/>
      <c r="K55" s="74"/>
      <c r="L55" s="74"/>
      <c r="M55" s="74"/>
      <c r="N55" s="74"/>
      <c r="O55" s="74"/>
      <c r="P55" s="74"/>
    </row>
    <row r="56" spans="1:16" ht="20.25" x14ac:dyDescent="0.2">
      <c r="A56" s="76"/>
      <c r="B56" s="85"/>
      <c r="C56" s="86"/>
      <c r="D56" s="86"/>
      <c r="E56" s="86"/>
    </row>
    <row r="57" spans="1:16" ht="20.25" x14ac:dyDescent="0.2">
      <c r="A57" s="76"/>
      <c r="B57" s="85"/>
      <c r="C57" s="86"/>
      <c r="D57" s="86"/>
      <c r="E57" s="86"/>
    </row>
    <row r="58" spans="1:16" ht="20.25" x14ac:dyDescent="0.2">
      <c r="A58" s="76"/>
      <c r="B58" s="85"/>
      <c r="C58" s="86"/>
      <c r="D58" s="86"/>
      <c r="E58" s="86"/>
    </row>
    <row r="59" spans="1:16" ht="20.25" x14ac:dyDescent="0.2">
      <c r="A59" s="76"/>
      <c r="B59" s="85"/>
      <c r="C59" s="86"/>
      <c r="D59" s="86"/>
      <c r="E59" s="86"/>
    </row>
    <row r="60" spans="1:16" ht="20.25" x14ac:dyDescent="0.2">
      <c r="A60" s="76"/>
      <c r="B60" s="85"/>
      <c r="C60" s="86"/>
      <c r="D60" s="86"/>
      <c r="E60" s="86"/>
    </row>
    <row r="61" spans="1:16" ht="20.25" x14ac:dyDescent="0.2">
      <c r="A61" s="76"/>
      <c r="B61" s="85"/>
      <c r="C61" s="86"/>
      <c r="D61" s="86"/>
      <c r="E61" s="86"/>
    </row>
    <row r="62" spans="1:16" ht="20.25" x14ac:dyDescent="0.2">
      <c r="A62" s="76"/>
      <c r="B62" s="85"/>
      <c r="C62" s="86"/>
      <c r="D62" s="86"/>
      <c r="E62" s="86"/>
    </row>
    <row r="63" spans="1:16" ht="20.25" x14ac:dyDescent="0.2">
      <c r="A63" s="76"/>
      <c r="B63" s="85"/>
      <c r="C63" s="86"/>
      <c r="D63" s="86"/>
      <c r="E63" s="86"/>
    </row>
    <row r="64" spans="1:16" ht="20.25" x14ac:dyDescent="0.2">
      <c r="A64" s="76"/>
      <c r="B64" s="85"/>
      <c r="C64" s="86"/>
      <c r="D64" s="86"/>
      <c r="E64" s="86"/>
    </row>
    <row r="65" spans="1:5" ht="20.25" x14ac:dyDescent="0.2">
      <c r="A65" s="76"/>
      <c r="B65" s="85"/>
      <c r="C65" s="86"/>
      <c r="D65" s="86"/>
      <c r="E65" s="86"/>
    </row>
    <row r="66" spans="1:5" ht="20.25" x14ac:dyDescent="0.2">
      <c r="A66" s="76"/>
      <c r="B66" s="85"/>
      <c r="C66" s="86"/>
      <c r="D66" s="86"/>
      <c r="E66" s="86"/>
    </row>
    <row r="67" spans="1:5" ht="20.25" x14ac:dyDescent="0.2">
      <c r="A67" s="76"/>
      <c r="B67" s="85"/>
      <c r="C67" s="86"/>
      <c r="D67" s="86"/>
      <c r="E67" s="86"/>
    </row>
    <row r="68" spans="1:5" ht="20.25" x14ac:dyDescent="0.2">
      <c r="A68" s="76"/>
      <c r="B68" s="85"/>
      <c r="C68" s="86"/>
      <c r="D68" s="86"/>
      <c r="E68" s="86"/>
    </row>
    <row r="69" spans="1:5" ht="20.25" x14ac:dyDescent="0.2">
      <c r="A69" s="76"/>
      <c r="B69" s="85"/>
      <c r="C69" s="86"/>
      <c r="D69" s="86"/>
      <c r="E69" s="86"/>
    </row>
    <row r="70" spans="1:5" ht="20.25" x14ac:dyDescent="0.2">
      <c r="A70" s="76"/>
      <c r="B70" s="85"/>
      <c r="C70" s="86"/>
      <c r="D70" s="86"/>
      <c r="E70" s="86"/>
    </row>
    <row r="71" spans="1:5" ht="20.25" x14ac:dyDescent="0.2">
      <c r="A71" s="76"/>
      <c r="B71" s="85"/>
      <c r="C71" s="86"/>
      <c r="D71" s="86"/>
      <c r="E71" s="86"/>
    </row>
    <row r="72" spans="1:5" ht="20.25" x14ac:dyDescent="0.2">
      <c r="A72" s="76"/>
      <c r="B72" s="85"/>
      <c r="C72" s="86"/>
      <c r="D72" s="86"/>
      <c r="E72" s="86"/>
    </row>
    <row r="73" spans="1:5" ht="20.25" x14ac:dyDescent="0.2">
      <c r="A73" s="76"/>
      <c r="B73" s="85"/>
      <c r="C73" s="86"/>
      <c r="D73" s="86"/>
      <c r="E73" s="86"/>
    </row>
    <row r="74" spans="1:5" ht="20.25" x14ac:dyDescent="0.2">
      <c r="A74" s="76"/>
      <c r="B74" s="85"/>
      <c r="C74" s="86"/>
      <c r="D74" s="86"/>
      <c r="E74" s="86"/>
    </row>
    <row r="75" spans="1:5" ht="20.25" x14ac:dyDescent="0.2">
      <c r="A75" s="76"/>
      <c r="B75" s="85"/>
      <c r="C75" s="86"/>
      <c r="D75" s="86"/>
      <c r="E75" s="86"/>
    </row>
    <row r="76" spans="1:5" ht="20.25" x14ac:dyDescent="0.2">
      <c r="A76" s="76"/>
      <c r="B76" s="85"/>
      <c r="C76" s="86"/>
      <c r="D76" s="86"/>
      <c r="E76" s="86"/>
    </row>
    <row r="77" spans="1:5" ht="20.25" x14ac:dyDescent="0.2">
      <c r="A77" s="76"/>
      <c r="B77" s="85"/>
      <c r="C77" s="86"/>
      <c r="D77" s="86"/>
      <c r="E77" s="86"/>
    </row>
    <row r="78" spans="1:5" ht="20.25" x14ac:dyDescent="0.2">
      <c r="A78" s="76"/>
      <c r="B78" s="85"/>
      <c r="C78" s="86"/>
      <c r="D78" s="86"/>
      <c r="E78" s="86"/>
    </row>
    <row r="79" spans="1:5" ht="20.25" x14ac:dyDescent="0.2">
      <c r="A79" s="76"/>
      <c r="B79" s="85"/>
      <c r="C79" s="86"/>
      <c r="D79" s="86"/>
      <c r="E79" s="86"/>
    </row>
    <row r="80" spans="1:5" ht="20.25" x14ac:dyDescent="0.2">
      <c r="A80" s="76"/>
      <c r="B80" s="85"/>
      <c r="C80" s="86"/>
      <c r="D80" s="86"/>
      <c r="E80" s="86"/>
    </row>
    <row r="81" spans="1:5" ht="20.25" x14ac:dyDescent="0.2">
      <c r="A81" s="76"/>
      <c r="B81" s="85"/>
      <c r="C81" s="86"/>
      <c r="D81" s="86"/>
      <c r="E81" s="86"/>
    </row>
    <row r="82" spans="1:5" ht="20.25" x14ac:dyDescent="0.2">
      <c r="A82" s="76"/>
      <c r="B82" s="85"/>
      <c r="C82" s="86"/>
      <c r="D82" s="86"/>
      <c r="E82" s="86"/>
    </row>
    <row r="83" spans="1:5" ht="20.25" x14ac:dyDescent="0.2">
      <c r="A83" s="76"/>
      <c r="B83" s="85"/>
      <c r="C83" s="86"/>
      <c r="D83" s="86"/>
      <c r="E83" s="86"/>
    </row>
    <row r="84" spans="1:5" ht="20.25" x14ac:dyDescent="0.2">
      <c r="A84" s="76"/>
      <c r="B84" s="85"/>
      <c r="C84" s="86"/>
      <c r="D84" s="86"/>
      <c r="E84" s="86"/>
    </row>
    <row r="85" spans="1:5" ht="20.25" x14ac:dyDescent="0.2">
      <c r="A85" s="76"/>
      <c r="B85" s="85"/>
      <c r="C85" s="86"/>
      <c r="D85" s="86"/>
      <c r="E85" s="86"/>
    </row>
    <row r="86" spans="1:5" ht="20.25" x14ac:dyDescent="0.2">
      <c r="A86" s="76"/>
      <c r="B86" s="85"/>
      <c r="C86" s="86"/>
      <c r="D86" s="86"/>
      <c r="E86" s="86"/>
    </row>
    <row r="87" spans="1:5" ht="20.25" x14ac:dyDescent="0.2">
      <c r="A87" s="76"/>
      <c r="B87" s="85"/>
      <c r="C87" s="86"/>
      <c r="D87" s="86"/>
      <c r="E87" s="86"/>
    </row>
    <row r="88" spans="1:5" ht="20.25" x14ac:dyDescent="0.2">
      <c r="A88" s="76"/>
      <c r="B88" s="85"/>
      <c r="C88" s="86"/>
      <c r="D88" s="86"/>
      <c r="E88" s="86"/>
    </row>
    <row r="89" spans="1:5" ht="20.25" x14ac:dyDescent="0.2">
      <c r="A89" s="76"/>
      <c r="B89" s="85"/>
      <c r="C89" s="86"/>
      <c r="D89" s="86"/>
      <c r="E89" s="86"/>
    </row>
    <row r="90" spans="1:5" ht="20.25" x14ac:dyDescent="0.2">
      <c r="A90" s="76"/>
      <c r="B90" s="85"/>
      <c r="C90" s="86"/>
      <c r="D90" s="86"/>
      <c r="E90" s="86"/>
    </row>
    <row r="91" spans="1:5" ht="20.25" x14ac:dyDescent="0.2">
      <c r="A91" s="76"/>
      <c r="B91" s="85"/>
      <c r="C91" s="86"/>
      <c r="D91" s="86"/>
      <c r="E91" s="86"/>
    </row>
    <row r="92" spans="1:5" ht="20.25" x14ac:dyDescent="0.2">
      <c r="A92" s="76"/>
      <c r="B92" s="85"/>
      <c r="C92" s="86"/>
      <c r="D92" s="86"/>
      <c r="E92" s="86"/>
    </row>
    <row r="93" spans="1:5" ht="20.25" x14ac:dyDescent="0.2">
      <c r="A93" s="76"/>
      <c r="B93" s="85"/>
      <c r="C93" s="86"/>
      <c r="D93" s="86"/>
      <c r="E93" s="86"/>
    </row>
    <row r="94" spans="1:5" ht="20.25" x14ac:dyDescent="0.2">
      <c r="A94" s="76"/>
      <c r="B94" s="85"/>
      <c r="C94" s="86"/>
      <c r="D94" s="86"/>
      <c r="E94" s="86"/>
    </row>
    <row r="95" spans="1:5" ht="20.25" x14ac:dyDescent="0.2">
      <c r="A95" s="76"/>
      <c r="B95" s="85"/>
      <c r="C95" s="86"/>
      <c r="D95" s="86"/>
      <c r="E95" s="86"/>
    </row>
    <row r="96" spans="1:5" ht="20.25" x14ac:dyDescent="0.2">
      <c r="A96" s="76"/>
      <c r="B96" s="85"/>
      <c r="C96" s="86"/>
      <c r="D96" s="86"/>
      <c r="E96" s="86"/>
    </row>
    <row r="97" spans="1:5" ht="20.25" x14ac:dyDescent="0.2">
      <c r="A97" s="76"/>
      <c r="B97" s="85"/>
      <c r="C97" s="86"/>
      <c r="D97" s="86"/>
      <c r="E97" s="86"/>
    </row>
    <row r="98" spans="1:5" ht="20.25" x14ac:dyDescent="0.2">
      <c r="A98" s="76"/>
      <c r="B98" s="85"/>
      <c r="C98" s="86"/>
      <c r="D98" s="86"/>
      <c r="E98" s="86"/>
    </row>
    <row r="99" spans="1:5" ht="20.25" x14ac:dyDescent="0.2">
      <c r="A99" s="76"/>
      <c r="B99" s="85"/>
      <c r="C99" s="86"/>
      <c r="D99" s="86"/>
      <c r="E99" s="86"/>
    </row>
    <row r="100" spans="1:5" ht="20.25" x14ac:dyDescent="0.2">
      <c r="A100" s="76"/>
      <c r="B100" s="85"/>
      <c r="C100" s="86"/>
      <c r="D100" s="86"/>
      <c r="E100" s="86"/>
    </row>
    <row r="101" spans="1:5" ht="20.25" x14ac:dyDescent="0.2">
      <c r="A101" s="76"/>
      <c r="B101" s="85"/>
      <c r="C101" s="86"/>
      <c r="D101" s="86"/>
      <c r="E101" s="86"/>
    </row>
    <row r="102" spans="1:5" ht="20.25" x14ac:dyDescent="0.2">
      <c r="A102" s="76"/>
      <c r="B102" s="85"/>
      <c r="C102" s="86"/>
      <c r="D102" s="86"/>
      <c r="E102" s="86"/>
    </row>
    <row r="103" spans="1:5" ht="20.25" x14ac:dyDescent="0.2">
      <c r="A103" s="76"/>
      <c r="B103" s="85"/>
      <c r="C103" s="86"/>
      <c r="D103" s="86"/>
      <c r="E103" s="86"/>
    </row>
    <row r="104" spans="1:5" ht="20.25" x14ac:dyDescent="0.2">
      <c r="A104" s="76"/>
      <c r="B104" s="85"/>
      <c r="C104" s="86"/>
      <c r="D104" s="86"/>
      <c r="E104" s="86"/>
    </row>
    <row r="105" spans="1:5" ht="20.25" x14ac:dyDescent="0.2">
      <c r="A105" s="76"/>
      <c r="B105" s="85"/>
      <c r="C105" s="86"/>
      <c r="D105" s="86"/>
      <c r="E105" s="86"/>
    </row>
    <row r="106" spans="1:5" ht="20.25" x14ac:dyDescent="0.2">
      <c r="A106" s="76"/>
      <c r="B106" s="85"/>
      <c r="C106" s="86"/>
      <c r="D106" s="86"/>
      <c r="E106" s="86"/>
    </row>
    <row r="107" spans="1:5" ht="20.25" x14ac:dyDescent="0.2">
      <c r="A107" s="76"/>
      <c r="B107" s="85"/>
      <c r="C107" s="86"/>
      <c r="D107" s="86"/>
      <c r="E107" s="86"/>
    </row>
    <row r="108" spans="1:5" ht="20.25" x14ac:dyDescent="0.2">
      <c r="A108" s="76"/>
      <c r="B108" s="85"/>
      <c r="C108" s="86"/>
      <c r="D108" s="86"/>
      <c r="E108" s="86"/>
    </row>
    <row r="109" spans="1:5" ht="20.25" x14ac:dyDescent="0.2">
      <c r="A109" s="76"/>
      <c r="B109" s="85"/>
      <c r="C109" s="86"/>
      <c r="D109" s="86"/>
      <c r="E109" s="86"/>
    </row>
    <row r="110" spans="1:5" ht="20.25" x14ac:dyDescent="0.2">
      <c r="A110" s="76"/>
      <c r="B110" s="85"/>
      <c r="C110" s="86"/>
      <c r="D110" s="86"/>
      <c r="E110" s="86"/>
    </row>
    <row r="111" spans="1:5" ht="20.25" x14ac:dyDescent="0.2">
      <c r="A111" s="76"/>
      <c r="B111" s="85"/>
      <c r="C111" s="86"/>
      <c r="D111" s="86"/>
      <c r="E111" s="86"/>
    </row>
    <row r="112" spans="1:5" ht="20.25" x14ac:dyDescent="0.2">
      <c r="A112" s="76"/>
      <c r="B112" s="85"/>
      <c r="C112" s="86"/>
      <c r="D112" s="86"/>
      <c r="E112" s="86"/>
    </row>
    <row r="113" spans="1:5" ht="20.25" x14ac:dyDescent="0.2">
      <c r="A113" s="76"/>
      <c r="B113" s="85"/>
      <c r="C113" s="86"/>
      <c r="D113" s="86"/>
      <c r="E113" s="86"/>
    </row>
    <row r="114" spans="1:5" ht="20.25" x14ac:dyDescent="0.2">
      <c r="A114" s="76"/>
      <c r="B114" s="85"/>
      <c r="C114" s="86"/>
      <c r="D114" s="86"/>
      <c r="E114" s="86"/>
    </row>
    <row r="115" spans="1:5" ht="20.25" x14ac:dyDescent="0.2">
      <c r="A115" s="76"/>
      <c r="B115" s="85"/>
      <c r="C115" s="86"/>
      <c r="D115" s="86"/>
      <c r="E115" s="86"/>
    </row>
    <row r="116" spans="1:5" ht="20.25" x14ac:dyDescent="0.2">
      <c r="A116" s="76"/>
      <c r="B116" s="85"/>
      <c r="C116" s="86"/>
      <c r="D116" s="86"/>
      <c r="E116" s="86"/>
    </row>
    <row r="117" spans="1:5" ht="20.25" x14ac:dyDescent="0.2">
      <c r="A117" s="76"/>
      <c r="B117" s="85"/>
      <c r="C117" s="86"/>
      <c r="D117" s="86"/>
      <c r="E117" s="86"/>
    </row>
    <row r="118" spans="1:5" ht="20.25" x14ac:dyDescent="0.2">
      <c r="A118" s="76"/>
      <c r="B118" s="85"/>
      <c r="C118" s="86"/>
      <c r="D118" s="86"/>
      <c r="E118" s="86"/>
    </row>
    <row r="119" spans="1:5" ht="20.25" x14ac:dyDescent="0.2">
      <c r="A119" s="76"/>
      <c r="B119" s="85"/>
      <c r="C119" s="86"/>
      <c r="D119" s="86"/>
      <c r="E119" s="86"/>
    </row>
    <row r="120" spans="1:5" ht="20.25" x14ac:dyDescent="0.2">
      <c r="A120" s="76"/>
      <c r="B120" s="85"/>
      <c r="C120" s="86"/>
      <c r="D120" s="86"/>
      <c r="E120" s="86"/>
    </row>
    <row r="121" spans="1:5" ht="20.25" x14ac:dyDescent="0.2">
      <c r="A121" s="76"/>
      <c r="B121" s="85"/>
      <c r="C121" s="86"/>
      <c r="D121" s="86"/>
      <c r="E121" s="86"/>
    </row>
    <row r="122" spans="1:5" ht="20.25" x14ac:dyDescent="0.2">
      <c r="A122" s="76"/>
      <c r="B122" s="85"/>
      <c r="C122" s="86"/>
      <c r="D122" s="86"/>
      <c r="E122" s="86"/>
    </row>
    <row r="123" spans="1:5" ht="20.25" x14ac:dyDescent="0.2">
      <c r="A123" s="76"/>
      <c r="B123" s="85"/>
      <c r="C123" s="86"/>
      <c r="D123" s="86"/>
      <c r="E123" s="86"/>
    </row>
    <row r="124" spans="1:5" ht="20.25" x14ac:dyDescent="0.2">
      <c r="A124" s="76"/>
      <c r="B124" s="85"/>
      <c r="C124" s="86"/>
      <c r="D124" s="86"/>
      <c r="E124" s="86"/>
    </row>
    <row r="125" spans="1:5" ht="20.25" x14ac:dyDescent="0.2">
      <c r="A125" s="76"/>
      <c r="B125" s="85"/>
      <c r="C125" s="86"/>
      <c r="D125" s="86"/>
      <c r="E125" s="86"/>
    </row>
    <row r="126" spans="1:5" ht="20.25" x14ac:dyDescent="0.2">
      <c r="A126" s="76"/>
      <c r="B126" s="85"/>
      <c r="C126" s="86"/>
      <c r="D126" s="86"/>
      <c r="E126" s="86"/>
    </row>
    <row r="127" spans="1:5" ht="20.25" x14ac:dyDescent="0.2">
      <c r="A127" s="76"/>
      <c r="B127" s="85"/>
      <c r="C127" s="86"/>
      <c r="D127" s="86"/>
      <c r="E127" s="86"/>
    </row>
    <row r="128" spans="1:5" ht="20.25" x14ac:dyDescent="0.2">
      <c r="A128" s="76"/>
      <c r="B128" s="85"/>
      <c r="C128" s="86"/>
      <c r="D128" s="86"/>
      <c r="E128" s="86"/>
    </row>
    <row r="129" spans="1:5" ht="20.25" x14ac:dyDescent="0.2">
      <c r="A129" s="76"/>
      <c r="B129" s="85"/>
      <c r="C129" s="86"/>
      <c r="D129" s="86"/>
      <c r="E129" s="86"/>
    </row>
    <row r="130" spans="1:5" ht="20.25" x14ac:dyDescent="0.2">
      <c r="A130" s="76"/>
      <c r="B130" s="85"/>
      <c r="C130" s="86"/>
      <c r="D130" s="86"/>
      <c r="E130" s="86"/>
    </row>
    <row r="131" spans="1:5" ht="20.25" x14ac:dyDescent="0.2">
      <c r="A131" s="76"/>
      <c r="B131" s="85"/>
      <c r="C131" s="86"/>
      <c r="D131" s="86"/>
      <c r="E131" s="86"/>
    </row>
    <row r="132" spans="1:5" ht="20.25" x14ac:dyDescent="0.2">
      <c r="A132" s="76"/>
      <c r="B132" s="85"/>
      <c r="C132" s="86"/>
      <c r="D132" s="86"/>
      <c r="E132" s="86"/>
    </row>
    <row r="133" spans="1:5" ht="20.25" x14ac:dyDescent="0.2">
      <c r="A133" s="76"/>
      <c r="B133" s="85"/>
      <c r="C133" s="86"/>
      <c r="D133" s="86"/>
      <c r="E133" s="86"/>
    </row>
    <row r="134" spans="1:5" ht="20.25" x14ac:dyDescent="0.2">
      <c r="A134" s="76"/>
      <c r="B134" s="85"/>
      <c r="C134" s="86"/>
      <c r="D134" s="86"/>
      <c r="E134" s="86"/>
    </row>
    <row r="135" spans="1:5" ht="20.25" x14ac:dyDescent="0.2">
      <c r="A135" s="76"/>
      <c r="B135" s="85"/>
      <c r="C135" s="86"/>
      <c r="D135" s="86"/>
      <c r="E135" s="86"/>
    </row>
    <row r="136" spans="1:5" ht="20.25" x14ac:dyDescent="0.2">
      <c r="A136" s="76"/>
      <c r="B136" s="85"/>
      <c r="C136" s="86"/>
      <c r="D136" s="86"/>
      <c r="E136" s="86"/>
    </row>
    <row r="137" spans="1:5" ht="20.25" x14ac:dyDescent="0.2">
      <c r="A137" s="76"/>
      <c r="B137" s="85"/>
      <c r="C137" s="86"/>
      <c r="D137" s="86"/>
      <c r="E137" s="86"/>
    </row>
    <row r="138" spans="1:5" ht="20.25" x14ac:dyDescent="0.2">
      <c r="A138" s="76"/>
      <c r="B138" s="85"/>
      <c r="C138" s="86"/>
      <c r="D138" s="86"/>
      <c r="E138" s="86"/>
    </row>
    <row r="139" spans="1:5" ht="20.25" x14ac:dyDescent="0.2">
      <c r="A139" s="76"/>
      <c r="B139" s="85"/>
      <c r="C139" s="86"/>
      <c r="D139" s="86"/>
      <c r="E139" s="86"/>
    </row>
    <row r="140" spans="1:5" ht="20.25" x14ac:dyDescent="0.2">
      <c r="A140" s="76"/>
      <c r="B140" s="85"/>
      <c r="C140" s="86"/>
      <c r="D140" s="86"/>
      <c r="E140" s="86"/>
    </row>
    <row r="141" spans="1:5" ht="20.25" x14ac:dyDescent="0.2">
      <c r="A141" s="76"/>
      <c r="B141" s="85"/>
      <c r="C141" s="86"/>
      <c r="D141" s="86"/>
      <c r="E141" s="86"/>
    </row>
    <row r="142" spans="1:5" ht="20.25" x14ac:dyDescent="0.2">
      <c r="A142" s="76"/>
      <c r="B142" s="85"/>
      <c r="C142" s="86"/>
      <c r="D142" s="86"/>
      <c r="E142" s="86"/>
    </row>
    <row r="143" spans="1:5" ht="20.25" x14ac:dyDescent="0.2">
      <c r="A143" s="76"/>
      <c r="B143" s="85"/>
      <c r="C143" s="86"/>
      <c r="D143" s="86"/>
      <c r="E143" s="86"/>
    </row>
    <row r="144" spans="1:5" ht="20.25" x14ac:dyDescent="0.2">
      <c r="A144" s="76"/>
      <c r="B144" s="85"/>
      <c r="C144" s="86"/>
      <c r="D144" s="86"/>
      <c r="E144" s="86"/>
    </row>
    <row r="145" spans="1:5" ht="20.25" x14ac:dyDescent="0.2">
      <c r="A145" s="76"/>
      <c r="B145" s="85"/>
      <c r="C145" s="86"/>
      <c r="D145" s="86"/>
      <c r="E145" s="86"/>
    </row>
    <row r="146" spans="1:5" ht="20.25" x14ac:dyDescent="0.2">
      <c r="A146" s="76"/>
      <c r="B146" s="85"/>
      <c r="C146" s="86"/>
      <c r="D146" s="86"/>
      <c r="E146" s="86"/>
    </row>
    <row r="147" spans="1:5" ht="20.25" x14ac:dyDescent="0.2">
      <c r="A147" s="76"/>
      <c r="B147" s="85"/>
      <c r="C147" s="86"/>
      <c r="D147" s="86"/>
      <c r="E147" s="86"/>
    </row>
    <row r="148" spans="1:5" ht="20.25" x14ac:dyDescent="0.2">
      <c r="A148" s="76"/>
      <c r="B148" s="85"/>
      <c r="C148" s="86"/>
      <c r="D148" s="86"/>
      <c r="E148" s="86"/>
    </row>
    <row r="149" spans="1:5" ht="20.25" x14ac:dyDescent="0.2">
      <c r="A149" s="76"/>
      <c r="B149" s="85"/>
      <c r="C149" s="86"/>
      <c r="D149" s="86"/>
      <c r="E149" s="86"/>
    </row>
    <row r="150" spans="1:5" ht="20.25" x14ac:dyDescent="0.2">
      <c r="A150" s="76"/>
      <c r="B150" s="85"/>
      <c r="C150" s="86"/>
      <c r="D150" s="86"/>
      <c r="E150" s="86"/>
    </row>
    <row r="151" spans="1:5" ht="20.25" x14ac:dyDescent="0.2">
      <c r="A151" s="76"/>
      <c r="B151" s="85"/>
      <c r="C151" s="86"/>
      <c r="D151" s="86"/>
      <c r="E151" s="86"/>
    </row>
    <row r="152" spans="1:5" ht="20.25" x14ac:dyDescent="0.2">
      <c r="A152" s="76"/>
      <c r="B152" s="85"/>
      <c r="C152" s="86"/>
      <c r="D152" s="86"/>
      <c r="E152" s="86"/>
    </row>
    <row r="153" spans="1:5" ht="20.25" x14ac:dyDescent="0.2">
      <c r="A153" s="76"/>
      <c r="B153" s="85"/>
      <c r="C153" s="86"/>
      <c r="D153" s="86"/>
      <c r="E153" s="86"/>
    </row>
    <row r="154" spans="1:5" ht="20.25" x14ac:dyDescent="0.2">
      <c r="A154" s="76"/>
      <c r="B154" s="85"/>
      <c r="C154" s="86"/>
      <c r="D154" s="86"/>
      <c r="E154" s="86"/>
    </row>
    <row r="155" spans="1:5" ht="20.25" x14ac:dyDescent="0.2">
      <c r="A155" s="76"/>
      <c r="B155" s="85"/>
      <c r="C155" s="86"/>
      <c r="D155" s="86"/>
      <c r="E155" s="86"/>
    </row>
    <row r="156" spans="1:5" ht="20.25" x14ac:dyDescent="0.2">
      <c r="A156" s="76"/>
      <c r="B156" s="85"/>
      <c r="C156" s="86"/>
      <c r="D156" s="86"/>
      <c r="E156" s="86"/>
    </row>
    <row r="157" spans="1:5" ht="20.25" x14ac:dyDescent="0.2">
      <c r="A157" s="76"/>
      <c r="B157" s="85"/>
      <c r="C157" s="86"/>
      <c r="D157" s="86"/>
      <c r="E157" s="86"/>
    </row>
    <row r="158" spans="1:5" ht="20.25" x14ac:dyDescent="0.2">
      <c r="A158" s="76"/>
      <c r="B158" s="85"/>
      <c r="C158" s="86"/>
      <c r="D158" s="86"/>
      <c r="E158" s="86"/>
    </row>
    <row r="159" spans="1:5" ht="20.25" x14ac:dyDescent="0.2">
      <c r="A159" s="76"/>
      <c r="B159" s="85"/>
      <c r="C159" s="86"/>
      <c r="D159" s="86"/>
      <c r="E159" s="86"/>
    </row>
    <row r="160" spans="1:5" ht="20.25" x14ac:dyDescent="0.2">
      <c r="A160" s="76"/>
      <c r="B160" s="85"/>
      <c r="C160" s="86"/>
      <c r="D160" s="86"/>
      <c r="E160" s="86"/>
    </row>
    <row r="161" spans="1:5" ht="20.25" x14ac:dyDescent="0.2">
      <c r="A161" s="76"/>
      <c r="B161" s="85"/>
      <c r="C161" s="86"/>
      <c r="D161" s="86"/>
      <c r="E161" s="86"/>
    </row>
    <row r="162" spans="1:5" ht="20.25" x14ac:dyDescent="0.2">
      <c r="A162" s="76"/>
      <c r="B162" s="85"/>
      <c r="C162" s="86"/>
      <c r="D162" s="86"/>
      <c r="E162" s="86"/>
    </row>
    <row r="163" spans="1:5" ht="20.25" x14ac:dyDescent="0.2">
      <c r="A163" s="76"/>
      <c r="B163" s="85"/>
      <c r="C163" s="86"/>
      <c r="D163" s="86"/>
      <c r="E163" s="86"/>
    </row>
    <row r="164" spans="1:5" ht="20.25" x14ac:dyDescent="0.2">
      <c r="A164" s="76"/>
      <c r="B164" s="85"/>
      <c r="C164" s="86"/>
      <c r="D164" s="86"/>
      <c r="E164" s="86"/>
    </row>
    <row r="165" spans="1:5" ht="20.25" x14ac:dyDescent="0.2">
      <c r="A165" s="76"/>
      <c r="B165" s="85"/>
      <c r="C165" s="86"/>
      <c r="D165" s="86"/>
      <c r="E165" s="86"/>
    </row>
    <row r="166" spans="1:5" ht="20.25" x14ac:dyDescent="0.2">
      <c r="A166" s="76"/>
      <c r="B166" s="85"/>
      <c r="C166" s="86"/>
      <c r="D166" s="86"/>
      <c r="E166" s="86"/>
    </row>
    <row r="167" spans="1:5" ht="20.25" x14ac:dyDescent="0.2">
      <c r="A167" s="76"/>
      <c r="B167" s="85"/>
      <c r="C167" s="86"/>
      <c r="D167" s="86"/>
      <c r="E167" s="86"/>
    </row>
    <row r="168" spans="1:5" ht="20.25" x14ac:dyDescent="0.2">
      <c r="A168" s="76"/>
      <c r="B168" s="85"/>
      <c r="C168" s="86"/>
      <c r="D168" s="86"/>
      <c r="E168" s="86"/>
    </row>
    <row r="169" spans="1:5" ht="20.25" x14ac:dyDescent="0.2">
      <c r="A169" s="76"/>
      <c r="B169" s="85"/>
      <c r="C169" s="86"/>
      <c r="D169" s="86"/>
      <c r="E169" s="86"/>
    </row>
    <row r="170" spans="1:5" ht="20.25" x14ac:dyDescent="0.2">
      <c r="A170" s="76"/>
      <c r="B170" s="85"/>
      <c r="C170" s="86"/>
      <c r="D170" s="86"/>
      <c r="E170" s="86"/>
    </row>
    <row r="171" spans="1:5" ht="20.25" x14ac:dyDescent="0.2">
      <c r="A171" s="76"/>
      <c r="B171" s="85"/>
      <c r="C171" s="86"/>
      <c r="D171" s="86"/>
      <c r="E171" s="86"/>
    </row>
    <row r="172" spans="1:5" ht="20.25" x14ac:dyDescent="0.2">
      <c r="A172" s="76"/>
      <c r="B172" s="85"/>
      <c r="C172" s="86"/>
      <c r="D172" s="86"/>
      <c r="E172" s="86"/>
    </row>
    <row r="173" spans="1:5" ht="20.25" x14ac:dyDescent="0.2">
      <c r="A173" s="76"/>
      <c r="B173" s="85"/>
      <c r="C173" s="86"/>
      <c r="D173" s="86"/>
      <c r="E173" s="86"/>
    </row>
    <row r="174" spans="1:5" ht="20.25" x14ac:dyDescent="0.2">
      <c r="A174" s="76"/>
      <c r="B174" s="85"/>
      <c r="C174" s="86"/>
      <c r="D174" s="86"/>
      <c r="E174" s="86"/>
    </row>
    <row r="175" spans="1:5" ht="20.25" x14ac:dyDescent="0.2">
      <c r="A175" s="76"/>
      <c r="B175" s="85"/>
      <c r="C175" s="86"/>
      <c r="D175" s="86"/>
      <c r="E175" s="86"/>
    </row>
    <row r="176" spans="1:5" ht="20.25" x14ac:dyDescent="0.2">
      <c r="A176" s="76"/>
      <c r="B176" s="85"/>
      <c r="C176" s="86"/>
      <c r="D176" s="86"/>
      <c r="E176" s="86"/>
    </row>
    <row r="177" spans="1:5" ht="20.25" x14ac:dyDescent="0.2">
      <c r="A177" s="76"/>
      <c r="B177" s="85"/>
      <c r="C177" s="86"/>
      <c r="D177" s="86"/>
      <c r="E177" s="86"/>
    </row>
    <row r="178" spans="1:5" ht="20.25" x14ac:dyDescent="0.2">
      <c r="A178" s="76"/>
      <c r="B178" s="85"/>
      <c r="C178" s="86"/>
      <c r="D178" s="86"/>
      <c r="E178" s="86"/>
    </row>
    <row r="179" spans="1:5" ht="20.25" x14ac:dyDescent="0.2">
      <c r="A179" s="76"/>
      <c r="B179" s="85"/>
      <c r="C179" s="86"/>
      <c r="D179" s="86"/>
      <c r="E179" s="86"/>
    </row>
    <row r="180" spans="1:5" ht="20.25" x14ac:dyDescent="0.2">
      <c r="A180" s="76"/>
      <c r="B180" s="85"/>
      <c r="C180" s="86"/>
      <c r="D180" s="86"/>
      <c r="E180" s="86"/>
    </row>
    <row r="181" spans="1:5" ht="20.25" x14ac:dyDescent="0.2">
      <c r="A181" s="76"/>
      <c r="B181" s="85"/>
      <c r="C181" s="86"/>
      <c r="D181" s="86"/>
      <c r="E181" s="86"/>
    </row>
    <row r="182" spans="1:5" ht="20.25" x14ac:dyDescent="0.2">
      <c r="A182" s="76"/>
      <c r="B182" s="85"/>
      <c r="C182" s="86"/>
      <c r="D182" s="86"/>
      <c r="E182" s="86"/>
    </row>
    <row r="183" spans="1:5" ht="20.25" x14ac:dyDescent="0.2">
      <c r="A183" s="76"/>
      <c r="B183" s="85"/>
      <c r="C183" s="86"/>
      <c r="D183" s="86"/>
      <c r="E183" s="86"/>
    </row>
    <row r="184" spans="1:5" ht="20.25" x14ac:dyDescent="0.2">
      <c r="A184" s="76"/>
      <c r="B184" s="85"/>
      <c r="C184" s="86"/>
      <c r="D184" s="86"/>
      <c r="E184" s="86"/>
    </row>
    <row r="185" spans="1:5" ht="20.25" x14ac:dyDescent="0.2">
      <c r="A185" s="76"/>
      <c r="B185" s="85"/>
      <c r="C185" s="86"/>
      <c r="D185" s="86"/>
      <c r="E185" s="86"/>
    </row>
    <row r="186" spans="1:5" ht="20.25" x14ac:dyDescent="0.2">
      <c r="A186" s="76"/>
      <c r="B186" s="85"/>
      <c r="C186" s="86"/>
      <c r="D186" s="86"/>
      <c r="E186" s="86"/>
    </row>
    <row r="187" spans="1:5" ht="20.25" x14ac:dyDescent="0.2">
      <c r="A187" s="76"/>
      <c r="B187" s="85"/>
      <c r="C187" s="86"/>
      <c r="D187" s="86"/>
      <c r="E187" s="86"/>
    </row>
    <row r="188" spans="1:5" ht="20.25" x14ac:dyDescent="0.2">
      <c r="A188" s="76"/>
      <c r="B188" s="85"/>
      <c r="C188" s="86"/>
      <c r="D188" s="86"/>
      <c r="E188" s="86"/>
    </row>
    <row r="189" spans="1:5" ht="20.25" x14ac:dyDescent="0.2">
      <c r="A189" s="76"/>
      <c r="B189" s="85"/>
      <c r="C189" s="86"/>
      <c r="D189" s="86"/>
      <c r="E189" s="86"/>
    </row>
    <row r="190" spans="1:5" ht="20.25" x14ac:dyDescent="0.2">
      <c r="A190" s="76"/>
      <c r="B190" s="85"/>
      <c r="C190" s="86"/>
      <c r="D190" s="86"/>
      <c r="E190" s="86"/>
    </row>
    <row r="191" spans="1:5" ht="20.25" x14ac:dyDescent="0.2">
      <c r="A191" s="76"/>
      <c r="B191" s="85"/>
      <c r="C191" s="86"/>
      <c r="D191" s="86"/>
      <c r="E191" s="86"/>
    </row>
    <row r="192" spans="1:5" ht="20.25" x14ac:dyDescent="0.2">
      <c r="A192" s="76"/>
      <c r="B192" s="85"/>
      <c r="C192" s="86"/>
      <c r="D192" s="86"/>
      <c r="E192" s="86"/>
    </row>
    <row r="193" spans="1:5" ht="20.25" x14ac:dyDescent="0.2">
      <c r="A193" s="76"/>
      <c r="B193" s="85"/>
      <c r="C193" s="86"/>
      <c r="D193" s="86"/>
      <c r="E193" s="86"/>
    </row>
    <row r="194" spans="1:5" ht="20.25" x14ac:dyDescent="0.2">
      <c r="A194" s="76"/>
      <c r="B194" s="85"/>
      <c r="C194" s="86"/>
      <c r="D194" s="86"/>
      <c r="E194" s="86"/>
    </row>
    <row r="195" spans="1:5" ht="20.25" x14ac:dyDescent="0.2">
      <c r="A195" s="76"/>
      <c r="B195" s="85"/>
      <c r="C195" s="86"/>
      <c r="D195" s="86"/>
      <c r="E195" s="86"/>
    </row>
    <row r="196" spans="1:5" ht="20.25" x14ac:dyDescent="0.2">
      <c r="A196" s="76"/>
      <c r="B196" s="85"/>
      <c r="C196" s="86"/>
      <c r="D196" s="86"/>
      <c r="E196" s="86"/>
    </row>
    <row r="197" spans="1:5" ht="20.25" x14ac:dyDescent="0.2">
      <c r="A197" s="76"/>
      <c r="B197" s="85"/>
      <c r="C197" s="86"/>
      <c r="D197" s="86"/>
      <c r="E197" s="86"/>
    </row>
    <row r="198" spans="1:5" ht="20.25" x14ac:dyDescent="0.2">
      <c r="A198" s="76"/>
      <c r="B198" s="85"/>
      <c r="C198" s="86"/>
      <c r="D198" s="86"/>
      <c r="E198" s="86"/>
    </row>
    <row r="199" spans="1:5" ht="20.25" x14ac:dyDescent="0.2">
      <c r="A199" s="76"/>
      <c r="B199" s="85"/>
      <c r="C199" s="86"/>
      <c r="D199" s="86"/>
      <c r="E199" s="86"/>
    </row>
    <row r="200" spans="1:5" ht="20.25" x14ac:dyDescent="0.2">
      <c r="A200" s="76"/>
      <c r="B200" s="85"/>
      <c r="C200" s="86"/>
      <c r="D200" s="86"/>
      <c r="E200" s="86"/>
    </row>
    <row r="201" spans="1:5" ht="20.25" x14ac:dyDescent="0.2">
      <c r="A201" s="76"/>
      <c r="B201" s="85"/>
      <c r="C201" s="86"/>
      <c r="D201" s="86"/>
      <c r="E201" s="86"/>
    </row>
    <row r="202" spans="1:5" ht="20.25" x14ac:dyDescent="0.2">
      <c r="A202" s="76"/>
      <c r="B202" s="85"/>
      <c r="C202" s="86"/>
      <c r="D202" s="86"/>
      <c r="E202" s="86"/>
    </row>
    <row r="203" spans="1:5" ht="20.25" x14ac:dyDescent="0.2">
      <c r="A203" s="76"/>
      <c r="B203" s="85"/>
      <c r="C203" s="86"/>
      <c r="D203" s="86"/>
      <c r="E203" s="86"/>
    </row>
    <row r="204" spans="1:5" ht="20.25" x14ac:dyDescent="0.2">
      <c r="A204" s="76"/>
      <c r="B204" s="85"/>
      <c r="C204" s="86"/>
      <c r="D204" s="86"/>
      <c r="E204" s="86"/>
    </row>
    <row r="205" spans="1:5" ht="20.25" x14ac:dyDescent="0.2">
      <c r="A205" s="76"/>
      <c r="B205" s="85"/>
      <c r="C205" s="86"/>
      <c r="D205" s="86"/>
      <c r="E205" s="86"/>
    </row>
    <row r="206" spans="1:5" ht="20.25" x14ac:dyDescent="0.2">
      <c r="A206" s="76"/>
      <c r="B206" s="85"/>
      <c r="C206" s="86"/>
      <c r="D206" s="86"/>
      <c r="E206" s="86"/>
    </row>
    <row r="207" spans="1:5" ht="20.25" x14ac:dyDescent="0.2">
      <c r="A207" s="76"/>
      <c r="B207" s="85"/>
      <c r="C207" s="86"/>
      <c r="D207" s="86"/>
      <c r="E207" s="86"/>
    </row>
    <row r="208" spans="1:5" ht="20.25" x14ac:dyDescent="0.2">
      <c r="A208" s="76"/>
      <c r="B208" s="85"/>
      <c r="C208" s="86"/>
      <c r="D208" s="86"/>
      <c r="E208" s="86"/>
    </row>
    <row r="209" spans="1:9" ht="20.25" x14ac:dyDescent="0.2">
      <c r="A209" s="76"/>
      <c r="B209" s="85"/>
      <c r="C209" s="86"/>
      <c r="D209" s="86"/>
      <c r="E209" s="86"/>
    </row>
    <row r="210" spans="1:9" ht="20.25" x14ac:dyDescent="0.2">
      <c r="A210" s="76"/>
      <c r="B210" s="85"/>
      <c r="C210" s="86"/>
      <c r="D210" s="86"/>
      <c r="E210" s="86"/>
    </row>
    <row r="211" spans="1:9" ht="20.25" x14ac:dyDescent="0.2">
      <c r="A211" s="76"/>
      <c r="B211" s="85"/>
      <c r="C211" s="86"/>
      <c r="D211" s="86"/>
      <c r="E211" s="86"/>
    </row>
    <row r="212" spans="1:9" x14ac:dyDescent="0.2">
      <c r="A212" s="74"/>
      <c r="B212" s="85"/>
      <c r="C212" s="85"/>
      <c r="D212" s="85"/>
      <c r="E212" s="85"/>
    </row>
    <row r="213" spans="1:9" ht="20.25" x14ac:dyDescent="0.2">
      <c r="A213" s="74"/>
      <c r="B213" s="87" t="s">
        <v>217</v>
      </c>
      <c r="C213" s="87" t="s">
        <v>218</v>
      </c>
      <c r="D213" s="87"/>
      <c r="E213" s="88" t="s">
        <v>217</v>
      </c>
      <c r="F213" s="88" t="s">
        <v>218</v>
      </c>
    </row>
    <row r="214" spans="1:9" ht="20.25" x14ac:dyDescent="0.3">
      <c r="A214" s="74"/>
      <c r="B214" s="89" t="s">
        <v>219</v>
      </c>
      <c r="C214" s="89" t="s">
        <v>220</v>
      </c>
      <c r="D214" s="89"/>
      <c r="E214" s="73" t="s">
        <v>219</v>
      </c>
      <c r="G214" s="73" t="str">
        <f>IF(NOT(ISBLANK(E214)),E214,IF(NOT(ISBLANK(F214)),"     "&amp;F214,FALSE))</f>
        <v>Afectación Económica o presupuestal</v>
      </c>
      <c r="H214" s="73" t="s">
        <v>219</v>
      </c>
      <c r="I214" s="73" t="str">
        <f>IF(NOT(ISERROR(MATCH(H214,_xlfn.ANCHORARRAY(B225),0))),G227&amp;"Por favor no seleccionar los criterios de impacto",H214)</f>
        <v>❌Por favor no seleccionar los criterios de impacto</v>
      </c>
    </row>
    <row r="215" spans="1:9" ht="20.25" x14ac:dyDescent="0.3">
      <c r="A215" s="74"/>
      <c r="B215" s="89" t="s">
        <v>219</v>
      </c>
      <c r="C215" s="89" t="s">
        <v>200</v>
      </c>
      <c r="D215" s="89"/>
      <c r="F215" s="73" t="s">
        <v>220</v>
      </c>
      <c r="G215" s="73" t="str">
        <f t="shared" ref="G215:G225" si="0">IF(NOT(ISBLANK(E215)),E215,IF(NOT(ISBLANK(F215)),"     "&amp;F215,FALSE))</f>
        <v xml:space="preserve">     Afectación menor a 10 SMLMV .</v>
      </c>
    </row>
    <row r="216" spans="1:9" ht="20.25" x14ac:dyDescent="0.3">
      <c r="A216" s="74"/>
      <c r="B216" s="89" t="s">
        <v>219</v>
      </c>
      <c r="C216" s="89" t="s">
        <v>202</v>
      </c>
      <c r="D216" s="89"/>
      <c r="F216" s="73" t="s">
        <v>200</v>
      </c>
      <c r="G216" s="73" t="str">
        <f t="shared" si="0"/>
        <v xml:space="preserve">     Entre 10 y 50 SMLMV </v>
      </c>
    </row>
    <row r="217" spans="1:9" ht="20.25" x14ac:dyDescent="0.3">
      <c r="A217" s="74"/>
      <c r="B217" s="89" t="s">
        <v>219</v>
      </c>
      <c r="C217" s="89" t="s">
        <v>205</v>
      </c>
      <c r="D217" s="89"/>
      <c r="F217" s="73" t="s">
        <v>202</v>
      </c>
      <c r="G217" s="73" t="str">
        <f t="shared" si="0"/>
        <v xml:space="preserve">     Entre 50 y 100 SMLMV </v>
      </c>
    </row>
    <row r="218" spans="1:9" ht="20.25" x14ac:dyDescent="0.3">
      <c r="A218" s="74"/>
      <c r="B218" s="89" t="s">
        <v>219</v>
      </c>
      <c r="C218" s="89" t="s">
        <v>208</v>
      </c>
      <c r="D218" s="89"/>
      <c r="F218" s="73" t="s">
        <v>205</v>
      </c>
      <c r="G218" s="73" t="str">
        <f t="shared" si="0"/>
        <v xml:space="preserve">     Entre 100 y 500 SMLMV </v>
      </c>
    </row>
    <row r="219" spans="1:9" ht="20.25" x14ac:dyDescent="0.3">
      <c r="A219" s="74"/>
      <c r="B219" s="89" t="s">
        <v>221</v>
      </c>
      <c r="C219" s="89" t="s">
        <v>222</v>
      </c>
      <c r="D219" s="89"/>
      <c r="F219" s="73" t="s">
        <v>208</v>
      </c>
      <c r="G219" s="73" t="str">
        <f t="shared" si="0"/>
        <v xml:space="preserve">     Mayor a 500 SMLMV </v>
      </c>
    </row>
    <row r="220" spans="1:9" ht="20.25" x14ac:dyDescent="0.3">
      <c r="A220" s="74"/>
      <c r="B220" s="89" t="s">
        <v>221</v>
      </c>
      <c r="C220" s="89" t="s">
        <v>223</v>
      </c>
      <c r="D220" s="89"/>
      <c r="E220" s="73" t="s">
        <v>221</v>
      </c>
      <c r="G220" s="73" t="str">
        <f t="shared" si="0"/>
        <v>Pérdida Reputacional</v>
      </c>
    </row>
    <row r="221" spans="1:9" ht="20.25" x14ac:dyDescent="0.3">
      <c r="A221" s="74"/>
      <c r="B221" s="89" t="s">
        <v>221</v>
      </c>
      <c r="C221" s="89" t="s">
        <v>224</v>
      </c>
      <c r="D221" s="89"/>
      <c r="F221" s="73" t="s">
        <v>222</v>
      </c>
      <c r="G221" s="73" t="str">
        <f t="shared" si="0"/>
        <v xml:space="preserve">     El riesgo afecta la imagen de alguna área de la organización</v>
      </c>
    </row>
    <row r="222" spans="1:9" ht="20.25" x14ac:dyDescent="0.3">
      <c r="A222" s="74"/>
      <c r="B222" s="89" t="s">
        <v>221</v>
      </c>
      <c r="C222" s="89" t="s">
        <v>225</v>
      </c>
      <c r="D222" s="89"/>
      <c r="F222" s="73" t="s">
        <v>223</v>
      </c>
      <c r="G222" s="73" t="str">
        <f t="shared" si="0"/>
        <v xml:space="preserve">     El riesgo afecta la imagen de la entidad internamente, de conocimiento general, nivel interno, de junta dircetiva y accionistas y/o de provedores</v>
      </c>
    </row>
    <row r="223" spans="1:9" ht="20.25" x14ac:dyDescent="0.3">
      <c r="A223" s="74"/>
      <c r="B223" s="89" t="s">
        <v>221</v>
      </c>
      <c r="C223" s="89" t="s">
        <v>226</v>
      </c>
      <c r="D223" s="89"/>
      <c r="F223" s="73" t="s">
        <v>224</v>
      </c>
      <c r="G223" s="73" t="str">
        <f t="shared" si="0"/>
        <v xml:space="preserve">     El riesgo afecta la imagen de la entidad con algunos usuarios de relevancia frente al logro de los objetivos</v>
      </c>
    </row>
    <row r="224" spans="1:9" x14ac:dyDescent="0.2">
      <c r="A224" s="74"/>
      <c r="B224" s="90"/>
      <c r="C224" s="90"/>
      <c r="D224" s="90"/>
      <c r="F224" s="73" t="s">
        <v>225</v>
      </c>
      <c r="G224" s="73" t="str">
        <f t="shared" si="0"/>
        <v xml:space="preserve">     El riesgo afecta la imagen de de la entidad con efecto publicitario sostenido a nivel de sector administrativo, nivel departamental o municipal</v>
      </c>
    </row>
    <row r="225" spans="1:7" x14ac:dyDescent="0.2">
      <c r="A225" s="74"/>
      <c r="B225" s="90" t="str" cm="1">
        <f t="array" ref="B225:B227">_xlfn.UNIQUE(Tabla1[[#All],[Criterios]])</f>
        <v>Criterios</v>
      </c>
      <c r="C225" s="90"/>
      <c r="D225" s="90"/>
      <c r="F225" s="73" t="s">
        <v>226</v>
      </c>
      <c r="G225" s="73" t="str">
        <f t="shared" si="0"/>
        <v xml:space="preserve">     El riesgo afecta la imagen de la entidad a nivel nacional, con efecto publicitarios sostenible a nivel país</v>
      </c>
    </row>
    <row r="226" spans="1:7" x14ac:dyDescent="0.2">
      <c r="A226" s="74"/>
      <c r="B226" s="90" t="str">
        <v>Afectación Económica o presupuestal</v>
      </c>
      <c r="C226" s="90"/>
      <c r="D226" s="90"/>
    </row>
    <row r="227" spans="1:7" x14ac:dyDescent="0.2">
      <c r="B227" s="90" t="str">
        <v>Pérdida Reputacional</v>
      </c>
      <c r="C227" s="90"/>
      <c r="D227" s="90"/>
      <c r="G227" s="3" t="s">
        <v>227</v>
      </c>
    </row>
    <row r="228" spans="1:7" x14ac:dyDescent="0.2">
      <c r="B228" s="91"/>
      <c r="C228" s="91"/>
      <c r="D228" s="91"/>
      <c r="G228" s="3" t="s">
        <v>228</v>
      </c>
    </row>
    <row r="229" spans="1:7" x14ac:dyDescent="0.2">
      <c r="B229" s="91"/>
      <c r="C229" s="91"/>
      <c r="D229" s="91"/>
    </row>
    <row r="230" spans="1:7" x14ac:dyDescent="0.2">
      <c r="B230" s="91"/>
      <c r="C230" s="91"/>
      <c r="D230" s="91"/>
    </row>
    <row r="231" spans="1:7" x14ac:dyDescent="0.2">
      <c r="B231" s="91"/>
      <c r="C231" s="91"/>
      <c r="D231" s="91"/>
      <c r="E231" s="91"/>
    </row>
    <row r="232" spans="1:7" x14ac:dyDescent="0.2">
      <c r="B232" s="91"/>
      <c r="C232" s="91"/>
      <c r="D232" s="91"/>
      <c r="E232" s="91"/>
    </row>
    <row r="233" spans="1:7" x14ac:dyDescent="0.2">
      <c r="B233" s="91"/>
      <c r="C233" s="91"/>
      <c r="D233" s="91"/>
      <c r="E233" s="91"/>
    </row>
    <row r="234" spans="1:7" x14ac:dyDescent="0.2">
      <c r="B234" s="91"/>
      <c r="C234" s="91"/>
      <c r="D234" s="91"/>
      <c r="E234" s="91"/>
    </row>
    <row r="235" spans="1:7" x14ac:dyDescent="0.2">
      <c r="B235" s="91"/>
      <c r="C235" s="91"/>
      <c r="D235" s="91"/>
      <c r="E235" s="91"/>
    </row>
    <row r="236" spans="1:7" x14ac:dyDescent="0.2">
      <c r="B236" s="91"/>
      <c r="C236" s="91"/>
      <c r="D236" s="91"/>
      <c r="E236" s="91"/>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baseColWidth="10" defaultColWidth="14.28515625" defaultRowHeight="12.75" x14ac:dyDescent="0.2"/>
  <cols>
    <col min="1" max="2" width="14.28515625" style="43"/>
    <col min="3" max="3" width="17" style="43" customWidth="1"/>
    <col min="4" max="4" width="14.28515625" style="43"/>
    <col min="5" max="5" width="46" style="43" customWidth="1"/>
    <col min="6" max="6" width="39" style="43" customWidth="1"/>
    <col min="7" max="16384" width="14.28515625" style="43"/>
  </cols>
  <sheetData>
    <row r="1" spans="2:6" ht="15" x14ac:dyDescent="0.2">
      <c r="B1" s="357"/>
      <c r="C1" s="134" t="s">
        <v>0</v>
      </c>
      <c r="D1" s="134"/>
      <c r="E1" s="134"/>
      <c r="F1" s="63" t="s">
        <v>1</v>
      </c>
    </row>
    <row r="2" spans="2:6" ht="15" x14ac:dyDescent="0.2">
      <c r="B2" s="357"/>
      <c r="C2" s="134"/>
      <c r="D2" s="134"/>
      <c r="E2" s="134"/>
      <c r="F2" s="63" t="s">
        <v>2</v>
      </c>
    </row>
    <row r="3" spans="2:6" ht="15" x14ac:dyDescent="0.2">
      <c r="B3" s="357"/>
      <c r="C3" s="134"/>
      <c r="D3" s="134"/>
      <c r="E3" s="134"/>
      <c r="F3" s="63" t="s">
        <v>3</v>
      </c>
    </row>
    <row r="4" spans="2:6" ht="15" x14ac:dyDescent="0.2">
      <c r="B4" s="357"/>
      <c r="C4" s="134"/>
      <c r="D4" s="134"/>
      <c r="E4" s="134"/>
      <c r="F4" s="63" t="s">
        <v>229</v>
      </c>
    </row>
    <row r="5" spans="2:6" ht="24" customHeight="1" thickBot="1" x14ac:dyDescent="0.25">
      <c r="B5" s="358" t="s">
        <v>230</v>
      </c>
      <c r="C5" s="359"/>
      <c r="D5" s="359"/>
      <c r="E5" s="359"/>
      <c r="F5" s="360"/>
    </row>
    <row r="6" spans="2:6" ht="16.5" thickBot="1" x14ac:dyDescent="0.3">
      <c r="B6" s="44"/>
      <c r="C6" s="44"/>
      <c r="D6" s="44"/>
      <c r="E6" s="44"/>
      <c r="F6" s="44"/>
    </row>
    <row r="7" spans="2:6" ht="16.5" thickBot="1" x14ac:dyDescent="0.25">
      <c r="B7" s="362" t="s">
        <v>231</v>
      </c>
      <c r="C7" s="363"/>
      <c r="D7" s="363"/>
      <c r="E7" s="56" t="s">
        <v>232</v>
      </c>
      <c r="F7" s="57" t="s">
        <v>233</v>
      </c>
    </row>
    <row r="8" spans="2:6" ht="31.5" x14ac:dyDescent="0.2">
      <c r="B8" s="364" t="s">
        <v>234</v>
      </c>
      <c r="C8" s="367" t="s">
        <v>100</v>
      </c>
      <c r="D8" s="45" t="s">
        <v>113</v>
      </c>
      <c r="E8" s="46" t="s">
        <v>235</v>
      </c>
      <c r="F8" s="47">
        <v>0.25</v>
      </c>
    </row>
    <row r="9" spans="2:6" ht="47.25" x14ac:dyDescent="0.2">
      <c r="B9" s="365"/>
      <c r="C9" s="368"/>
      <c r="D9" s="48" t="s">
        <v>236</v>
      </c>
      <c r="E9" s="49" t="s">
        <v>237</v>
      </c>
      <c r="F9" s="50">
        <v>0.15</v>
      </c>
    </row>
    <row r="10" spans="2:6" ht="47.25" x14ac:dyDescent="0.2">
      <c r="B10" s="365"/>
      <c r="C10" s="369"/>
      <c r="D10" s="48" t="s">
        <v>140</v>
      </c>
      <c r="E10" s="49" t="s">
        <v>238</v>
      </c>
      <c r="F10" s="50">
        <v>0.1</v>
      </c>
    </row>
    <row r="11" spans="2:6" ht="63" x14ac:dyDescent="0.2">
      <c r="B11" s="365"/>
      <c r="C11" s="370" t="s">
        <v>101</v>
      </c>
      <c r="D11" s="48" t="s">
        <v>239</v>
      </c>
      <c r="E11" s="49" t="s">
        <v>240</v>
      </c>
      <c r="F11" s="50">
        <v>0.25</v>
      </c>
    </row>
    <row r="12" spans="2:6" ht="31.5" x14ac:dyDescent="0.2">
      <c r="B12" s="366"/>
      <c r="C12" s="370"/>
      <c r="D12" s="48" t="s">
        <v>114</v>
      </c>
      <c r="E12" s="49" t="s">
        <v>241</v>
      </c>
      <c r="F12" s="50">
        <v>0.15</v>
      </c>
    </row>
    <row r="13" spans="2:6" ht="47.25" x14ac:dyDescent="0.2">
      <c r="B13" s="371" t="s">
        <v>242</v>
      </c>
      <c r="C13" s="370" t="s">
        <v>103</v>
      </c>
      <c r="D13" s="48" t="s">
        <v>115</v>
      </c>
      <c r="E13" s="49" t="s">
        <v>243</v>
      </c>
      <c r="F13" s="51" t="s">
        <v>244</v>
      </c>
    </row>
    <row r="14" spans="2:6" ht="63" x14ac:dyDescent="0.2">
      <c r="B14" s="371"/>
      <c r="C14" s="370"/>
      <c r="D14" s="48" t="s">
        <v>245</v>
      </c>
      <c r="E14" s="49" t="s">
        <v>246</v>
      </c>
      <c r="F14" s="51" t="s">
        <v>244</v>
      </c>
    </row>
    <row r="15" spans="2:6" ht="47.25" x14ac:dyDescent="0.2">
      <c r="B15" s="371"/>
      <c r="C15" s="370" t="s">
        <v>104</v>
      </c>
      <c r="D15" s="48" t="s">
        <v>116</v>
      </c>
      <c r="E15" s="49" t="s">
        <v>247</v>
      </c>
      <c r="F15" s="51" t="s">
        <v>244</v>
      </c>
    </row>
    <row r="16" spans="2:6" ht="47.25" x14ac:dyDescent="0.2">
      <c r="B16" s="371"/>
      <c r="C16" s="370"/>
      <c r="D16" s="48" t="s">
        <v>248</v>
      </c>
      <c r="E16" s="49" t="s">
        <v>249</v>
      </c>
      <c r="F16" s="51" t="s">
        <v>244</v>
      </c>
    </row>
    <row r="17" spans="2:6" ht="31.5" x14ac:dyDescent="0.2">
      <c r="B17" s="371"/>
      <c r="C17" s="370" t="s">
        <v>105</v>
      </c>
      <c r="D17" s="48" t="s">
        <v>117</v>
      </c>
      <c r="E17" s="49" t="s">
        <v>250</v>
      </c>
      <c r="F17" s="51" t="s">
        <v>244</v>
      </c>
    </row>
    <row r="18" spans="2:6" ht="32.25" thickBot="1" x14ac:dyDescent="0.25">
      <c r="B18" s="372"/>
      <c r="C18" s="373"/>
      <c r="D18" s="52" t="s">
        <v>251</v>
      </c>
      <c r="E18" s="53" t="s">
        <v>252</v>
      </c>
      <c r="F18" s="54" t="s">
        <v>244</v>
      </c>
    </row>
    <row r="19" spans="2:6" ht="49.5" customHeight="1" x14ac:dyDescent="0.2">
      <c r="B19" s="361" t="s">
        <v>253</v>
      </c>
      <c r="C19" s="361"/>
      <c r="D19" s="361"/>
      <c r="E19" s="361"/>
      <c r="F19" s="361"/>
    </row>
    <row r="20" spans="2:6" ht="27" customHeight="1" x14ac:dyDescent="0.25">
      <c r="B20" s="55"/>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C80"/>
  <sheetViews>
    <sheetView zoomScale="110" zoomScaleNormal="110" workbookViewId="0">
      <selection activeCell="A10" sqref="A10:A11"/>
    </sheetView>
  </sheetViews>
  <sheetFormatPr baseColWidth="10" defaultColWidth="11.42578125" defaultRowHeight="15" x14ac:dyDescent="0.25"/>
  <cols>
    <col min="1" max="1" width="13.28515625" customWidth="1"/>
    <col min="2" max="2" width="69.7109375" customWidth="1"/>
    <col min="3" max="3" width="54.85546875" customWidth="1"/>
  </cols>
  <sheetData>
    <row r="1" spans="1:3" x14ac:dyDescent="0.25">
      <c r="A1" s="374"/>
      <c r="B1" s="375" t="s">
        <v>0</v>
      </c>
      <c r="C1" s="63" t="s">
        <v>1</v>
      </c>
    </row>
    <row r="2" spans="1:3" x14ac:dyDescent="0.25">
      <c r="A2" s="374"/>
      <c r="B2" s="375"/>
      <c r="C2" s="63" t="s">
        <v>2</v>
      </c>
    </row>
    <row r="3" spans="1:3" x14ac:dyDescent="0.25">
      <c r="A3" s="374"/>
      <c r="B3" s="375"/>
      <c r="C3" s="63" t="s">
        <v>3</v>
      </c>
    </row>
    <row r="4" spans="1:3" x14ac:dyDescent="0.25">
      <c r="A4" s="374"/>
      <c r="B4" s="375"/>
      <c r="C4" s="63" t="s">
        <v>254</v>
      </c>
    </row>
    <row r="5" spans="1:3" ht="40.5" customHeight="1" x14ac:dyDescent="0.25">
      <c r="A5" s="374"/>
      <c r="B5" s="374"/>
      <c r="C5" s="374"/>
    </row>
    <row r="6" spans="1:3" ht="56.25" customHeight="1" x14ac:dyDescent="0.25">
      <c r="A6" s="382" t="s">
        <v>255</v>
      </c>
      <c r="B6" s="382"/>
      <c r="C6" s="382"/>
    </row>
    <row r="7" spans="1:3" ht="51" customHeight="1" x14ac:dyDescent="0.25">
      <c r="A7" s="383" t="s">
        <v>256</v>
      </c>
      <c r="B7" s="383"/>
      <c r="C7" s="383"/>
    </row>
    <row r="8" spans="1:3" ht="53.25" customHeight="1" x14ac:dyDescent="0.25">
      <c r="A8" s="382" t="s">
        <v>257</v>
      </c>
      <c r="B8" s="382"/>
      <c r="C8" s="382"/>
    </row>
    <row r="9" spans="1:3" ht="310.5" customHeight="1" x14ac:dyDescent="0.25">
      <c r="A9" s="384" t="s">
        <v>258</v>
      </c>
      <c r="B9" s="384"/>
      <c r="C9" s="384"/>
    </row>
    <row r="10" spans="1:3" ht="21" customHeight="1" x14ac:dyDescent="0.25">
      <c r="A10" s="385" t="s">
        <v>259</v>
      </c>
      <c r="B10" s="62" t="s">
        <v>260</v>
      </c>
      <c r="C10" s="62" t="s">
        <v>23</v>
      </c>
    </row>
    <row r="11" spans="1:3" ht="21" customHeight="1" thickBot="1" x14ac:dyDescent="0.3">
      <c r="A11" s="386"/>
      <c r="B11" s="58" t="s">
        <v>261</v>
      </c>
      <c r="C11" s="59" t="s">
        <v>262</v>
      </c>
    </row>
    <row r="12" spans="1:3" ht="30" customHeight="1" thickBot="1" x14ac:dyDescent="0.3">
      <c r="A12" s="60">
        <v>1</v>
      </c>
      <c r="B12" s="61" t="s">
        <v>263</v>
      </c>
      <c r="C12" s="61" t="s">
        <v>264</v>
      </c>
    </row>
    <row r="13" spans="1:3" ht="30" customHeight="1" thickBot="1" x14ac:dyDescent="0.3">
      <c r="A13" s="60">
        <v>2</v>
      </c>
      <c r="B13" s="61" t="s">
        <v>265</v>
      </c>
      <c r="C13" s="61" t="s">
        <v>266</v>
      </c>
    </row>
    <row r="14" spans="1:3" ht="30" customHeight="1" thickBot="1" x14ac:dyDescent="0.3">
      <c r="A14" s="60">
        <v>3</v>
      </c>
      <c r="B14" s="61" t="s">
        <v>267</v>
      </c>
      <c r="C14" s="61" t="s">
        <v>268</v>
      </c>
    </row>
    <row r="15" spans="1:3" ht="30" customHeight="1" thickBot="1" x14ac:dyDescent="0.3">
      <c r="A15" s="60">
        <v>4</v>
      </c>
      <c r="B15" s="61" t="s">
        <v>269</v>
      </c>
      <c r="C15" s="61" t="s">
        <v>270</v>
      </c>
    </row>
    <row r="16" spans="1:3" ht="30" customHeight="1" thickBot="1" x14ac:dyDescent="0.3">
      <c r="A16" s="60">
        <v>5</v>
      </c>
      <c r="B16" s="61" t="s">
        <v>271</v>
      </c>
      <c r="C16" s="61" t="s">
        <v>272</v>
      </c>
    </row>
    <row r="17" spans="1:3" ht="30" customHeight="1" thickBot="1" x14ac:dyDescent="0.3">
      <c r="A17" s="60">
        <v>6</v>
      </c>
      <c r="B17" s="61" t="s">
        <v>273</v>
      </c>
      <c r="C17" s="61" t="s">
        <v>274</v>
      </c>
    </row>
    <row r="18" spans="1:3" ht="30" customHeight="1" thickBot="1" x14ac:dyDescent="0.3">
      <c r="A18" s="60">
        <v>7</v>
      </c>
      <c r="B18" s="61" t="s">
        <v>275</v>
      </c>
      <c r="C18" s="61" t="s">
        <v>276</v>
      </c>
    </row>
    <row r="19" spans="1:3" ht="30" customHeight="1" thickBot="1" x14ac:dyDescent="0.3">
      <c r="A19" s="60">
        <v>8</v>
      </c>
      <c r="B19" s="61" t="s">
        <v>273</v>
      </c>
      <c r="C19" s="61" t="s">
        <v>277</v>
      </c>
    </row>
    <row r="20" spans="1:3" ht="53.25" customHeight="1" thickBot="1" x14ac:dyDescent="0.3">
      <c r="A20" s="60">
        <v>9</v>
      </c>
      <c r="B20" s="61" t="s">
        <v>278</v>
      </c>
      <c r="C20" s="61" t="s">
        <v>279</v>
      </c>
    </row>
    <row r="21" spans="1:3" ht="30" customHeight="1" thickBot="1" x14ac:dyDescent="0.3">
      <c r="A21" s="60">
        <v>10</v>
      </c>
      <c r="B21" s="61" t="s">
        <v>280</v>
      </c>
      <c r="C21" s="61" t="s">
        <v>281</v>
      </c>
    </row>
    <row r="22" spans="1:3" ht="30" customHeight="1" thickBot="1" x14ac:dyDescent="0.3">
      <c r="A22" s="60">
        <v>11</v>
      </c>
      <c r="B22" s="61" t="s">
        <v>282</v>
      </c>
      <c r="C22" s="61" t="s">
        <v>283</v>
      </c>
    </row>
    <row r="23" spans="1:3" ht="30" customHeight="1" thickBot="1" x14ac:dyDescent="0.3">
      <c r="A23" s="60">
        <v>12</v>
      </c>
      <c r="B23" s="61" t="s">
        <v>284</v>
      </c>
      <c r="C23" s="61" t="s">
        <v>285</v>
      </c>
    </row>
    <row r="24" spans="1:3" ht="30" customHeight="1" thickBot="1" x14ac:dyDescent="0.3">
      <c r="A24" s="60">
        <v>13</v>
      </c>
      <c r="B24" s="61" t="s">
        <v>286</v>
      </c>
      <c r="C24" s="61" t="s">
        <v>287</v>
      </c>
    </row>
    <row r="25" spans="1:3" ht="30" customHeight="1" thickBot="1" x14ac:dyDescent="0.3">
      <c r="A25" s="60">
        <v>14</v>
      </c>
      <c r="B25" s="61" t="s">
        <v>288</v>
      </c>
      <c r="C25" s="61" t="s">
        <v>289</v>
      </c>
    </row>
    <row r="26" spans="1:3" ht="30" customHeight="1" thickBot="1" x14ac:dyDescent="0.3">
      <c r="A26" s="60">
        <v>15</v>
      </c>
      <c r="B26" s="61" t="s">
        <v>290</v>
      </c>
      <c r="C26" s="61" t="s">
        <v>291</v>
      </c>
    </row>
    <row r="27" spans="1:3" ht="30" customHeight="1" thickBot="1" x14ac:dyDescent="0.3">
      <c r="A27" s="60">
        <v>16</v>
      </c>
      <c r="B27" s="61" t="s">
        <v>292</v>
      </c>
      <c r="C27" s="61" t="s">
        <v>293</v>
      </c>
    </row>
    <row r="28" spans="1:3" ht="30" customHeight="1" thickBot="1" x14ac:dyDescent="0.3">
      <c r="A28" s="60">
        <v>17</v>
      </c>
      <c r="B28" s="61" t="s">
        <v>294</v>
      </c>
      <c r="C28" s="61" t="s">
        <v>295</v>
      </c>
    </row>
    <row r="29" spans="1:3" ht="30" customHeight="1" thickBot="1" x14ac:dyDescent="0.3">
      <c r="A29" s="60">
        <v>18</v>
      </c>
      <c r="B29" s="61" t="s">
        <v>294</v>
      </c>
      <c r="C29" s="61" t="s">
        <v>296</v>
      </c>
    </row>
    <row r="30" spans="1:3" ht="30" customHeight="1" thickBot="1" x14ac:dyDescent="0.3">
      <c r="A30" s="60">
        <v>19</v>
      </c>
      <c r="B30" s="61" t="s">
        <v>294</v>
      </c>
      <c r="C30" s="61" t="s">
        <v>297</v>
      </c>
    </row>
    <row r="31" spans="1:3" ht="30" customHeight="1" thickBot="1" x14ac:dyDescent="0.3">
      <c r="A31" s="60">
        <v>20</v>
      </c>
      <c r="B31" s="61" t="s">
        <v>294</v>
      </c>
      <c r="C31" s="61" t="s">
        <v>298</v>
      </c>
    </row>
    <row r="32" spans="1:3" ht="30" customHeight="1" thickBot="1" x14ac:dyDescent="0.3">
      <c r="A32" s="60">
        <v>21</v>
      </c>
      <c r="B32" s="61" t="s">
        <v>299</v>
      </c>
      <c r="C32" s="61" t="s">
        <v>300</v>
      </c>
    </row>
    <row r="33" spans="1:3" ht="30" customHeight="1" thickBot="1" x14ac:dyDescent="0.3">
      <c r="A33" s="60">
        <v>22</v>
      </c>
      <c r="B33" s="61" t="s">
        <v>301</v>
      </c>
      <c r="C33" s="61" t="s">
        <v>302</v>
      </c>
    </row>
    <row r="34" spans="1:3" ht="30" customHeight="1" thickBot="1" x14ac:dyDescent="0.3">
      <c r="A34" s="60">
        <v>23</v>
      </c>
      <c r="B34" s="61" t="s">
        <v>303</v>
      </c>
      <c r="C34" s="61" t="s">
        <v>304</v>
      </c>
    </row>
    <row r="35" spans="1:3" ht="39.75" customHeight="1" thickBot="1" x14ac:dyDescent="0.3">
      <c r="A35" s="60">
        <v>24</v>
      </c>
      <c r="B35" s="61" t="s">
        <v>305</v>
      </c>
      <c r="C35" s="61" t="s">
        <v>306</v>
      </c>
    </row>
    <row r="36" spans="1:3" ht="30" customHeight="1" thickBot="1" x14ac:dyDescent="0.3">
      <c r="A36" s="60">
        <v>25</v>
      </c>
      <c r="B36" s="61" t="s">
        <v>307</v>
      </c>
      <c r="C36" s="61" t="s">
        <v>308</v>
      </c>
    </row>
    <row r="37" spans="1:3" ht="30" customHeight="1" thickBot="1" x14ac:dyDescent="0.3">
      <c r="A37" s="60">
        <v>26</v>
      </c>
      <c r="B37" s="61" t="s">
        <v>309</v>
      </c>
      <c r="C37" s="61" t="s">
        <v>310</v>
      </c>
    </row>
    <row r="38" spans="1:3" ht="30" customHeight="1" thickBot="1" x14ac:dyDescent="0.3">
      <c r="A38" s="60">
        <v>27</v>
      </c>
      <c r="B38" s="61" t="s">
        <v>311</v>
      </c>
      <c r="C38" s="61" t="s">
        <v>312</v>
      </c>
    </row>
    <row r="39" spans="1:3" ht="30" customHeight="1" thickBot="1" x14ac:dyDescent="0.3">
      <c r="A39" s="60">
        <v>28</v>
      </c>
      <c r="B39" s="61" t="s">
        <v>313</v>
      </c>
      <c r="C39" s="61" t="s">
        <v>314</v>
      </c>
    </row>
    <row r="40" spans="1:3" ht="30" customHeight="1" thickBot="1" x14ac:dyDescent="0.3">
      <c r="A40" s="60">
        <v>29</v>
      </c>
      <c r="B40" s="61" t="s">
        <v>315</v>
      </c>
      <c r="C40" s="61" t="s">
        <v>316</v>
      </c>
    </row>
    <row r="41" spans="1:3" ht="30" customHeight="1" thickBot="1" x14ac:dyDescent="0.3">
      <c r="A41" s="60">
        <v>30</v>
      </c>
      <c r="B41" s="61" t="s">
        <v>317</v>
      </c>
      <c r="C41" s="61" t="s">
        <v>318</v>
      </c>
    </row>
    <row r="42" spans="1:3" ht="30" customHeight="1" thickBot="1" x14ac:dyDescent="0.3">
      <c r="A42" s="60">
        <v>31</v>
      </c>
      <c r="B42" s="61" t="s">
        <v>319</v>
      </c>
      <c r="C42" s="61" t="s">
        <v>320</v>
      </c>
    </row>
    <row r="43" spans="1:3" ht="30" customHeight="1" thickBot="1" x14ac:dyDescent="0.3">
      <c r="A43" s="60">
        <v>32</v>
      </c>
      <c r="B43" s="61" t="s">
        <v>321</v>
      </c>
      <c r="C43" s="61" t="s">
        <v>322</v>
      </c>
    </row>
    <row r="44" spans="1:3" ht="30" customHeight="1" thickBot="1" x14ac:dyDescent="0.3">
      <c r="A44" s="60">
        <v>33</v>
      </c>
      <c r="B44" s="61" t="s">
        <v>323</v>
      </c>
      <c r="C44" s="61" t="s">
        <v>121</v>
      </c>
    </row>
    <row r="45" spans="1:3" ht="30" customHeight="1" thickBot="1" x14ac:dyDescent="0.3">
      <c r="A45" s="60">
        <v>34</v>
      </c>
      <c r="B45" s="61" t="s">
        <v>324</v>
      </c>
      <c r="C45" s="61" t="s">
        <v>325</v>
      </c>
    </row>
    <row r="46" spans="1:3" ht="30" customHeight="1" thickBot="1" x14ac:dyDescent="0.3">
      <c r="A46" s="60">
        <v>35</v>
      </c>
      <c r="B46" s="61" t="s">
        <v>326</v>
      </c>
      <c r="C46" s="61" t="s">
        <v>327</v>
      </c>
    </row>
    <row r="47" spans="1:3" ht="30" customHeight="1" thickBot="1" x14ac:dyDescent="0.3">
      <c r="A47" s="60">
        <v>36</v>
      </c>
      <c r="B47" s="61" t="s">
        <v>301</v>
      </c>
      <c r="C47" s="61" t="s">
        <v>328</v>
      </c>
    </row>
    <row r="48" spans="1:3" ht="30" customHeight="1" thickBot="1" x14ac:dyDescent="0.3">
      <c r="A48" s="60">
        <v>37</v>
      </c>
      <c r="B48" s="61" t="s">
        <v>329</v>
      </c>
      <c r="C48" s="61" t="s">
        <v>330</v>
      </c>
    </row>
    <row r="49" spans="1:3" ht="30" customHeight="1" thickBot="1" x14ac:dyDescent="0.3">
      <c r="A49" s="60">
        <v>38</v>
      </c>
      <c r="B49" s="61" t="s">
        <v>331</v>
      </c>
      <c r="C49" s="61" t="s">
        <v>332</v>
      </c>
    </row>
    <row r="50" spans="1:3" ht="30" customHeight="1" thickBot="1" x14ac:dyDescent="0.3">
      <c r="A50" s="60">
        <v>39</v>
      </c>
      <c r="B50" s="61" t="s">
        <v>333</v>
      </c>
      <c r="C50" s="61" t="s">
        <v>334</v>
      </c>
    </row>
    <row r="51" spans="1:3" ht="30" customHeight="1" thickBot="1" x14ac:dyDescent="0.3">
      <c r="A51" s="60">
        <v>40</v>
      </c>
      <c r="B51" s="61" t="s">
        <v>335</v>
      </c>
      <c r="C51" s="61" t="s">
        <v>336</v>
      </c>
    </row>
    <row r="52" spans="1:3" ht="30" customHeight="1" thickBot="1" x14ac:dyDescent="0.3">
      <c r="A52" s="60">
        <v>41</v>
      </c>
      <c r="B52" s="61" t="s">
        <v>333</v>
      </c>
      <c r="C52" s="61" t="s">
        <v>337</v>
      </c>
    </row>
    <row r="53" spans="1:3" ht="30" customHeight="1" thickBot="1" x14ac:dyDescent="0.3">
      <c r="A53" s="60">
        <v>42</v>
      </c>
      <c r="B53" s="61" t="s">
        <v>338</v>
      </c>
      <c r="C53" s="61" t="s">
        <v>339</v>
      </c>
    </row>
    <row r="54" spans="1:3" ht="30" customHeight="1" thickBot="1" x14ac:dyDescent="0.3">
      <c r="A54" s="60">
        <v>43</v>
      </c>
      <c r="B54" s="61" t="s">
        <v>340</v>
      </c>
      <c r="C54" s="61" t="s">
        <v>341</v>
      </c>
    </row>
    <row r="55" spans="1:3" ht="30" customHeight="1" thickBot="1" x14ac:dyDescent="0.3">
      <c r="A55" s="60">
        <v>43</v>
      </c>
      <c r="B55" s="61" t="s">
        <v>342</v>
      </c>
      <c r="C55" s="61" t="s">
        <v>343</v>
      </c>
    </row>
    <row r="56" spans="1:3" ht="30" customHeight="1" thickBot="1" x14ac:dyDescent="0.3">
      <c r="A56" s="60">
        <v>44</v>
      </c>
      <c r="B56" s="61" t="s">
        <v>344</v>
      </c>
      <c r="C56" s="61" t="s">
        <v>345</v>
      </c>
    </row>
    <row r="57" spans="1:3" ht="30" customHeight="1" thickBot="1" x14ac:dyDescent="0.3">
      <c r="A57" s="60">
        <v>45</v>
      </c>
      <c r="B57" s="61" t="s">
        <v>346</v>
      </c>
      <c r="C57" s="61" t="s">
        <v>347</v>
      </c>
    </row>
    <row r="58" spans="1:3" ht="40.5" customHeight="1" thickBot="1" x14ac:dyDescent="0.3">
      <c r="A58" s="60">
        <v>46</v>
      </c>
      <c r="B58" s="61" t="s">
        <v>348</v>
      </c>
      <c r="C58" s="61" t="s">
        <v>349</v>
      </c>
    </row>
    <row r="59" spans="1:3" ht="30" customHeight="1" thickBot="1" x14ac:dyDescent="0.3">
      <c r="A59" s="60">
        <v>47</v>
      </c>
      <c r="B59" s="61" t="s">
        <v>350</v>
      </c>
      <c r="C59" s="61" t="s">
        <v>351</v>
      </c>
    </row>
    <row r="60" spans="1:3" ht="30" customHeight="1" thickBot="1" x14ac:dyDescent="0.3">
      <c r="A60" s="60">
        <v>48</v>
      </c>
      <c r="B60" s="61" t="s">
        <v>350</v>
      </c>
      <c r="C60" s="61" t="s">
        <v>352</v>
      </c>
    </row>
    <row r="61" spans="1:3" ht="30" customHeight="1" thickBot="1" x14ac:dyDescent="0.3">
      <c r="A61" s="60">
        <v>49</v>
      </c>
      <c r="B61" s="61" t="s">
        <v>350</v>
      </c>
      <c r="C61" s="61" t="s">
        <v>353</v>
      </c>
    </row>
    <row r="62" spans="1:3" ht="30" customHeight="1" thickBot="1" x14ac:dyDescent="0.3">
      <c r="A62" s="60">
        <v>50</v>
      </c>
      <c r="B62" s="61" t="s">
        <v>354</v>
      </c>
      <c r="C62" s="61" t="s">
        <v>355</v>
      </c>
    </row>
    <row r="63" spans="1:3" ht="21.75" customHeight="1" x14ac:dyDescent="0.3">
      <c r="A63" s="376" t="s">
        <v>356</v>
      </c>
      <c r="B63" s="376"/>
      <c r="C63" s="376"/>
    </row>
    <row r="65" spans="1:3" x14ac:dyDescent="0.25">
      <c r="A65" s="377" t="s">
        <v>357</v>
      </c>
      <c r="B65" s="378"/>
      <c r="C65" s="378"/>
    </row>
    <row r="66" spans="1:3" x14ac:dyDescent="0.25">
      <c r="A66" s="378"/>
      <c r="B66" s="378"/>
      <c r="C66" s="378"/>
    </row>
    <row r="67" spans="1:3" x14ac:dyDescent="0.25">
      <c r="A67" s="378"/>
      <c r="B67" s="378"/>
      <c r="C67" s="378"/>
    </row>
    <row r="68" spans="1:3" x14ac:dyDescent="0.25">
      <c r="A68" s="378"/>
      <c r="B68" s="378"/>
      <c r="C68" s="378"/>
    </row>
    <row r="69" spans="1:3" x14ac:dyDescent="0.25">
      <c r="A69" s="378"/>
      <c r="B69" s="378"/>
      <c r="C69" s="378"/>
    </row>
    <row r="70" spans="1:3" x14ac:dyDescent="0.25">
      <c r="A70" s="378"/>
      <c r="B70" s="378"/>
      <c r="C70" s="378"/>
    </row>
    <row r="71" spans="1:3" x14ac:dyDescent="0.25">
      <c r="A71" s="378"/>
      <c r="B71" s="378"/>
      <c r="C71" s="378"/>
    </row>
    <row r="72" spans="1:3" x14ac:dyDescent="0.25">
      <c r="A72" s="378"/>
      <c r="B72" s="378"/>
      <c r="C72" s="378"/>
    </row>
    <row r="73" spans="1:3" x14ac:dyDescent="0.25">
      <c r="A73" s="378"/>
      <c r="B73" s="378"/>
      <c r="C73" s="378"/>
    </row>
    <row r="75" spans="1:3" x14ac:dyDescent="0.25">
      <c r="A75" s="379" t="s">
        <v>358</v>
      </c>
      <c r="B75" s="380"/>
      <c r="C75" s="380"/>
    </row>
    <row r="76" spans="1:3" x14ac:dyDescent="0.25">
      <c r="A76" s="380"/>
      <c r="B76" s="380"/>
      <c r="C76" s="380"/>
    </row>
    <row r="77" spans="1:3" x14ac:dyDescent="0.25">
      <c r="A77" s="380"/>
      <c r="B77" s="380"/>
      <c r="C77" s="380"/>
    </row>
    <row r="79" spans="1:3" x14ac:dyDescent="0.25">
      <c r="A79" s="381"/>
      <c r="B79" s="381"/>
      <c r="C79" s="381"/>
    </row>
    <row r="80" spans="1:3" x14ac:dyDescent="0.25">
      <c r="A80" s="381"/>
      <c r="B80" s="381"/>
      <c r="C80" s="381"/>
    </row>
  </sheetData>
  <mergeCells count="12">
    <mergeCell ref="A79:C80"/>
    <mergeCell ref="A5:C5"/>
    <mergeCell ref="A6:C6"/>
    <mergeCell ref="A7:C7"/>
    <mergeCell ref="A8:C8"/>
    <mergeCell ref="A9:C9"/>
    <mergeCell ref="A10:A11"/>
    <mergeCell ref="A1:A4"/>
    <mergeCell ref="B1:B4"/>
    <mergeCell ref="A63:C63"/>
    <mergeCell ref="A65:C73"/>
    <mergeCell ref="A75:C77"/>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workbookViewId="0">
      <selection activeCell="E5" sqref="E5"/>
    </sheetView>
  </sheetViews>
  <sheetFormatPr baseColWidth="10" defaultColWidth="11.42578125" defaultRowHeight="15" x14ac:dyDescent="0.25"/>
  <sheetData>
    <row r="2" spans="2:5" x14ac:dyDescent="0.25">
      <c r="B2" t="s">
        <v>359</v>
      </c>
      <c r="E2" t="s">
        <v>106</v>
      </c>
    </row>
    <row r="3" spans="2:5" x14ac:dyDescent="0.25">
      <c r="B3" t="s">
        <v>360</v>
      </c>
    </row>
    <row r="4" spans="2:5" x14ac:dyDescent="0.25">
      <c r="B4" t="s">
        <v>361</v>
      </c>
    </row>
    <row r="5" spans="2:5" x14ac:dyDescent="0.25">
      <c r="B5" t="s">
        <v>118</v>
      </c>
    </row>
    <row r="8" spans="2:5" x14ac:dyDescent="0.25">
      <c r="B8" t="s">
        <v>362</v>
      </c>
    </row>
    <row r="9" spans="2:5" x14ac:dyDescent="0.25">
      <c r="B9" t="s">
        <v>363</v>
      </c>
    </row>
    <row r="10" spans="2:5" x14ac:dyDescent="0.25">
      <c r="B10" t="s">
        <v>364</v>
      </c>
    </row>
    <row r="13" spans="2:5" x14ac:dyDescent="0.25">
      <c r="B13" t="s">
        <v>365</v>
      </c>
    </row>
    <row r="14" spans="2:5" x14ac:dyDescent="0.25">
      <c r="B14" t="s">
        <v>156</v>
      </c>
    </row>
    <row r="15" spans="2:5" x14ac:dyDescent="0.25">
      <c r="B15" t="s">
        <v>366</v>
      </c>
    </row>
    <row r="16" spans="2:5" x14ac:dyDescent="0.25">
      <c r="B16" t="s">
        <v>367</v>
      </c>
    </row>
    <row r="17" spans="2:2" x14ac:dyDescent="0.25">
      <c r="B17" t="s">
        <v>368</v>
      </c>
    </row>
    <row r="18" spans="2:2" x14ac:dyDescent="0.25">
      <c r="B18" t="s">
        <v>369</v>
      </c>
    </row>
    <row r="19" spans="2:2" x14ac:dyDescent="0.25">
      <c r="B19" t="s">
        <v>370</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 </vt:lpstr>
      <vt:lpstr>Mapa de Riesgos</vt:lpstr>
      <vt:lpstr>Matriz Calor Inherente</vt:lpstr>
      <vt:lpstr>Matriz Calor Residual</vt:lpstr>
      <vt:lpstr>Tabla probabilidad</vt:lpstr>
      <vt:lpstr>Tabla Impacto</vt:lpstr>
      <vt:lpstr>Tabla Valoración controles</vt:lpstr>
      <vt:lpstr>Anexo 1</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2024-04-07T16:12:37Z</dcterms:modified>
  <cp:category/>
  <cp:contentStatus/>
</cp:coreProperties>
</file>