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6 - Junio\Revisados\Publicar\"/>
    </mc:Choice>
  </mc:AlternateContent>
  <xr:revisionPtr revIDLastSave="0" documentId="13_ncr:1_{ADEA5C75-4581-4040-8A81-E8E8C8B01BB3}" xr6:coauthVersionLast="47" xr6:coauthVersionMax="47" xr10:uidLastSave="{00000000-0000-0000-0000-000000000000}"/>
  <bookViews>
    <workbookView xWindow="-120" yWindow="-120" windowWidth="29040" windowHeight="15720" xr2:uid="{0DAB84DD-B1DB-41D4-8986-E8F28EDDF6BF}"/>
  </bookViews>
  <sheets>
    <sheet name="PA 2023" sheetId="2" r:id="rId1"/>
  </sheets>
  <definedNames>
    <definedName name="_xlnm._FilterDatabase" localSheetId="0" hidden="1">'PA 2023'!$A$8:$BV$86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7" i="2" l="1"/>
  <c r="N9" i="2" l="1"/>
  <c r="AA52" i="2"/>
  <c r="U52" i="2"/>
  <c r="AB52" i="2" l="1"/>
  <c r="Z87" i="2"/>
  <c r="Y87" i="2"/>
  <c r="X87" i="2"/>
  <c r="V87" i="2"/>
  <c r="S87" i="2"/>
  <c r="R87" i="2"/>
  <c r="U48" i="2"/>
  <c r="U47" i="2"/>
  <c r="U44" i="2"/>
  <c r="N86" i="2"/>
  <c r="N79" i="2"/>
  <c r="N78" i="2"/>
  <c r="N75" i="2"/>
  <c r="N74" i="2"/>
  <c r="N71" i="2"/>
  <c r="N68" i="2"/>
  <c r="N64" i="2"/>
  <c r="N62" i="2"/>
  <c r="N61" i="2"/>
  <c r="N60" i="2"/>
  <c r="N59" i="2"/>
  <c r="N58" i="2"/>
  <c r="N57" i="2"/>
  <c r="N56" i="2"/>
  <c r="N55" i="2"/>
  <c r="N54" i="2"/>
  <c r="N52" i="2"/>
  <c r="N51" i="2"/>
  <c r="N50" i="2"/>
  <c r="N49" i="2"/>
  <c r="N48" i="2"/>
  <c r="N47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29" i="2"/>
  <c r="N26" i="2"/>
  <c r="N23" i="2"/>
  <c r="N22" i="2"/>
  <c r="N21" i="2"/>
  <c r="N19" i="2"/>
  <c r="N18" i="2"/>
  <c r="N16" i="2"/>
  <c r="N15" i="2"/>
  <c r="N14" i="2"/>
  <c r="N12" i="2"/>
  <c r="N11" i="2"/>
  <c r="N10" i="2"/>
  <c r="U60" i="2" l="1"/>
  <c r="U59" i="2"/>
  <c r="U58" i="2"/>
  <c r="U56" i="2"/>
  <c r="U55" i="2"/>
  <c r="U54" i="2"/>
  <c r="U51" i="2"/>
  <c r="U50" i="2"/>
  <c r="U49" i="2"/>
  <c r="U43" i="2"/>
  <c r="U42" i="2"/>
  <c r="U41" i="2"/>
  <c r="U40" i="2"/>
  <c r="U39" i="2"/>
  <c r="U38" i="2"/>
  <c r="U37" i="2"/>
  <c r="U35" i="2"/>
  <c r="U34" i="2"/>
  <c r="U33" i="2"/>
  <c r="U32" i="2"/>
  <c r="U26" i="2"/>
  <c r="U23" i="2"/>
  <c r="U22" i="2"/>
  <c r="U18" i="2"/>
  <c r="U16" i="2"/>
  <c r="U14" i="2"/>
  <c r="AA79" i="2"/>
  <c r="U79" i="2"/>
  <c r="AB79" i="2" l="1"/>
  <c r="A87" i="2" a="1"/>
  <c r="A87" i="2" s="1"/>
  <c r="AA64" i="2"/>
  <c r="U64" i="2"/>
  <c r="AA62" i="2"/>
  <c r="U62" i="2"/>
  <c r="AB62" i="2" l="1"/>
  <c r="AB64" i="2"/>
  <c r="U86" i="2" l="1"/>
  <c r="U78" i="2"/>
  <c r="U75" i="2"/>
  <c r="U74" i="2"/>
  <c r="U71" i="2"/>
  <c r="U68" i="2"/>
  <c r="U66" i="2"/>
  <c r="U61" i="2"/>
  <c r="AA86" i="2"/>
  <c r="AA78" i="2"/>
  <c r="AB78" i="2" s="1"/>
  <c r="AA75" i="2"/>
  <c r="AB75" i="2" s="1"/>
  <c r="AA74" i="2"/>
  <c r="AB74" i="2" s="1"/>
  <c r="AA71" i="2"/>
  <c r="AB71" i="2" s="1"/>
  <c r="AA68" i="2"/>
  <c r="AB68" i="2" s="1"/>
  <c r="AA66" i="2"/>
  <c r="AA61" i="2"/>
  <c r="AA60" i="2"/>
  <c r="AB60" i="2" s="1"/>
  <c r="AA59" i="2"/>
  <c r="AB59" i="2" s="1"/>
  <c r="AA58" i="2"/>
  <c r="AB58" i="2" s="1"/>
  <c r="AA57" i="2"/>
  <c r="AA56" i="2"/>
  <c r="AB56" i="2" s="1"/>
  <c r="AA55" i="2"/>
  <c r="AB55" i="2" s="1"/>
  <c r="AA54" i="2"/>
  <c r="AB54" i="2" s="1"/>
  <c r="AA51" i="2"/>
  <c r="AB51" i="2" s="1"/>
  <c r="AA50" i="2"/>
  <c r="AB50" i="2" s="1"/>
  <c r="AA49" i="2"/>
  <c r="AB49" i="2" s="1"/>
  <c r="AA47" i="2"/>
  <c r="AB47" i="2" s="1"/>
  <c r="AA43" i="2"/>
  <c r="AB43" i="2" s="1"/>
  <c r="AA40" i="2"/>
  <c r="AB40" i="2" s="1"/>
  <c r="AA39" i="2"/>
  <c r="AB39" i="2" s="1"/>
  <c r="AA38" i="2"/>
  <c r="AB38" i="2" s="1"/>
  <c r="AA37" i="2"/>
  <c r="AB37" i="2" s="1"/>
  <c r="AA35" i="2"/>
  <c r="AB35" i="2" s="1"/>
  <c r="AA34" i="2"/>
  <c r="AB34" i="2" s="1"/>
  <c r="AA33" i="2"/>
  <c r="AB33" i="2" s="1"/>
  <c r="AA32" i="2"/>
  <c r="AB32" i="2" s="1"/>
  <c r="AA31" i="2"/>
  <c r="AA29" i="2"/>
  <c r="AA26" i="2"/>
  <c r="AB26" i="2" s="1"/>
  <c r="AA23" i="2"/>
  <c r="AB23" i="2" s="1"/>
  <c r="AA22" i="2"/>
  <c r="AB22" i="2" s="1"/>
  <c r="AA21" i="2"/>
  <c r="AA19" i="2"/>
  <c r="AA18" i="2"/>
  <c r="AB18" i="2" s="1"/>
  <c r="AA16" i="2"/>
  <c r="AB16" i="2" s="1"/>
  <c r="AA15" i="2"/>
  <c r="AA12" i="2"/>
  <c r="AA11" i="2"/>
  <c r="AA10" i="2"/>
  <c r="AA9" i="2"/>
  <c r="N66" i="2"/>
  <c r="AB66" i="2" l="1"/>
  <c r="AB61" i="2"/>
  <c r="AB86" i="2"/>
  <c r="P57" i="2"/>
  <c r="U57" i="2" s="1"/>
  <c r="AB57" i="2" s="1"/>
  <c r="AA48" i="2"/>
  <c r="AB48" i="2" s="1"/>
  <c r="AA44" i="2"/>
  <c r="AB44" i="2" s="1"/>
  <c r="AA42" i="2"/>
  <c r="AB42" i="2" s="1"/>
  <c r="AA41" i="2"/>
  <c r="AB41" i="2" s="1"/>
  <c r="P31" i="2"/>
  <c r="U31" i="2" s="1"/>
  <c r="AB31" i="2" s="1"/>
  <c r="P29" i="2"/>
  <c r="U29" i="2" s="1"/>
  <c r="AB29" i="2" s="1"/>
  <c r="P21" i="2"/>
  <c r="U21" i="2" s="1"/>
  <c r="AB21" i="2" s="1"/>
  <c r="P19" i="2"/>
  <c r="U19" i="2" s="1"/>
  <c r="AB19" i="2" s="1"/>
  <c r="P15" i="2"/>
  <c r="U15" i="2" s="1"/>
  <c r="AB15" i="2" s="1"/>
  <c r="P13" i="2"/>
  <c r="T11" i="2"/>
  <c r="U11" i="2" s="1"/>
  <c r="AB11" i="2" s="1"/>
  <c r="T10" i="2"/>
  <c r="Q9" i="2"/>
  <c r="T87" i="2" l="1"/>
  <c r="U10" i="2"/>
  <c r="AB10" i="2" s="1"/>
  <c r="Q87" i="2"/>
  <c r="U9" i="2"/>
  <c r="P87" i="2"/>
  <c r="U12" i="2"/>
  <c r="AB12" i="2" s="1"/>
  <c r="AA14" i="2"/>
  <c r="AB14" i="2" s="1"/>
  <c r="W87" i="2"/>
  <c r="AA87" i="2"/>
  <c r="U87" i="2" l="1"/>
  <c r="AB87" i="2" s="1"/>
  <c r="AB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<sst xmlns="http://schemas.openxmlformats.org/spreadsheetml/2006/main" count="757" uniqueCount="318">
  <si>
    <t xml:space="preserve"> PLAN DE ACCIÓN - PLAN DE DESARROLLO MUNICIPAL
SECRETARÍA DE SALUD Y AMBIENTE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</si>
  <si>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</si>
  <si>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</si>
  <si>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</si>
  <si>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</si>
  <si>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</si>
  <si>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</si>
  <si>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</si>
  <si>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</si>
  <si>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</si>
  <si>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</si>
  <si>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</si>
  <si>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</si>
  <si>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</si>
  <si>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</si>
  <si>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</si>
  <si>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</si>
  <si>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</si>
  <si>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</si>
  <si>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</si>
  <si>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</si>
  <si>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</si>
  <si>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</si>
  <si>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</si>
  <si>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 FÍSICO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</si>
  <si>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</si>
  <si>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</si>
  <si>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</si>
  <si>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</si>
  <si>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</si>
  <si>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</si>
  <si>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</si>
  <si>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COMPROMETIDO</t>
  </si>
  <si>
    <t>Dependencia</t>
  </si>
  <si>
    <t>Responsable</t>
  </si>
  <si>
    <t>BUCARAMANGA EQUITATIVA E INCLUYENTE: UNA CIUDAD DE BIENESTAR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</si>
  <si>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</si>
  <si>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</si>
  <si>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</si>
  <si>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</si>
  <si>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</si>
  <si>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</si>
  <si>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2.3.2.02.02.009.1903011.91310.279
2.3.2.02.02.009.1906004.91310.208
2.3.2.02.02.009.1906004.91310.247
2.3.2.02.02.009.1906004.91310.279
2.3.2.02.02.009.1906004.91310.292
2.3.2.02.02.009.1906004.93121.275</t>
  </si>
  <si>
    <t>Sec. Salud y Ambiente</t>
  </si>
  <si>
    <t>Nancy Cañón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</si>
  <si>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</si>
  <si>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</si>
  <si>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CONSOLIDACIÓN DE LA AUTORIDAD SANITARIA PARA LA GESTIÓN DE LA SALUD PÚBLICA BUCARAMANGA</t>
  </si>
  <si>
    <t xml:space="preserve">Afiliaciones, novedades, cruces debases de datos de la población del Régimen Subsidiado. 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</si>
  <si>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</si>
  <si>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</si>
  <si>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CONTROL, INSPECCIÓN Y VIGILANCIA A LA PRESTACIÓN DE SERVICIOS DE SALUD DE URGENCIAS Y A LOS PROCESOS DIRIGIDOS A REDUCIR LA MORBIMORTALIDAD DE LAS ENFERMEDADES DE SALUD PÚBLICA EN EL MUNCIPIO DE BUCARAMANGA</t>
  </si>
  <si>
    <t xml:space="preserve">Auditorías a los servicios de salud de las IPS públicas y privadas y de las EPS.
Vigilancia a la prestación de servicios de salud a través de la interoperabilidad de la historia clínica.
Inspección, vigilancia y control a la sistema de seguridad social en salud y al cumplimiento de las Rutas de Atención en salud </t>
  </si>
  <si>
    <t xml:space="preserve">2.3.2.02.02.009.1906029.91122.274
2.3.2.02.02.009.1906029.91122.271
2.3.2.02.02.009.1906029.91122.247
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</si>
  <si>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</si>
  <si>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</si>
  <si>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>Seguimiento al Plan Territorial de Salud, formulación de proyectos, acciones de apoyo a la subsecretaría de Salud Pública, informes de calidad, planes de mejoramiento y calibración de equipos de la Secretaría de Salud y apoyo a la gestión de la Salud Pública.</t>
  </si>
  <si>
    <t>Implementar la política pública de participación social en salud.</t>
  </si>
  <si>
    <t>Número de políticas públicas de participación social en salud implementadas.</t>
  </si>
  <si>
    <t>Implementación de la política de participación social</t>
  </si>
  <si>
    <t>2.3.2.02.02.009.1905019.91122.209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</si>
  <si>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</si>
  <si>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</si>
  <si>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</si>
  <si>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</si>
  <si>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</si>
  <si>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 xml:space="preserve">CONSTRUCCIÓN Y/O REPOSICIÓN Y/O MEJORAMIENTO DE LA INFRAESTRUCTURA FÍSICA DE CENTROS Y/O UNIDADES DE SALUD DE BUCARAMANGA </t>
  </si>
  <si>
    <t xml:space="preserve">Realizar adecuación, repotenciación de la Infraestructura Física y dotación del la ESE ISABU, </t>
  </si>
  <si>
    <t>2.3.2.02.02.009.1906030.53129.269
2.3.2.02.02.009.1906030.53129.275</t>
  </si>
  <si>
    <t>REPOSICIÓN DE LOS ASCENSORES DE LA SEDE HOSPITAL LOCAL DEL NORTE DE LA ESE INSTITUTO DE SALUD DE BUCARAMANGA</t>
  </si>
  <si>
    <t>Adquirir 2 unidades móviles para el área rural.</t>
  </si>
  <si>
    <t>Número de unidades de salud móviles adquiridos para el área rural.</t>
  </si>
  <si>
    <t>Meta no programada para la vigencia</t>
  </si>
  <si>
    <t>Mantener la estrategia de atención primaria en salud.</t>
  </si>
  <si>
    <t>Número de estrategias de atención primaria en salud mantenidas.</t>
  </si>
  <si>
    <t>FORTALECIMIENTO EN EL MODELO DE ATENCIÓN PRIMARIA EN SALUD EN EL MUNICIPIO DE BUCARAMANGA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</si>
  <si>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</si>
  <si>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</si>
  <si>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</si>
  <si>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</si>
  <si>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</si>
  <si>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</si>
  <si>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</si>
  <si>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</si>
  <si>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</si>
  <si>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</si>
  <si>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2.3.2.02.02.009.1905023.91122.209</t>
  </si>
  <si>
    <t>Vida Saludable Y La Prevención De Las Enfermedades Transmisibles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</si>
  <si>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</si>
  <si>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</si>
  <si>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FORTALECIMIENTO DE LAS ACCIONES PARA LA PREVENCIÓN DE LAS ENFERMEDADES TRANSMISIBLES EN EL MUNICIPIO DE BUCARAMANGA</t>
  </si>
  <si>
    <t>Actividades que desarrollan el programa de tuberculosis, hansen y enfermedades transmitidas por vectores.</t>
  </si>
  <si>
    <t>2.3.2.02.02.009.1905026.91122.209
2.3.2.02.02.009.1905026.91122.247</t>
  </si>
  <si>
    <t>Lograr y mantener el 95% de cobertura de vacunación en niños y niñas menores de 5 años.</t>
  </si>
  <si>
    <t>Porcentaje de cobertura de vacunación en niños y niñas menores de 5 años.</t>
  </si>
  <si>
    <t>Seguimiento a la cobertura de vacunación, labores del centro de acopio, comité PAI, seguimiento al Paiweb.</t>
  </si>
  <si>
    <t>2.3.2.02.02.009.1905027.91122.209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</si>
  <si>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</si>
  <si>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</si>
  <si>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</si>
  <si>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</si>
  <si>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</si>
  <si>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2.3.2.02.02.009.1905022.91122.209
2.3.2.02.02.009.1905022.91122.201
2.3.2.02.02.009.1905022.91122.247</t>
  </si>
  <si>
    <t>IMPLEMENTACIÓN DE LA ESTRATEGIA "PROMOCIÓN DE LA AFECTIVIDAD COMO FACTOR PROTECTOR DE LA SALUD MENTAL - PROAFECTO" EN LA POBLACIÓN DE BUCARAMANGA</t>
  </si>
  <si>
    <t>Ejecutar la estrategia PROAFECTO en la población de Bucaramanga</t>
  </si>
  <si>
    <t>2.3.2.02.02.009.1905022.91122.209
2.3.2.02.02.009.1905022.91122.247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</si>
  <si>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</si>
  <si>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</si>
  <si>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</si>
  <si>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</si>
  <si>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</si>
  <si>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2.3.2.02.02.009.1905028.91122.209
2.3.2.02.02.009.1905028.91122.201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</si>
  <si>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</si>
  <si>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</si>
  <si>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</si>
  <si>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</si>
  <si>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</si>
  <si>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</si>
  <si>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</si>
  <si>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 xml:space="preserve">Realizar pruebas rápida para el tamizaje de VIH (cuarta generación) a población clave (HSH y Trabajadoras sexuales)  y registro de la información en el SISCOSSR. </t>
  </si>
  <si>
    <t>2.3.2.02.02.009.1905021.91122.209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</si>
  <si>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</si>
  <si>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</si>
  <si>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Realizar acciones de promoción de la saludy prevención dela enfermedad que garantice el trato digno.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</si>
  <si>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</si>
  <si>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</si>
  <si>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</si>
  <si>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</si>
  <si>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</si>
  <si>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</si>
  <si>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</si>
  <si>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</si>
  <si>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</si>
  <si>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</si>
  <si>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</si>
  <si>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</si>
  <si>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</si>
  <si>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</si>
  <si>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</si>
  <si>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</si>
  <si>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</si>
  <si>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</si>
  <si>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</si>
  <si>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</si>
  <si>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</si>
  <si>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</si>
  <si>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</si>
  <si>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</si>
  <si>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</si>
  <si>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DIAGNOSTICO Y EXPEDICIÓN DE LA CERTIFICACIÓN DE DISCAPACIÓN Y REGISTRO DE LA LOCALIZACIÓN Y CARACTERIZACIÓN DE LAS PERSONAS CON DISCAPACIDAD - RLCPD EN EL MUNICIPIO DE BUCARAMANGA</t>
  </si>
  <si>
    <t>Realizar la valoración clínica multidisciplinaria, simultanea como el procedimiento requerido para la certificación de personas con discapacidad en el Municipio de Bucaramanga</t>
  </si>
  <si>
    <t>2.3.2.02.02.009.1905040.91310.201
2.3.2.02.02.009.1905040.91310.247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</si>
  <si>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</si>
  <si>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</si>
  <si>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Desarrollar acciones en salud publica en el municipio de Bucaramanga para la garantía de los derechos en Salud y Protección de la población vulnerable.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</si>
  <si>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</si>
  <si>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</si>
  <si>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</si>
  <si>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</si>
  <si>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</si>
  <si>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FORTALECIMIENTO DEL PROGRAMA DE SALUD AMBIENTAL EN EL MUNICIPIO BUCARAMANGA</t>
  </si>
  <si>
    <t xml:space="preserve"> 2.3.2.02.02.009.1903038.91122.201</t>
  </si>
  <si>
    <t>Realizar la vacunación antirrábica de 100.000 individuos entre caninos y felinos.</t>
  </si>
  <si>
    <t>Número de individuos entre caninos y felinos vacunados con antirrábica.</t>
  </si>
  <si>
    <t xml:space="preserve"> 2.3.2.02.02.009.1903038.91122.201
2.3.2.02.02.009.1905029.91122.272
2.3.2.02.02.009.1903040.94219.209</t>
  </si>
  <si>
    <t>Realizar 20.000 esterilizaciones de caninos y felinos.</t>
  </si>
  <si>
    <t>Número de esterilizaciones de caninos y felinos realizadas.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</si>
  <si>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</si>
  <si>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</si>
  <si>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2.3.2.02.02.009.1903042.91122.209
2.3.2.02.02.009.1903042.91122.201
2.3.2.02.02.009.1903040.91122.201</t>
  </si>
  <si>
    <t>Mantener la estrategia de entorno saludable en la zona urbana y rural.</t>
  </si>
  <si>
    <t>Número de estrategias de entorno saludable mantenidas en la zona urbana y rural.</t>
  </si>
  <si>
    <t>2.3.2.02.02.009.1903040.91122.201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</si>
  <si>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</si>
  <si>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</si>
  <si>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</si>
  <si>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</si>
  <si>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</si>
  <si>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</si>
  <si>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</si>
  <si>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2.3.2.02.02.009.1905030.91122.209</t>
  </si>
  <si>
    <t>Implementar y mantener el Sistema de Emergencias Médicas.</t>
  </si>
  <si>
    <t>Número de Sistemas de Emergencias Médicas implementados y mantenidos.</t>
  </si>
  <si>
    <t xml:space="preserve">Desarrollar las acciones del 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</si>
  <si>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</si>
  <si>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</si>
  <si>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</si>
  <si>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DE LOS ENTORNOS DE TRABAJO SEGURO Y SALUDABLE PARA LOS TRABAJADORES FORMALES E INFORMALES A TRAVES DE LA CULTURA DE LA PREVENCIÓN EN EL MUNICIPIO DE BUCARAMANGA</t>
  </si>
  <si>
    <t xml:space="preserve">Realizar acciones de promoción de la salud laboral yprevención del riesgo en la población formal e informal.  </t>
  </si>
  <si>
    <t>2.3.2.02.02.009.1905025.91122.209
2.3.2.02.02.009.1905025.91122.201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</si>
  <si>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</si>
  <si>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</si>
  <si>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</si>
  <si>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</si>
  <si>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</si>
  <si>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</si>
  <si>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</si>
  <si>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2.3.2.02.02.009.3205022.94900.201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</si>
  <si>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</si>
  <si>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</si>
  <si>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CONSOLIDACIÓN DE LA ESTRATEGIA DE EDUCACIÓN AMBIENTAL QUE CONTRIBUYA A LA MITIGACIÓN Y ADAPTACIÓN AL CAMBIO CLIMÁTICO EN EL MUNICIPIO DE BUCARAMANGA</t>
  </si>
  <si>
    <t>Estructurar e implementar (1) estrategia de educación ambiental que incluya a todos los actores involucrados</t>
  </si>
  <si>
    <t>2.3.2.02.02.009.3208008.94900.201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</si>
  <si>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</si>
  <si>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</si>
  <si>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</si>
  <si>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</si>
  <si>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</si>
  <si>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</si>
  <si>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</si>
  <si>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</si>
  <si>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</si>
  <si>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</si>
  <si>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</si>
  <si>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 xml:space="preserve">2.3.2.02.02.009.3204046.94900.201
2.3.2.02.02.009.3204046.94900.805
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</si>
  <si>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</si>
  <si>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</si>
  <si>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</si>
  <si>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</si>
  <si>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</si>
  <si>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de gestion y administrativas encaminadas a la protección y conservación de las cuencas abastecedoras de agua del municipio de bucaramanga como compra de predios, PSA, Corresponsabilidad y catedra de agua. </t>
  </si>
  <si>
    <t>2.3.2.02.02.009.3203002.94900.201</t>
  </si>
  <si>
    <t>INVERSIONES DEL 1% DE LOS INGRESOS CORRIENTES PARA LA ADQUISICIÓN Y MANTENIMIENTO DE ÁREAS DE IMPORTANCIA ESTRATÉGICA Y/O FINANCIAMIENTO DE ESQUEMAS DE PAGOS POR SERVICIOS AMBIENTALES PARA GARANTIZAR EL ABASTECIMIENTO HÍDRICO DEL MUNICIPIO DE BUCARAMANGA</t>
  </si>
  <si>
    <t xml:space="preserve">Realizar actividades de adquisición de predios y de mantenimiento de áreas estrategicas para la protección y conservación de las cuencas abastecedoras de agua del municipio de bucaramanga </t>
  </si>
  <si>
    <t>2.3.2.02.02.009.3202005.94900.201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</si>
  <si>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</si>
  <si>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</si>
  <si>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2.3.2.02.02.009.3203002.94900.201
2.3.2.02.02.009.3203002.94900.501</t>
  </si>
  <si>
    <t>FORTALECIMIENTO DE CAMPAÑAS PARA LA MOVILIZACIÓN Y APROPIACIÓN CIUDADANA SOBRE LA GOBERNANZA DEL AGUA EN EL MUNICIPIO DE BUCARAMANGA</t>
  </si>
  <si>
    <t>Promover plataformas de participación ciudadana dentro del municipio de Bucaramanga para comprender la incidencia de la educación ambiental en las dinamicas territoriales, principalmente en lo correspondiente a la gobernanza del agua.</t>
  </si>
  <si>
    <t>2.3.2.02.02.008.3208006.85961.501</t>
  </si>
  <si>
    <t xml:space="preserve">Pendiente por adicionar a Proyectos </t>
  </si>
  <si>
    <t>Realizar 1 estudio para identificar conflictos de uso del suelo y esquemas potenciales de pago por servicios ambientales en ecosistemas estratégicos abastecedores de cuencas hídrica del municipio de Bucaramanga.</t>
  </si>
  <si>
    <t>Pendiente por adicionar a Proyectos  PSA</t>
  </si>
  <si>
    <t>2.3.2.02.02.009.3202043.94900.201</t>
  </si>
  <si>
    <t>Número de estudios realizados para identificar conflictos de uso del suelo y esquemas potenciales de pago por servicios ambientales en ecosistemas estratégicos abastecedores de cuencas hídrica del municipio de Bucaramanga.</t>
  </si>
  <si>
    <t xml:space="preserve">Realizar actividades de implementación de PSA para la protección y conservación de las cuencas abastecedoras de agua del municipio de bucaramanga 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</si>
  <si>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</si>
  <si>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</si>
  <si>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</si>
  <si>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</si>
  <si>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</si>
  <si>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</si>
  <si>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</si>
  <si>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 xml:space="preserve">
2.3.2.02.02.009.3202002.94900.201</t>
  </si>
  <si>
    <t xml:space="preserve">IMPLEMENTACIÓN DE ACCIONES PARA FORTALECER LA CONECTIVIDAD FUNCIONAL ENTRE LAS ÁREAS VERDES URBANAS Y ESTRUCTURA ECOLÓGICA PRINCIPAL PERIURBANA EN EL MUNICIPIO DE BUCARAMANGA </t>
  </si>
  <si>
    <t>Ejecutar actividades tendientes a la simbra de ornato y arboles nativos en el municipio, mantenimiento de censo arboreo y elaboración de diseños floristicos para la ciudad</t>
  </si>
  <si>
    <t>2.3.2.02.02.009.3202041.94900.201
2.3.2.02.02.009.3202002.94900.201</t>
  </si>
  <si>
    <t>LEVANTAMIENTO E INTEGRACIÓN DE LA INFORMACIÓN DEL ARBOLADO EXISTENTE EN EL ÁREA URBANA Y PERIURBANA DEL MUNICIPIO DE BUCARAMANGA</t>
  </si>
  <si>
    <t>Adquirir aplicativo web parametrizado multiplataforma para garantizar la  gestión de información alfanumérica y espacial  asociada al arbolado urbano y periurbano de la ciudad de Bucaramanga</t>
  </si>
  <si>
    <t>2.3.2.02.02.009.3204048.94900.501
2.3.2.02.02.009.3204048.94900.805</t>
  </si>
  <si>
    <t>Implementar 1 piloto para la gestión de huertas urbanas sostenibles.</t>
  </si>
  <si>
    <t>Número de piloto para la gestión de huertas urbanas sostenibles implementadas.</t>
  </si>
  <si>
    <t xml:space="preserve">Implementación de acciones encaminadas a mantener las huertas urbanas municipales 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</si>
  <si>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</si>
  <si>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</si>
  <si>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</si>
  <si>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</si>
  <si>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</si>
  <si>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2.3.2.02.02.009.4003022.94900.201
2.3.2.02.02.009.4003022.94900.287
2.3.2.02.02.009.4003022.94900.218
2.3.2.02.02.009.4003022.94900.805</t>
  </si>
  <si>
    <t>FORTALECIMIENTO DE LA PRESTACIÓN DEL SERVICIO PÚBLICO DE ASEO PARA LA GESTIÓN INTEGRAL DE RESIDUOS SÓLIDOS EN EL MUNICIPIO DE BUCARAMANGA</t>
  </si>
  <si>
    <t>Fortalecer la prestación del servicio público de aseo para la gestión integral de residuos sólidos.,</t>
  </si>
  <si>
    <t>2.3.2.02.02.009.4003022.94900.201</t>
  </si>
  <si>
    <t>APORTES FINANCIEROS PARA GARANTIZAR LA OPERACIÓN CONTINUA Y EL MANTENIMIENTO PERIÓDICO DE LA PLANTA DE TRATAMIENTO DE LIXIVIADOS -PTLX DENTRO DEL MARCO DEL CONVENIO INTERADMINISTRATIVO 517 DE 2014 ENTRE LA EMAB Y EL MUNICIPIO DE BUCARAMANGA</t>
  </si>
  <si>
    <t>Aportar los recursos financieros en cumplimiento a la obligación contractual bajo convenio 517 de 2014.</t>
  </si>
  <si>
    <t>2.3.2.02.02.009.4003040.94900.201</t>
  </si>
  <si>
    <t>CONSTRUCCIÓN DE OBRAS PARA EL CONTROL DE AGUAS LLUVIAS CON EL FIN DE MEJORAR LA ESTABILIDAD Y REDUCIR LA ACUMULACIÓN DE LIXIVIADOS EN EL SITIO DE DISPOSICIÓN FINAL "EL CARRASCO” EN EL MUNICIPIO DE BUCARAMANGA</t>
  </si>
  <si>
    <t xml:space="preserve">Actividades de obras para control pluvial Sitio de disposición final </t>
  </si>
  <si>
    <t>2.3.2.02.02. 005.4003012.83326.501</t>
  </si>
  <si>
    <t>“ESTUDIOS Y DISEÑOS DE OBRAS COMPLEMENTARIAS PARA LA AMPLIACIÓN INTEGRAL DEL SITIO DE DISPOSICIÓN FINAL "EL CARRASCO" EN EL MUNICIPIO DE BUCARAMANGA”</t>
  </si>
  <si>
    <t>Estudios y diseños ampliación sitio de disposición final - obras complementarias</t>
  </si>
  <si>
    <t>2.3.2.02.02. 008.4003042.83326.501</t>
  </si>
  <si>
    <t>BUCARAMANGA CIUDAD VITAL: LA VIDA ES SAGRADA</t>
  </si>
  <si>
    <t>Espacio Público Vital</t>
  </si>
  <si>
    <t>Equipamiento Comunitario</t>
  </si>
  <si>
    <t>Construir y/o gestionar el Coso Municipal.</t>
  </si>
  <si>
    <t>Porcentaje de avance en la construcción y/o gestión del Coso Municipal</t>
  </si>
  <si>
    <t>PROTECCIÓN DE LA FAUNA URBANO RURAL QUE INTEGRA LOS CORREDORES DE CONECTIVIDAD ECOSISTÉMICOS DEL MUNICIPIO DE BUCARAMANGA</t>
  </si>
  <si>
    <t>Realizar atención masiva veterinaria a los caninos y felinos en condiciones de abandono y vulnerabilidad que se encuentren en la Unidad de Bienestar Animal</t>
  </si>
  <si>
    <t>2.3.2.02.02.009.4501054.83510.201
2.3.2.02.02.009.4501054.83510.501
2.3.2.02.02.009.4501054.83510.805</t>
  </si>
  <si>
    <t>TOTAL</t>
  </si>
  <si>
    <t>2.3.2.02.02.009.1903016.91122.247
2.3.2.02.02.009.1903016.91122.803</t>
  </si>
  <si>
    <t>2.3.2.02.02.009.1905019.91122.247
2.3.2.02.02.009.1905029.91122.804 (182.332.300) logistica y otros
2.3.2.02.02.009.1905029.91122.803 mantenimiento equipos 100.000.000
2.3.2.02.02.009.1905019.91122.803 talento humano 170.000.000</t>
  </si>
  <si>
    <t>PROYECTO NUEVO</t>
  </si>
  <si>
    <t>Adquisición de insumos para el funcionamiento de la Secretaría de Salud y Ambiente</t>
  </si>
  <si>
    <t>2.3.2.02.02.009.1903003.91122.804 (1.557.239.500)
2.3.2.02.02.009.1905030.91122.804 (70.000.000)
2.3.2.02.02.009.1905043.91122.803 repelentes y toldillo 394.239.500</t>
  </si>
  <si>
    <t>2.3.2.02.02.009.1903031.91122.209
2.3.2.02.02.009.1903031.91122.201
2.3.2.02.02.009.1903031.91122.801</t>
  </si>
  <si>
    <t>Realizar la reposición de los ascensores del Hospital Local del Norte de la ESE Isabu de Bucaramanga</t>
  </si>
  <si>
    <t>2.3.2.02.02.005.1906001.4354001.275</t>
  </si>
  <si>
    <t xml:space="preserve">ADQUISICIÓN DE UNIDADES MÓVILES PARA MEJORAR LA CAPACIDAD DE ATENCIÓN BÁSICA EN SALUD EN EL MUNICIPIO DE BUCARAMANGA </t>
  </si>
  <si>
    <t xml:space="preserve">Adquirir una unidad móvil rural </t>
  </si>
  <si>
    <t>2.3.2.02.02.009.1906033.93119.804</t>
  </si>
  <si>
    <t>2.3.2.02.02.009.1905019.91122.201
2.3.2.02.02.009.1905019.91122.270
2.3.2.02.02.009.1905019.91122.247</t>
  </si>
  <si>
    <t xml:space="preserve">PENDIENTE ADICIONAR AL PROYECTO </t>
  </si>
  <si>
    <t>2.3.2.02.02.009.1905019.91122.804</t>
  </si>
  <si>
    <t>2.3.2.02.02.009.1905023.91122.209
2.3.2.02.02.009.1905023.91122.201
2.3.2.02.02.009.1905023.91122.802</t>
  </si>
  <si>
    <t>PREVENCIÓN Y CONTROL DE LAS ENFERMEDADES TRANSMISIBLES EN EL MUNICIPIO DE BUCARAMANGA</t>
  </si>
  <si>
    <t>2.3.2.02.02.009.1905026.91122.509 (1.246.763.351,70)
2.3.2.02.02.009.1905026.91122.570 (203.761.389,30)</t>
  </si>
  <si>
    <t xml:space="preserve">PROYECTO NUEVO PENDIENTE </t>
  </si>
  <si>
    <t xml:space="preserve">2.3.2.02.02.009.4599002.91122.509 SGP </t>
  </si>
  <si>
    <t>2.3.2.02.02.009.1905027.91122.509</t>
  </si>
  <si>
    <t>2.3.2.02.02.009.1905027.4911401.803 camioneta PAI 617.931.143</t>
  </si>
  <si>
    <t>2.3.2.02.02.009.1905028.91122.209
2.3.2.02.02.009.1905028.91122.201
2.3.2.02.02.009.1905028.91122.801 (30.000.000)
2.3.2.02.02.009.1905028.91122.572  (50.000.000)</t>
  </si>
  <si>
    <t>2.3.2.02.02.009.1905021.91122.572</t>
  </si>
  <si>
    <t>2.3.2.02.02.009.1905019.91122.209
2.3.2.02.02.009.1905019.91122.801 (122.840.799,04)
2.3.2.02.02.009.1905029.91122.804
(334.587.211) logistica , insumos
2.3.2.02.02.009.1905019.91122.802 (34.153.541,17)</t>
  </si>
  <si>
    <t>2.3.2.02.02.009.1905019.91122.209
2.3.2.02.02.009.1905019.91122.801</t>
  </si>
  <si>
    <t>2.3.2.02.02.009.1905040.91122.804</t>
  </si>
  <si>
    <t>2.3.2.02.02.009.1905030.91122.201
2.3.2.02.02.009.1905030.91122.801</t>
  </si>
  <si>
    <t xml:space="preserve">2.3.7.06.02.4599002.94900.601 (Pasivo Exigible)
</t>
  </si>
  <si>
    <t xml:space="preserve">Cumplimiento al pago de obligaciones a cargo de la Subsecretaria de Ambiente </t>
  </si>
  <si>
    <t>2.3.7.06.02..4599002.96412.680 (Pasivo Exigible)</t>
  </si>
  <si>
    <t>2.3.7.06.02.4599002.94900.601  (Pasivo Exigible)</t>
  </si>
  <si>
    <t>Para pago de pasivos exigibles</t>
  </si>
  <si>
    <t>2.3.7.06.02.4599002.91122.609</t>
  </si>
  <si>
    <t>Código:  F-DPM-1210-238,37-030</t>
  </si>
  <si>
    <t>Versión: 0.0</t>
  </si>
  <si>
    <t>Fecha aprobación: Abril-22-2021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</si>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</sst>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0.0%"/>
    <numFmt numFmtId="166" formatCode="&quot;$&quot;\ #,##0"/>
    <numFmt numFmtId="167" formatCode="_-&quot;$&quot;\ * #,##0_-;\-&quot;$&quot;\ * #,##0_-;_-&quot;$&quot;\ * &quot;-&quot;??_-;_-@_-"/>
    <numFmt numFmtId="168" formatCode="_-* #,##0_-;\-* #,##0_-;_-* &quot;-&quot;??_-;_-@_-"/>
    <numFmt numFmtId="169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2" applyFont="1"/>
    <xf numFmtId="0" fontId="2" fillId="2" borderId="7" xfId="1" applyFont="1" applyFill="1" applyBorder="1" applyAlignment="1">
      <alignment horizontal="left" vertical="top"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justify" vertical="center" wrapText="1"/>
    </xf>
    <xf numFmtId="0" fontId="3" fillId="3" borderId="2" xfId="2" applyFont="1" applyFill="1" applyBorder="1" applyAlignment="1">
      <alignment horizontal="justify" vertical="center" wrapText="1"/>
    </xf>
    <xf numFmtId="0" fontId="2" fillId="0" borderId="2" xfId="2" applyFont="1" applyBorder="1" applyAlignment="1">
      <alignment horizontal="justify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9" fontId="2" fillId="0" borderId="2" xfId="2" applyNumberFormat="1" applyFont="1" applyBorder="1" applyAlignment="1">
      <alignment horizontal="center" vertical="center" wrapText="1"/>
    </xf>
    <xf numFmtId="166" fontId="2" fillId="0" borderId="2" xfId="5" applyNumberFormat="1" applyFont="1" applyFill="1" applyBorder="1" applyAlignment="1">
      <alignment horizontal="right" vertical="center" wrapText="1"/>
    </xf>
    <xf numFmtId="9" fontId="2" fillId="0" borderId="2" xfId="4" applyFont="1" applyFill="1" applyBorder="1" applyAlignment="1">
      <alignment horizontal="center" vertical="center" wrapText="1"/>
    </xf>
    <xf numFmtId="166" fontId="4" fillId="0" borderId="2" xfId="4" applyNumberFormat="1" applyFont="1" applyFill="1" applyBorder="1" applyAlignment="1">
      <alignment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9" fontId="2" fillId="2" borderId="2" xfId="2" applyNumberFormat="1" applyFont="1" applyFill="1" applyBorder="1" applyAlignment="1">
      <alignment horizontal="center" vertical="center" wrapText="1"/>
    </xf>
    <xf numFmtId="166" fontId="4" fillId="0" borderId="2" xfId="4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3" borderId="2" xfId="2" applyNumberFormat="1" applyFont="1" applyFill="1" applyBorder="1" applyAlignment="1">
      <alignment horizontal="center" vertical="center" wrapText="1"/>
    </xf>
    <xf numFmtId="9" fontId="2" fillId="3" borderId="2" xfId="2" applyNumberFormat="1" applyFont="1" applyFill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5" fontId="4" fillId="0" borderId="2" xfId="5" applyNumberFormat="1" applyFont="1" applyFill="1" applyBorder="1" applyAlignment="1">
      <alignment horizontal="center" vertical="center" wrapText="1"/>
    </xf>
    <xf numFmtId="4" fontId="2" fillId="3" borderId="2" xfId="2" applyNumberFormat="1" applyFont="1" applyFill="1" applyBorder="1" applyAlignment="1">
      <alignment horizontal="center" vertical="center" wrapText="1"/>
    </xf>
    <xf numFmtId="5" fontId="4" fillId="0" borderId="2" xfId="5" applyNumberFormat="1" applyFont="1" applyFill="1" applyBorder="1" applyAlignment="1">
      <alignment vertical="center" wrapText="1"/>
    </xf>
    <xf numFmtId="164" fontId="3" fillId="3" borderId="2" xfId="2" applyNumberFormat="1" applyFont="1" applyFill="1" applyBorder="1" applyAlignment="1">
      <alignment horizontal="justify" vertical="center" wrapText="1"/>
    </xf>
    <xf numFmtId="0" fontId="2" fillId="0" borderId="6" xfId="2" applyFont="1" applyBorder="1" applyAlignment="1">
      <alignment horizontal="justify" vertical="center" wrapText="1"/>
    </xf>
    <xf numFmtId="164" fontId="2" fillId="0" borderId="2" xfId="2" applyNumberFormat="1" applyFont="1" applyBorder="1" applyAlignment="1">
      <alignment horizontal="justify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5" fontId="2" fillId="0" borderId="2" xfId="5" applyNumberFormat="1" applyFont="1" applyFill="1" applyBorder="1" applyAlignment="1">
      <alignment horizontal="center" vertical="center" wrapText="1"/>
    </xf>
    <xf numFmtId="3" fontId="2" fillId="3" borderId="2" xfId="1" applyNumberFormat="1" applyFont="1" applyFill="1" applyBorder="1" applyAlignment="1">
      <alignment horizontal="center" vertical="center" wrapText="1"/>
    </xf>
    <xf numFmtId="5" fontId="2" fillId="0" borderId="2" xfId="5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164" fontId="3" fillId="3" borderId="2" xfId="2" applyNumberFormat="1" applyFont="1" applyFill="1" applyBorder="1" applyAlignment="1">
      <alignment horizontal="justify" vertical="center"/>
    </xf>
    <xf numFmtId="9" fontId="2" fillId="3" borderId="2" xfId="1" applyNumberFormat="1" applyFont="1" applyFill="1" applyBorder="1" applyAlignment="1">
      <alignment horizontal="center" vertical="center" wrapText="1"/>
    </xf>
    <xf numFmtId="9" fontId="3" fillId="0" borderId="2" xfId="2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 wrapText="1"/>
    </xf>
    <xf numFmtId="9" fontId="2" fillId="2" borderId="2" xfId="4" applyFont="1" applyFill="1" applyBorder="1" applyAlignment="1">
      <alignment horizontal="left" vertical="center" wrapText="1"/>
    </xf>
    <xf numFmtId="169" fontId="2" fillId="3" borderId="2" xfId="2" applyNumberFormat="1" applyFont="1" applyFill="1" applyBorder="1" applyAlignment="1">
      <alignment horizontal="center" vertical="center" wrapText="1"/>
    </xf>
    <xf numFmtId="9" fontId="2" fillId="0" borderId="6" xfId="2" applyNumberFormat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justify"/>
    </xf>
    <xf numFmtId="0" fontId="2" fillId="3" borderId="4" xfId="1" applyFont="1" applyFill="1" applyBorder="1"/>
    <xf numFmtId="9" fontId="3" fillId="3" borderId="4" xfId="1" applyNumberFormat="1" applyFont="1" applyFill="1" applyBorder="1" applyAlignment="1">
      <alignment horizontal="center" vertical="center"/>
    </xf>
    <xf numFmtId="9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167" fontId="3" fillId="3" borderId="2" xfId="7" applyNumberFormat="1" applyFont="1" applyFill="1" applyBorder="1" applyAlignment="1">
      <alignment vertical="center"/>
    </xf>
    <xf numFmtId="9" fontId="3" fillId="3" borderId="8" xfId="4" applyFont="1" applyFill="1" applyBorder="1" applyAlignment="1">
      <alignment horizontal="center" vertical="center" wrapText="1"/>
    </xf>
    <xf numFmtId="0" fontId="4" fillId="0" borderId="0" xfId="1" applyFont="1"/>
    <xf numFmtId="168" fontId="4" fillId="0" borderId="0" xfId="3" applyNumberFormat="1" applyFont="1"/>
    <xf numFmtId="167" fontId="2" fillId="0" borderId="0" xfId="1" applyNumberFormat="1" applyFont="1"/>
    <xf numFmtId="0" fontId="2" fillId="0" borderId="2" xfId="2" applyFont="1" applyFill="1" applyBorder="1" applyAlignment="1">
      <alignment horizontal="justify" vertical="center" wrapText="1"/>
    </xf>
    <xf numFmtId="0" fontId="2" fillId="0" borderId="6" xfId="2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right" vertical="center" wrapText="1"/>
    </xf>
    <xf numFmtId="164" fontId="2" fillId="0" borderId="2" xfId="2" applyNumberFormat="1" applyFont="1" applyFill="1" applyBorder="1" applyAlignment="1">
      <alignment horizontal="justify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166" fontId="3" fillId="3" borderId="2" xfId="7" applyNumberFormat="1" applyFont="1" applyFill="1" applyBorder="1" applyAlignment="1">
      <alignment horizontal="right" vertical="center"/>
    </xf>
    <xf numFmtId="166" fontId="2" fillId="0" borderId="0" xfId="2" applyNumberFormat="1" applyFont="1"/>
    <xf numFmtId="0" fontId="4" fillId="0" borderId="0" xfId="2" applyFont="1"/>
    <xf numFmtId="0" fontId="4" fillId="0" borderId="0" xfId="2" applyFont="1" applyAlignment="1">
      <alignment vertical="center"/>
    </xf>
    <xf numFmtId="0" fontId="4" fillId="2" borderId="6" xfId="2" applyFont="1" applyFill="1" applyBorder="1" applyAlignment="1">
      <alignment horizontal="justify" vertical="center" wrapText="1"/>
    </xf>
    <xf numFmtId="164" fontId="4" fillId="2" borderId="2" xfId="2" applyNumberFormat="1" applyFont="1" applyFill="1" applyBorder="1" applyAlignment="1">
      <alignment horizontal="justify" vertical="center" wrapText="1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166" fontId="2" fillId="2" borderId="2" xfId="3" applyNumberFormat="1" applyFont="1" applyFill="1" applyBorder="1" applyAlignment="1">
      <alignment horizontal="left" vertical="center" wrapText="1"/>
    </xf>
    <xf numFmtId="166" fontId="3" fillId="3" borderId="2" xfId="8" applyNumberFormat="1" applyFont="1" applyFill="1" applyBorder="1" applyAlignment="1">
      <alignment horizontal="right" vertical="center" wrapText="1"/>
    </xf>
    <xf numFmtId="166" fontId="4" fillId="2" borderId="2" xfId="8" applyNumberFormat="1" applyFont="1" applyFill="1" applyBorder="1" applyAlignment="1">
      <alignment horizontal="right" vertical="center" wrapText="1"/>
    </xf>
    <xf numFmtId="166" fontId="4" fillId="2" borderId="2" xfId="8" applyNumberFormat="1" applyFont="1" applyFill="1" applyBorder="1" applyAlignment="1">
      <alignment horizontal="right" vertical="center"/>
    </xf>
    <xf numFmtId="166" fontId="4" fillId="2" borderId="2" xfId="8" applyNumberFormat="1" applyFont="1" applyFill="1" applyBorder="1" applyAlignment="1">
      <alignment horizontal="right"/>
    </xf>
    <xf numFmtId="166" fontId="5" fillId="2" borderId="2" xfId="8" applyNumberFormat="1" applyFont="1" applyFill="1" applyBorder="1" applyAlignment="1">
      <alignment horizontal="right" vertical="center" wrapText="1"/>
    </xf>
    <xf numFmtId="166" fontId="2" fillId="0" borderId="2" xfId="8" applyNumberFormat="1" applyFont="1" applyFill="1" applyBorder="1" applyAlignment="1">
      <alignment horizontal="right" vertical="center" wrapText="1"/>
    </xf>
    <xf numFmtId="166" fontId="3" fillId="0" borderId="2" xfId="8" applyNumberFormat="1" applyFont="1" applyFill="1" applyBorder="1" applyAlignment="1">
      <alignment horizontal="right" vertical="center" wrapText="1"/>
    </xf>
    <xf numFmtId="166" fontId="2" fillId="0" borderId="2" xfId="8" applyNumberFormat="1" applyFont="1" applyFill="1" applyBorder="1" applyAlignment="1">
      <alignment horizontal="right"/>
    </xf>
    <xf numFmtId="166" fontId="2" fillId="0" borderId="2" xfId="8" applyNumberFormat="1" applyFont="1" applyBorder="1" applyAlignment="1">
      <alignment horizontal="right"/>
    </xf>
    <xf numFmtId="9" fontId="2" fillId="0" borderId="2" xfId="4" applyFont="1" applyFill="1" applyBorder="1" applyAlignment="1">
      <alignment horizontal="left" vertical="center" wrapText="1"/>
    </xf>
    <xf numFmtId="9" fontId="3" fillId="3" borderId="10" xfId="1" applyNumberFormat="1" applyFont="1" applyFill="1" applyBorder="1" applyAlignment="1">
      <alignment horizontal="center" vertical="center"/>
    </xf>
    <xf numFmtId="166" fontId="4" fillId="0" borderId="2" xfId="8" applyNumberFormat="1" applyFont="1" applyFill="1" applyBorder="1" applyAlignment="1">
      <alignment horizontal="right"/>
    </xf>
    <xf numFmtId="166" fontId="4" fillId="0" borderId="2" xfId="8" applyNumberFormat="1" applyFont="1" applyFill="1" applyBorder="1" applyAlignment="1">
      <alignment horizontal="right" vertical="center"/>
    </xf>
    <xf numFmtId="166" fontId="4" fillId="0" borderId="2" xfId="8" applyNumberFormat="1" applyFont="1" applyFill="1" applyBorder="1" applyAlignment="1">
      <alignment horizontal="right" vertical="center" wrapText="1"/>
    </xf>
    <xf numFmtId="166" fontId="2" fillId="0" borderId="2" xfId="8" applyNumberFormat="1" applyFont="1" applyFill="1" applyBorder="1" applyAlignment="1">
      <alignment horizontal="right" vertical="center"/>
    </xf>
    <xf numFmtId="5" fontId="4" fillId="0" borderId="2" xfId="5" applyNumberFormat="1" applyFont="1" applyFill="1" applyBorder="1" applyAlignment="1">
      <alignment horizontal="right" vertical="center" wrapText="1"/>
    </xf>
    <xf numFmtId="1" fontId="2" fillId="0" borderId="8" xfId="2" applyNumberFormat="1" applyFont="1" applyFill="1" applyBorder="1" applyAlignment="1">
      <alignment horizontal="right" vertical="center" wrapText="1"/>
    </xf>
    <xf numFmtId="164" fontId="4" fillId="0" borderId="2" xfId="2" applyNumberFormat="1" applyFont="1" applyFill="1" applyBorder="1" applyAlignment="1">
      <alignment horizontal="justify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justify" vertical="center" wrapText="1"/>
    </xf>
    <xf numFmtId="164" fontId="2" fillId="0" borderId="8" xfId="2" applyNumberFormat="1" applyFont="1" applyFill="1" applyBorder="1" applyAlignment="1">
      <alignment horizontal="justify" vertical="center" wrapText="1"/>
    </xf>
    <xf numFmtId="164" fontId="2" fillId="0" borderId="2" xfId="2" applyNumberFormat="1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right" vertical="center"/>
    </xf>
    <xf numFmtId="164" fontId="2" fillId="2" borderId="2" xfId="2" applyNumberFormat="1" applyFont="1" applyFill="1" applyBorder="1" applyAlignment="1">
      <alignment horizontal="left" vertical="center" wrapText="1"/>
    </xf>
    <xf numFmtId="164" fontId="2" fillId="0" borderId="2" xfId="2" applyNumberFormat="1" applyFont="1" applyBorder="1" applyAlignment="1">
      <alignment horizontal="left" vertical="center" wrapText="1"/>
    </xf>
    <xf numFmtId="164" fontId="4" fillId="2" borderId="2" xfId="2" applyNumberFormat="1" applyFont="1" applyFill="1" applyBorder="1" applyAlignment="1">
      <alignment horizontal="left" vertical="center" wrapText="1"/>
    </xf>
    <xf numFmtId="166" fontId="2" fillId="3" borderId="2" xfId="7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vertical="top" wrapText="1"/>
    </xf>
    <xf numFmtId="0" fontId="2" fillId="2" borderId="13" xfId="1" applyFont="1" applyFill="1" applyBorder="1" applyAlignment="1">
      <alignment vertical="top"/>
    </xf>
    <xf numFmtId="0" fontId="2" fillId="2" borderId="13" xfId="1" applyFont="1" applyFill="1" applyBorder="1" applyAlignment="1">
      <alignment horizontal="center" vertical="top"/>
    </xf>
    <xf numFmtId="0" fontId="2" fillId="2" borderId="1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166" fontId="3" fillId="3" borderId="6" xfId="8" applyNumberFormat="1" applyFont="1" applyFill="1" applyBorder="1" applyAlignment="1">
      <alignment horizontal="right" vertical="center" wrapText="1"/>
    </xf>
    <xf numFmtId="166" fontId="3" fillId="3" borderId="9" xfId="8" applyNumberFormat="1" applyFont="1" applyFill="1" applyBorder="1" applyAlignment="1">
      <alignment horizontal="right" vertical="center" wrapText="1"/>
    </xf>
    <xf numFmtId="166" fontId="3" fillId="3" borderId="8" xfId="8" applyNumberFormat="1" applyFont="1" applyFill="1" applyBorder="1" applyAlignment="1">
      <alignment horizontal="right" vertical="center" wrapText="1"/>
    </xf>
    <xf numFmtId="9" fontId="2" fillId="0" borderId="6" xfId="4" applyFont="1" applyFill="1" applyBorder="1" applyAlignment="1">
      <alignment horizontal="center" vertical="center" wrapText="1"/>
    </xf>
    <xf numFmtId="9" fontId="2" fillId="0" borderId="9" xfId="4" applyFont="1" applyFill="1" applyBorder="1" applyAlignment="1">
      <alignment horizontal="center" vertical="center" wrapText="1"/>
    </xf>
    <xf numFmtId="9" fontId="2" fillId="0" borderId="8" xfId="4" applyFont="1" applyFill="1" applyBorder="1" applyAlignment="1">
      <alignment horizontal="center" vertical="center" wrapText="1"/>
    </xf>
    <xf numFmtId="5" fontId="2" fillId="0" borderId="6" xfId="5" applyNumberFormat="1" applyFont="1" applyFill="1" applyBorder="1" applyAlignment="1">
      <alignment horizontal="center" vertical="center" wrapText="1"/>
    </xf>
    <xf numFmtId="5" fontId="2" fillId="0" borderId="9" xfId="5" applyNumberFormat="1" applyFont="1" applyFill="1" applyBorder="1" applyAlignment="1">
      <alignment horizontal="center" vertical="center" wrapText="1"/>
    </xf>
    <xf numFmtId="5" fontId="2" fillId="0" borderId="8" xfId="5" applyNumberFormat="1" applyFont="1" applyFill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left" vertical="center" wrapText="1"/>
    </xf>
    <xf numFmtId="4" fontId="2" fillId="3" borderId="6" xfId="1" applyNumberFormat="1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horizontal="center" vertical="center" wrapText="1"/>
    </xf>
    <xf numFmtId="9" fontId="3" fillId="0" borderId="6" xfId="2" applyNumberFormat="1" applyFont="1" applyBorder="1" applyAlignment="1">
      <alignment horizontal="center" vertical="center"/>
    </xf>
    <xf numFmtId="9" fontId="3" fillId="0" borderId="8" xfId="2" applyNumberFormat="1" applyFont="1" applyBorder="1" applyAlignment="1">
      <alignment horizontal="center" vertical="center"/>
    </xf>
    <xf numFmtId="166" fontId="4" fillId="0" borderId="6" xfId="4" applyNumberFormat="1" applyFont="1" applyFill="1" applyBorder="1" applyAlignment="1">
      <alignment horizontal="center" vertical="center" wrapText="1"/>
    </xf>
    <xf numFmtId="166" fontId="4" fillId="0" borderId="8" xfId="4" applyNumberFormat="1" applyFont="1" applyFill="1" applyBorder="1" applyAlignment="1">
      <alignment horizontal="center" vertical="center" wrapText="1"/>
    </xf>
    <xf numFmtId="5" fontId="4" fillId="0" borderId="6" xfId="5" applyNumberFormat="1" applyFont="1" applyFill="1" applyBorder="1" applyAlignment="1">
      <alignment horizontal="center" vertical="center" wrapText="1"/>
    </xf>
    <xf numFmtId="5" fontId="4" fillId="0" borderId="9" xfId="5" applyNumberFormat="1" applyFont="1" applyFill="1" applyBorder="1" applyAlignment="1">
      <alignment horizontal="center" vertical="center" wrapText="1"/>
    </xf>
    <xf numFmtId="5" fontId="4" fillId="0" borderId="8" xfId="5" applyNumberFormat="1" applyFont="1" applyFill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/>
      <protection locked="0"/>
    </xf>
    <xf numFmtId="3" fontId="2" fillId="0" borderId="6" xfId="2" applyNumberFormat="1" applyFont="1" applyBorder="1" applyAlignment="1">
      <alignment horizontal="center" vertical="center" wrapText="1"/>
    </xf>
    <xf numFmtId="3" fontId="2" fillId="0" borderId="9" xfId="2" applyNumberFormat="1" applyFont="1" applyBorder="1" applyAlignment="1">
      <alignment horizontal="center" vertical="center" wrapText="1"/>
    </xf>
    <xf numFmtId="3" fontId="2" fillId="0" borderId="8" xfId="2" applyNumberFormat="1" applyFont="1" applyBorder="1" applyAlignment="1">
      <alignment horizontal="center" vertical="center" wrapText="1"/>
    </xf>
    <xf numFmtId="4" fontId="2" fillId="3" borderId="9" xfId="1" applyNumberFormat="1" applyFont="1" applyFill="1" applyBorder="1" applyAlignment="1">
      <alignment horizontal="center" vertical="center" wrapText="1"/>
    </xf>
    <xf numFmtId="9" fontId="3" fillId="0" borderId="9" xfId="2" applyNumberFormat="1" applyFont="1" applyBorder="1" applyAlignment="1">
      <alignment horizontal="center" vertical="center"/>
    </xf>
    <xf numFmtId="4" fontId="2" fillId="3" borderId="2" xfId="1" quotePrefix="1" applyNumberFormat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14" fontId="4" fillId="0" borderId="2" xfId="2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top"/>
    </xf>
    <xf numFmtId="166" fontId="4" fillId="0" borderId="6" xfId="4" applyNumberFormat="1" applyFont="1" applyFill="1" applyBorder="1" applyAlignment="1">
      <alignment horizontal="right" vertical="center" wrapText="1"/>
    </xf>
    <xf numFmtId="166" fontId="4" fillId="0" borderId="8" xfId="4" applyNumberFormat="1" applyFont="1" applyFill="1" applyBorder="1" applyAlignment="1">
      <alignment horizontal="right" vertical="center" wrapText="1"/>
    </xf>
    <xf numFmtId="7" fontId="4" fillId="0" borderId="6" xfId="5" applyNumberFormat="1" applyFont="1" applyFill="1" applyBorder="1" applyAlignment="1">
      <alignment horizontal="center" vertical="center" wrapText="1"/>
    </xf>
    <xf numFmtId="7" fontId="4" fillId="0" borderId="8" xfId="5" applyNumberFormat="1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" fontId="2" fillId="3" borderId="6" xfId="2" applyNumberFormat="1" applyFont="1" applyFill="1" applyBorder="1" applyAlignment="1">
      <alignment horizontal="center" vertical="center" wrapText="1"/>
    </xf>
    <xf numFmtId="4" fontId="2" fillId="3" borderId="8" xfId="2" applyNumberFormat="1" applyFont="1" applyFill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4" fontId="2" fillId="3" borderId="6" xfId="1" quotePrefix="1" applyNumberFormat="1" applyFont="1" applyFill="1" applyBorder="1" applyAlignment="1">
      <alignment horizontal="center" vertical="center" wrapText="1"/>
    </xf>
    <xf numFmtId="4" fontId="2" fillId="3" borderId="9" xfId="1" quotePrefix="1" applyNumberFormat="1" applyFont="1" applyFill="1" applyBorder="1" applyAlignment="1">
      <alignment horizontal="center" vertical="center" wrapText="1"/>
    </xf>
    <xf numFmtId="4" fontId="2" fillId="3" borderId="8" xfId="1" quotePrefix="1" applyNumberFormat="1" applyFont="1" applyFill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9" fontId="3" fillId="0" borderId="2" xfId="2" applyNumberFormat="1" applyFont="1" applyBorder="1" applyAlignment="1">
      <alignment horizontal="center" vertical="center"/>
    </xf>
    <xf numFmtId="165" fontId="2" fillId="3" borderId="6" xfId="2" applyNumberFormat="1" applyFont="1" applyFill="1" applyBorder="1" applyAlignment="1">
      <alignment horizontal="center" vertical="center" wrapText="1"/>
    </xf>
    <xf numFmtId="165" fontId="2" fillId="3" borderId="9" xfId="2" applyNumberFormat="1" applyFont="1" applyFill="1" applyBorder="1" applyAlignment="1">
      <alignment horizontal="center" vertical="center" wrapText="1"/>
    </xf>
    <xf numFmtId="165" fontId="2" fillId="3" borderId="8" xfId="2" applyNumberFormat="1" applyFont="1" applyFill="1" applyBorder="1" applyAlignment="1">
      <alignment horizontal="center" vertical="center" wrapText="1"/>
    </xf>
    <xf numFmtId="9" fontId="2" fillId="0" borderId="6" xfId="2" applyNumberFormat="1" applyFont="1" applyBorder="1" applyAlignment="1">
      <alignment horizontal="center" vertical="center" wrapText="1"/>
    </xf>
    <xf numFmtId="9" fontId="2" fillId="0" borderId="9" xfId="2" applyNumberFormat="1" applyFont="1" applyBorder="1" applyAlignment="1">
      <alignment horizontal="center" vertical="center" wrapText="1"/>
    </xf>
    <xf numFmtId="9" fontId="2" fillId="0" borderId="8" xfId="2" applyNumberFormat="1" applyFont="1" applyBorder="1" applyAlignment="1">
      <alignment horizontal="center" vertical="center" wrapText="1"/>
    </xf>
    <xf numFmtId="9" fontId="5" fillId="0" borderId="9" xfId="0" applyNumberFormat="1" applyFont="1" applyBorder="1" applyAlignment="1">
      <alignment horizontal="center" vertical="center"/>
    </xf>
    <xf numFmtId="3" fontId="2" fillId="3" borderId="6" xfId="2" applyNumberFormat="1" applyFont="1" applyFill="1" applyBorder="1" applyAlignment="1">
      <alignment horizontal="center" vertical="center" wrapText="1"/>
    </xf>
    <xf numFmtId="3" fontId="2" fillId="3" borderId="9" xfId="2" applyNumberFormat="1" applyFont="1" applyFill="1" applyBorder="1" applyAlignment="1">
      <alignment horizontal="center" vertical="center" wrapText="1"/>
    </xf>
    <xf numFmtId="3" fontId="2" fillId="3" borderId="8" xfId="2" applyNumberFormat="1" applyFont="1" applyFill="1" applyBorder="1" applyAlignment="1">
      <alignment horizontal="center" vertical="center" wrapText="1"/>
    </xf>
    <xf numFmtId="9" fontId="2" fillId="3" borderId="6" xfId="2" applyNumberFormat="1" applyFont="1" applyFill="1" applyBorder="1" applyAlignment="1">
      <alignment horizontal="center" vertical="center" wrapText="1"/>
    </xf>
    <xf numFmtId="9" fontId="2" fillId="3" borderId="8" xfId="2" applyNumberFormat="1" applyFont="1" applyFill="1" applyBorder="1" applyAlignment="1">
      <alignment horizontal="center" vertical="center" wrapText="1"/>
    </xf>
    <xf numFmtId="9" fontId="2" fillId="2" borderId="6" xfId="2" applyNumberFormat="1" applyFont="1" applyFill="1" applyBorder="1" applyAlignment="1">
      <alignment horizontal="center" vertical="center" wrapText="1"/>
    </xf>
    <xf numFmtId="9" fontId="2" fillId="2" borderId="8" xfId="2" applyNumberFormat="1" applyFont="1" applyFill="1" applyBorder="1" applyAlignment="1">
      <alignment horizontal="center" vertical="center" wrapText="1"/>
    </xf>
    <xf numFmtId="169" fontId="2" fillId="3" borderId="6" xfId="2" applyNumberFormat="1" applyFont="1" applyFill="1" applyBorder="1" applyAlignment="1">
      <alignment horizontal="center" vertical="center" wrapText="1"/>
    </xf>
    <xf numFmtId="169" fontId="2" fillId="3" borderId="8" xfId="2" applyNumberFormat="1" applyFont="1" applyFill="1" applyBorder="1" applyAlignment="1">
      <alignment horizontal="center" vertical="center" wrapText="1"/>
    </xf>
    <xf numFmtId="3" fontId="2" fillId="3" borderId="6" xfId="1" applyNumberFormat="1" applyFont="1" applyFill="1" applyBorder="1" applyAlignment="1">
      <alignment horizontal="center" vertical="center" wrapText="1"/>
    </xf>
    <xf numFmtId="3" fontId="2" fillId="3" borderId="8" xfId="1" applyNumberFormat="1" applyFont="1" applyFill="1" applyBorder="1" applyAlignment="1">
      <alignment horizontal="center" vertical="center" wrapText="1"/>
    </xf>
    <xf numFmtId="4" fontId="2" fillId="3" borderId="9" xfId="2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</cellXfs>
  <cellStyles count="9">
    <cellStyle name="Millares" xfId="8" builtinId="3"/>
    <cellStyle name="Millares 2" xfId="3" xr:uid="{5AAFBF11-969A-426A-9179-A58CFA954242}"/>
    <cellStyle name="Moneda [0] 3" xfId="6" xr:uid="{21727335-1EE8-4CE2-97B3-73BABFE8BC46}"/>
    <cellStyle name="Moneda 2 3" xfId="5" xr:uid="{CE63C5E8-41A2-46DE-8758-3DB8D959BE7A}"/>
    <cellStyle name="Moneda 3 2" xfId="7" xr:uid="{DB47F037-B19A-42C5-A538-8CEE2142C4E4}"/>
    <cellStyle name="Normal" xfId="0" builtinId="0"/>
    <cellStyle name="Normal 2" xfId="2" xr:uid="{5646BB11-6AC2-46E5-95FC-0107D7F12A46}"/>
    <cellStyle name="Normal 2 2" xfId="1" xr:uid="{6120C325-F3DA-4337-859D-550035B15DF6}"/>
    <cellStyle name="Porcentaje 2" xfId="4" xr:uid="{E333FA91-F6D9-4206-9CB6-1F6C73AC6B9F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310433</xdr:colOff>
      <xdr:row>0</xdr:row>
      <xdr:rowOff>55033</xdr:rowOff>
    </xdr:from>
    <xdr:to>
      <xdr:col>1</xdr:col>
      <xdr:colOff>352895</xdr:colOff>
      <xdr:row>3</xdr:row>
      <xdr:rowOff>113806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A4F9357-7F4E-4C92-BC8B-0F5736494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33" y="55033"/>
          <a:ext cx="613962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1888-3C45-4F70-95F0-F16661C59CEA}">
  <dimension ref="A1:BV93"/>
  <sheetViews>
    <sheetView showGridLines="0" tabSelected="1" zoomScale="40" zoomScaleNormal="40" workbookViewId="0">
      <pane ySplit="8" topLeftCell="A78" activePane="bottomLeft" state="frozen"/>
      <selection pane="bottomLeft" activeCell="N87" sqref="N87"/>
    </sheetView>
  </sheetViews>
  <sheetFormatPr baseColWidth="10" defaultColWidth="0" defaultRowHeight="14.25" customHeight="1" x14ac:dyDescent="0.2"/>
  <cols>
    <col min="1" max="1" width="8.5703125" style="70" customWidth="1"/>
    <col min="2" max="2" width="29.5703125" style="70" customWidth="1"/>
    <col min="3" max="4" width="31.42578125" style="70" customWidth="1"/>
    <col min="5" max="5" width="73" style="70" customWidth="1"/>
    <col min="6" max="6" width="61.5703125" style="70" customWidth="1"/>
    <col min="7" max="7" width="19" style="74" customWidth="1"/>
    <col min="8" max="8" width="69.85546875" style="70" customWidth="1"/>
    <col min="9" max="9" width="48.140625" style="70" customWidth="1"/>
    <col min="10" max="10" width="16.42578125" style="70" customWidth="1"/>
    <col min="11" max="11" width="18.28515625" style="70" customWidth="1"/>
    <col min="12" max="12" width="16.7109375" style="70" customWidth="1"/>
    <col min="13" max="14" width="14.7109375" style="70" customWidth="1"/>
    <col min="15" max="15" width="39.42578125" style="1" customWidth="1"/>
    <col min="16" max="17" width="20.7109375" style="1" customWidth="1"/>
    <col min="18" max="18" width="14.5703125" style="1" customWidth="1"/>
    <col min="19" max="19" width="18" style="1" customWidth="1"/>
    <col min="20" max="20" width="20.7109375" style="1" customWidth="1"/>
    <col min="21" max="21" width="27.28515625" style="1" customWidth="1"/>
    <col min="22" max="22" width="21" style="1" customWidth="1"/>
    <col min="23" max="23" width="20.28515625" style="1" customWidth="1"/>
    <col min="24" max="25" width="17.85546875" style="1" customWidth="1"/>
    <col min="26" max="26" width="26.42578125" style="1" customWidth="1"/>
    <col min="27" max="27" width="27.28515625" style="70" customWidth="1"/>
    <col min="28" max="28" width="18.42578125" style="75" customWidth="1"/>
    <col min="29" max="29" width="21.28515625" style="70" customWidth="1"/>
    <col min="30" max="31" width="25.140625" style="70" customWidth="1"/>
    <col min="32" max="32" width="12.7109375" style="70" customWidth="1"/>
    <col min="33" max="16384" width="12.7109375" style="70" hidden="1"/>
  </cols>
  <sheetData>
    <row r="1" spans="1:74" x14ac:dyDescent="0.2">
      <c r="A1" s="137"/>
      <c r="B1" s="139" t="s">
        <v>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1"/>
      <c r="AC1" s="207" t="s">
        <v>314</v>
      </c>
      <c r="AD1" s="207"/>
      <c r="AE1" s="207"/>
    </row>
    <row r="2" spans="1:74" x14ac:dyDescent="0.2">
      <c r="A2" s="138"/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1"/>
      <c r="AC2" s="207" t="s">
        <v>315</v>
      </c>
      <c r="AD2" s="207"/>
      <c r="AE2" s="207"/>
    </row>
    <row r="3" spans="1:74" ht="15" customHeight="1" x14ac:dyDescent="0.2">
      <c r="A3" s="138"/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1"/>
      <c r="AC3" s="207" t="s">
        <v>316</v>
      </c>
      <c r="AD3" s="207"/>
      <c r="AE3" s="207"/>
    </row>
    <row r="4" spans="1:74" x14ac:dyDescent="0.2">
      <c r="A4" s="138"/>
      <c r="B4" s="142"/>
      <c r="C4" s="143"/>
      <c r="D4" s="140"/>
      <c r="E4" s="140"/>
      <c r="F4" s="140"/>
      <c r="G4" s="140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4"/>
      <c r="AC4" s="207" t="s">
        <v>317</v>
      </c>
      <c r="AD4" s="207"/>
      <c r="AE4" s="207"/>
    </row>
    <row r="5" spans="1:74" s="3" customFormat="1" ht="15" x14ac:dyDescent="0.2">
      <c r="A5" s="160" t="s">
        <v>1</v>
      </c>
      <c r="B5" s="160"/>
      <c r="C5" s="160"/>
      <c r="D5" s="161">
        <v>45124</v>
      </c>
      <c r="E5" s="161"/>
      <c r="F5" s="161"/>
      <c r="G5" s="161"/>
      <c r="H5" s="105"/>
      <c r="I5" s="105"/>
      <c r="J5" s="105"/>
      <c r="K5" s="105"/>
      <c r="L5" s="106"/>
      <c r="M5" s="106"/>
      <c r="N5" s="106"/>
      <c r="O5" s="106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6"/>
      <c r="AC5" s="105"/>
      <c r="AD5" s="107"/>
      <c r="AE5" s="2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</row>
    <row r="6" spans="1:74" s="4" customFormat="1" ht="15" x14ac:dyDescent="0.2">
      <c r="A6" s="162" t="s">
        <v>2</v>
      </c>
      <c r="B6" s="163"/>
      <c r="C6" s="164"/>
      <c r="D6" s="165">
        <v>45107</v>
      </c>
      <c r="E6" s="165"/>
      <c r="F6" s="165"/>
      <c r="G6" s="165"/>
      <c r="H6" s="108"/>
      <c r="I6" s="108"/>
      <c r="J6" s="108"/>
      <c r="K6" s="108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1"/>
      <c r="AE6" s="112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</row>
    <row r="7" spans="1:74" s="7" customFormat="1" ht="15" x14ac:dyDescent="0.25">
      <c r="A7" s="157" t="s">
        <v>3</v>
      </c>
      <c r="B7" s="158"/>
      <c r="C7" s="158"/>
      <c r="D7" s="158"/>
      <c r="E7" s="158"/>
      <c r="F7" s="159"/>
      <c r="G7" s="157" t="s">
        <v>4</v>
      </c>
      <c r="H7" s="158"/>
      <c r="I7" s="158"/>
      <c r="J7" s="158"/>
      <c r="K7" s="159"/>
      <c r="L7" s="157" t="s">
        <v>5</v>
      </c>
      <c r="M7" s="158"/>
      <c r="N7" s="158"/>
      <c r="O7" s="6"/>
      <c r="P7" s="157" t="s">
        <v>6</v>
      </c>
      <c r="Q7" s="158"/>
      <c r="R7" s="158"/>
      <c r="S7" s="158"/>
      <c r="T7" s="158"/>
      <c r="U7" s="159"/>
      <c r="V7" s="149" t="s">
        <v>7</v>
      </c>
      <c r="W7" s="149"/>
      <c r="X7" s="149"/>
      <c r="Y7" s="149"/>
      <c r="Z7" s="149"/>
      <c r="AA7" s="149"/>
      <c r="AB7" s="145" t="s">
        <v>8</v>
      </c>
      <c r="AC7" s="145" t="s">
        <v>9</v>
      </c>
      <c r="AD7" s="147" t="s">
        <v>10</v>
      </c>
      <c r="AE7" s="148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</row>
    <row r="8" spans="1:74" s="3" customFormat="1" ht="45" x14ac:dyDescent="0.2">
      <c r="A8" s="8" t="s">
        <v>11</v>
      </c>
      <c r="B8" s="9" t="s">
        <v>12</v>
      </c>
      <c r="C8" s="8" t="s">
        <v>13</v>
      </c>
      <c r="D8" s="8" t="s">
        <v>14</v>
      </c>
      <c r="E8" s="8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20</v>
      </c>
      <c r="K8" s="9" t="s">
        <v>21</v>
      </c>
      <c r="L8" s="9" t="s">
        <v>22</v>
      </c>
      <c r="M8" s="9" t="s">
        <v>23</v>
      </c>
      <c r="N8" s="9" t="s">
        <v>24</v>
      </c>
      <c r="O8" s="9" t="s">
        <v>25</v>
      </c>
      <c r="P8" s="9" t="s">
        <v>26</v>
      </c>
      <c r="Q8" s="9" t="s">
        <v>27</v>
      </c>
      <c r="R8" s="9" t="s">
        <v>28</v>
      </c>
      <c r="S8" s="9" t="s">
        <v>29</v>
      </c>
      <c r="T8" s="9" t="s">
        <v>30</v>
      </c>
      <c r="U8" s="9" t="s">
        <v>31</v>
      </c>
      <c r="V8" s="10" t="s">
        <v>26</v>
      </c>
      <c r="W8" s="10" t="s">
        <v>27</v>
      </c>
      <c r="X8" s="10" t="s">
        <v>28</v>
      </c>
      <c r="Y8" s="10" t="s">
        <v>29</v>
      </c>
      <c r="Z8" s="10" t="s">
        <v>30</v>
      </c>
      <c r="AA8" s="10" t="s">
        <v>32</v>
      </c>
      <c r="AB8" s="146"/>
      <c r="AC8" s="146"/>
      <c r="AD8" s="9" t="s">
        <v>33</v>
      </c>
      <c r="AE8" s="9" t="s">
        <v>34</v>
      </c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</row>
    <row r="9" spans="1:74" ht="87.75" customHeight="1" x14ac:dyDescent="0.2">
      <c r="A9" s="11">
        <v>27</v>
      </c>
      <c r="B9" s="62" t="s">
        <v>35</v>
      </c>
      <c r="C9" s="62" t="s">
        <v>36</v>
      </c>
      <c r="D9" s="62" t="s">
        <v>37</v>
      </c>
      <c r="E9" s="13" t="s">
        <v>38</v>
      </c>
      <c r="F9" s="72" t="s">
        <v>39</v>
      </c>
      <c r="G9" s="64">
        <v>2020680010036</v>
      </c>
      <c r="H9" s="12" t="s">
        <v>40</v>
      </c>
      <c r="I9" s="73" t="s">
        <v>41</v>
      </c>
      <c r="J9" s="15">
        <v>44927</v>
      </c>
      <c r="K9" s="15">
        <v>45291</v>
      </c>
      <c r="L9" s="16">
        <v>1</v>
      </c>
      <c r="M9" s="27">
        <v>0.5</v>
      </c>
      <c r="N9" s="76">
        <f>IFERROR(IF(M9/L9&gt;100%,100%,M9/L9),"-")</f>
        <v>0.5</v>
      </c>
      <c r="O9" s="48" t="s">
        <v>42</v>
      </c>
      <c r="P9" s="83"/>
      <c r="Q9" s="83">
        <f>91329988124+12371148335</f>
        <v>103701136459</v>
      </c>
      <c r="R9" s="89"/>
      <c r="S9" s="89"/>
      <c r="T9" s="83">
        <v>238758068281.23999</v>
      </c>
      <c r="U9" s="78">
        <f>SUM(P9:T9)</f>
        <v>342459204740.23999</v>
      </c>
      <c r="V9" s="79"/>
      <c r="W9" s="80">
        <v>51779696352</v>
      </c>
      <c r="X9" s="80"/>
      <c r="Y9" s="80"/>
      <c r="Z9" s="80">
        <v>125475619899.17999</v>
      </c>
      <c r="AA9" s="78">
        <f>SUM(V9:Z9)</f>
        <v>177255316251.17999</v>
      </c>
      <c r="AB9" s="18">
        <f>IFERROR(AA9/U9,"-")</f>
        <v>0.51759542099512434</v>
      </c>
      <c r="AC9" s="19"/>
      <c r="AD9" s="20" t="s">
        <v>43</v>
      </c>
      <c r="AE9" s="21" t="s">
        <v>44</v>
      </c>
    </row>
    <row r="10" spans="1:74" ht="82.5" customHeight="1" x14ac:dyDescent="0.2">
      <c r="A10" s="11">
        <v>28</v>
      </c>
      <c r="B10" s="62" t="s">
        <v>35</v>
      </c>
      <c r="C10" s="62" t="s">
        <v>36</v>
      </c>
      <c r="D10" s="62" t="s">
        <v>37</v>
      </c>
      <c r="E10" s="13" t="s">
        <v>45</v>
      </c>
      <c r="F10" s="72" t="s">
        <v>46</v>
      </c>
      <c r="G10" s="64">
        <v>2020680010032</v>
      </c>
      <c r="H10" s="12" t="s">
        <v>47</v>
      </c>
      <c r="I10" s="73" t="s">
        <v>48</v>
      </c>
      <c r="J10" s="22">
        <v>44927</v>
      </c>
      <c r="K10" s="22">
        <v>45291</v>
      </c>
      <c r="L10" s="23">
        <v>1</v>
      </c>
      <c r="M10" s="27">
        <v>0.5</v>
      </c>
      <c r="N10" s="76">
        <f>IFERROR(IF(M10/L10&gt;100%,100%,M10/L10),"-")</f>
        <v>0.5</v>
      </c>
      <c r="O10" s="48" t="s">
        <v>281</v>
      </c>
      <c r="P10" s="83"/>
      <c r="Q10" s="83"/>
      <c r="R10" s="89"/>
      <c r="S10" s="89"/>
      <c r="T10" s="83">
        <f>136809750+87000000</f>
        <v>223809750</v>
      </c>
      <c r="U10" s="78">
        <f>SUM(P10:T10)</f>
        <v>223809750</v>
      </c>
      <c r="V10" s="79"/>
      <c r="W10" s="81"/>
      <c r="X10" s="81"/>
      <c r="Y10" s="81"/>
      <c r="Z10" s="80">
        <v>185897833.34</v>
      </c>
      <c r="AA10" s="78">
        <f>SUM(V10:Z10)</f>
        <v>185897833.34</v>
      </c>
      <c r="AB10" s="18">
        <f>IFERROR(AA10/U10,"-")</f>
        <v>0.83060650101257882</v>
      </c>
      <c r="AC10" s="24"/>
      <c r="AD10" s="20" t="s">
        <v>43</v>
      </c>
      <c r="AE10" s="21" t="s">
        <v>44</v>
      </c>
    </row>
    <row r="11" spans="1:74" ht="133.5" customHeight="1" x14ac:dyDescent="0.2">
      <c r="A11" s="11">
        <v>29</v>
      </c>
      <c r="B11" s="62" t="s">
        <v>35</v>
      </c>
      <c r="C11" s="62" t="s">
        <v>36</v>
      </c>
      <c r="D11" s="62" t="s">
        <v>37</v>
      </c>
      <c r="E11" s="13" t="s">
        <v>49</v>
      </c>
      <c r="F11" s="72" t="s">
        <v>50</v>
      </c>
      <c r="G11" s="64">
        <v>2021680010144</v>
      </c>
      <c r="H11" s="12" t="s">
        <v>51</v>
      </c>
      <c r="I11" s="73" t="s">
        <v>52</v>
      </c>
      <c r="J11" s="15">
        <v>44927</v>
      </c>
      <c r="K11" s="15">
        <v>45291</v>
      </c>
      <c r="L11" s="16">
        <v>1</v>
      </c>
      <c r="M11" s="27">
        <v>0.5</v>
      </c>
      <c r="N11" s="76">
        <f>IFERROR(IF(M11/L11&gt;100%,100%,M11/L11),"-")</f>
        <v>0.5</v>
      </c>
      <c r="O11" s="48" t="s">
        <v>53</v>
      </c>
      <c r="P11" s="83"/>
      <c r="Q11" s="83"/>
      <c r="R11" s="89"/>
      <c r="S11" s="89"/>
      <c r="T11" s="83">
        <f>2490585114+89756577</f>
        <v>2580341691</v>
      </c>
      <c r="U11" s="78">
        <f>SUM(P11:T11)</f>
        <v>2580341691</v>
      </c>
      <c r="V11" s="79"/>
      <c r="W11" s="81"/>
      <c r="X11" s="81"/>
      <c r="Y11" s="81"/>
      <c r="Z11" s="80">
        <v>1133989331.97</v>
      </c>
      <c r="AA11" s="78">
        <f>SUM(V11:Z11)</f>
        <v>1133989331.97</v>
      </c>
      <c r="AB11" s="18">
        <f>IFERROR(AA11/U11,"-")</f>
        <v>0.43947254579703648</v>
      </c>
      <c r="AC11" s="24"/>
      <c r="AD11" s="20" t="s">
        <v>43</v>
      </c>
      <c r="AE11" s="21" t="s">
        <v>44</v>
      </c>
    </row>
    <row r="12" spans="1:74" ht="127.5" customHeight="1" x14ac:dyDescent="0.2">
      <c r="A12" s="11">
        <v>30</v>
      </c>
      <c r="B12" s="62" t="s">
        <v>35</v>
      </c>
      <c r="C12" s="62" t="s">
        <v>36</v>
      </c>
      <c r="D12" s="62" t="s">
        <v>37</v>
      </c>
      <c r="E12" s="13" t="s">
        <v>54</v>
      </c>
      <c r="F12" s="72" t="s">
        <v>55</v>
      </c>
      <c r="G12" s="64">
        <v>2020680010032</v>
      </c>
      <c r="H12" s="12" t="s">
        <v>47</v>
      </c>
      <c r="I12" s="73" t="s">
        <v>56</v>
      </c>
      <c r="J12" s="22">
        <v>44927</v>
      </c>
      <c r="K12" s="22">
        <v>45291</v>
      </c>
      <c r="L12" s="200">
        <v>1</v>
      </c>
      <c r="M12" s="198">
        <v>0.5</v>
      </c>
      <c r="N12" s="175">
        <f>IFERROR(IF(M12/L12&gt;100%,100%,M12/L12),"-")</f>
        <v>0.5</v>
      </c>
      <c r="O12" s="48" t="s">
        <v>282</v>
      </c>
      <c r="P12" s="83">
        <v>182332300</v>
      </c>
      <c r="Q12" s="83"/>
      <c r="R12" s="89"/>
      <c r="S12" s="89"/>
      <c r="T12" s="83">
        <v>1479570300</v>
      </c>
      <c r="U12" s="117">
        <f>SUM(P12:T13)</f>
        <v>3683381600</v>
      </c>
      <c r="V12" s="79"/>
      <c r="W12" s="81"/>
      <c r="X12" s="81"/>
      <c r="Y12" s="81"/>
      <c r="Z12" s="80">
        <v>1158760114.6199999</v>
      </c>
      <c r="AA12" s="117">
        <f>SUM(V12:Z13)</f>
        <v>1158760114.6199999</v>
      </c>
      <c r="AB12" s="120">
        <f>IFERROR(AA12/U12,"-")</f>
        <v>0.31459138380340496</v>
      </c>
      <c r="AC12" s="132"/>
      <c r="AD12" s="113" t="s">
        <v>43</v>
      </c>
      <c r="AE12" s="115" t="s">
        <v>44</v>
      </c>
    </row>
    <row r="13" spans="1:74" ht="96" customHeight="1" x14ac:dyDescent="0.2">
      <c r="A13" s="11">
        <v>30</v>
      </c>
      <c r="B13" s="62" t="s">
        <v>35</v>
      </c>
      <c r="C13" s="62" t="s">
        <v>36</v>
      </c>
      <c r="D13" s="62" t="s">
        <v>37</v>
      </c>
      <c r="E13" s="13" t="s">
        <v>54</v>
      </c>
      <c r="F13" s="72" t="s">
        <v>55</v>
      </c>
      <c r="G13" s="64"/>
      <c r="H13" s="62" t="s">
        <v>283</v>
      </c>
      <c r="I13" s="95" t="s">
        <v>284</v>
      </c>
      <c r="J13" s="96"/>
      <c r="K13" s="96"/>
      <c r="L13" s="201"/>
      <c r="M13" s="199"/>
      <c r="N13" s="176"/>
      <c r="O13" s="101" t="s">
        <v>285</v>
      </c>
      <c r="P13" s="83">
        <f>1557239500+70000000</f>
        <v>1627239500</v>
      </c>
      <c r="Q13" s="83"/>
      <c r="R13" s="83"/>
      <c r="S13" s="83"/>
      <c r="T13" s="83">
        <v>394239500</v>
      </c>
      <c r="U13" s="119"/>
      <c r="V13" s="79"/>
      <c r="W13" s="81"/>
      <c r="X13" s="81"/>
      <c r="Y13" s="81"/>
      <c r="Z13" s="80"/>
      <c r="AA13" s="119"/>
      <c r="AB13" s="122"/>
      <c r="AC13" s="133"/>
      <c r="AD13" s="114"/>
      <c r="AE13" s="116"/>
    </row>
    <row r="14" spans="1:74" ht="57" x14ac:dyDescent="0.2">
      <c r="A14" s="11">
        <v>31</v>
      </c>
      <c r="B14" s="62" t="s">
        <v>35</v>
      </c>
      <c r="C14" s="62" t="s">
        <v>36</v>
      </c>
      <c r="D14" s="62" t="s">
        <v>37</v>
      </c>
      <c r="E14" s="13" t="s">
        <v>57</v>
      </c>
      <c r="F14" s="72" t="s">
        <v>58</v>
      </c>
      <c r="G14" s="64">
        <v>2020680010032</v>
      </c>
      <c r="H14" s="12" t="s">
        <v>47</v>
      </c>
      <c r="I14" s="73" t="s">
        <v>59</v>
      </c>
      <c r="J14" s="22">
        <v>44927</v>
      </c>
      <c r="K14" s="22">
        <v>45291</v>
      </c>
      <c r="L14" s="25">
        <v>1</v>
      </c>
      <c r="M14" s="26">
        <v>1</v>
      </c>
      <c r="N14" s="76">
        <f>IFERROR(IF(M14/L14&gt;100%,100%,M14/L14),"-")</f>
        <v>1</v>
      </c>
      <c r="O14" s="48" t="s">
        <v>60</v>
      </c>
      <c r="P14" s="83"/>
      <c r="Q14" s="83">
        <v>57750000</v>
      </c>
      <c r="R14" s="89"/>
      <c r="S14" s="90"/>
      <c r="T14" s="83"/>
      <c r="U14" s="78">
        <f>SUM(P14:T14)</f>
        <v>57750000</v>
      </c>
      <c r="V14" s="79"/>
      <c r="W14" s="80">
        <v>50000000</v>
      </c>
      <c r="X14" s="81"/>
      <c r="Y14" s="79"/>
      <c r="Z14" s="79"/>
      <c r="AA14" s="78">
        <f>SUM(V14:Z14)</f>
        <v>50000000</v>
      </c>
      <c r="AB14" s="18">
        <f>IFERROR(AA14/U14,"-")</f>
        <v>0.86580086580086579</v>
      </c>
      <c r="AC14" s="24"/>
      <c r="AD14" s="20" t="s">
        <v>43</v>
      </c>
      <c r="AE14" s="21" t="s">
        <v>44</v>
      </c>
    </row>
    <row r="15" spans="1:74" ht="57" x14ac:dyDescent="0.2">
      <c r="A15" s="11">
        <v>32</v>
      </c>
      <c r="B15" s="62" t="s">
        <v>35</v>
      </c>
      <c r="C15" s="62" t="s">
        <v>36</v>
      </c>
      <c r="D15" s="62" t="s">
        <v>37</v>
      </c>
      <c r="E15" s="13" t="s">
        <v>61</v>
      </c>
      <c r="F15" s="72" t="s">
        <v>62</v>
      </c>
      <c r="G15" s="64">
        <v>2020680010032</v>
      </c>
      <c r="H15" s="12" t="s">
        <v>47</v>
      </c>
      <c r="I15" s="73" t="s">
        <v>63</v>
      </c>
      <c r="J15" s="22">
        <v>44927</v>
      </c>
      <c r="K15" s="22">
        <v>45291</v>
      </c>
      <c r="L15" s="23">
        <v>1</v>
      </c>
      <c r="M15" s="27">
        <v>1</v>
      </c>
      <c r="N15" s="76">
        <f>IFERROR(IF(M15/L15&gt;100%,100%,M15/L15),"-")</f>
        <v>1</v>
      </c>
      <c r="O15" s="48" t="s">
        <v>286</v>
      </c>
      <c r="P15" s="83">
        <f>354450000+10000000</f>
        <v>364450000</v>
      </c>
      <c r="Q15" s="83">
        <v>571680900</v>
      </c>
      <c r="R15" s="89"/>
      <c r="S15" s="89"/>
      <c r="T15" s="83"/>
      <c r="U15" s="78">
        <f>SUM(P15:T15)</f>
        <v>936130900</v>
      </c>
      <c r="V15" s="79">
        <v>354450000</v>
      </c>
      <c r="W15" s="79">
        <v>500022666.66000003</v>
      </c>
      <c r="X15" s="81"/>
      <c r="Y15" s="81"/>
      <c r="Z15" s="81"/>
      <c r="AA15" s="78">
        <f>SUM(V15:Z15)</f>
        <v>854472666.66000009</v>
      </c>
      <c r="AB15" s="18">
        <f>IFERROR(AA15/U15,"-")</f>
        <v>0.91277049679697586</v>
      </c>
      <c r="AC15" s="24"/>
      <c r="AD15" s="20" t="s">
        <v>43</v>
      </c>
      <c r="AE15" s="21" t="s">
        <v>44</v>
      </c>
    </row>
    <row r="16" spans="1:74" ht="57" customHeight="1" x14ac:dyDescent="0.2">
      <c r="A16" s="11">
        <v>33</v>
      </c>
      <c r="B16" s="62" t="s">
        <v>35</v>
      </c>
      <c r="C16" s="62" t="s">
        <v>36</v>
      </c>
      <c r="D16" s="62" t="s">
        <v>37</v>
      </c>
      <c r="E16" s="13" t="s">
        <v>64</v>
      </c>
      <c r="F16" s="72" t="s">
        <v>65</v>
      </c>
      <c r="G16" s="64">
        <v>2021080010145</v>
      </c>
      <c r="H16" s="12" t="s">
        <v>66</v>
      </c>
      <c r="I16" s="73" t="s">
        <v>67</v>
      </c>
      <c r="J16" s="22">
        <v>44927</v>
      </c>
      <c r="K16" s="22">
        <v>45291</v>
      </c>
      <c r="L16" s="200">
        <v>0.5</v>
      </c>
      <c r="M16" s="198">
        <v>0.25</v>
      </c>
      <c r="N16" s="175">
        <f>IFERROR(IF(M16/L16&gt;100%,100%,M16/L16),"-")</f>
        <v>0.5</v>
      </c>
      <c r="O16" s="48" t="s">
        <v>68</v>
      </c>
      <c r="P16" s="83"/>
      <c r="Q16" s="83"/>
      <c r="R16" s="89"/>
      <c r="S16" s="89"/>
      <c r="T16" s="83">
        <v>24493795486</v>
      </c>
      <c r="U16" s="117">
        <f>SUM(P16:T17)</f>
        <v>25200000000</v>
      </c>
      <c r="V16" s="79"/>
      <c r="W16" s="81"/>
      <c r="X16" s="81"/>
      <c r="Y16" s="81"/>
      <c r="Z16" s="81"/>
      <c r="AA16" s="117">
        <f>SUM(V16:Z17)</f>
        <v>706204514</v>
      </c>
      <c r="AB16" s="120">
        <f>IFERROR(AA16/U16,"-")</f>
        <v>2.8023988650793651E-2</v>
      </c>
      <c r="AC16" s="166">
        <v>81651552</v>
      </c>
      <c r="AD16" s="113" t="s">
        <v>43</v>
      </c>
      <c r="AE16" s="115" t="s">
        <v>44</v>
      </c>
    </row>
    <row r="17" spans="1:31" ht="57" x14ac:dyDescent="0.2">
      <c r="A17" s="11">
        <v>33</v>
      </c>
      <c r="B17" s="62" t="s">
        <v>35</v>
      </c>
      <c r="C17" s="62" t="s">
        <v>36</v>
      </c>
      <c r="D17" s="62" t="s">
        <v>37</v>
      </c>
      <c r="E17" s="13" t="s">
        <v>64</v>
      </c>
      <c r="F17" s="72" t="s">
        <v>65</v>
      </c>
      <c r="G17" s="64">
        <v>2023680010003</v>
      </c>
      <c r="H17" s="12" t="s">
        <v>69</v>
      </c>
      <c r="I17" s="73" t="s">
        <v>287</v>
      </c>
      <c r="J17" s="22">
        <v>44965</v>
      </c>
      <c r="K17" s="22">
        <v>45291</v>
      </c>
      <c r="L17" s="201"/>
      <c r="M17" s="199"/>
      <c r="N17" s="176"/>
      <c r="O17" s="48" t="s">
        <v>288</v>
      </c>
      <c r="P17" s="83"/>
      <c r="Q17" s="83"/>
      <c r="R17" s="89"/>
      <c r="S17" s="89"/>
      <c r="T17" s="83">
        <v>706204514</v>
      </c>
      <c r="U17" s="119"/>
      <c r="V17" s="79"/>
      <c r="W17" s="81"/>
      <c r="X17" s="81"/>
      <c r="Y17" s="81"/>
      <c r="Z17" s="80">
        <v>706204514</v>
      </c>
      <c r="AA17" s="119"/>
      <c r="AB17" s="122"/>
      <c r="AC17" s="167"/>
      <c r="AD17" s="114"/>
      <c r="AE17" s="116"/>
    </row>
    <row r="18" spans="1:31" ht="57" x14ac:dyDescent="0.2">
      <c r="A18" s="11">
        <v>34</v>
      </c>
      <c r="B18" s="62" t="s">
        <v>35</v>
      </c>
      <c r="C18" s="62" t="s">
        <v>36</v>
      </c>
      <c r="D18" s="62" t="s">
        <v>37</v>
      </c>
      <c r="E18" s="13" t="s">
        <v>70</v>
      </c>
      <c r="F18" s="72" t="s">
        <v>71</v>
      </c>
      <c r="G18" s="64">
        <v>2021680010105</v>
      </c>
      <c r="H18" s="12" t="s">
        <v>289</v>
      </c>
      <c r="I18" s="73" t="s">
        <v>290</v>
      </c>
      <c r="J18" s="22">
        <v>45055</v>
      </c>
      <c r="K18" s="22">
        <v>45291</v>
      </c>
      <c r="L18" s="28">
        <v>1</v>
      </c>
      <c r="M18" s="49">
        <v>0.1</v>
      </c>
      <c r="N18" s="76">
        <f>IFERROR(IF(M18/L18&gt;100%,100%,M18/L18),"-")</f>
        <v>0.1</v>
      </c>
      <c r="O18" s="77" t="s">
        <v>291</v>
      </c>
      <c r="P18" s="83">
        <v>117000000</v>
      </c>
      <c r="Q18" s="91"/>
      <c r="R18" s="91"/>
      <c r="S18" s="83"/>
      <c r="T18" s="89"/>
      <c r="U18" s="78">
        <f>SUM(P18:T18)</f>
        <v>117000000</v>
      </c>
      <c r="V18" s="79">
        <v>117000000</v>
      </c>
      <c r="W18" s="79"/>
      <c r="X18" s="79"/>
      <c r="Y18" s="79"/>
      <c r="Z18" s="79"/>
      <c r="AA18" s="78">
        <f>SUM(V18:Z18)</f>
        <v>117000000</v>
      </c>
      <c r="AB18" s="18">
        <f>IFERROR(AA18/U18,"-")</f>
        <v>1</v>
      </c>
      <c r="AC18" s="93">
        <v>17023333.34</v>
      </c>
      <c r="AD18" s="20" t="s">
        <v>43</v>
      </c>
      <c r="AE18" s="21" t="s">
        <v>44</v>
      </c>
    </row>
    <row r="19" spans="1:31" ht="61.5" customHeight="1" x14ac:dyDescent="0.2">
      <c r="A19" s="11">
        <v>35</v>
      </c>
      <c r="B19" s="62" t="s">
        <v>35</v>
      </c>
      <c r="C19" s="62" t="s">
        <v>36</v>
      </c>
      <c r="D19" s="62" t="s">
        <v>37</v>
      </c>
      <c r="E19" s="13" t="s">
        <v>73</v>
      </c>
      <c r="F19" s="72" t="s">
        <v>74</v>
      </c>
      <c r="G19" s="64">
        <v>2020680010130</v>
      </c>
      <c r="H19" s="12" t="s">
        <v>75</v>
      </c>
      <c r="I19" s="73" t="s">
        <v>76</v>
      </c>
      <c r="J19" s="15">
        <v>44927</v>
      </c>
      <c r="K19" s="15">
        <v>45291</v>
      </c>
      <c r="L19" s="150">
        <v>1</v>
      </c>
      <c r="M19" s="202">
        <v>0.1</v>
      </c>
      <c r="N19" s="175">
        <f>IFERROR(IF(M19/L19&gt;100%,100%,M19/L19),"-")</f>
        <v>0.1</v>
      </c>
      <c r="O19" s="48" t="s">
        <v>292</v>
      </c>
      <c r="P19" s="83">
        <f>644835190.17</f>
        <v>644835190.16999996</v>
      </c>
      <c r="Q19" s="91"/>
      <c r="R19" s="91"/>
      <c r="S19" s="91"/>
      <c r="T19" s="83">
        <v>92664809.829999998</v>
      </c>
      <c r="U19" s="117">
        <f>SUM(P19:T20)</f>
        <v>837500000</v>
      </c>
      <c r="V19" s="79">
        <v>577500000</v>
      </c>
      <c r="W19" s="79"/>
      <c r="X19" s="82"/>
      <c r="Y19" s="79"/>
      <c r="Z19" s="79">
        <v>60000000</v>
      </c>
      <c r="AA19" s="117">
        <f>SUM(V19:Z20)</f>
        <v>637500000</v>
      </c>
      <c r="AB19" s="120">
        <f>IFERROR(AA19/U19,"-")</f>
        <v>0.76119402985074625</v>
      </c>
      <c r="AC19" s="132"/>
      <c r="AD19" s="113" t="s">
        <v>43</v>
      </c>
      <c r="AE19" s="115" t="s">
        <v>44</v>
      </c>
    </row>
    <row r="20" spans="1:31" ht="75" customHeight="1" x14ac:dyDescent="0.2">
      <c r="A20" s="11">
        <v>35</v>
      </c>
      <c r="B20" s="62" t="s">
        <v>35</v>
      </c>
      <c r="C20" s="62" t="s">
        <v>36</v>
      </c>
      <c r="D20" s="62" t="s">
        <v>37</v>
      </c>
      <c r="E20" s="13" t="s">
        <v>73</v>
      </c>
      <c r="F20" s="72" t="s">
        <v>74</v>
      </c>
      <c r="G20" s="64"/>
      <c r="H20" s="62" t="s">
        <v>293</v>
      </c>
      <c r="I20" s="95"/>
      <c r="J20" s="96"/>
      <c r="K20" s="96"/>
      <c r="L20" s="152"/>
      <c r="M20" s="203"/>
      <c r="N20" s="176"/>
      <c r="O20" s="48" t="s">
        <v>294</v>
      </c>
      <c r="P20" s="83">
        <v>100000000</v>
      </c>
      <c r="Q20" s="91"/>
      <c r="R20" s="91"/>
      <c r="S20" s="91"/>
      <c r="T20" s="83"/>
      <c r="U20" s="119"/>
      <c r="V20" s="79"/>
      <c r="W20" s="79"/>
      <c r="X20" s="82"/>
      <c r="Y20" s="79"/>
      <c r="Z20" s="79"/>
      <c r="AA20" s="119"/>
      <c r="AB20" s="122"/>
      <c r="AC20" s="133"/>
      <c r="AD20" s="114"/>
      <c r="AE20" s="116"/>
    </row>
    <row r="21" spans="1:31" ht="57" x14ac:dyDescent="0.2">
      <c r="A21" s="11">
        <v>38</v>
      </c>
      <c r="B21" s="62" t="s">
        <v>35</v>
      </c>
      <c r="C21" s="62" t="s">
        <v>77</v>
      </c>
      <c r="D21" s="62" t="s">
        <v>78</v>
      </c>
      <c r="E21" s="13" t="s">
        <v>79</v>
      </c>
      <c r="F21" s="72" t="s">
        <v>80</v>
      </c>
      <c r="G21" s="64">
        <v>2020680010101</v>
      </c>
      <c r="H21" s="12" t="s">
        <v>81</v>
      </c>
      <c r="I21" s="73" t="s">
        <v>82</v>
      </c>
      <c r="J21" s="15">
        <v>44927</v>
      </c>
      <c r="K21" s="15">
        <v>45291</v>
      </c>
      <c r="L21" s="28">
        <v>4</v>
      </c>
      <c r="M21" s="26">
        <v>32</v>
      </c>
      <c r="N21" s="76">
        <f>IFERROR(IF(M21/L21&gt;100%,100%,M21/L21),"-")</f>
        <v>1</v>
      </c>
      <c r="O21" s="48" t="s">
        <v>295</v>
      </c>
      <c r="P21" s="83">
        <f>112000000+12000000</f>
        <v>124000000</v>
      </c>
      <c r="Q21" s="91">
        <v>144668291</v>
      </c>
      <c r="R21" s="91"/>
      <c r="S21" s="91"/>
      <c r="T21" s="83">
        <v>41109831.170000002</v>
      </c>
      <c r="U21" s="78">
        <f>SUM(P21:T21)</f>
        <v>309778122.17000002</v>
      </c>
      <c r="V21" s="79">
        <v>107120000</v>
      </c>
      <c r="W21" s="79">
        <v>144668291</v>
      </c>
      <c r="X21" s="82"/>
      <c r="Y21" s="79"/>
      <c r="Z21" s="79">
        <v>14162500</v>
      </c>
      <c r="AA21" s="78">
        <f>SUM(V21:Z21)</f>
        <v>265950791</v>
      </c>
      <c r="AB21" s="18">
        <f>IFERROR(AA21/U21,"-")</f>
        <v>0.85852025035535451</v>
      </c>
      <c r="AC21" s="29"/>
      <c r="AD21" s="20" t="s">
        <v>43</v>
      </c>
      <c r="AE21" s="21" t="s">
        <v>44</v>
      </c>
    </row>
    <row r="22" spans="1:31" ht="57" x14ac:dyDescent="0.2">
      <c r="A22" s="11">
        <v>39</v>
      </c>
      <c r="B22" s="62" t="s">
        <v>35</v>
      </c>
      <c r="C22" s="62" t="s">
        <v>77</v>
      </c>
      <c r="D22" s="62" t="s">
        <v>78</v>
      </c>
      <c r="E22" s="13" t="s">
        <v>83</v>
      </c>
      <c r="F22" s="72" t="s">
        <v>84</v>
      </c>
      <c r="G22" s="64">
        <v>2020680010101</v>
      </c>
      <c r="H22" s="12" t="s">
        <v>81</v>
      </c>
      <c r="I22" s="73" t="s">
        <v>85</v>
      </c>
      <c r="J22" s="15">
        <v>44927</v>
      </c>
      <c r="K22" s="15">
        <v>45291</v>
      </c>
      <c r="L22" s="28">
        <v>4</v>
      </c>
      <c r="M22" s="26">
        <v>4</v>
      </c>
      <c r="N22" s="76">
        <f>IFERROR(IF(M22/L22&gt;100%,100%,M22/L22),"-")</f>
        <v>1</v>
      </c>
      <c r="O22" s="48" t="s">
        <v>86</v>
      </c>
      <c r="P22" s="83"/>
      <c r="Q22" s="91">
        <v>349106000</v>
      </c>
      <c r="R22" s="91"/>
      <c r="S22" s="91"/>
      <c r="T22" s="83"/>
      <c r="U22" s="78">
        <f>SUM(P22:T22)</f>
        <v>349106000</v>
      </c>
      <c r="V22" s="79"/>
      <c r="W22" s="79">
        <v>307528333.32999998</v>
      </c>
      <c r="X22" s="82"/>
      <c r="Y22" s="79"/>
      <c r="Z22" s="79"/>
      <c r="AA22" s="78">
        <f>SUM(V22:Z22)</f>
        <v>307528333.32999998</v>
      </c>
      <c r="AB22" s="18">
        <f>IFERROR(AA22/U22,"-")</f>
        <v>0.88090245750574314</v>
      </c>
      <c r="AC22" s="31"/>
      <c r="AD22" s="20" t="s">
        <v>43</v>
      </c>
      <c r="AE22" s="21" t="s">
        <v>44</v>
      </c>
    </row>
    <row r="23" spans="1:31" ht="57" x14ac:dyDescent="0.2">
      <c r="A23" s="11">
        <v>40</v>
      </c>
      <c r="B23" s="62" t="s">
        <v>35</v>
      </c>
      <c r="C23" s="62" t="s">
        <v>77</v>
      </c>
      <c r="D23" s="62" t="s">
        <v>87</v>
      </c>
      <c r="E23" s="13" t="s">
        <v>88</v>
      </c>
      <c r="F23" s="72" t="s">
        <v>89</v>
      </c>
      <c r="G23" s="64">
        <v>2020680010047</v>
      </c>
      <c r="H23" s="12" t="s">
        <v>90</v>
      </c>
      <c r="I23" s="73" t="s">
        <v>91</v>
      </c>
      <c r="J23" s="15">
        <v>44927</v>
      </c>
      <c r="K23" s="15">
        <v>45291</v>
      </c>
      <c r="L23" s="150">
        <v>2</v>
      </c>
      <c r="M23" s="195">
        <v>2</v>
      </c>
      <c r="N23" s="175">
        <f>IFERROR(IF(M23/L23&gt;100%,100%,M23/L23),"-")</f>
        <v>1</v>
      </c>
      <c r="O23" s="48" t="s">
        <v>92</v>
      </c>
      <c r="P23" s="83"/>
      <c r="Q23" s="91">
        <v>461129791</v>
      </c>
      <c r="R23" s="91"/>
      <c r="S23" s="91"/>
      <c r="T23" s="83">
        <v>248745000</v>
      </c>
      <c r="U23" s="117">
        <f>SUM(P23:T25)</f>
        <v>2163199532</v>
      </c>
      <c r="V23" s="79"/>
      <c r="W23" s="79">
        <v>410117574.31</v>
      </c>
      <c r="X23" s="82"/>
      <c r="Y23" s="82"/>
      <c r="Z23" s="79">
        <v>237502666.66</v>
      </c>
      <c r="AA23" s="117">
        <f>SUM(V23:Z25)</f>
        <v>808726240.96000004</v>
      </c>
      <c r="AB23" s="120">
        <f>IFERROR(AA23/U23,"-")</f>
        <v>0.37385651623744898</v>
      </c>
      <c r="AC23" s="134"/>
      <c r="AD23" s="113" t="s">
        <v>43</v>
      </c>
      <c r="AE23" s="170" t="s">
        <v>44</v>
      </c>
    </row>
    <row r="24" spans="1:31" ht="75.75" customHeight="1" x14ac:dyDescent="0.2">
      <c r="A24" s="11">
        <v>40</v>
      </c>
      <c r="B24" s="62" t="s">
        <v>35</v>
      </c>
      <c r="C24" s="62" t="s">
        <v>77</v>
      </c>
      <c r="D24" s="62" t="s">
        <v>87</v>
      </c>
      <c r="E24" s="13" t="s">
        <v>88</v>
      </c>
      <c r="F24" s="72" t="s">
        <v>89</v>
      </c>
      <c r="G24" s="64">
        <v>2022680010019</v>
      </c>
      <c r="H24" s="12" t="s">
        <v>296</v>
      </c>
      <c r="I24" s="73" t="s">
        <v>91</v>
      </c>
      <c r="J24" s="15">
        <v>44927</v>
      </c>
      <c r="K24" s="15">
        <v>45291</v>
      </c>
      <c r="L24" s="151"/>
      <c r="M24" s="196"/>
      <c r="N24" s="194"/>
      <c r="O24" s="48" t="s">
        <v>297</v>
      </c>
      <c r="P24" s="83"/>
      <c r="Q24" s="83">
        <v>1450524741</v>
      </c>
      <c r="R24" s="91"/>
      <c r="S24" s="91"/>
      <c r="T24" s="83"/>
      <c r="U24" s="118"/>
      <c r="V24" s="79"/>
      <c r="W24" s="79">
        <v>161105999.99000001</v>
      </c>
      <c r="X24" s="82"/>
      <c r="Y24" s="82"/>
      <c r="Z24" s="79"/>
      <c r="AA24" s="118"/>
      <c r="AB24" s="121"/>
      <c r="AC24" s="135"/>
      <c r="AD24" s="126"/>
      <c r="AE24" s="171"/>
    </row>
    <row r="25" spans="1:31" ht="86.25" customHeight="1" x14ac:dyDescent="0.2">
      <c r="A25" s="11">
        <v>40</v>
      </c>
      <c r="B25" s="62" t="s">
        <v>35</v>
      </c>
      <c r="C25" s="62" t="s">
        <v>77</v>
      </c>
      <c r="D25" s="62" t="s">
        <v>87</v>
      </c>
      <c r="E25" s="13" t="s">
        <v>88</v>
      </c>
      <c r="F25" s="72" t="s">
        <v>89</v>
      </c>
      <c r="G25" s="64"/>
      <c r="H25" s="95" t="s">
        <v>298</v>
      </c>
      <c r="I25" s="95" t="s">
        <v>298</v>
      </c>
      <c r="J25" s="96"/>
      <c r="K25" s="96"/>
      <c r="L25" s="152"/>
      <c r="M25" s="197"/>
      <c r="N25" s="176"/>
      <c r="O25" s="48" t="s">
        <v>299</v>
      </c>
      <c r="P25" s="83"/>
      <c r="Q25" s="91">
        <v>2800000</v>
      </c>
      <c r="R25" s="91"/>
      <c r="S25" s="91"/>
      <c r="T25" s="83"/>
      <c r="U25" s="119"/>
      <c r="V25" s="79"/>
      <c r="W25" s="79"/>
      <c r="X25" s="82"/>
      <c r="Y25" s="82"/>
      <c r="Z25" s="79"/>
      <c r="AA25" s="119"/>
      <c r="AB25" s="122"/>
      <c r="AC25" s="136"/>
      <c r="AD25" s="114"/>
      <c r="AE25" s="172"/>
    </row>
    <row r="26" spans="1:31" ht="57" x14ac:dyDescent="0.2">
      <c r="A26" s="11">
        <v>41</v>
      </c>
      <c r="B26" s="62" t="s">
        <v>35</v>
      </c>
      <c r="C26" s="62" t="s">
        <v>77</v>
      </c>
      <c r="D26" s="62" t="s">
        <v>87</v>
      </c>
      <c r="E26" s="13" t="s">
        <v>93</v>
      </c>
      <c r="F26" s="72" t="s">
        <v>94</v>
      </c>
      <c r="G26" s="64">
        <v>2020680010047</v>
      </c>
      <c r="H26" s="12" t="s">
        <v>90</v>
      </c>
      <c r="I26" s="73" t="s">
        <v>95</v>
      </c>
      <c r="J26" s="15">
        <v>44927</v>
      </c>
      <c r="K26" s="15">
        <v>45291</v>
      </c>
      <c r="L26" s="191">
        <v>0.95</v>
      </c>
      <c r="M26" s="188">
        <v>0.43099999999999999</v>
      </c>
      <c r="N26" s="175">
        <f>IFERROR(IF(M26/L26&gt;100%,100%,M26/L26),"-")</f>
        <v>0.4536842105263158</v>
      </c>
      <c r="O26" s="48" t="s">
        <v>96</v>
      </c>
      <c r="P26" s="83"/>
      <c r="Q26" s="91">
        <v>329290350</v>
      </c>
      <c r="R26" s="91"/>
      <c r="S26" s="91"/>
      <c r="T26" s="83"/>
      <c r="U26" s="117">
        <f>SUM(P26:T28)</f>
        <v>1022221493</v>
      </c>
      <c r="V26" s="79"/>
      <c r="W26" s="79">
        <v>316794183.31</v>
      </c>
      <c r="X26" s="82"/>
      <c r="Y26" s="82"/>
      <c r="Z26" s="82"/>
      <c r="AA26" s="117">
        <f>SUM(V26:Z28)</f>
        <v>370514183.30000001</v>
      </c>
      <c r="AB26" s="120">
        <f>IFERROR(AA26/U26,"-")</f>
        <v>0.3624597857090841</v>
      </c>
      <c r="AC26" s="134"/>
      <c r="AD26" s="113" t="s">
        <v>43</v>
      </c>
      <c r="AE26" s="170" t="s">
        <v>44</v>
      </c>
    </row>
    <row r="27" spans="1:31" ht="72.75" customHeight="1" x14ac:dyDescent="0.2">
      <c r="A27" s="11">
        <v>41</v>
      </c>
      <c r="B27" s="62" t="s">
        <v>35</v>
      </c>
      <c r="C27" s="62" t="s">
        <v>77</v>
      </c>
      <c r="D27" s="62" t="s">
        <v>87</v>
      </c>
      <c r="E27" s="13" t="s">
        <v>93</v>
      </c>
      <c r="F27" s="72" t="s">
        <v>94</v>
      </c>
      <c r="G27" s="64">
        <v>2022680010019</v>
      </c>
      <c r="H27" s="12" t="s">
        <v>296</v>
      </c>
      <c r="I27" s="73" t="s">
        <v>95</v>
      </c>
      <c r="J27" s="15">
        <v>44927</v>
      </c>
      <c r="K27" s="15">
        <v>45291</v>
      </c>
      <c r="L27" s="192"/>
      <c r="M27" s="189"/>
      <c r="N27" s="194"/>
      <c r="O27" s="48" t="s">
        <v>300</v>
      </c>
      <c r="P27" s="83"/>
      <c r="Q27" s="91">
        <v>75000000</v>
      </c>
      <c r="R27" s="91"/>
      <c r="S27" s="91"/>
      <c r="T27" s="83"/>
      <c r="U27" s="118"/>
      <c r="V27" s="79"/>
      <c r="W27" s="79">
        <v>53719999.990000002</v>
      </c>
      <c r="X27" s="82"/>
      <c r="Y27" s="82"/>
      <c r="Z27" s="82"/>
      <c r="AA27" s="118"/>
      <c r="AB27" s="121"/>
      <c r="AC27" s="135"/>
      <c r="AD27" s="126"/>
      <c r="AE27" s="171"/>
    </row>
    <row r="28" spans="1:31" ht="72.75" customHeight="1" x14ac:dyDescent="0.2">
      <c r="A28" s="11">
        <v>41</v>
      </c>
      <c r="B28" s="62" t="s">
        <v>35</v>
      </c>
      <c r="C28" s="62" t="s">
        <v>77</v>
      </c>
      <c r="D28" s="62" t="s">
        <v>87</v>
      </c>
      <c r="E28" s="13" t="s">
        <v>93</v>
      </c>
      <c r="F28" s="72" t="s">
        <v>94</v>
      </c>
      <c r="G28" s="64"/>
      <c r="H28" s="95" t="s">
        <v>298</v>
      </c>
      <c r="I28" s="95" t="s">
        <v>298</v>
      </c>
      <c r="J28" s="96"/>
      <c r="K28" s="96"/>
      <c r="L28" s="193"/>
      <c r="M28" s="190"/>
      <c r="N28" s="176"/>
      <c r="O28" s="48" t="s">
        <v>301</v>
      </c>
      <c r="P28" s="83"/>
      <c r="Q28" s="91"/>
      <c r="R28" s="91"/>
      <c r="S28" s="91"/>
      <c r="T28" s="83">
        <v>617931143</v>
      </c>
      <c r="U28" s="119"/>
      <c r="V28" s="79"/>
      <c r="W28" s="79"/>
      <c r="X28" s="82"/>
      <c r="Y28" s="82"/>
      <c r="Z28" s="82"/>
      <c r="AA28" s="119"/>
      <c r="AB28" s="122"/>
      <c r="AC28" s="136"/>
      <c r="AD28" s="114"/>
      <c r="AE28" s="172"/>
    </row>
    <row r="29" spans="1:31" ht="57" x14ac:dyDescent="0.2">
      <c r="A29" s="11">
        <v>42</v>
      </c>
      <c r="B29" s="62" t="s">
        <v>35</v>
      </c>
      <c r="C29" s="62" t="s">
        <v>77</v>
      </c>
      <c r="D29" s="62" t="s">
        <v>97</v>
      </c>
      <c r="E29" s="13" t="s">
        <v>98</v>
      </c>
      <c r="F29" s="72" t="s">
        <v>99</v>
      </c>
      <c r="G29" s="64">
        <v>2020680010111</v>
      </c>
      <c r="H29" s="12" t="s">
        <v>100</v>
      </c>
      <c r="I29" s="73" t="s">
        <v>101</v>
      </c>
      <c r="J29" s="15">
        <v>44927</v>
      </c>
      <c r="K29" s="15">
        <v>45291</v>
      </c>
      <c r="L29" s="150">
        <v>1</v>
      </c>
      <c r="M29" s="173">
        <v>0.5</v>
      </c>
      <c r="N29" s="175">
        <f>IFERROR(IF(M29/L29&gt;100%,100%,M29/L29),"-")</f>
        <v>0.5</v>
      </c>
      <c r="O29" s="48" t="s">
        <v>102</v>
      </c>
      <c r="P29" s="83">
        <f>252440810-112000000</f>
        <v>140440810</v>
      </c>
      <c r="Q29" s="91">
        <v>129780000</v>
      </c>
      <c r="R29" s="91"/>
      <c r="S29" s="91"/>
      <c r="T29" s="83">
        <v>203838300</v>
      </c>
      <c r="U29" s="117">
        <f>SUM(P29:T30)</f>
        <v>1554202001</v>
      </c>
      <c r="V29" s="79">
        <v>140440810</v>
      </c>
      <c r="W29" s="79">
        <v>124286666.66</v>
      </c>
      <c r="X29" s="82"/>
      <c r="Y29" s="82"/>
      <c r="Z29" s="79">
        <v>203838300</v>
      </c>
      <c r="AA29" s="117">
        <f>SUM(V29:Z30)</f>
        <v>1416782959.3399999</v>
      </c>
      <c r="AB29" s="120">
        <f>IFERROR(AA29/U29,"-")</f>
        <v>0.911582251488814</v>
      </c>
      <c r="AC29" s="168"/>
      <c r="AD29" s="113" t="s">
        <v>43</v>
      </c>
      <c r="AE29" s="115" t="s">
        <v>44</v>
      </c>
    </row>
    <row r="30" spans="1:31" ht="64.5" customHeight="1" x14ac:dyDescent="0.2">
      <c r="A30" s="11">
        <v>42</v>
      </c>
      <c r="B30" s="62" t="s">
        <v>35</v>
      </c>
      <c r="C30" s="62" t="s">
        <v>77</v>
      </c>
      <c r="D30" s="62" t="s">
        <v>97</v>
      </c>
      <c r="E30" s="13" t="s">
        <v>98</v>
      </c>
      <c r="F30" s="72" t="s">
        <v>99</v>
      </c>
      <c r="G30" s="64">
        <v>2022680010028</v>
      </c>
      <c r="H30" s="12" t="s">
        <v>103</v>
      </c>
      <c r="I30" s="73" t="s">
        <v>104</v>
      </c>
      <c r="J30" s="15">
        <v>44927</v>
      </c>
      <c r="K30" s="15">
        <v>45291</v>
      </c>
      <c r="L30" s="152"/>
      <c r="M30" s="174"/>
      <c r="N30" s="176"/>
      <c r="O30" s="48" t="s">
        <v>105</v>
      </c>
      <c r="P30" s="83"/>
      <c r="Q30" s="91">
        <v>1001527628</v>
      </c>
      <c r="R30" s="91"/>
      <c r="S30" s="91"/>
      <c r="T30" s="83">
        <v>78615263</v>
      </c>
      <c r="U30" s="119"/>
      <c r="V30" s="79"/>
      <c r="W30" s="79">
        <v>876691849.34000003</v>
      </c>
      <c r="X30" s="82"/>
      <c r="Y30" s="82"/>
      <c r="Z30" s="79">
        <v>71525333.340000004</v>
      </c>
      <c r="AA30" s="119"/>
      <c r="AB30" s="122"/>
      <c r="AC30" s="169"/>
      <c r="AD30" s="114"/>
      <c r="AE30" s="116"/>
    </row>
    <row r="31" spans="1:31" ht="91.5" customHeight="1" x14ac:dyDescent="0.2">
      <c r="A31" s="11">
        <v>43</v>
      </c>
      <c r="B31" s="62" t="s">
        <v>35</v>
      </c>
      <c r="C31" s="62" t="s">
        <v>77</v>
      </c>
      <c r="D31" s="62" t="s">
        <v>106</v>
      </c>
      <c r="E31" s="13" t="s">
        <v>107</v>
      </c>
      <c r="F31" s="72" t="s">
        <v>108</v>
      </c>
      <c r="G31" s="64">
        <v>2020680010109</v>
      </c>
      <c r="H31" s="12" t="s">
        <v>109</v>
      </c>
      <c r="I31" s="73" t="s">
        <v>110</v>
      </c>
      <c r="J31" s="22">
        <v>44927</v>
      </c>
      <c r="K31" s="22">
        <v>45291</v>
      </c>
      <c r="L31" s="25">
        <v>1</v>
      </c>
      <c r="M31" s="30">
        <v>0.5</v>
      </c>
      <c r="N31" s="76">
        <f>IFERROR(IF(M31/L31&gt;100%,100%,M31/L31),"-")</f>
        <v>0.5</v>
      </c>
      <c r="O31" s="48" t="s">
        <v>302</v>
      </c>
      <c r="P31" s="83">
        <f>100000000+30000000</f>
        <v>130000000</v>
      </c>
      <c r="Q31" s="91">
        <v>120142200</v>
      </c>
      <c r="R31" s="91"/>
      <c r="S31" s="91"/>
      <c r="T31" s="92">
        <v>50000000</v>
      </c>
      <c r="U31" s="78">
        <f>SUM(P31:T31)</f>
        <v>300142200</v>
      </c>
      <c r="V31" s="79">
        <v>100000000</v>
      </c>
      <c r="W31" s="79">
        <v>120000000</v>
      </c>
      <c r="X31" s="82"/>
      <c r="Y31" s="82"/>
      <c r="Z31" s="79">
        <v>49950000</v>
      </c>
      <c r="AA31" s="78">
        <f>SUM(V31:Z31)</f>
        <v>269950000</v>
      </c>
      <c r="AB31" s="18">
        <f>IFERROR(AA31/U31,"-")</f>
        <v>0.89940701440850368</v>
      </c>
      <c r="AC31" s="29"/>
      <c r="AD31" s="20" t="s">
        <v>43</v>
      </c>
      <c r="AE31" s="21" t="s">
        <v>44</v>
      </c>
    </row>
    <row r="32" spans="1:31" ht="57" x14ac:dyDescent="0.2">
      <c r="A32" s="11">
        <v>44</v>
      </c>
      <c r="B32" s="62" t="s">
        <v>35</v>
      </c>
      <c r="C32" s="62" t="s">
        <v>77</v>
      </c>
      <c r="D32" s="62" t="s">
        <v>106</v>
      </c>
      <c r="E32" s="13" t="s">
        <v>112</v>
      </c>
      <c r="F32" s="72" t="s">
        <v>113</v>
      </c>
      <c r="G32" s="64">
        <v>2020680010109</v>
      </c>
      <c r="H32" s="12" t="s">
        <v>109</v>
      </c>
      <c r="I32" s="73" t="s">
        <v>114</v>
      </c>
      <c r="J32" s="22">
        <v>44927</v>
      </c>
      <c r="K32" s="22">
        <v>45291</v>
      </c>
      <c r="L32" s="25">
        <v>1</v>
      </c>
      <c r="M32" s="30">
        <v>0.5</v>
      </c>
      <c r="N32" s="76">
        <f>IFERROR(IF(M32/L32&gt;100%,100%,M32/L32),"-")</f>
        <v>0.5</v>
      </c>
      <c r="O32" s="48" t="s">
        <v>111</v>
      </c>
      <c r="P32" s="83"/>
      <c r="Q32" s="91">
        <v>61800000</v>
      </c>
      <c r="R32" s="91"/>
      <c r="S32" s="91"/>
      <c r="T32" s="83"/>
      <c r="U32" s="78">
        <f>SUM(P32:T32)</f>
        <v>61800000</v>
      </c>
      <c r="V32" s="79"/>
      <c r="W32" s="79">
        <v>47865533.329999998</v>
      </c>
      <c r="X32" s="82"/>
      <c r="Y32" s="82"/>
      <c r="Z32" s="82"/>
      <c r="AA32" s="78">
        <f>SUM(V32:Z32)</f>
        <v>47865533.329999998</v>
      </c>
      <c r="AB32" s="18">
        <f>IFERROR(AA32/U32,"-")</f>
        <v>0.77452319304207118</v>
      </c>
      <c r="AC32" s="29"/>
      <c r="AD32" s="20" t="s">
        <v>43</v>
      </c>
      <c r="AE32" s="21" t="s">
        <v>44</v>
      </c>
    </row>
    <row r="33" spans="1:31" ht="60" x14ac:dyDescent="0.2">
      <c r="A33" s="11">
        <v>45</v>
      </c>
      <c r="B33" s="62" t="s">
        <v>35</v>
      </c>
      <c r="C33" s="62" t="s">
        <v>77</v>
      </c>
      <c r="D33" s="62" t="s">
        <v>115</v>
      </c>
      <c r="E33" s="13" t="s">
        <v>116</v>
      </c>
      <c r="F33" s="72" t="s">
        <v>117</v>
      </c>
      <c r="G33" s="64">
        <v>2020680010102</v>
      </c>
      <c r="H33" s="12" t="s">
        <v>118</v>
      </c>
      <c r="I33" s="73" t="s">
        <v>119</v>
      </c>
      <c r="J33" s="15">
        <v>44927</v>
      </c>
      <c r="K33" s="15">
        <v>45291</v>
      </c>
      <c r="L33" s="28">
        <v>1</v>
      </c>
      <c r="M33" s="30">
        <v>0.5</v>
      </c>
      <c r="N33" s="76">
        <f>IFERROR(IF(M33/L33&gt;100%,100%,M33/L33),"-")</f>
        <v>0.5</v>
      </c>
      <c r="O33" s="48" t="s">
        <v>120</v>
      </c>
      <c r="P33" s="83"/>
      <c r="Q33" s="91">
        <v>140681750</v>
      </c>
      <c r="R33" s="91"/>
      <c r="S33" s="91"/>
      <c r="T33" s="83"/>
      <c r="U33" s="78">
        <f>SUM(P33:T33)</f>
        <v>140681750</v>
      </c>
      <c r="V33" s="79"/>
      <c r="W33" s="79">
        <v>137491611</v>
      </c>
      <c r="X33" s="79"/>
      <c r="Y33" s="82"/>
      <c r="Z33" s="82"/>
      <c r="AA33" s="78">
        <f>SUM(V33:Z33)</f>
        <v>137491611</v>
      </c>
      <c r="AB33" s="18">
        <f>IFERROR(AA33/U33,"-")</f>
        <v>0.97732371825059039</v>
      </c>
      <c r="AC33" s="29"/>
      <c r="AD33" s="20" t="s">
        <v>43</v>
      </c>
      <c r="AE33" s="21" t="s">
        <v>44</v>
      </c>
    </row>
    <row r="34" spans="1:31" ht="57" x14ac:dyDescent="0.2">
      <c r="A34" s="11">
        <v>46</v>
      </c>
      <c r="B34" s="62" t="s">
        <v>35</v>
      </c>
      <c r="C34" s="62" t="s">
        <v>77</v>
      </c>
      <c r="D34" s="62" t="s">
        <v>115</v>
      </c>
      <c r="E34" s="13" t="s">
        <v>121</v>
      </c>
      <c r="F34" s="72" t="s">
        <v>122</v>
      </c>
      <c r="G34" s="64">
        <v>2020680010102</v>
      </c>
      <c r="H34" s="12" t="s">
        <v>118</v>
      </c>
      <c r="I34" s="73" t="s">
        <v>123</v>
      </c>
      <c r="J34" s="15">
        <v>44927</v>
      </c>
      <c r="K34" s="15">
        <v>45291</v>
      </c>
      <c r="L34" s="28">
        <v>1</v>
      </c>
      <c r="M34" s="30">
        <v>0.33</v>
      </c>
      <c r="N34" s="76">
        <f>IFERROR(IF(M34/L34&gt;100%,100%,M34/L34),"-")</f>
        <v>0.33</v>
      </c>
      <c r="O34" s="48" t="s">
        <v>120</v>
      </c>
      <c r="P34" s="83"/>
      <c r="Q34" s="91">
        <v>5000000</v>
      </c>
      <c r="R34" s="91"/>
      <c r="S34" s="91"/>
      <c r="T34" s="83"/>
      <c r="U34" s="78">
        <f>SUM(P34:T34)</f>
        <v>5000000</v>
      </c>
      <c r="V34" s="79"/>
      <c r="W34" s="79">
        <v>5000000</v>
      </c>
      <c r="X34" s="79"/>
      <c r="Y34" s="79"/>
      <c r="Z34" s="79"/>
      <c r="AA34" s="78">
        <f>SUM(V34:Z34)</f>
        <v>5000000</v>
      </c>
      <c r="AB34" s="18">
        <f>IFERROR(AA34/U34,"-")</f>
        <v>1</v>
      </c>
      <c r="AC34" s="31"/>
      <c r="AD34" s="20" t="s">
        <v>43</v>
      </c>
      <c r="AE34" s="21" t="s">
        <v>44</v>
      </c>
    </row>
    <row r="35" spans="1:31" ht="57" x14ac:dyDescent="0.2">
      <c r="A35" s="11">
        <v>47</v>
      </c>
      <c r="B35" s="62" t="s">
        <v>35</v>
      </c>
      <c r="C35" s="62" t="s">
        <v>77</v>
      </c>
      <c r="D35" s="62" t="s">
        <v>115</v>
      </c>
      <c r="E35" s="13" t="s">
        <v>124</v>
      </c>
      <c r="F35" s="72" t="s">
        <v>125</v>
      </c>
      <c r="G35" s="64">
        <v>2020680010102</v>
      </c>
      <c r="H35" s="12" t="s">
        <v>118</v>
      </c>
      <c r="I35" s="73" t="s">
        <v>126</v>
      </c>
      <c r="J35" s="15">
        <v>44927</v>
      </c>
      <c r="K35" s="15">
        <v>45291</v>
      </c>
      <c r="L35" s="150">
        <v>1</v>
      </c>
      <c r="M35" s="173">
        <v>0.5</v>
      </c>
      <c r="N35" s="175">
        <f>IFERROR(IF(M35/L35&gt;100%,100%,M35/L35),"-")</f>
        <v>0.5</v>
      </c>
      <c r="O35" s="48" t="s">
        <v>120</v>
      </c>
      <c r="P35" s="83"/>
      <c r="Q35" s="91">
        <v>225709171</v>
      </c>
      <c r="R35" s="91"/>
      <c r="S35" s="91"/>
      <c r="T35" s="83"/>
      <c r="U35" s="117">
        <f>SUM(P35:T36)</f>
        <v>723980271</v>
      </c>
      <c r="V35" s="79"/>
      <c r="W35" s="79">
        <v>216138754.66</v>
      </c>
      <c r="X35" s="79"/>
      <c r="Y35" s="79"/>
      <c r="Z35" s="79"/>
      <c r="AA35" s="117">
        <f>SUM(V35:Z36)</f>
        <v>216138754.66</v>
      </c>
      <c r="AB35" s="120">
        <f>IFERROR(AA35/U35,"-")</f>
        <v>0.29854232679774223</v>
      </c>
      <c r="AC35" s="132"/>
      <c r="AD35" s="113" t="s">
        <v>43</v>
      </c>
      <c r="AE35" s="115" t="s">
        <v>44</v>
      </c>
    </row>
    <row r="36" spans="1:31" ht="71.25" customHeight="1" x14ac:dyDescent="0.2">
      <c r="A36" s="11">
        <v>47</v>
      </c>
      <c r="B36" s="62" t="s">
        <v>35</v>
      </c>
      <c r="C36" s="62" t="s">
        <v>77</v>
      </c>
      <c r="D36" s="62" t="s">
        <v>115</v>
      </c>
      <c r="E36" s="13" t="s">
        <v>124</v>
      </c>
      <c r="F36" s="72" t="s">
        <v>125</v>
      </c>
      <c r="G36" s="64">
        <v>2020680010102</v>
      </c>
      <c r="H36" s="12" t="s">
        <v>118</v>
      </c>
      <c r="I36" s="73" t="s">
        <v>293</v>
      </c>
      <c r="J36" s="15"/>
      <c r="K36" s="15"/>
      <c r="L36" s="152"/>
      <c r="M36" s="174"/>
      <c r="N36" s="176"/>
      <c r="O36" s="48" t="s">
        <v>303</v>
      </c>
      <c r="P36" s="83"/>
      <c r="Q36" s="91"/>
      <c r="R36" s="91"/>
      <c r="S36" s="91"/>
      <c r="T36" s="83">
        <v>498271100</v>
      </c>
      <c r="U36" s="119"/>
      <c r="V36" s="79"/>
      <c r="W36" s="79"/>
      <c r="X36" s="79"/>
      <c r="Y36" s="79"/>
      <c r="Z36" s="79"/>
      <c r="AA36" s="119"/>
      <c r="AB36" s="122"/>
      <c r="AC36" s="133"/>
      <c r="AD36" s="114"/>
      <c r="AE36" s="116"/>
    </row>
    <row r="37" spans="1:31" ht="57" x14ac:dyDescent="0.2">
      <c r="A37" s="11">
        <v>48</v>
      </c>
      <c r="B37" s="62" t="s">
        <v>35</v>
      </c>
      <c r="C37" s="62" t="s">
        <v>77</v>
      </c>
      <c r="D37" s="62" t="s">
        <v>115</v>
      </c>
      <c r="E37" s="13" t="s">
        <v>127</v>
      </c>
      <c r="F37" s="72" t="s">
        <v>128</v>
      </c>
      <c r="G37" s="64">
        <v>2020680010102</v>
      </c>
      <c r="H37" s="12" t="s">
        <v>118</v>
      </c>
      <c r="I37" s="73" t="s">
        <v>129</v>
      </c>
      <c r="J37" s="15">
        <v>44927</v>
      </c>
      <c r="K37" s="15">
        <v>45291</v>
      </c>
      <c r="L37" s="28">
        <v>1</v>
      </c>
      <c r="M37" s="30">
        <v>0.5</v>
      </c>
      <c r="N37" s="76">
        <f t="shared" ref="N37:N44" si="0">IFERROR(IF(M37/L37&gt;100%,100%,M37/L37),"-")</f>
        <v>0.5</v>
      </c>
      <c r="O37" s="48" t="s">
        <v>120</v>
      </c>
      <c r="P37" s="83"/>
      <c r="Q37" s="91">
        <v>15681750</v>
      </c>
      <c r="R37" s="91"/>
      <c r="S37" s="91"/>
      <c r="T37" s="83"/>
      <c r="U37" s="78">
        <f t="shared" ref="U37:U43" si="1">SUM(P37:T37)</f>
        <v>15681750</v>
      </c>
      <c r="V37" s="79"/>
      <c r="W37" s="79">
        <v>12491611</v>
      </c>
      <c r="X37" s="79"/>
      <c r="Y37" s="79"/>
      <c r="Z37" s="79"/>
      <c r="AA37" s="78">
        <f t="shared" ref="AA37:AA43" si="2">SUM(V37:Z37)</f>
        <v>12491611</v>
      </c>
      <c r="AB37" s="18">
        <f>IFERROR(AA37/U37,"-")</f>
        <v>0.79656996189838503</v>
      </c>
      <c r="AC37" s="31"/>
      <c r="AD37" s="20" t="s">
        <v>43</v>
      </c>
      <c r="AE37" s="21" t="s">
        <v>44</v>
      </c>
    </row>
    <row r="38" spans="1:31" ht="57" x14ac:dyDescent="0.2">
      <c r="A38" s="11">
        <v>49</v>
      </c>
      <c r="B38" s="62" t="s">
        <v>35</v>
      </c>
      <c r="C38" s="62" t="s">
        <v>77</v>
      </c>
      <c r="D38" s="62" t="s">
        <v>115</v>
      </c>
      <c r="E38" s="13" t="s">
        <v>130</v>
      </c>
      <c r="F38" s="72" t="s">
        <v>131</v>
      </c>
      <c r="G38" s="64">
        <v>2020680010102</v>
      </c>
      <c r="H38" s="12" t="s">
        <v>118</v>
      </c>
      <c r="I38" s="73" t="s">
        <v>130</v>
      </c>
      <c r="J38" s="15">
        <v>44927</v>
      </c>
      <c r="K38" s="15">
        <v>45291</v>
      </c>
      <c r="L38" s="16">
        <v>1</v>
      </c>
      <c r="M38" s="27">
        <v>0.5</v>
      </c>
      <c r="N38" s="76">
        <f t="shared" si="0"/>
        <v>0.5</v>
      </c>
      <c r="O38" s="48" t="s">
        <v>120</v>
      </c>
      <c r="P38" s="83"/>
      <c r="Q38" s="91">
        <v>115681750</v>
      </c>
      <c r="R38" s="91"/>
      <c r="S38" s="91"/>
      <c r="T38" s="83"/>
      <c r="U38" s="78">
        <f t="shared" si="1"/>
        <v>115681750</v>
      </c>
      <c r="V38" s="79"/>
      <c r="W38" s="79">
        <v>112491611</v>
      </c>
      <c r="X38" s="82"/>
      <c r="Y38" s="82"/>
      <c r="Z38" s="82"/>
      <c r="AA38" s="78">
        <f t="shared" si="2"/>
        <v>112491611</v>
      </c>
      <c r="AB38" s="18">
        <f>IFERROR(AA38/U38,"-")</f>
        <v>0.97242314366786464</v>
      </c>
      <c r="AC38" s="29"/>
      <c r="AD38" s="20" t="s">
        <v>43</v>
      </c>
      <c r="AE38" s="21" t="s">
        <v>44</v>
      </c>
    </row>
    <row r="39" spans="1:31" ht="105.75" customHeight="1" x14ac:dyDescent="0.2">
      <c r="A39" s="11">
        <v>50</v>
      </c>
      <c r="B39" s="62" t="s">
        <v>35</v>
      </c>
      <c r="C39" s="62" t="s">
        <v>77</v>
      </c>
      <c r="D39" s="62" t="s">
        <v>132</v>
      </c>
      <c r="E39" s="13" t="s">
        <v>133</v>
      </c>
      <c r="F39" s="72" t="s">
        <v>134</v>
      </c>
      <c r="G39" s="100">
        <v>2021680010044</v>
      </c>
      <c r="H39" s="12" t="s">
        <v>135</v>
      </c>
      <c r="I39" s="73" t="s">
        <v>136</v>
      </c>
      <c r="J39" s="15">
        <v>44927</v>
      </c>
      <c r="K39" s="15">
        <v>45291</v>
      </c>
      <c r="L39" s="28">
        <v>1</v>
      </c>
      <c r="M39" s="30">
        <v>0.5</v>
      </c>
      <c r="N39" s="76">
        <f t="shared" si="0"/>
        <v>0.5</v>
      </c>
      <c r="O39" s="48" t="s">
        <v>304</v>
      </c>
      <c r="P39" s="83">
        <v>457428010.04000002</v>
      </c>
      <c r="Q39" s="91">
        <v>513712500</v>
      </c>
      <c r="R39" s="91"/>
      <c r="S39" s="91"/>
      <c r="T39" s="83">
        <v>34153541.170000002</v>
      </c>
      <c r="U39" s="78">
        <f t="shared" si="1"/>
        <v>1005294051.2099999</v>
      </c>
      <c r="V39" s="79">
        <v>137411632.33000001</v>
      </c>
      <c r="W39" s="79">
        <v>417630666.68000001</v>
      </c>
      <c r="X39" s="82"/>
      <c r="Y39" s="82"/>
      <c r="Z39" s="79">
        <v>29255201</v>
      </c>
      <c r="AA39" s="78">
        <f t="shared" si="2"/>
        <v>584297500.00999999</v>
      </c>
      <c r="AB39" s="18">
        <f>IFERROR(AA39/U39,"-")</f>
        <v>0.58122048897705425</v>
      </c>
      <c r="AC39" s="29"/>
      <c r="AD39" s="20" t="s">
        <v>43</v>
      </c>
      <c r="AE39" s="21" t="s">
        <v>44</v>
      </c>
    </row>
    <row r="40" spans="1:31" ht="57" x14ac:dyDescent="0.2">
      <c r="A40" s="11">
        <v>51</v>
      </c>
      <c r="B40" s="62" t="s">
        <v>35</v>
      </c>
      <c r="C40" s="62" t="s">
        <v>77</v>
      </c>
      <c r="D40" s="62" t="s">
        <v>132</v>
      </c>
      <c r="E40" s="13" t="s">
        <v>137</v>
      </c>
      <c r="F40" s="72" t="s">
        <v>138</v>
      </c>
      <c r="G40" s="64">
        <v>2020680010091</v>
      </c>
      <c r="H40" s="12" t="s">
        <v>139</v>
      </c>
      <c r="I40" s="73" t="s">
        <v>140</v>
      </c>
      <c r="J40" s="15">
        <v>44927</v>
      </c>
      <c r="K40" s="15">
        <v>45291</v>
      </c>
      <c r="L40" s="28">
        <v>1</v>
      </c>
      <c r="M40" s="30">
        <v>0.5</v>
      </c>
      <c r="N40" s="76">
        <f t="shared" si="0"/>
        <v>0.5</v>
      </c>
      <c r="O40" s="48" t="s">
        <v>60</v>
      </c>
      <c r="P40" s="83"/>
      <c r="Q40" s="91">
        <v>357727384</v>
      </c>
      <c r="R40" s="91"/>
      <c r="S40" s="91"/>
      <c r="T40" s="83"/>
      <c r="U40" s="78">
        <f t="shared" si="1"/>
        <v>357727384</v>
      </c>
      <c r="V40" s="79"/>
      <c r="W40" s="79">
        <v>337111384</v>
      </c>
      <c r="X40" s="79"/>
      <c r="Y40" s="82"/>
      <c r="Z40" s="82"/>
      <c r="AA40" s="78">
        <f t="shared" si="2"/>
        <v>337111384</v>
      </c>
      <c r="AB40" s="18">
        <f>IFERROR(AA40/U40,"-")</f>
        <v>0.94236952237349547</v>
      </c>
      <c r="AC40" s="29"/>
      <c r="AD40" s="20" t="s">
        <v>43</v>
      </c>
      <c r="AE40" s="21" t="s">
        <v>44</v>
      </c>
    </row>
    <row r="41" spans="1:31" ht="57" x14ac:dyDescent="0.2">
      <c r="A41" s="11">
        <v>52</v>
      </c>
      <c r="B41" s="62" t="s">
        <v>35</v>
      </c>
      <c r="C41" s="62" t="s">
        <v>77</v>
      </c>
      <c r="D41" s="62" t="s">
        <v>132</v>
      </c>
      <c r="E41" s="13" t="s">
        <v>141</v>
      </c>
      <c r="F41" s="72" t="s">
        <v>142</v>
      </c>
      <c r="G41" s="64">
        <v>2020680010091</v>
      </c>
      <c r="H41" s="12" t="s">
        <v>139</v>
      </c>
      <c r="I41" s="73" t="s">
        <v>140</v>
      </c>
      <c r="J41" s="15">
        <v>44927</v>
      </c>
      <c r="K41" s="15">
        <v>45291</v>
      </c>
      <c r="L41" s="16">
        <v>1</v>
      </c>
      <c r="M41" s="27">
        <v>0.5</v>
      </c>
      <c r="N41" s="76">
        <f t="shared" si="0"/>
        <v>0.5</v>
      </c>
      <c r="O41" s="48" t="s">
        <v>305</v>
      </c>
      <c r="P41" s="83">
        <v>15000000</v>
      </c>
      <c r="Q41" s="91">
        <v>191808800</v>
      </c>
      <c r="R41" s="91"/>
      <c r="S41" s="91"/>
      <c r="T41" s="83"/>
      <c r="U41" s="78">
        <f t="shared" si="1"/>
        <v>206808800</v>
      </c>
      <c r="V41" s="79"/>
      <c r="W41" s="79">
        <v>179578000</v>
      </c>
      <c r="X41" s="82"/>
      <c r="Y41" s="82"/>
      <c r="Z41" s="82"/>
      <c r="AA41" s="78">
        <f t="shared" si="2"/>
        <v>179578000</v>
      </c>
      <c r="AB41" s="18">
        <f>IFERROR(AA41/U41,"-")</f>
        <v>0.86832862044555159</v>
      </c>
      <c r="AC41" s="31"/>
      <c r="AD41" s="20" t="s">
        <v>43</v>
      </c>
      <c r="AE41" s="21" t="s">
        <v>44</v>
      </c>
    </row>
    <row r="42" spans="1:31" ht="81" customHeight="1" x14ac:dyDescent="0.2">
      <c r="A42" s="11">
        <v>53</v>
      </c>
      <c r="B42" s="62" t="s">
        <v>35</v>
      </c>
      <c r="C42" s="62" t="s">
        <v>77</v>
      </c>
      <c r="D42" s="62" t="s">
        <v>132</v>
      </c>
      <c r="E42" s="13" t="s">
        <v>143</v>
      </c>
      <c r="F42" s="72" t="s">
        <v>144</v>
      </c>
      <c r="G42" s="64">
        <v>2020680010091</v>
      </c>
      <c r="H42" s="12" t="s">
        <v>139</v>
      </c>
      <c r="I42" s="73" t="s">
        <v>140</v>
      </c>
      <c r="J42" s="15">
        <v>44927</v>
      </c>
      <c r="K42" s="15">
        <v>45291</v>
      </c>
      <c r="L42" s="28">
        <v>1</v>
      </c>
      <c r="M42" s="30">
        <v>0.5</v>
      </c>
      <c r="N42" s="76">
        <f t="shared" si="0"/>
        <v>0.5</v>
      </c>
      <c r="O42" s="48" t="s">
        <v>60</v>
      </c>
      <c r="P42" s="83"/>
      <c r="Q42" s="91">
        <v>168801157</v>
      </c>
      <c r="R42" s="91"/>
      <c r="S42" s="91"/>
      <c r="T42" s="83"/>
      <c r="U42" s="78">
        <f t="shared" si="1"/>
        <v>168801157</v>
      </c>
      <c r="V42" s="79"/>
      <c r="W42" s="79">
        <v>142142754.65000001</v>
      </c>
      <c r="X42" s="82"/>
      <c r="Y42" s="82"/>
      <c r="Z42" s="82"/>
      <c r="AA42" s="78">
        <f t="shared" si="2"/>
        <v>142142754.65000001</v>
      </c>
      <c r="AB42" s="18">
        <f>IFERROR(AA42/U42,"-")</f>
        <v>0.8420721586049319</v>
      </c>
      <c r="AC42" s="29"/>
      <c r="AD42" s="20" t="s">
        <v>43</v>
      </c>
      <c r="AE42" s="21" t="s">
        <v>44</v>
      </c>
    </row>
    <row r="43" spans="1:31" ht="75" customHeight="1" x14ac:dyDescent="0.2">
      <c r="A43" s="11">
        <v>54</v>
      </c>
      <c r="B43" s="62" t="s">
        <v>35</v>
      </c>
      <c r="C43" s="62" t="s">
        <v>77</v>
      </c>
      <c r="D43" s="62" t="s">
        <v>132</v>
      </c>
      <c r="E43" s="32" t="s">
        <v>145</v>
      </c>
      <c r="F43" s="72" t="s">
        <v>146</v>
      </c>
      <c r="G43" s="64">
        <v>2020680010091</v>
      </c>
      <c r="H43" s="12" t="s">
        <v>139</v>
      </c>
      <c r="I43" s="73" t="s">
        <v>140</v>
      </c>
      <c r="J43" s="15">
        <v>44927</v>
      </c>
      <c r="K43" s="15">
        <v>45291</v>
      </c>
      <c r="L43" s="28">
        <v>5</v>
      </c>
      <c r="M43" s="26">
        <v>2</v>
      </c>
      <c r="N43" s="76">
        <f t="shared" si="0"/>
        <v>0.4</v>
      </c>
      <c r="O43" s="48" t="s">
        <v>60</v>
      </c>
      <c r="P43" s="83"/>
      <c r="Q43" s="91">
        <v>16853375</v>
      </c>
      <c r="R43" s="91"/>
      <c r="S43" s="91"/>
      <c r="T43" s="83"/>
      <c r="U43" s="78">
        <f t="shared" si="1"/>
        <v>16853375</v>
      </c>
      <c r="V43" s="79"/>
      <c r="W43" s="79">
        <v>11521694</v>
      </c>
      <c r="X43" s="82"/>
      <c r="Y43" s="82"/>
      <c r="Z43" s="82"/>
      <c r="AA43" s="78">
        <f t="shared" si="2"/>
        <v>11521694</v>
      </c>
      <c r="AB43" s="18">
        <f>IFERROR(AA43/U43,"-")</f>
        <v>0.68364312786014669</v>
      </c>
      <c r="AC43" s="29"/>
      <c r="AD43" s="20" t="s">
        <v>43</v>
      </c>
      <c r="AE43" s="21" t="s">
        <v>44</v>
      </c>
    </row>
    <row r="44" spans="1:31" ht="74.25" customHeight="1" x14ac:dyDescent="0.2">
      <c r="A44" s="11">
        <v>55</v>
      </c>
      <c r="B44" s="62" t="s">
        <v>35</v>
      </c>
      <c r="C44" s="62" t="s">
        <v>77</v>
      </c>
      <c r="D44" s="62" t="s">
        <v>132</v>
      </c>
      <c r="E44" s="13" t="s">
        <v>147</v>
      </c>
      <c r="F44" s="72" t="s">
        <v>148</v>
      </c>
      <c r="G44" s="64">
        <v>2020680010091</v>
      </c>
      <c r="H44" s="12" t="s">
        <v>139</v>
      </c>
      <c r="I44" s="73" t="s">
        <v>140</v>
      </c>
      <c r="J44" s="15">
        <v>44927</v>
      </c>
      <c r="K44" s="15">
        <v>45291</v>
      </c>
      <c r="L44" s="150">
        <v>1</v>
      </c>
      <c r="M44" s="173">
        <v>0.45</v>
      </c>
      <c r="N44" s="175">
        <f t="shared" si="0"/>
        <v>0.45</v>
      </c>
      <c r="O44" s="48" t="s">
        <v>60</v>
      </c>
      <c r="P44" s="83"/>
      <c r="Q44" s="91">
        <v>180042550</v>
      </c>
      <c r="R44" s="91"/>
      <c r="S44" s="91"/>
      <c r="T44" s="85"/>
      <c r="U44" s="117">
        <f>SUM(P44:T46)</f>
        <v>580042550</v>
      </c>
      <c r="V44" s="79"/>
      <c r="W44" s="79">
        <v>176227371.32999998</v>
      </c>
      <c r="X44" s="82"/>
      <c r="Y44" s="82"/>
      <c r="Z44" s="82"/>
      <c r="AA44" s="117">
        <f>SUM(V44:Z46)</f>
        <v>368219136.32999998</v>
      </c>
      <c r="AB44" s="120">
        <f>IFERROR(AA44/U44,"-")</f>
        <v>0.63481400861023041</v>
      </c>
      <c r="AC44" s="134"/>
      <c r="AD44" s="113" t="s">
        <v>43</v>
      </c>
      <c r="AE44" s="170" t="s">
        <v>44</v>
      </c>
    </row>
    <row r="45" spans="1:31" ht="89.25" customHeight="1" x14ac:dyDescent="0.2">
      <c r="A45" s="11">
        <v>55</v>
      </c>
      <c r="B45" s="62" t="s">
        <v>35</v>
      </c>
      <c r="C45" s="62" t="s">
        <v>77</v>
      </c>
      <c r="D45" s="62" t="s">
        <v>132</v>
      </c>
      <c r="E45" s="13" t="s">
        <v>147</v>
      </c>
      <c r="F45" s="72" t="s">
        <v>148</v>
      </c>
      <c r="G45" s="64">
        <v>2022680010063</v>
      </c>
      <c r="H45" s="12" t="s">
        <v>149</v>
      </c>
      <c r="I45" s="73" t="s">
        <v>150</v>
      </c>
      <c r="J45" s="15">
        <v>44927</v>
      </c>
      <c r="K45" s="15">
        <v>45291</v>
      </c>
      <c r="L45" s="151"/>
      <c r="M45" s="206"/>
      <c r="N45" s="194"/>
      <c r="O45" s="48" t="s">
        <v>151</v>
      </c>
      <c r="P45" s="83">
        <v>100000000</v>
      </c>
      <c r="Q45" s="91"/>
      <c r="R45" s="91"/>
      <c r="S45" s="91"/>
      <c r="T45" s="83">
        <v>100000000</v>
      </c>
      <c r="U45" s="118"/>
      <c r="V45" s="79">
        <v>100000000</v>
      </c>
      <c r="W45" s="79"/>
      <c r="X45" s="82"/>
      <c r="Y45" s="82"/>
      <c r="Z45" s="79">
        <v>91991765</v>
      </c>
      <c r="AA45" s="118"/>
      <c r="AB45" s="121"/>
      <c r="AC45" s="135"/>
      <c r="AD45" s="126"/>
      <c r="AE45" s="171"/>
    </row>
    <row r="46" spans="1:31" ht="79.5" customHeight="1" x14ac:dyDescent="0.2">
      <c r="A46" s="11">
        <v>55</v>
      </c>
      <c r="B46" s="62" t="s">
        <v>35</v>
      </c>
      <c r="C46" s="62" t="s">
        <v>77</v>
      </c>
      <c r="D46" s="62" t="s">
        <v>132</v>
      </c>
      <c r="E46" s="13" t="s">
        <v>147</v>
      </c>
      <c r="F46" s="72" t="s">
        <v>148</v>
      </c>
      <c r="G46" s="64">
        <v>2022680010063</v>
      </c>
      <c r="H46" s="12" t="s">
        <v>149</v>
      </c>
      <c r="I46" s="73" t="s">
        <v>293</v>
      </c>
      <c r="J46" s="15"/>
      <c r="K46" s="15"/>
      <c r="L46" s="152"/>
      <c r="M46" s="174"/>
      <c r="N46" s="176"/>
      <c r="O46" s="48" t="s">
        <v>306</v>
      </c>
      <c r="P46" s="83">
        <v>200000000</v>
      </c>
      <c r="Q46" s="91"/>
      <c r="R46" s="91"/>
      <c r="S46" s="91"/>
      <c r="T46" s="83"/>
      <c r="U46" s="119"/>
      <c r="V46" s="79"/>
      <c r="W46" s="79"/>
      <c r="X46" s="82"/>
      <c r="Y46" s="82"/>
      <c r="Z46" s="79"/>
      <c r="AA46" s="119"/>
      <c r="AB46" s="122"/>
      <c r="AC46" s="136"/>
      <c r="AD46" s="114"/>
      <c r="AE46" s="172"/>
    </row>
    <row r="47" spans="1:31" ht="106.5" customHeight="1" x14ac:dyDescent="0.2">
      <c r="A47" s="11">
        <v>56</v>
      </c>
      <c r="B47" s="62" t="s">
        <v>35</v>
      </c>
      <c r="C47" s="62" t="s">
        <v>77</v>
      </c>
      <c r="D47" s="62" t="s">
        <v>132</v>
      </c>
      <c r="E47" s="13" t="s">
        <v>152</v>
      </c>
      <c r="F47" s="72" t="s">
        <v>153</v>
      </c>
      <c r="G47" s="64">
        <v>2020680010091</v>
      </c>
      <c r="H47" s="12" t="s">
        <v>139</v>
      </c>
      <c r="I47" s="73" t="s">
        <v>154</v>
      </c>
      <c r="J47" s="15">
        <v>44927</v>
      </c>
      <c r="K47" s="15">
        <v>45291</v>
      </c>
      <c r="L47" s="28">
        <v>1</v>
      </c>
      <c r="M47" s="30">
        <v>0.33</v>
      </c>
      <c r="N47" s="76">
        <f t="shared" ref="N47:N52" si="3">IFERROR(IF(M47/L47&gt;100%,100%,M47/L47),"-")</f>
        <v>0.33</v>
      </c>
      <c r="O47" s="48" t="s">
        <v>60</v>
      </c>
      <c r="P47" s="83"/>
      <c r="Q47" s="91">
        <v>41089430</v>
      </c>
      <c r="R47" s="91"/>
      <c r="S47" s="91"/>
      <c r="T47" s="83"/>
      <c r="U47" s="78">
        <f>SUM(P47:T47)</f>
        <v>41089430</v>
      </c>
      <c r="V47" s="79"/>
      <c r="W47" s="79">
        <v>41089430</v>
      </c>
      <c r="X47" s="82"/>
      <c r="Y47" s="82"/>
      <c r="Z47" s="82"/>
      <c r="AA47" s="78">
        <f t="shared" ref="AA47:AA54" si="4">SUM(V47:Z47)</f>
        <v>41089430</v>
      </c>
      <c r="AB47" s="18">
        <f>IFERROR(AA47/U47,"-")</f>
        <v>1</v>
      </c>
      <c r="AC47" s="29"/>
      <c r="AD47" s="20" t="s">
        <v>43</v>
      </c>
      <c r="AE47" s="21" t="s">
        <v>44</v>
      </c>
    </row>
    <row r="48" spans="1:31" ht="70.5" customHeight="1" x14ac:dyDescent="0.2">
      <c r="A48" s="11">
        <v>57</v>
      </c>
      <c r="B48" s="62" t="s">
        <v>35</v>
      </c>
      <c r="C48" s="62" t="s">
        <v>77</v>
      </c>
      <c r="D48" s="62" t="s">
        <v>132</v>
      </c>
      <c r="E48" s="13" t="s">
        <v>155</v>
      </c>
      <c r="F48" s="72" t="s">
        <v>156</v>
      </c>
      <c r="G48" s="64">
        <v>2020680010091</v>
      </c>
      <c r="H48" s="12" t="s">
        <v>139</v>
      </c>
      <c r="I48" s="73" t="s">
        <v>140</v>
      </c>
      <c r="J48" s="15">
        <v>44927</v>
      </c>
      <c r="K48" s="15">
        <v>45291</v>
      </c>
      <c r="L48" s="28">
        <v>1</v>
      </c>
      <c r="M48" s="30">
        <v>0.45</v>
      </c>
      <c r="N48" s="76">
        <f t="shared" si="3"/>
        <v>0.45</v>
      </c>
      <c r="O48" s="48" t="s">
        <v>60</v>
      </c>
      <c r="P48" s="83"/>
      <c r="Q48" s="91">
        <v>53752200</v>
      </c>
      <c r="R48" s="91"/>
      <c r="S48" s="91"/>
      <c r="T48" s="83"/>
      <c r="U48" s="78">
        <f>SUM(P48:T48)</f>
        <v>53752200</v>
      </c>
      <c r="V48" s="79"/>
      <c r="W48" s="79">
        <v>51554666.659999996</v>
      </c>
      <c r="X48" s="82"/>
      <c r="Y48" s="82"/>
      <c r="Z48" s="82"/>
      <c r="AA48" s="78">
        <f t="shared" si="4"/>
        <v>51554666.659999996</v>
      </c>
      <c r="AB48" s="18">
        <f>IFERROR(AA48/U48,"-")</f>
        <v>0.95911733212780126</v>
      </c>
      <c r="AC48" s="29"/>
      <c r="AD48" s="20" t="s">
        <v>43</v>
      </c>
      <c r="AE48" s="21" t="s">
        <v>44</v>
      </c>
    </row>
    <row r="49" spans="1:31" ht="57" x14ac:dyDescent="0.2">
      <c r="A49" s="11">
        <v>58</v>
      </c>
      <c r="B49" s="62" t="s">
        <v>35</v>
      </c>
      <c r="C49" s="62" t="s">
        <v>77</v>
      </c>
      <c r="D49" s="62" t="s">
        <v>157</v>
      </c>
      <c r="E49" s="13" t="s">
        <v>158</v>
      </c>
      <c r="F49" s="72" t="s">
        <v>159</v>
      </c>
      <c r="G49" s="64">
        <v>2020680010138</v>
      </c>
      <c r="H49" s="12" t="s">
        <v>160</v>
      </c>
      <c r="I49" s="73"/>
      <c r="J49" s="15">
        <v>44927</v>
      </c>
      <c r="K49" s="15">
        <v>45291</v>
      </c>
      <c r="L49" s="28">
        <v>1</v>
      </c>
      <c r="M49" s="26">
        <v>0</v>
      </c>
      <c r="N49" s="76">
        <f t="shared" si="3"/>
        <v>0</v>
      </c>
      <c r="O49" s="87" t="s">
        <v>161</v>
      </c>
      <c r="P49" s="83">
        <v>217000000.24000001</v>
      </c>
      <c r="Q49" s="83"/>
      <c r="R49" s="83"/>
      <c r="S49" s="83"/>
      <c r="T49" s="83"/>
      <c r="U49" s="78">
        <f>SUM(P49:T49)</f>
        <v>217000000.24000001</v>
      </c>
      <c r="V49" s="83"/>
      <c r="W49" s="83"/>
      <c r="X49" s="84"/>
      <c r="Y49" s="84"/>
      <c r="Z49" s="84"/>
      <c r="AA49" s="78">
        <f t="shared" si="4"/>
        <v>0</v>
      </c>
      <c r="AB49" s="18">
        <f>IFERROR(AA49/U49,"-")</f>
        <v>0</v>
      </c>
      <c r="AC49" s="29"/>
      <c r="AD49" s="20" t="s">
        <v>43</v>
      </c>
      <c r="AE49" s="21" t="s">
        <v>44</v>
      </c>
    </row>
    <row r="50" spans="1:31" ht="57" x14ac:dyDescent="0.2">
      <c r="A50" s="11">
        <v>59</v>
      </c>
      <c r="B50" s="62" t="s">
        <v>35</v>
      </c>
      <c r="C50" s="62" t="s">
        <v>77</v>
      </c>
      <c r="D50" s="62" t="s">
        <v>157</v>
      </c>
      <c r="E50" s="13" t="s">
        <v>162</v>
      </c>
      <c r="F50" s="72" t="s">
        <v>163</v>
      </c>
      <c r="G50" s="64">
        <v>2020680010138</v>
      </c>
      <c r="H50" s="12" t="s">
        <v>160</v>
      </c>
      <c r="I50" s="73"/>
      <c r="J50" s="15">
        <v>44927</v>
      </c>
      <c r="K50" s="15">
        <v>45291</v>
      </c>
      <c r="L50" s="28">
        <v>32500</v>
      </c>
      <c r="M50" s="37">
        <v>7041</v>
      </c>
      <c r="N50" s="76">
        <f t="shared" si="3"/>
        <v>0.21664615384615385</v>
      </c>
      <c r="O50" s="87" t="s">
        <v>164</v>
      </c>
      <c r="P50" s="83">
        <v>234360000</v>
      </c>
      <c r="Q50" s="83">
        <v>20000000</v>
      </c>
      <c r="R50" s="83"/>
      <c r="S50" s="83"/>
      <c r="T50" s="83">
        <v>80000000</v>
      </c>
      <c r="U50" s="78">
        <f>SUM(P50:T50)</f>
        <v>334360000</v>
      </c>
      <c r="V50" s="83">
        <v>205720000</v>
      </c>
      <c r="W50" s="83">
        <v>20000000</v>
      </c>
      <c r="X50" s="84"/>
      <c r="Y50" s="84"/>
      <c r="Z50" s="83">
        <v>68000400</v>
      </c>
      <c r="AA50" s="78">
        <f t="shared" si="4"/>
        <v>293720400</v>
      </c>
      <c r="AB50" s="18">
        <f>IFERROR(AA50/U50,"-")</f>
        <v>0.87845555688479482</v>
      </c>
      <c r="AC50" s="29"/>
      <c r="AD50" s="20" t="s">
        <v>43</v>
      </c>
      <c r="AE50" s="21" t="s">
        <v>44</v>
      </c>
    </row>
    <row r="51" spans="1:31" ht="57" x14ac:dyDescent="0.2">
      <c r="A51" s="11">
        <v>60</v>
      </c>
      <c r="B51" s="62" t="s">
        <v>35</v>
      </c>
      <c r="C51" s="62" t="s">
        <v>77</v>
      </c>
      <c r="D51" s="62" t="s">
        <v>157</v>
      </c>
      <c r="E51" s="13" t="s">
        <v>165</v>
      </c>
      <c r="F51" s="72" t="s">
        <v>166</v>
      </c>
      <c r="G51" s="64">
        <v>2020680010138</v>
      </c>
      <c r="H51" s="12" t="s">
        <v>160</v>
      </c>
      <c r="I51" s="73"/>
      <c r="J51" s="15">
        <v>44927</v>
      </c>
      <c r="K51" s="15">
        <v>45291</v>
      </c>
      <c r="L51" s="28">
        <v>7300</v>
      </c>
      <c r="M51" s="37">
        <v>5090</v>
      </c>
      <c r="N51" s="76">
        <f t="shared" si="3"/>
        <v>0.69726027397260271</v>
      </c>
      <c r="O51" s="87" t="s">
        <v>161</v>
      </c>
      <c r="P51" s="83">
        <v>372768735.05999994</v>
      </c>
      <c r="Q51" s="83"/>
      <c r="R51" s="83"/>
      <c r="S51" s="83"/>
      <c r="T51" s="83"/>
      <c r="U51" s="78">
        <f>SUM(P51:T51)</f>
        <v>372768735.05999994</v>
      </c>
      <c r="V51" s="83">
        <v>336013333.32999998</v>
      </c>
      <c r="W51" s="83"/>
      <c r="X51" s="84"/>
      <c r="Y51" s="84"/>
      <c r="Z51" s="84"/>
      <c r="AA51" s="78">
        <f t="shared" si="4"/>
        <v>336013333.32999998</v>
      </c>
      <c r="AB51" s="18">
        <f>IFERROR(AA51/U51,"-")</f>
        <v>0.90139891500266545</v>
      </c>
      <c r="AC51" s="29"/>
      <c r="AD51" s="20" t="s">
        <v>43</v>
      </c>
      <c r="AE51" s="21" t="s">
        <v>44</v>
      </c>
    </row>
    <row r="52" spans="1:31" ht="57" x14ac:dyDescent="0.2">
      <c r="A52" s="11">
        <v>61</v>
      </c>
      <c r="B52" s="62" t="s">
        <v>35</v>
      </c>
      <c r="C52" s="62" t="s">
        <v>77</v>
      </c>
      <c r="D52" s="62" t="s">
        <v>157</v>
      </c>
      <c r="E52" s="13" t="s">
        <v>167</v>
      </c>
      <c r="F52" s="72" t="s">
        <v>168</v>
      </c>
      <c r="G52" s="64">
        <v>2020680010138</v>
      </c>
      <c r="H52" s="12" t="s">
        <v>160</v>
      </c>
      <c r="I52" s="73"/>
      <c r="J52" s="15">
        <v>44927</v>
      </c>
      <c r="K52" s="15">
        <v>45291</v>
      </c>
      <c r="L52" s="150">
        <v>6947</v>
      </c>
      <c r="M52" s="204">
        <v>3160</v>
      </c>
      <c r="N52" s="175">
        <f t="shared" si="3"/>
        <v>0.45487260688066794</v>
      </c>
      <c r="O52" s="87" t="s">
        <v>169</v>
      </c>
      <c r="P52" s="83">
        <v>255244250</v>
      </c>
      <c r="Q52" s="83">
        <v>90000000</v>
      </c>
      <c r="R52" s="83"/>
      <c r="S52" s="83"/>
      <c r="T52" s="83"/>
      <c r="U52" s="117">
        <f>SUM(P52:T53)</f>
        <v>435244250</v>
      </c>
      <c r="V52" s="83">
        <v>179435000</v>
      </c>
      <c r="W52" s="83">
        <v>90000000</v>
      </c>
      <c r="X52" s="86"/>
      <c r="Y52" s="86"/>
      <c r="Z52" s="86"/>
      <c r="AA52" s="117">
        <f>SUM(V52:Z53)</f>
        <v>269435000</v>
      </c>
      <c r="AB52" s="120">
        <f>IFERROR(AA52/U52,"-")</f>
        <v>0.61904321538997931</v>
      </c>
      <c r="AC52" s="134"/>
      <c r="AD52" s="113" t="s">
        <v>43</v>
      </c>
      <c r="AE52" s="115" t="s">
        <v>44</v>
      </c>
    </row>
    <row r="53" spans="1:31" ht="57" x14ac:dyDescent="0.2">
      <c r="A53" s="11">
        <v>61</v>
      </c>
      <c r="B53" s="62" t="s">
        <v>35</v>
      </c>
      <c r="C53" s="62" t="s">
        <v>77</v>
      </c>
      <c r="D53" s="62" t="s">
        <v>157</v>
      </c>
      <c r="E53" s="13" t="s">
        <v>167</v>
      </c>
      <c r="F53" s="72" t="s">
        <v>168</v>
      </c>
      <c r="G53" s="64"/>
      <c r="H53" s="12"/>
      <c r="I53" s="73" t="s">
        <v>312</v>
      </c>
      <c r="J53" s="15"/>
      <c r="K53" s="15"/>
      <c r="L53" s="152"/>
      <c r="M53" s="205"/>
      <c r="N53" s="176"/>
      <c r="O53" s="87" t="s">
        <v>313</v>
      </c>
      <c r="P53" s="83"/>
      <c r="Q53" s="83">
        <v>90000000</v>
      </c>
      <c r="R53" s="83"/>
      <c r="S53" s="83"/>
      <c r="T53" s="83"/>
      <c r="U53" s="119"/>
      <c r="V53" s="83"/>
      <c r="W53" s="83"/>
      <c r="X53" s="86"/>
      <c r="Y53" s="86"/>
      <c r="Z53" s="86"/>
      <c r="AA53" s="119"/>
      <c r="AB53" s="122"/>
      <c r="AC53" s="136"/>
      <c r="AD53" s="114"/>
      <c r="AE53" s="116"/>
    </row>
    <row r="54" spans="1:31" ht="57" x14ac:dyDescent="0.2">
      <c r="A54" s="11">
        <v>62</v>
      </c>
      <c r="B54" s="62" t="s">
        <v>35</v>
      </c>
      <c r="C54" s="62" t="s">
        <v>77</v>
      </c>
      <c r="D54" s="62" t="s">
        <v>157</v>
      </c>
      <c r="E54" s="13" t="s">
        <v>170</v>
      </c>
      <c r="F54" s="72" t="s">
        <v>171</v>
      </c>
      <c r="G54" s="64">
        <v>2020680010138</v>
      </c>
      <c r="H54" s="12" t="s">
        <v>160</v>
      </c>
      <c r="I54" s="73"/>
      <c r="J54" s="15">
        <v>44927</v>
      </c>
      <c r="K54" s="15">
        <v>45291</v>
      </c>
      <c r="L54" s="28">
        <v>1</v>
      </c>
      <c r="M54" s="40">
        <v>0.55000000000000004</v>
      </c>
      <c r="N54" s="76">
        <f t="shared" ref="N54:N62" si="5">IFERROR(IF(M54/L54&gt;100%,100%,M54/L54),"-")</f>
        <v>0.55000000000000004</v>
      </c>
      <c r="O54" s="87" t="s">
        <v>172</v>
      </c>
      <c r="P54" s="83">
        <v>76220000</v>
      </c>
      <c r="Q54" s="83"/>
      <c r="R54" s="83"/>
      <c r="S54" s="83"/>
      <c r="T54" s="83"/>
      <c r="U54" s="78">
        <f t="shared" ref="U54:U60" si="6">SUM(P54:T54)</f>
        <v>76220000</v>
      </c>
      <c r="V54" s="83">
        <v>57680000</v>
      </c>
      <c r="W54" s="83"/>
      <c r="X54" s="86"/>
      <c r="Y54" s="86"/>
      <c r="Z54" s="86"/>
      <c r="AA54" s="78">
        <f t="shared" si="4"/>
        <v>57680000</v>
      </c>
      <c r="AB54" s="18">
        <f>IFERROR(AA54/U54,"-")</f>
        <v>0.7567567567567568</v>
      </c>
      <c r="AC54" s="29"/>
      <c r="AD54" s="20" t="s">
        <v>43</v>
      </c>
      <c r="AE54" s="21" t="s">
        <v>44</v>
      </c>
    </row>
    <row r="55" spans="1:31" s="1" customFormat="1" ht="57" x14ac:dyDescent="0.2">
      <c r="A55" s="11">
        <v>63</v>
      </c>
      <c r="B55" s="62" t="s">
        <v>35</v>
      </c>
      <c r="C55" s="62" t="s">
        <v>77</v>
      </c>
      <c r="D55" s="62" t="s">
        <v>157</v>
      </c>
      <c r="E55" s="13" t="s">
        <v>173</v>
      </c>
      <c r="F55" s="12" t="s">
        <v>174</v>
      </c>
      <c r="G55" s="94"/>
      <c r="H55" s="97" t="s">
        <v>72</v>
      </c>
      <c r="I55" s="98"/>
      <c r="J55" s="99"/>
      <c r="K55" s="99"/>
      <c r="L55" s="16">
        <v>0</v>
      </c>
      <c r="M55" s="27">
        <v>0</v>
      </c>
      <c r="N55" s="76" t="str">
        <f t="shared" si="5"/>
        <v>-</v>
      </c>
      <c r="O55" s="102"/>
      <c r="P55" s="83"/>
      <c r="Q55" s="83"/>
      <c r="R55" s="83"/>
      <c r="S55" s="83"/>
      <c r="T55" s="83"/>
      <c r="U55" s="78">
        <f t="shared" si="6"/>
        <v>0</v>
      </c>
      <c r="V55" s="83"/>
      <c r="W55" s="83"/>
      <c r="X55" s="85"/>
      <c r="Y55" s="85"/>
      <c r="Z55" s="85"/>
      <c r="AA55" s="78">
        <f t="shared" ref="AA55:AA61" si="7">SUM(V55:Z55)</f>
        <v>0</v>
      </c>
      <c r="AB55" s="18" t="str">
        <f>IFERROR(AA55/U55,"-")</f>
        <v>-</v>
      </c>
      <c r="AC55" s="36"/>
      <c r="AD55" s="20" t="s">
        <v>43</v>
      </c>
      <c r="AE55" s="21" t="s">
        <v>44</v>
      </c>
    </row>
    <row r="56" spans="1:31" ht="57" x14ac:dyDescent="0.2">
      <c r="A56" s="11">
        <v>64</v>
      </c>
      <c r="B56" s="62" t="s">
        <v>35</v>
      </c>
      <c r="C56" s="62" t="s">
        <v>77</v>
      </c>
      <c r="D56" s="62" t="s">
        <v>175</v>
      </c>
      <c r="E56" s="13" t="s">
        <v>176</v>
      </c>
      <c r="F56" s="72" t="s">
        <v>177</v>
      </c>
      <c r="G56" s="64">
        <v>2020680010103</v>
      </c>
      <c r="H56" s="12" t="s">
        <v>178</v>
      </c>
      <c r="I56" s="73" t="s">
        <v>179</v>
      </c>
      <c r="J56" s="15">
        <v>44927</v>
      </c>
      <c r="K56" s="15">
        <v>45291</v>
      </c>
      <c r="L56" s="28">
        <v>2</v>
      </c>
      <c r="M56" s="26">
        <v>1</v>
      </c>
      <c r="N56" s="76">
        <f t="shared" si="5"/>
        <v>0.5</v>
      </c>
      <c r="O56" s="103" t="s">
        <v>180</v>
      </c>
      <c r="P56" s="85"/>
      <c r="Q56" s="91">
        <v>112065030</v>
      </c>
      <c r="R56" s="91"/>
      <c r="S56" s="91"/>
      <c r="T56" s="83"/>
      <c r="U56" s="78">
        <f t="shared" si="6"/>
        <v>112065030</v>
      </c>
      <c r="V56" s="79"/>
      <c r="W56" s="79">
        <v>65371250</v>
      </c>
      <c r="X56" s="81"/>
      <c r="Y56" s="81"/>
      <c r="Z56" s="81"/>
      <c r="AA56" s="78">
        <f t="shared" si="7"/>
        <v>65371250</v>
      </c>
      <c r="AB56" s="18">
        <f>IFERROR(AA56/U56,"-")</f>
        <v>0.58333317717400335</v>
      </c>
      <c r="AC56" s="29"/>
      <c r="AD56" s="20" t="s">
        <v>43</v>
      </c>
      <c r="AE56" s="21" t="s">
        <v>44</v>
      </c>
    </row>
    <row r="57" spans="1:31" ht="57" x14ac:dyDescent="0.2">
      <c r="A57" s="11">
        <v>65</v>
      </c>
      <c r="B57" s="62" t="s">
        <v>35</v>
      </c>
      <c r="C57" s="62" t="s">
        <v>77</v>
      </c>
      <c r="D57" s="62" t="s">
        <v>175</v>
      </c>
      <c r="E57" s="13" t="s">
        <v>181</v>
      </c>
      <c r="F57" s="72" t="s">
        <v>182</v>
      </c>
      <c r="G57" s="64">
        <v>2020680010103</v>
      </c>
      <c r="H57" s="12" t="s">
        <v>178</v>
      </c>
      <c r="I57" s="73" t="s">
        <v>183</v>
      </c>
      <c r="J57" s="15">
        <v>44927</v>
      </c>
      <c r="K57" s="15">
        <v>45291</v>
      </c>
      <c r="L57" s="28">
        <v>1</v>
      </c>
      <c r="M57" s="26">
        <v>1</v>
      </c>
      <c r="N57" s="76">
        <f t="shared" si="5"/>
        <v>1</v>
      </c>
      <c r="O57" s="103" t="s">
        <v>307</v>
      </c>
      <c r="P57" s="83">
        <f>207648000+150608531.75</f>
        <v>358256531.75</v>
      </c>
      <c r="Q57" s="91"/>
      <c r="R57" s="91"/>
      <c r="S57" s="91"/>
      <c r="T57" s="83"/>
      <c r="U57" s="78">
        <f t="shared" si="6"/>
        <v>358256531.75</v>
      </c>
      <c r="V57" s="79">
        <v>197760000</v>
      </c>
      <c r="W57" s="79"/>
      <c r="X57" s="81"/>
      <c r="Y57" s="81"/>
      <c r="Z57" s="81"/>
      <c r="AA57" s="78">
        <f t="shared" si="7"/>
        <v>197760000</v>
      </c>
      <c r="AB57" s="18">
        <f>IFERROR(AA57/U57,"-")</f>
        <v>0.55200668368553762</v>
      </c>
      <c r="AC57" s="29"/>
      <c r="AD57" s="20" t="s">
        <v>43</v>
      </c>
      <c r="AE57" s="21" t="s">
        <v>44</v>
      </c>
    </row>
    <row r="58" spans="1:31" ht="57" x14ac:dyDescent="0.2">
      <c r="A58" s="11">
        <v>66</v>
      </c>
      <c r="B58" s="62" t="s">
        <v>35</v>
      </c>
      <c r="C58" s="62" t="s">
        <v>77</v>
      </c>
      <c r="D58" s="62" t="s">
        <v>184</v>
      </c>
      <c r="E58" s="13" t="s">
        <v>185</v>
      </c>
      <c r="F58" s="72" t="s">
        <v>186</v>
      </c>
      <c r="G58" s="100">
        <v>2022680010065</v>
      </c>
      <c r="H58" s="12" t="s">
        <v>187</v>
      </c>
      <c r="I58" s="73" t="s">
        <v>188</v>
      </c>
      <c r="J58" s="15">
        <v>44927</v>
      </c>
      <c r="K58" s="15">
        <v>45291</v>
      </c>
      <c r="L58" s="16">
        <v>1</v>
      </c>
      <c r="M58" s="27">
        <v>0.5</v>
      </c>
      <c r="N58" s="76">
        <f t="shared" si="5"/>
        <v>0.5</v>
      </c>
      <c r="O58" s="103" t="s">
        <v>189</v>
      </c>
      <c r="P58" s="83">
        <v>100000000</v>
      </c>
      <c r="Q58" s="91">
        <v>69216000</v>
      </c>
      <c r="R58" s="91"/>
      <c r="S58" s="91"/>
      <c r="T58" s="83"/>
      <c r="U58" s="78">
        <f t="shared" si="6"/>
        <v>169216000</v>
      </c>
      <c r="V58" s="79">
        <v>96906666.659999996</v>
      </c>
      <c r="W58" s="79">
        <v>67895000</v>
      </c>
      <c r="X58" s="81"/>
      <c r="Y58" s="81"/>
      <c r="Z58" s="81"/>
      <c r="AA58" s="78">
        <f t="shared" si="7"/>
        <v>164801666.66</v>
      </c>
      <c r="AB58" s="18">
        <f>IFERROR(AA58/U58,"-")</f>
        <v>0.97391302630956877</v>
      </c>
      <c r="AC58" s="31"/>
      <c r="AD58" s="20" t="s">
        <v>43</v>
      </c>
      <c r="AE58" s="21" t="s">
        <v>44</v>
      </c>
    </row>
    <row r="59" spans="1:31" s="1" customFormat="1" ht="57" x14ac:dyDescent="0.2">
      <c r="A59" s="11">
        <v>151</v>
      </c>
      <c r="B59" s="62" t="s">
        <v>190</v>
      </c>
      <c r="C59" s="62" t="s">
        <v>191</v>
      </c>
      <c r="D59" s="62" t="s">
        <v>192</v>
      </c>
      <c r="E59" s="13" t="s">
        <v>193</v>
      </c>
      <c r="F59" s="33" t="s">
        <v>194</v>
      </c>
      <c r="G59" s="64">
        <v>2020680010112</v>
      </c>
      <c r="H59" s="14" t="s">
        <v>195</v>
      </c>
      <c r="I59" s="34" t="s">
        <v>196</v>
      </c>
      <c r="J59" s="35">
        <v>44927</v>
      </c>
      <c r="K59" s="35">
        <v>45291</v>
      </c>
      <c r="L59" s="28">
        <v>1</v>
      </c>
      <c r="M59" s="40">
        <v>0.51</v>
      </c>
      <c r="N59" s="43">
        <f t="shared" si="5"/>
        <v>0.51</v>
      </c>
      <c r="O59" s="87" t="s">
        <v>197</v>
      </c>
      <c r="P59" s="83">
        <v>181500000</v>
      </c>
      <c r="Q59" s="83"/>
      <c r="R59" s="83"/>
      <c r="S59" s="83"/>
      <c r="T59" s="83"/>
      <c r="U59" s="78">
        <f t="shared" si="6"/>
        <v>181500000</v>
      </c>
      <c r="V59" s="83">
        <v>130500000</v>
      </c>
      <c r="W59" s="83"/>
      <c r="X59" s="85"/>
      <c r="Y59" s="85"/>
      <c r="Z59" s="85"/>
      <c r="AA59" s="78">
        <f t="shared" si="7"/>
        <v>130500000</v>
      </c>
      <c r="AB59" s="18">
        <f>IFERROR(AA59/U59,"-")</f>
        <v>0.71900826446280997</v>
      </c>
      <c r="AC59" s="38"/>
      <c r="AD59" s="20" t="s">
        <v>43</v>
      </c>
      <c r="AE59" s="21" t="s">
        <v>44</v>
      </c>
    </row>
    <row r="60" spans="1:31" s="1" customFormat="1" ht="57" x14ac:dyDescent="0.2">
      <c r="A60" s="11">
        <v>152</v>
      </c>
      <c r="B60" s="62" t="s">
        <v>190</v>
      </c>
      <c r="C60" s="62" t="s">
        <v>191</v>
      </c>
      <c r="D60" s="62" t="s">
        <v>192</v>
      </c>
      <c r="E60" s="13" t="s">
        <v>198</v>
      </c>
      <c r="F60" s="33" t="s">
        <v>199</v>
      </c>
      <c r="G60" s="64">
        <v>2022680010105</v>
      </c>
      <c r="H60" s="14" t="s">
        <v>200</v>
      </c>
      <c r="I60" s="34" t="s">
        <v>201</v>
      </c>
      <c r="J60" s="35">
        <v>44927</v>
      </c>
      <c r="K60" s="35">
        <v>45291</v>
      </c>
      <c r="L60" s="28">
        <v>1</v>
      </c>
      <c r="M60" s="39">
        <v>0.55000000000000004</v>
      </c>
      <c r="N60" s="43">
        <f t="shared" si="5"/>
        <v>0.55000000000000004</v>
      </c>
      <c r="O60" s="87" t="s">
        <v>202</v>
      </c>
      <c r="P60" s="83">
        <v>424470000</v>
      </c>
      <c r="Q60" s="83"/>
      <c r="R60" s="83"/>
      <c r="S60" s="83"/>
      <c r="T60" s="83"/>
      <c r="U60" s="78">
        <f t="shared" si="6"/>
        <v>424470000</v>
      </c>
      <c r="V60" s="83">
        <v>211050000</v>
      </c>
      <c r="W60" s="83"/>
      <c r="X60" s="86"/>
      <c r="Y60" s="86"/>
      <c r="Z60" s="86"/>
      <c r="AA60" s="78">
        <f t="shared" si="7"/>
        <v>211050000</v>
      </c>
      <c r="AB60" s="18">
        <f>IFERROR(AA60/U60,"-")</f>
        <v>0.49720828327090255</v>
      </c>
      <c r="AC60" s="36"/>
      <c r="AD60" s="20" t="s">
        <v>43</v>
      </c>
      <c r="AE60" s="21" t="s">
        <v>44</v>
      </c>
    </row>
    <row r="61" spans="1:31" s="1" customFormat="1" ht="81" customHeight="1" x14ac:dyDescent="0.2">
      <c r="A61" s="11">
        <v>153</v>
      </c>
      <c r="B61" s="62" t="s">
        <v>190</v>
      </c>
      <c r="C61" s="62" t="s">
        <v>191</v>
      </c>
      <c r="D61" s="62" t="s">
        <v>192</v>
      </c>
      <c r="E61" s="13" t="s">
        <v>203</v>
      </c>
      <c r="F61" s="33" t="s">
        <v>204</v>
      </c>
      <c r="G61" s="64">
        <v>2020680010112</v>
      </c>
      <c r="H61" s="14" t="s">
        <v>195</v>
      </c>
      <c r="I61" s="34" t="s">
        <v>205</v>
      </c>
      <c r="J61" s="35">
        <v>44927</v>
      </c>
      <c r="K61" s="35">
        <v>45291</v>
      </c>
      <c r="L61" s="28">
        <v>1</v>
      </c>
      <c r="M61" s="40">
        <v>0.4</v>
      </c>
      <c r="N61" s="43">
        <f t="shared" si="5"/>
        <v>0.4</v>
      </c>
      <c r="O61" s="87" t="s">
        <v>197</v>
      </c>
      <c r="P61" s="83">
        <v>38400000</v>
      </c>
      <c r="Q61" s="83"/>
      <c r="R61" s="83"/>
      <c r="S61" s="83"/>
      <c r="T61" s="83"/>
      <c r="U61" s="78">
        <f t="shared" ref="U61" si="8">SUM(P61:T61)</f>
        <v>38400000</v>
      </c>
      <c r="V61" s="83">
        <v>28800000</v>
      </c>
      <c r="W61" s="83"/>
      <c r="X61" s="86"/>
      <c r="Y61" s="86"/>
      <c r="Z61" s="86"/>
      <c r="AA61" s="78">
        <f t="shared" si="7"/>
        <v>28800000</v>
      </c>
      <c r="AB61" s="18">
        <f>IFERROR(AA61/U61,"-")</f>
        <v>0.75</v>
      </c>
      <c r="AC61" s="38"/>
      <c r="AD61" s="20" t="s">
        <v>43</v>
      </c>
      <c r="AE61" s="21" t="s">
        <v>44</v>
      </c>
    </row>
    <row r="62" spans="1:31" s="1" customFormat="1" ht="57" x14ac:dyDescent="0.2">
      <c r="A62" s="11">
        <v>154</v>
      </c>
      <c r="B62" s="62" t="s">
        <v>190</v>
      </c>
      <c r="C62" s="62" t="s">
        <v>191</v>
      </c>
      <c r="D62" s="62" t="s">
        <v>192</v>
      </c>
      <c r="E62" s="13" t="s">
        <v>206</v>
      </c>
      <c r="F62" s="33" t="s">
        <v>207</v>
      </c>
      <c r="G62" s="64">
        <v>2020680010112</v>
      </c>
      <c r="H62" s="14" t="s">
        <v>195</v>
      </c>
      <c r="I62" s="34" t="s">
        <v>208</v>
      </c>
      <c r="J62" s="35">
        <v>44927</v>
      </c>
      <c r="K62" s="35">
        <v>45291</v>
      </c>
      <c r="L62" s="150">
        <v>1</v>
      </c>
      <c r="M62" s="128">
        <v>0.56000000000000005</v>
      </c>
      <c r="N62" s="130">
        <f t="shared" si="5"/>
        <v>0.56000000000000005</v>
      </c>
      <c r="O62" s="87" t="s">
        <v>197</v>
      </c>
      <c r="P62" s="83">
        <v>153200000</v>
      </c>
      <c r="Q62" s="83"/>
      <c r="R62" s="83"/>
      <c r="S62" s="83"/>
      <c r="T62" s="83"/>
      <c r="U62" s="117">
        <f>SUM(P62:T63)</f>
        <v>162100000</v>
      </c>
      <c r="V62" s="83">
        <v>97700000</v>
      </c>
      <c r="W62" s="83"/>
      <c r="X62" s="86"/>
      <c r="Y62" s="86"/>
      <c r="Z62" s="86"/>
      <c r="AA62" s="117">
        <f>SUM(V62:Z63)</f>
        <v>97700000</v>
      </c>
      <c r="AB62" s="120">
        <f>IFERROR(AA62/U62,"-")</f>
        <v>0.60271437384330662</v>
      </c>
      <c r="AC62" s="123"/>
      <c r="AD62" s="113" t="s">
        <v>43</v>
      </c>
      <c r="AE62" s="115" t="s">
        <v>44</v>
      </c>
    </row>
    <row r="63" spans="1:31" s="1" customFormat="1" ht="57" x14ac:dyDescent="0.2">
      <c r="A63" s="11">
        <v>154</v>
      </c>
      <c r="B63" s="62" t="s">
        <v>190</v>
      </c>
      <c r="C63" s="62" t="s">
        <v>191</v>
      </c>
      <c r="D63" s="62" t="s">
        <v>192</v>
      </c>
      <c r="E63" s="13" t="s">
        <v>206</v>
      </c>
      <c r="F63" s="33" t="s">
        <v>207</v>
      </c>
      <c r="G63" s="64"/>
      <c r="H63" s="65" t="s">
        <v>309</v>
      </c>
      <c r="I63" s="65" t="s">
        <v>309</v>
      </c>
      <c r="J63" s="66"/>
      <c r="K63" s="66"/>
      <c r="L63" s="152"/>
      <c r="M63" s="129"/>
      <c r="N63" s="131"/>
      <c r="O63" s="87" t="s">
        <v>310</v>
      </c>
      <c r="P63" s="83">
        <v>8900000</v>
      </c>
      <c r="Q63" s="83"/>
      <c r="R63" s="83"/>
      <c r="S63" s="83"/>
      <c r="T63" s="83"/>
      <c r="U63" s="119"/>
      <c r="V63" s="83"/>
      <c r="W63" s="83"/>
      <c r="X63" s="86"/>
      <c r="Y63" s="86"/>
      <c r="Z63" s="86"/>
      <c r="AA63" s="119"/>
      <c r="AB63" s="122"/>
      <c r="AC63" s="125"/>
      <c r="AD63" s="114"/>
      <c r="AE63" s="116"/>
    </row>
    <row r="64" spans="1:31" s="1" customFormat="1" ht="111" customHeight="1" x14ac:dyDescent="0.2">
      <c r="A64" s="11">
        <v>155</v>
      </c>
      <c r="B64" s="62" t="s">
        <v>190</v>
      </c>
      <c r="C64" s="62" t="s">
        <v>191</v>
      </c>
      <c r="D64" s="62" t="s">
        <v>209</v>
      </c>
      <c r="E64" s="13" t="s">
        <v>210</v>
      </c>
      <c r="F64" s="33" t="s">
        <v>211</v>
      </c>
      <c r="G64" s="100">
        <v>2021680010014</v>
      </c>
      <c r="H64" s="14" t="s">
        <v>212</v>
      </c>
      <c r="I64" s="34" t="s">
        <v>213</v>
      </c>
      <c r="J64" s="35">
        <v>44927</v>
      </c>
      <c r="K64" s="35">
        <v>45291</v>
      </c>
      <c r="L64" s="150">
        <v>1</v>
      </c>
      <c r="M64" s="128">
        <v>0.52</v>
      </c>
      <c r="N64" s="130">
        <f>IFERROR(IF(M64/L64&gt;100%,100%,M64/L64),"-")</f>
        <v>0.52</v>
      </c>
      <c r="O64" s="87" t="s">
        <v>214</v>
      </c>
      <c r="P64" s="83">
        <v>245975000</v>
      </c>
      <c r="Q64" s="83"/>
      <c r="R64" s="83"/>
      <c r="S64" s="83"/>
      <c r="T64" s="83"/>
      <c r="U64" s="117">
        <f>SUM(P64:T65)</f>
        <v>258395000</v>
      </c>
      <c r="V64" s="83">
        <v>142982790.16</v>
      </c>
      <c r="W64" s="83"/>
      <c r="X64" s="86"/>
      <c r="Y64" s="86"/>
      <c r="Z64" s="86"/>
      <c r="AA64" s="117">
        <f>SUM(V64:Z65)</f>
        <v>142982790.16</v>
      </c>
      <c r="AB64" s="120">
        <f>IFERROR(AA64/U64,"-")</f>
        <v>0.55334967843805027</v>
      </c>
      <c r="AC64" s="123"/>
      <c r="AD64" s="113" t="s">
        <v>43</v>
      </c>
      <c r="AE64" s="115" t="s">
        <v>44</v>
      </c>
    </row>
    <row r="65" spans="1:31" s="1" customFormat="1" ht="110.25" customHeight="1" x14ac:dyDescent="0.2">
      <c r="A65" s="11">
        <v>155</v>
      </c>
      <c r="B65" s="62" t="s">
        <v>190</v>
      </c>
      <c r="C65" s="62" t="s">
        <v>191</v>
      </c>
      <c r="D65" s="62" t="s">
        <v>209</v>
      </c>
      <c r="E65" s="13" t="s">
        <v>210</v>
      </c>
      <c r="F65" s="33" t="s">
        <v>211</v>
      </c>
      <c r="G65" s="100"/>
      <c r="H65" s="62" t="s">
        <v>309</v>
      </c>
      <c r="I65" s="62" t="s">
        <v>309</v>
      </c>
      <c r="J65" s="66"/>
      <c r="K65" s="66"/>
      <c r="L65" s="152"/>
      <c r="M65" s="129"/>
      <c r="N65" s="131"/>
      <c r="O65" s="87" t="s">
        <v>311</v>
      </c>
      <c r="P65" s="17">
        <v>12420000</v>
      </c>
      <c r="Q65" s="83"/>
      <c r="R65" s="83"/>
      <c r="S65" s="83"/>
      <c r="T65" s="83"/>
      <c r="U65" s="119"/>
      <c r="V65" s="83"/>
      <c r="W65" s="83"/>
      <c r="X65" s="86"/>
      <c r="Y65" s="86"/>
      <c r="Z65" s="86"/>
      <c r="AA65" s="119"/>
      <c r="AB65" s="122"/>
      <c r="AC65" s="125"/>
      <c r="AD65" s="114"/>
      <c r="AE65" s="116"/>
    </row>
    <row r="66" spans="1:31" s="1" customFormat="1" ht="85.5" x14ac:dyDescent="0.2">
      <c r="A66" s="11">
        <v>156</v>
      </c>
      <c r="B66" s="62" t="s">
        <v>190</v>
      </c>
      <c r="C66" s="62" t="s">
        <v>215</v>
      </c>
      <c r="D66" s="62" t="s">
        <v>216</v>
      </c>
      <c r="E66" s="13" t="s">
        <v>217</v>
      </c>
      <c r="F66" s="33" t="s">
        <v>218</v>
      </c>
      <c r="G66" s="64">
        <v>2021680010007</v>
      </c>
      <c r="H66" s="34" t="s">
        <v>219</v>
      </c>
      <c r="I66" s="34" t="s">
        <v>220</v>
      </c>
      <c r="J66" s="35">
        <v>44927</v>
      </c>
      <c r="K66" s="35">
        <v>45291</v>
      </c>
      <c r="L66" s="150">
        <v>1</v>
      </c>
      <c r="M66" s="155">
        <v>0.53959999999999997</v>
      </c>
      <c r="N66" s="130">
        <f t="shared" ref="N66" si="9">IFERROR(IF(M66/L66&gt;100%,100%,M66/L66),"-")</f>
        <v>0.53959999999999997</v>
      </c>
      <c r="O66" s="87" t="s">
        <v>221</v>
      </c>
      <c r="P66" s="83">
        <v>70337500</v>
      </c>
      <c r="Q66" s="83"/>
      <c r="R66" s="83"/>
      <c r="S66" s="83"/>
      <c r="T66" s="83"/>
      <c r="U66" s="117">
        <f>SUM(P66:T67)</f>
        <v>3988285376</v>
      </c>
      <c r="V66" s="83">
        <v>38500000</v>
      </c>
      <c r="W66" s="83"/>
      <c r="X66" s="86"/>
      <c r="Y66" s="86"/>
      <c r="Z66" s="86"/>
      <c r="AA66" s="117">
        <f>SUM(V66:Z67)</f>
        <v>1650727757.6400001</v>
      </c>
      <c r="AB66" s="120">
        <f>IFERROR(AA66/U66,"-")</f>
        <v>0.41389409282832629</v>
      </c>
      <c r="AC66" s="123"/>
      <c r="AD66" s="113" t="s">
        <v>43</v>
      </c>
      <c r="AE66" s="115" t="s">
        <v>44</v>
      </c>
    </row>
    <row r="67" spans="1:31" s="1" customFormat="1" ht="82.5" customHeight="1" x14ac:dyDescent="0.2">
      <c r="A67" s="11">
        <v>156</v>
      </c>
      <c r="B67" s="62" t="s">
        <v>190</v>
      </c>
      <c r="C67" s="62" t="s">
        <v>215</v>
      </c>
      <c r="D67" s="62" t="s">
        <v>216</v>
      </c>
      <c r="E67" s="13" t="s">
        <v>217</v>
      </c>
      <c r="F67" s="33" t="s">
        <v>218</v>
      </c>
      <c r="G67" s="64">
        <v>2022680010107</v>
      </c>
      <c r="H67" s="34" t="s">
        <v>222</v>
      </c>
      <c r="I67" s="34" t="s">
        <v>223</v>
      </c>
      <c r="J67" s="35">
        <v>44927</v>
      </c>
      <c r="K67" s="35">
        <v>45291</v>
      </c>
      <c r="L67" s="152"/>
      <c r="M67" s="156"/>
      <c r="N67" s="131"/>
      <c r="O67" s="87" t="s">
        <v>224</v>
      </c>
      <c r="P67" s="83">
        <v>3917947876</v>
      </c>
      <c r="Q67" s="83"/>
      <c r="R67" s="83"/>
      <c r="S67" s="83"/>
      <c r="T67" s="83"/>
      <c r="U67" s="119"/>
      <c r="V67" s="83">
        <v>1612227757.6400001</v>
      </c>
      <c r="W67" s="83"/>
      <c r="X67" s="86"/>
      <c r="Y67" s="86"/>
      <c r="Z67" s="86"/>
      <c r="AA67" s="119"/>
      <c r="AB67" s="122"/>
      <c r="AC67" s="125"/>
      <c r="AD67" s="114"/>
      <c r="AE67" s="116"/>
    </row>
    <row r="68" spans="1:31" s="1" customFormat="1" ht="170.25" customHeight="1" x14ac:dyDescent="0.2">
      <c r="A68" s="11">
        <v>157</v>
      </c>
      <c r="B68" s="62" t="s">
        <v>190</v>
      </c>
      <c r="C68" s="62" t="s">
        <v>215</v>
      </c>
      <c r="D68" s="62" t="s">
        <v>216</v>
      </c>
      <c r="E68" s="13" t="s">
        <v>225</v>
      </c>
      <c r="F68" s="33" t="s">
        <v>226</v>
      </c>
      <c r="G68" s="64">
        <v>2021680010007</v>
      </c>
      <c r="H68" s="34" t="s">
        <v>219</v>
      </c>
      <c r="I68" s="34" t="s">
        <v>220</v>
      </c>
      <c r="J68" s="35">
        <v>44927</v>
      </c>
      <c r="K68" s="35">
        <v>45291</v>
      </c>
      <c r="L68" s="186">
        <v>1</v>
      </c>
      <c r="M68" s="156">
        <v>0.48</v>
      </c>
      <c r="N68" s="187">
        <f>IFERROR(IF(M68/L68&gt;100%,100%,M68/L68),"-")</f>
        <v>0.48</v>
      </c>
      <c r="O68" s="87" t="s">
        <v>227</v>
      </c>
      <c r="P68" s="83">
        <v>281700000</v>
      </c>
      <c r="Q68" s="83"/>
      <c r="R68" s="83"/>
      <c r="S68" s="83"/>
      <c r="T68" s="83"/>
      <c r="U68" s="117">
        <f>SUM(P68:T70)</f>
        <v>1381700000</v>
      </c>
      <c r="V68" s="83">
        <v>204650000</v>
      </c>
      <c r="W68" s="83"/>
      <c r="X68" s="86"/>
      <c r="Y68" s="86"/>
      <c r="Z68" s="86"/>
      <c r="AA68" s="117">
        <f>SUM(V68:Z70)</f>
        <v>1304255437</v>
      </c>
      <c r="AB68" s="120">
        <f>IFERROR(AA68/U68,"-")</f>
        <v>0.94394979879858143</v>
      </c>
      <c r="AC68" s="123"/>
      <c r="AD68" s="113" t="s">
        <v>43</v>
      </c>
      <c r="AE68" s="115" t="s">
        <v>44</v>
      </c>
    </row>
    <row r="69" spans="1:31" s="1" customFormat="1" ht="170.25" customHeight="1" x14ac:dyDescent="0.2">
      <c r="A69" s="11">
        <v>157</v>
      </c>
      <c r="B69" s="62" t="s">
        <v>190</v>
      </c>
      <c r="C69" s="62" t="s">
        <v>215</v>
      </c>
      <c r="D69" s="62" t="s">
        <v>216</v>
      </c>
      <c r="E69" s="13" t="s">
        <v>225</v>
      </c>
      <c r="F69" s="33" t="s">
        <v>226</v>
      </c>
      <c r="G69" s="64">
        <v>2023680010032</v>
      </c>
      <c r="H69" s="34" t="s">
        <v>228</v>
      </c>
      <c r="I69" s="34" t="s">
        <v>229</v>
      </c>
      <c r="J69" s="35">
        <v>45105</v>
      </c>
      <c r="K69" s="35">
        <v>45291</v>
      </c>
      <c r="L69" s="186"/>
      <c r="M69" s="156"/>
      <c r="N69" s="187"/>
      <c r="O69" s="87" t="s">
        <v>230</v>
      </c>
      <c r="P69" s="83">
        <v>1099605437</v>
      </c>
      <c r="Q69" s="83"/>
      <c r="R69" s="83"/>
      <c r="S69" s="83"/>
      <c r="T69" s="83"/>
      <c r="U69" s="118"/>
      <c r="V69" s="83">
        <v>1099605437</v>
      </c>
      <c r="W69" s="83"/>
      <c r="X69" s="86"/>
      <c r="Y69" s="86"/>
      <c r="Z69" s="86"/>
      <c r="AA69" s="118"/>
      <c r="AB69" s="121"/>
      <c r="AC69" s="124"/>
      <c r="AD69" s="126"/>
      <c r="AE69" s="127"/>
    </row>
    <row r="70" spans="1:31" s="67" customFormat="1" ht="152.25" customHeight="1" x14ac:dyDescent="0.2">
      <c r="A70" s="11">
        <v>157</v>
      </c>
      <c r="B70" s="62" t="s">
        <v>190</v>
      </c>
      <c r="C70" s="62" t="s">
        <v>215</v>
      </c>
      <c r="D70" s="62" t="s">
        <v>216</v>
      </c>
      <c r="E70" s="13" t="s">
        <v>225</v>
      </c>
      <c r="F70" s="33" t="s">
        <v>226</v>
      </c>
      <c r="G70" s="64"/>
      <c r="H70" s="65"/>
      <c r="I70" s="65" t="s">
        <v>231</v>
      </c>
      <c r="J70" s="66"/>
      <c r="K70" s="66"/>
      <c r="L70" s="186"/>
      <c r="M70" s="156"/>
      <c r="N70" s="187"/>
      <c r="O70" s="87" t="s">
        <v>230</v>
      </c>
      <c r="P70" s="83">
        <v>394563</v>
      </c>
      <c r="Q70" s="83"/>
      <c r="R70" s="83"/>
      <c r="S70" s="83"/>
      <c r="T70" s="83"/>
      <c r="U70" s="119"/>
      <c r="V70" s="83"/>
      <c r="W70" s="83"/>
      <c r="X70" s="85"/>
      <c r="Y70" s="85"/>
      <c r="Z70" s="85"/>
      <c r="AA70" s="119"/>
      <c r="AB70" s="122"/>
      <c r="AC70" s="125"/>
      <c r="AD70" s="114"/>
      <c r="AE70" s="116"/>
    </row>
    <row r="71" spans="1:31" s="67" customFormat="1" ht="90" customHeight="1" x14ac:dyDescent="0.2">
      <c r="A71" s="11">
        <v>158</v>
      </c>
      <c r="B71" s="62" t="s">
        <v>190</v>
      </c>
      <c r="C71" s="62" t="s">
        <v>215</v>
      </c>
      <c r="D71" s="62" t="s">
        <v>216</v>
      </c>
      <c r="E71" s="13" t="s">
        <v>232</v>
      </c>
      <c r="F71" s="33" t="s">
        <v>235</v>
      </c>
      <c r="G71" s="64"/>
      <c r="H71" s="65"/>
      <c r="I71" s="65" t="s">
        <v>233</v>
      </c>
      <c r="J71" s="66"/>
      <c r="K71" s="66"/>
      <c r="L71" s="186">
        <v>1</v>
      </c>
      <c r="M71" s="156">
        <v>0.66</v>
      </c>
      <c r="N71" s="187">
        <f>IFERROR(IF(M71/L71&gt;100%,100%,M71/L71),"-")</f>
        <v>0.66</v>
      </c>
      <c r="O71" s="87" t="s">
        <v>234</v>
      </c>
      <c r="P71" s="83">
        <v>291530158.54000002</v>
      </c>
      <c r="Q71" s="83"/>
      <c r="R71" s="83"/>
      <c r="S71" s="83"/>
      <c r="T71" s="83"/>
      <c r="U71" s="117">
        <f>SUM(P71:T73)</f>
        <v>1078530158.54</v>
      </c>
      <c r="V71" s="83"/>
      <c r="W71" s="83"/>
      <c r="X71" s="85"/>
      <c r="Y71" s="85"/>
      <c r="Z71" s="85"/>
      <c r="AA71" s="117">
        <f>SUM(V71:Z73)</f>
        <v>131150000</v>
      </c>
      <c r="AB71" s="120">
        <f>IFERROR(AA71/U71,"-")</f>
        <v>0.12160067937046563</v>
      </c>
      <c r="AC71" s="123"/>
      <c r="AD71" s="177" t="s">
        <v>43</v>
      </c>
      <c r="AE71" s="180" t="s">
        <v>44</v>
      </c>
    </row>
    <row r="72" spans="1:31" s="1" customFormat="1" ht="82.5" customHeight="1" x14ac:dyDescent="0.2">
      <c r="A72" s="11">
        <v>158</v>
      </c>
      <c r="B72" s="62" t="s">
        <v>190</v>
      </c>
      <c r="C72" s="62" t="s">
        <v>215</v>
      </c>
      <c r="D72" s="62" t="s">
        <v>216</v>
      </c>
      <c r="E72" s="13" t="s">
        <v>232</v>
      </c>
      <c r="F72" s="33" t="s">
        <v>235</v>
      </c>
      <c r="G72" s="64">
        <v>2021680010007</v>
      </c>
      <c r="H72" s="34" t="s">
        <v>219</v>
      </c>
      <c r="I72" s="34" t="s">
        <v>220</v>
      </c>
      <c r="J72" s="35">
        <v>44927</v>
      </c>
      <c r="K72" s="35">
        <v>45291</v>
      </c>
      <c r="L72" s="186"/>
      <c r="M72" s="156"/>
      <c r="N72" s="187"/>
      <c r="O72" s="87" t="s">
        <v>221</v>
      </c>
      <c r="P72" s="83">
        <v>187000000</v>
      </c>
      <c r="Q72" s="83"/>
      <c r="R72" s="83"/>
      <c r="S72" s="83"/>
      <c r="T72" s="83"/>
      <c r="U72" s="118"/>
      <c r="V72" s="83">
        <v>131150000</v>
      </c>
      <c r="W72" s="83"/>
      <c r="X72" s="86"/>
      <c r="Y72" s="86"/>
      <c r="Z72" s="86"/>
      <c r="AA72" s="118"/>
      <c r="AB72" s="121"/>
      <c r="AC72" s="124"/>
      <c r="AD72" s="178"/>
      <c r="AE72" s="181"/>
    </row>
    <row r="73" spans="1:31" s="1" customFormat="1" ht="87.75" customHeight="1" x14ac:dyDescent="0.2">
      <c r="A73" s="11">
        <v>158</v>
      </c>
      <c r="B73" s="62" t="s">
        <v>190</v>
      </c>
      <c r="C73" s="62" t="s">
        <v>215</v>
      </c>
      <c r="D73" s="62" t="s">
        <v>216</v>
      </c>
      <c r="E73" s="13" t="s">
        <v>232</v>
      </c>
      <c r="F73" s="33" t="s">
        <v>235</v>
      </c>
      <c r="G73" s="64">
        <v>2022680010107</v>
      </c>
      <c r="H73" s="34" t="s">
        <v>222</v>
      </c>
      <c r="I73" s="34" t="s">
        <v>236</v>
      </c>
      <c r="J73" s="35">
        <v>44927</v>
      </c>
      <c r="K73" s="35">
        <v>45291</v>
      </c>
      <c r="L73" s="186"/>
      <c r="M73" s="156"/>
      <c r="N73" s="187"/>
      <c r="O73" s="87" t="s">
        <v>234</v>
      </c>
      <c r="P73" s="83">
        <v>600000000</v>
      </c>
      <c r="Q73" s="83"/>
      <c r="R73" s="83"/>
      <c r="S73" s="83"/>
      <c r="T73" s="83"/>
      <c r="U73" s="119"/>
      <c r="V73" s="83">
        <v>0</v>
      </c>
      <c r="W73" s="83"/>
      <c r="X73" s="86"/>
      <c r="Y73" s="86"/>
      <c r="Z73" s="86"/>
      <c r="AA73" s="119"/>
      <c r="AB73" s="122"/>
      <c r="AC73" s="125"/>
      <c r="AD73" s="179"/>
      <c r="AE73" s="182"/>
    </row>
    <row r="74" spans="1:31" s="1" customFormat="1" ht="82.5" customHeight="1" x14ac:dyDescent="0.2">
      <c r="A74" s="11">
        <v>159</v>
      </c>
      <c r="B74" s="62" t="s">
        <v>190</v>
      </c>
      <c r="C74" s="62" t="s">
        <v>215</v>
      </c>
      <c r="D74" s="62" t="s">
        <v>216</v>
      </c>
      <c r="E74" s="13" t="s">
        <v>237</v>
      </c>
      <c r="F74" s="33" t="s">
        <v>238</v>
      </c>
      <c r="G74" s="64">
        <v>2021680010007</v>
      </c>
      <c r="H74" s="34" t="s">
        <v>219</v>
      </c>
      <c r="I74" s="34" t="s">
        <v>220</v>
      </c>
      <c r="J74" s="35">
        <v>44927</v>
      </c>
      <c r="K74" s="35">
        <v>45291</v>
      </c>
      <c r="L74" s="28">
        <v>1</v>
      </c>
      <c r="M74" s="40">
        <v>0.4</v>
      </c>
      <c r="N74" s="43">
        <f>IFERROR(IF(M74/L74&gt;100%,100%,M74/L74),"-")</f>
        <v>0.4</v>
      </c>
      <c r="O74" s="87" t="s">
        <v>221</v>
      </c>
      <c r="P74" s="83">
        <v>88800000</v>
      </c>
      <c r="Q74" s="83"/>
      <c r="R74" s="83"/>
      <c r="S74" s="83"/>
      <c r="T74" s="83"/>
      <c r="U74" s="78">
        <f>SUM(P74:T74)</f>
        <v>88800000</v>
      </c>
      <c r="V74" s="83">
        <v>65100000</v>
      </c>
      <c r="W74" s="83"/>
      <c r="X74" s="86"/>
      <c r="Y74" s="86"/>
      <c r="Z74" s="86"/>
      <c r="AA74" s="78">
        <f>SUM(V74:Z74)</f>
        <v>65100000</v>
      </c>
      <c r="AB74" s="18">
        <f>IFERROR(AA74/U74,"-")</f>
        <v>0.73310810810810811</v>
      </c>
      <c r="AC74" s="36"/>
      <c r="AD74" s="20" t="s">
        <v>43</v>
      </c>
      <c r="AE74" s="21" t="s">
        <v>44</v>
      </c>
    </row>
    <row r="75" spans="1:31" s="1" customFormat="1" ht="120" customHeight="1" x14ac:dyDescent="0.2">
      <c r="A75" s="11">
        <v>162</v>
      </c>
      <c r="B75" s="62" t="s">
        <v>190</v>
      </c>
      <c r="C75" s="62" t="s">
        <v>215</v>
      </c>
      <c r="D75" s="62" t="s">
        <v>239</v>
      </c>
      <c r="E75" s="13" t="s">
        <v>240</v>
      </c>
      <c r="F75" s="33" t="s">
        <v>241</v>
      </c>
      <c r="G75" s="100">
        <v>2021680010019</v>
      </c>
      <c r="H75" s="14" t="s">
        <v>242</v>
      </c>
      <c r="I75" s="34" t="s">
        <v>243</v>
      </c>
      <c r="J75" s="35">
        <v>44927</v>
      </c>
      <c r="K75" s="35">
        <v>45291</v>
      </c>
      <c r="L75" s="150">
        <v>1</v>
      </c>
      <c r="M75" s="183">
        <v>0.64300000000000002</v>
      </c>
      <c r="N75" s="130">
        <f>IFERROR(IF(M75/L75&gt;100%,100%,M75/L75),"-")</f>
        <v>0.64300000000000002</v>
      </c>
      <c r="O75" s="87" t="s">
        <v>244</v>
      </c>
      <c r="P75" s="83">
        <v>151500000</v>
      </c>
      <c r="Q75" s="83"/>
      <c r="R75" s="83"/>
      <c r="S75" s="83"/>
      <c r="T75" s="83"/>
      <c r="U75" s="117">
        <f>SUM(P75:T77)</f>
        <v>867125000</v>
      </c>
      <c r="V75" s="83">
        <v>101500000</v>
      </c>
      <c r="W75" s="83"/>
      <c r="X75" s="86"/>
      <c r="Y75" s="86"/>
      <c r="Z75" s="86"/>
      <c r="AA75" s="117">
        <f>SUM(V75:Z77)</f>
        <v>298200000</v>
      </c>
      <c r="AB75" s="120">
        <f>IFERROR(AA75/U75,"-")</f>
        <v>0.34389505549949545</v>
      </c>
      <c r="AC75" s="123"/>
      <c r="AD75" s="113" t="s">
        <v>43</v>
      </c>
      <c r="AE75" s="170" t="s">
        <v>44</v>
      </c>
    </row>
    <row r="76" spans="1:31" s="1" customFormat="1" ht="92.25" customHeight="1" x14ac:dyDescent="0.2">
      <c r="A76" s="11">
        <v>162</v>
      </c>
      <c r="B76" s="62" t="s">
        <v>190</v>
      </c>
      <c r="C76" s="62" t="s">
        <v>215</v>
      </c>
      <c r="D76" s="62" t="s">
        <v>239</v>
      </c>
      <c r="E76" s="13" t="s">
        <v>240</v>
      </c>
      <c r="F76" s="33" t="s">
        <v>241</v>
      </c>
      <c r="G76" s="64">
        <v>2022680010106</v>
      </c>
      <c r="H76" s="14" t="s">
        <v>245</v>
      </c>
      <c r="I76" s="34" t="s">
        <v>246</v>
      </c>
      <c r="J76" s="35">
        <v>44927</v>
      </c>
      <c r="K76" s="35">
        <v>45291</v>
      </c>
      <c r="L76" s="151"/>
      <c r="M76" s="184"/>
      <c r="N76" s="154"/>
      <c r="O76" s="87" t="s">
        <v>247</v>
      </c>
      <c r="P76" s="83">
        <v>403125000</v>
      </c>
      <c r="Q76" s="83"/>
      <c r="R76" s="83"/>
      <c r="S76" s="83"/>
      <c r="T76" s="83"/>
      <c r="U76" s="118"/>
      <c r="V76" s="83">
        <v>196700000</v>
      </c>
      <c r="W76" s="83"/>
      <c r="X76" s="86"/>
      <c r="Y76" s="86"/>
      <c r="Z76" s="86"/>
      <c r="AA76" s="118"/>
      <c r="AB76" s="121"/>
      <c r="AC76" s="124"/>
      <c r="AD76" s="126"/>
      <c r="AE76" s="171"/>
    </row>
    <row r="77" spans="1:31" s="1" customFormat="1" ht="92.25" customHeight="1" x14ac:dyDescent="0.2">
      <c r="A77" s="11">
        <v>162</v>
      </c>
      <c r="B77" s="62" t="s">
        <v>190</v>
      </c>
      <c r="C77" s="62" t="s">
        <v>215</v>
      </c>
      <c r="D77" s="62" t="s">
        <v>239</v>
      </c>
      <c r="E77" s="13" t="s">
        <v>240</v>
      </c>
      <c r="F77" s="33" t="s">
        <v>241</v>
      </c>
      <c r="G77" s="64">
        <v>2023680010035</v>
      </c>
      <c r="H77" s="14" t="s">
        <v>248</v>
      </c>
      <c r="I77" s="34" t="s">
        <v>249</v>
      </c>
      <c r="J77" s="35">
        <v>45117</v>
      </c>
      <c r="K77" s="35">
        <v>45291</v>
      </c>
      <c r="L77" s="152"/>
      <c r="M77" s="185"/>
      <c r="N77" s="131"/>
      <c r="O77" s="87" t="s">
        <v>250</v>
      </c>
      <c r="P77" s="83">
        <v>312500000</v>
      </c>
      <c r="Q77" s="83"/>
      <c r="R77" s="83"/>
      <c r="S77" s="83"/>
      <c r="T77" s="83"/>
      <c r="U77" s="119"/>
      <c r="V77" s="83"/>
      <c r="W77" s="83"/>
      <c r="X77" s="86"/>
      <c r="Y77" s="86"/>
      <c r="Z77" s="86"/>
      <c r="AA77" s="119"/>
      <c r="AB77" s="122"/>
      <c r="AC77" s="125"/>
      <c r="AD77" s="114"/>
      <c r="AE77" s="172"/>
    </row>
    <row r="78" spans="1:31" s="1" customFormat="1" ht="42.75" x14ac:dyDescent="0.2">
      <c r="A78" s="11">
        <v>163</v>
      </c>
      <c r="B78" s="62" t="s">
        <v>190</v>
      </c>
      <c r="C78" s="62" t="s">
        <v>215</v>
      </c>
      <c r="D78" s="62" t="s">
        <v>239</v>
      </c>
      <c r="E78" s="13" t="s">
        <v>251</v>
      </c>
      <c r="F78" s="33" t="s">
        <v>252</v>
      </c>
      <c r="G78" s="100">
        <v>2021680010019</v>
      </c>
      <c r="H78" s="14" t="s">
        <v>242</v>
      </c>
      <c r="I78" s="34" t="s">
        <v>253</v>
      </c>
      <c r="J78" s="35">
        <v>44927</v>
      </c>
      <c r="K78" s="35">
        <v>45291</v>
      </c>
      <c r="L78" s="28">
        <v>1</v>
      </c>
      <c r="M78" s="40">
        <v>0.53</v>
      </c>
      <c r="N78" s="43">
        <f>IFERROR(IF(M78/L78&gt;100%,100%,M78/L78),"-")</f>
        <v>0.53</v>
      </c>
      <c r="O78" s="87" t="s">
        <v>244</v>
      </c>
      <c r="P78" s="83">
        <v>174125000</v>
      </c>
      <c r="Q78" s="83"/>
      <c r="R78" s="83"/>
      <c r="S78" s="83"/>
      <c r="T78" s="83"/>
      <c r="U78" s="78">
        <f>SUM(P78:T78)</f>
        <v>174125000</v>
      </c>
      <c r="V78" s="83">
        <v>60900000</v>
      </c>
      <c r="W78" s="83"/>
      <c r="X78" s="86"/>
      <c r="Y78" s="86"/>
      <c r="Z78" s="86"/>
      <c r="AA78" s="78">
        <f>SUM(V78:Z78)</f>
        <v>60900000</v>
      </c>
      <c r="AB78" s="18">
        <f>IFERROR(AA78/U78,"-")</f>
        <v>0.34974874371859299</v>
      </c>
      <c r="AC78" s="36"/>
      <c r="AD78" s="20" t="s">
        <v>43</v>
      </c>
      <c r="AE78" s="21" t="s">
        <v>44</v>
      </c>
    </row>
    <row r="79" spans="1:31" s="1" customFormat="1" ht="57" x14ac:dyDescent="0.2">
      <c r="A79" s="11">
        <v>168</v>
      </c>
      <c r="B79" s="62" t="s">
        <v>190</v>
      </c>
      <c r="C79" s="62" t="s">
        <v>215</v>
      </c>
      <c r="D79" s="62" t="s">
        <v>254</v>
      </c>
      <c r="E79" s="41" t="s">
        <v>255</v>
      </c>
      <c r="F79" s="33" t="s">
        <v>256</v>
      </c>
      <c r="G79" s="64">
        <v>2021680010002</v>
      </c>
      <c r="H79" s="14" t="s">
        <v>257</v>
      </c>
      <c r="I79" s="34" t="s">
        <v>258</v>
      </c>
      <c r="J79" s="35">
        <v>44927</v>
      </c>
      <c r="K79" s="35">
        <v>45291</v>
      </c>
      <c r="L79" s="150">
        <v>1</v>
      </c>
      <c r="M79" s="128">
        <v>0.59760000000000002</v>
      </c>
      <c r="N79" s="130">
        <f>IFERROR(IF(M79/L79&gt;100%,100%,M79/L79),"-")</f>
        <v>0.59760000000000002</v>
      </c>
      <c r="O79" s="87" t="s">
        <v>259</v>
      </c>
      <c r="P79" s="83">
        <v>887075000</v>
      </c>
      <c r="Q79" s="83"/>
      <c r="R79" s="83"/>
      <c r="S79" s="83"/>
      <c r="T79" s="83"/>
      <c r="U79" s="117">
        <f>SUM(P79:T85)</f>
        <v>7508104151</v>
      </c>
      <c r="V79" s="83">
        <v>555850857.86999989</v>
      </c>
      <c r="W79" s="83"/>
      <c r="X79" s="86"/>
      <c r="Y79" s="86"/>
      <c r="Z79" s="86"/>
      <c r="AA79" s="117">
        <f>SUM(V79:Z85)</f>
        <v>5516412129.8699999</v>
      </c>
      <c r="AB79" s="120">
        <f>IFERROR(AA79/U79,"-")</f>
        <v>0.73472770474757898</v>
      </c>
      <c r="AC79" s="123"/>
      <c r="AD79" s="113" t="s">
        <v>43</v>
      </c>
      <c r="AE79" s="115" t="s">
        <v>44</v>
      </c>
    </row>
    <row r="80" spans="1:31" s="1" customFormat="1" ht="42.75" x14ac:dyDescent="0.2">
      <c r="A80" s="11">
        <v>168</v>
      </c>
      <c r="B80" s="62" t="s">
        <v>190</v>
      </c>
      <c r="C80" s="62" t="s">
        <v>215</v>
      </c>
      <c r="D80" s="62" t="s">
        <v>254</v>
      </c>
      <c r="E80" s="41" t="s">
        <v>255</v>
      </c>
      <c r="F80" s="33" t="s">
        <v>256</v>
      </c>
      <c r="G80" s="64">
        <v>2021680010215</v>
      </c>
      <c r="H80" s="14" t="s">
        <v>260</v>
      </c>
      <c r="I80" s="34" t="s">
        <v>261</v>
      </c>
      <c r="J80" s="35">
        <v>44927</v>
      </c>
      <c r="K80" s="35">
        <v>45291</v>
      </c>
      <c r="L80" s="151"/>
      <c r="M80" s="153"/>
      <c r="N80" s="154"/>
      <c r="O80" s="87" t="s">
        <v>262</v>
      </c>
      <c r="P80" s="83">
        <v>1941035357</v>
      </c>
      <c r="Q80" s="83"/>
      <c r="R80" s="83"/>
      <c r="S80" s="83"/>
      <c r="T80" s="83"/>
      <c r="U80" s="118"/>
      <c r="V80" s="83">
        <v>1337200000</v>
      </c>
      <c r="W80" s="83"/>
      <c r="X80" s="86"/>
      <c r="Y80" s="86"/>
      <c r="Z80" s="86"/>
      <c r="AA80" s="118"/>
      <c r="AB80" s="121"/>
      <c r="AC80" s="124"/>
      <c r="AD80" s="126"/>
      <c r="AE80" s="127"/>
    </row>
    <row r="81" spans="1:74" s="1" customFormat="1" ht="89.25" customHeight="1" x14ac:dyDescent="0.2">
      <c r="A81" s="11">
        <v>168</v>
      </c>
      <c r="B81" s="62" t="s">
        <v>190</v>
      </c>
      <c r="C81" s="62" t="s">
        <v>215</v>
      </c>
      <c r="D81" s="62" t="s">
        <v>254</v>
      </c>
      <c r="E81" s="41" t="s">
        <v>255</v>
      </c>
      <c r="F81" s="33" t="s">
        <v>256</v>
      </c>
      <c r="G81" s="64">
        <v>2022680010058</v>
      </c>
      <c r="H81" s="14" t="s">
        <v>263</v>
      </c>
      <c r="I81" s="34" t="s">
        <v>264</v>
      </c>
      <c r="J81" s="35">
        <v>44927</v>
      </c>
      <c r="K81" s="35">
        <v>45291</v>
      </c>
      <c r="L81" s="151"/>
      <c r="M81" s="153"/>
      <c r="N81" s="154"/>
      <c r="O81" s="87" t="s">
        <v>265</v>
      </c>
      <c r="P81" s="83">
        <v>1331993794</v>
      </c>
      <c r="Q81" s="83"/>
      <c r="R81" s="83"/>
      <c r="S81" s="83"/>
      <c r="T81" s="83"/>
      <c r="U81" s="118"/>
      <c r="V81" s="83">
        <v>1331993794</v>
      </c>
      <c r="W81" s="83"/>
      <c r="X81" s="86"/>
      <c r="Y81" s="86"/>
      <c r="Z81" s="86"/>
      <c r="AA81" s="118"/>
      <c r="AB81" s="121"/>
      <c r="AC81" s="124"/>
      <c r="AD81" s="126"/>
      <c r="AE81" s="127"/>
    </row>
    <row r="82" spans="1:74" s="1" customFormat="1" ht="89.25" customHeight="1" x14ac:dyDescent="0.2">
      <c r="A82" s="11">
        <v>168</v>
      </c>
      <c r="B82" s="62" t="s">
        <v>190</v>
      </c>
      <c r="C82" s="62" t="s">
        <v>215</v>
      </c>
      <c r="D82" s="62" t="s">
        <v>254</v>
      </c>
      <c r="E82" s="41" t="s">
        <v>255</v>
      </c>
      <c r="F82" s="33" t="s">
        <v>256</v>
      </c>
      <c r="G82" s="64">
        <v>2023680010021</v>
      </c>
      <c r="H82" s="14" t="s">
        <v>266</v>
      </c>
      <c r="I82" s="34" t="s">
        <v>267</v>
      </c>
      <c r="J82" s="35">
        <v>45105</v>
      </c>
      <c r="K82" s="35">
        <v>45291</v>
      </c>
      <c r="L82" s="151"/>
      <c r="M82" s="153"/>
      <c r="N82" s="154"/>
      <c r="O82" s="87" t="s">
        <v>268</v>
      </c>
      <c r="P82" s="83">
        <v>2291367478</v>
      </c>
      <c r="Q82" s="83"/>
      <c r="R82" s="83"/>
      <c r="S82" s="83"/>
      <c r="T82" s="83"/>
      <c r="U82" s="118"/>
      <c r="V82" s="83">
        <v>2291367478</v>
      </c>
      <c r="W82" s="83"/>
      <c r="X82" s="86"/>
      <c r="Y82" s="86"/>
      <c r="Z82" s="86"/>
      <c r="AA82" s="118"/>
      <c r="AB82" s="121"/>
      <c r="AC82" s="124"/>
      <c r="AD82" s="126"/>
      <c r="AE82" s="127"/>
    </row>
    <row r="83" spans="1:74" s="1" customFormat="1" ht="89.25" customHeight="1" x14ac:dyDescent="0.2">
      <c r="A83" s="11">
        <v>168</v>
      </c>
      <c r="B83" s="62" t="s">
        <v>190</v>
      </c>
      <c r="C83" s="62" t="s">
        <v>215</v>
      </c>
      <c r="D83" s="62" t="s">
        <v>254</v>
      </c>
      <c r="E83" s="41" t="s">
        <v>255</v>
      </c>
      <c r="F83" s="33" t="s">
        <v>256</v>
      </c>
      <c r="G83" s="64">
        <v>2023680010020</v>
      </c>
      <c r="H83" s="14" t="s">
        <v>269</v>
      </c>
      <c r="I83" s="34" t="s">
        <v>270</v>
      </c>
      <c r="J83" s="35">
        <v>45105</v>
      </c>
      <c r="K83" s="35">
        <v>45291</v>
      </c>
      <c r="L83" s="151"/>
      <c r="M83" s="153"/>
      <c r="N83" s="154"/>
      <c r="O83" s="87" t="s">
        <v>271</v>
      </c>
      <c r="P83" s="83">
        <v>628000000</v>
      </c>
      <c r="Q83" s="83"/>
      <c r="R83" s="83"/>
      <c r="S83" s="83"/>
      <c r="T83" s="83"/>
      <c r="U83" s="118"/>
      <c r="V83" s="83"/>
      <c r="W83" s="83"/>
      <c r="X83" s="86"/>
      <c r="Y83" s="86"/>
      <c r="Z83" s="86"/>
      <c r="AA83" s="118"/>
      <c r="AB83" s="121"/>
      <c r="AC83" s="124"/>
      <c r="AD83" s="126"/>
      <c r="AE83" s="127"/>
    </row>
    <row r="84" spans="1:74" s="67" customFormat="1" ht="57" customHeight="1" x14ac:dyDescent="0.2">
      <c r="A84" s="11">
        <v>168</v>
      </c>
      <c r="B84" s="62" t="s">
        <v>190</v>
      </c>
      <c r="C84" s="62" t="s">
        <v>215</v>
      </c>
      <c r="D84" s="62" t="s">
        <v>254</v>
      </c>
      <c r="E84" s="41" t="s">
        <v>255</v>
      </c>
      <c r="F84" s="63" t="s">
        <v>256</v>
      </c>
      <c r="G84" s="64"/>
      <c r="H84" s="62"/>
      <c r="I84" s="65" t="s">
        <v>231</v>
      </c>
      <c r="J84" s="66"/>
      <c r="K84" s="66"/>
      <c r="L84" s="151"/>
      <c r="M84" s="153"/>
      <c r="N84" s="154"/>
      <c r="O84" s="87" t="s">
        <v>268</v>
      </c>
      <c r="P84" s="83">
        <v>178632522</v>
      </c>
      <c r="Q84" s="83"/>
      <c r="R84" s="83"/>
      <c r="S84" s="83"/>
      <c r="T84" s="83"/>
      <c r="U84" s="118"/>
      <c r="V84" s="83"/>
      <c r="W84" s="83"/>
      <c r="X84" s="85"/>
      <c r="Y84" s="85"/>
      <c r="Z84" s="85"/>
      <c r="AA84" s="118"/>
      <c r="AB84" s="121"/>
      <c r="AC84" s="124"/>
      <c r="AD84" s="126"/>
      <c r="AE84" s="127"/>
    </row>
    <row r="85" spans="1:74" s="67" customFormat="1" ht="57" customHeight="1" x14ac:dyDescent="0.2">
      <c r="A85" s="11">
        <v>168</v>
      </c>
      <c r="B85" s="62" t="s">
        <v>190</v>
      </c>
      <c r="C85" s="62" t="s">
        <v>215</v>
      </c>
      <c r="D85" s="62" t="s">
        <v>254</v>
      </c>
      <c r="E85" s="41" t="s">
        <v>255</v>
      </c>
      <c r="F85" s="63" t="s">
        <v>256</v>
      </c>
      <c r="G85" s="64"/>
      <c r="H85" s="62"/>
      <c r="I85" s="65"/>
      <c r="J85" s="66"/>
      <c r="K85" s="66"/>
      <c r="L85" s="152"/>
      <c r="M85" s="129"/>
      <c r="N85" s="131"/>
      <c r="O85" s="87" t="s">
        <v>308</v>
      </c>
      <c r="P85" s="83">
        <v>250000000</v>
      </c>
      <c r="Q85" s="83"/>
      <c r="R85" s="83"/>
      <c r="S85" s="83"/>
      <c r="T85" s="83"/>
      <c r="U85" s="119"/>
      <c r="V85" s="83"/>
      <c r="W85" s="83"/>
      <c r="X85" s="85"/>
      <c r="Y85" s="85"/>
      <c r="Z85" s="85"/>
      <c r="AA85" s="119"/>
      <c r="AB85" s="122"/>
      <c r="AC85" s="125"/>
      <c r="AD85" s="114"/>
      <c r="AE85" s="116"/>
    </row>
    <row r="86" spans="1:74" s="1" customFormat="1" ht="60" customHeight="1" x14ac:dyDescent="0.2">
      <c r="A86" s="11">
        <v>218</v>
      </c>
      <c r="B86" s="62" t="s">
        <v>272</v>
      </c>
      <c r="C86" s="62" t="s">
        <v>273</v>
      </c>
      <c r="D86" s="62" t="s">
        <v>274</v>
      </c>
      <c r="E86" s="41" t="s">
        <v>275</v>
      </c>
      <c r="F86" s="33" t="s">
        <v>276</v>
      </c>
      <c r="G86" s="64">
        <v>2022680010011</v>
      </c>
      <c r="H86" s="14" t="s">
        <v>277</v>
      </c>
      <c r="I86" s="34" t="s">
        <v>278</v>
      </c>
      <c r="J86" s="35">
        <v>44927</v>
      </c>
      <c r="K86" s="35">
        <v>45291</v>
      </c>
      <c r="L86" s="50">
        <v>0</v>
      </c>
      <c r="M86" s="42">
        <v>0.05</v>
      </c>
      <c r="N86" s="43" t="str">
        <f>IFERROR(IF(M86/L86&gt;100%,100%,M86/L86),"-")</f>
        <v>-</v>
      </c>
      <c r="O86" s="87" t="s">
        <v>279</v>
      </c>
      <c r="P86" s="83">
        <v>1473197505.2</v>
      </c>
      <c r="Q86" s="83"/>
      <c r="R86" s="83"/>
      <c r="S86" s="83"/>
      <c r="T86" s="83"/>
      <c r="U86" s="78">
        <f>SUM(P86:T86)</f>
        <v>1473197505.2</v>
      </c>
      <c r="V86" s="83">
        <v>953048751.67000008</v>
      </c>
      <c r="W86" s="86"/>
      <c r="X86" s="86"/>
      <c r="Y86" s="86"/>
      <c r="Z86" s="86"/>
      <c r="AA86" s="78">
        <f>SUM(V86:Z86)</f>
        <v>953048751.67000008</v>
      </c>
      <c r="AB86" s="18">
        <f>IFERROR(AA86/U86,"-")</f>
        <v>0.64692530927183112</v>
      </c>
      <c r="AC86" s="36"/>
      <c r="AD86" s="20" t="s">
        <v>43</v>
      </c>
      <c r="AE86" s="21" t="s">
        <v>44</v>
      </c>
    </row>
    <row r="87" spans="1:74" s="3" customFormat="1" ht="15" x14ac:dyDescent="0.2">
      <c r="A87" s="5" cm="1">
        <f t="array" ref="A87">SUM(--(FREQUENCY(A9:A86,A9:A86)&gt;0))</f>
        <v>51</v>
      </c>
      <c r="B87" s="51"/>
      <c r="C87" s="52"/>
      <c r="D87" s="52"/>
      <c r="E87" s="52"/>
      <c r="F87" s="52"/>
      <c r="G87" s="52"/>
      <c r="H87" s="52"/>
      <c r="I87" s="52"/>
      <c r="J87" s="52"/>
      <c r="K87" s="53"/>
      <c r="L87" s="54"/>
      <c r="M87" s="55" t="s">
        <v>280</v>
      </c>
      <c r="N87" s="88">
        <v>0.50172003381599595</v>
      </c>
      <c r="O87" s="56"/>
      <c r="P87" s="104">
        <f t="shared" ref="P87:T87" si="10">SUBTOTAL(9,P9:P86)</f>
        <v>23441307518.000004</v>
      </c>
      <c r="Q87" s="104">
        <f t="shared" si="10"/>
        <v>110864159207</v>
      </c>
      <c r="R87" s="104">
        <f t="shared" si="10"/>
        <v>0</v>
      </c>
      <c r="S87" s="104">
        <f t="shared" si="10"/>
        <v>0</v>
      </c>
      <c r="T87" s="104">
        <f t="shared" si="10"/>
        <v>270681358510.41</v>
      </c>
      <c r="U87" s="68">
        <f>SUBTOTAL(9,U9:U86)</f>
        <v>404986825235.40997</v>
      </c>
      <c r="V87" s="104">
        <f t="shared" ref="V87" si="11">SUBTOTAL(9,V9:V86)</f>
        <v>13298264308.66</v>
      </c>
      <c r="W87" s="104">
        <f t="shared" ref="W87" si="12">SUBTOTAL(9,W9:W86)</f>
        <v>56976233254.900009</v>
      </c>
      <c r="X87" s="104">
        <f t="shared" ref="X87" si="13">SUBTOTAL(9,X9:X86)</f>
        <v>0</v>
      </c>
      <c r="Y87" s="104">
        <f t="shared" ref="Y87" si="14">SUBTOTAL(9,Y9:Y86)</f>
        <v>0</v>
      </c>
      <c r="Z87" s="104">
        <f t="shared" ref="Z87" si="15">SUBTOTAL(9,Z9:Z86)</f>
        <v>129486697859.10999</v>
      </c>
      <c r="AA87" s="68">
        <f>SUBTOTAL(9,AA9:AA86)</f>
        <v>199761195422.66995</v>
      </c>
      <c r="AB87" s="58">
        <f>IFERROR(AA87/U87,"-")</f>
        <v>0.49325356524018565</v>
      </c>
      <c r="AC87" s="57">
        <f>SUBTOTAL(9,AC9:AC86)</f>
        <v>98674885.340000004</v>
      </c>
      <c r="AD87" s="56"/>
      <c r="AE87" s="56"/>
    </row>
    <row r="88" spans="1:74" s="3" customFormat="1" x14ac:dyDescent="0.2">
      <c r="G88" s="44"/>
      <c r="L88" s="45"/>
      <c r="M88" s="45"/>
      <c r="N88" s="45"/>
      <c r="O88" s="45"/>
      <c r="AB88" s="45"/>
      <c r="AD88" s="46"/>
      <c r="AE88" s="47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</row>
    <row r="89" spans="1:74" s="3" customFormat="1" x14ac:dyDescent="0.2">
      <c r="B89" s="59"/>
      <c r="G89" s="44"/>
      <c r="L89" s="45"/>
      <c r="M89" s="45"/>
      <c r="N89" s="45"/>
      <c r="O89" s="45"/>
      <c r="P89" s="60"/>
      <c r="U89" s="61"/>
      <c r="AA89" s="61"/>
      <c r="AB89" s="45"/>
      <c r="AD89" s="46"/>
      <c r="AE89" s="47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</row>
    <row r="90" spans="1:74" ht="15" x14ac:dyDescent="0.25">
      <c r="O90"/>
      <c r="P90"/>
      <c r="U90" s="69"/>
    </row>
    <row r="91" spans="1:74" ht="15" x14ac:dyDescent="0.25">
      <c r="O91"/>
      <c r="P91"/>
    </row>
    <row r="93" spans="1:74" ht="14.25" customHeight="1" x14ac:dyDescent="0.2">
      <c r="U93" s="69"/>
    </row>
  </sheetData>
  <mergeCells count="162">
    <mergeCell ref="AC1:AE1"/>
    <mergeCell ref="AC2:AE2"/>
    <mergeCell ref="AC3:AE3"/>
    <mergeCell ref="AC4:AE4"/>
    <mergeCell ref="AA75:AA77"/>
    <mergeCell ref="AA62:AA63"/>
    <mergeCell ref="AA52:AA53"/>
    <mergeCell ref="AB44:AB46"/>
    <mergeCell ref="AB68:AB70"/>
    <mergeCell ref="AB71:AB73"/>
    <mergeCell ref="AB75:AB77"/>
    <mergeCell ref="AB62:AB63"/>
    <mergeCell ref="AB52:AB53"/>
    <mergeCell ref="AA71:AA73"/>
    <mergeCell ref="AA29:AA30"/>
    <mergeCell ref="AA66:AA67"/>
    <mergeCell ref="AA12:AA13"/>
    <mergeCell ref="AA16:AA17"/>
    <mergeCell ref="AA19:AA20"/>
    <mergeCell ref="AA23:AA25"/>
    <mergeCell ref="AA26:AA28"/>
    <mergeCell ref="U66:U67"/>
    <mergeCell ref="U44:U46"/>
    <mergeCell ref="U23:U25"/>
    <mergeCell ref="U26:U28"/>
    <mergeCell ref="U29:U30"/>
    <mergeCell ref="U35:U36"/>
    <mergeCell ref="U68:U70"/>
    <mergeCell ref="U19:U20"/>
    <mergeCell ref="L52:L53"/>
    <mergeCell ref="M52:M53"/>
    <mergeCell ref="N52:N53"/>
    <mergeCell ref="U52:U53"/>
    <mergeCell ref="L44:L46"/>
    <mergeCell ref="M44:M46"/>
    <mergeCell ref="N44:N46"/>
    <mergeCell ref="L26:L28"/>
    <mergeCell ref="N26:N28"/>
    <mergeCell ref="N12:N13"/>
    <mergeCell ref="N16:N17"/>
    <mergeCell ref="N19:N20"/>
    <mergeCell ref="L23:L25"/>
    <mergeCell ref="M23:M25"/>
    <mergeCell ref="N23:N25"/>
    <mergeCell ref="M12:M13"/>
    <mergeCell ref="L12:L13"/>
    <mergeCell ref="M19:M20"/>
    <mergeCell ref="L19:L20"/>
    <mergeCell ref="L16:L17"/>
    <mergeCell ref="M16:M17"/>
    <mergeCell ref="AD68:AD70"/>
    <mergeCell ref="AE68:AE70"/>
    <mergeCell ref="AC71:AC73"/>
    <mergeCell ref="AD71:AD73"/>
    <mergeCell ref="AE71:AE73"/>
    <mergeCell ref="L75:L77"/>
    <mergeCell ref="M75:M77"/>
    <mergeCell ref="U75:U77"/>
    <mergeCell ref="N75:N77"/>
    <mergeCell ref="AC75:AC77"/>
    <mergeCell ref="AD75:AD77"/>
    <mergeCell ref="AE75:AE77"/>
    <mergeCell ref="L68:L70"/>
    <mergeCell ref="M68:M70"/>
    <mergeCell ref="N68:N70"/>
    <mergeCell ref="L71:L73"/>
    <mergeCell ref="M71:M73"/>
    <mergeCell ref="N71:N73"/>
    <mergeCell ref="AA68:AA70"/>
    <mergeCell ref="L29:L30"/>
    <mergeCell ref="M29:M30"/>
    <mergeCell ref="N29:N30"/>
    <mergeCell ref="AC35:AC36"/>
    <mergeCell ref="AD35:AD36"/>
    <mergeCell ref="AE35:AE36"/>
    <mergeCell ref="AC44:AC46"/>
    <mergeCell ref="AD44:AD46"/>
    <mergeCell ref="AE44:AE46"/>
    <mergeCell ref="AB35:AB36"/>
    <mergeCell ref="L35:L36"/>
    <mergeCell ref="M35:M36"/>
    <mergeCell ref="N35:N36"/>
    <mergeCell ref="AA35:AA36"/>
    <mergeCell ref="AC12:AC13"/>
    <mergeCell ref="AD12:AD13"/>
    <mergeCell ref="AE12:AE13"/>
    <mergeCell ref="AC16:AC17"/>
    <mergeCell ref="AD16:AD17"/>
    <mergeCell ref="AE16:AE17"/>
    <mergeCell ref="AB29:AB30"/>
    <mergeCell ref="AC29:AC30"/>
    <mergeCell ref="AD29:AD30"/>
    <mergeCell ref="AE29:AE30"/>
    <mergeCell ref="AB12:AB13"/>
    <mergeCell ref="AB16:AB17"/>
    <mergeCell ref="AB19:AB20"/>
    <mergeCell ref="AB23:AB25"/>
    <mergeCell ref="AB26:AB28"/>
    <mergeCell ref="AD19:AD20"/>
    <mergeCell ref="AE19:AE20"/>
    <mergeCell ref="AD23:AD25"/>
    <mergeCell ref="AE23:AE25"/>
    <mergeCell ref="AD26:AD28"/>
    <mergeCell ref="AE26:AE28"/>
    <mergeCell ref="U12:U13"/>
    <mergeCell ref="U16:U17"/>
    <mergeCell ref="L7:N7"/>
    <mergeCell ref="P7:U7"/>
    <mergeCell ref="V7:AA7"/>
    <mergeCell ref="A5:C5"/>
    <mergeCell ref="D5:G5"/>
    <mergeCell ref="A6:C6"/>
    <mergeCell ref="D6:G6"/>
    <mergeCell ref="A7:F7"/>
    <mergeCell ref="G7:K7"/>
    <mergeCell ref="A1:A4"/>
    <mergeCell ref="B1:AB4"/>
    <mergeCell ref="AC7:AC8"/>
    <mergeCell ref="AD7:AE7"/>
    <mergeCell ref="AB7:AB8"/>
    <mergeCell ref="L79:L85"/>
    <mergeCell ref="M79:M85"/>
    <mergeCell ref="N79:N85"/>
    <mergeCell ref="L62:L63"/>
    <mergeCell ref="M62:M63"/>
    <mergeCell ref="N62:N63"/>
    <mergeCell ref="L66:L67"/>
    <mergeCell ref="M66:M67"/>
    <mergeCell ref="N66:N67"/>
    <mergeCell ref="L64:L65"/>
    <mergeCell ref="M64:M65"/>
    <mergeCell ref="N64:N65"/>
    <mergeCell ref="U64:U65"/>
    <mergeCell ref="AA64:AA65"/>
    <mergeCell ref="AC19:AC20"/>
    <mergeCell ref="AC23:AC25"/>
    <mergeCell ref="AC26:AC28"/>
    <mergeCell ref="AC52:AC53"/>
    <mergeCell ref="M26:M28"/>
    <mergeCell ref="U62:U63"/>
    <mergeCell ref="AA44:AA46"/>
    <mergeCell ref="AD52:AD53"/>
    <mergeCell ref="AE52:AE53"/>
    <mergeCell ref="U79:U85"/>
    <mergeCell ref="AA79:AA85"/>
    <mergeCell ref="AB79:AB85"/>
    <mergeCell ref="AC79:AC85"/>
    <mergeCell ref="AD79:AD85"/>
    <mergeCell ref="AE79:AE85"/>
    <mergeCell ref="AC62:AC63"/>
    <mergeCell ref="AD62:AD63"/>
    <mergeCell ref="AE62:AE63"/>
    <mergeCell ref="AB64:AB65"/>
    <mergeCell ref="AC64:AC65"/>
    <mergeCell ref="AD64:AD65"/>
    <mergeCell ref="AE64:AE65"/>
    <mergeCell ref="U71:U73"/>
    <mergeCell ref="AB66:AB67"/>
    <mergeCell ref="AC66:AC67"/>
    <mergeCell ref="AD66:AD67"/>
    <mergeCell ref="AE66:AE67"/>
    <mergeCell ref="AC68:AC70"/>
  </mergeCells>
  <conditionalFormatting sqref="N9">
    <cfRule type="cellIs" dxfId="8" priority="10" operator="between">
      <formula>0.66</formula>
      <formula>1</formula>
    </cfRule>
    <cfRule type="cellIs" dxfId="7" priority="11" operator="between">
      <formula>0.33</formula>
      <formula>0.66</formula>
    </cfRule>
    <cfRule type="cellIs" dxfId="6" priority="12" operator="between">
      <formula>0</formula>
      <formula>0.33</formula>
    </cfRule>
  </conditionalFormatting>
  <conditionalFormatting sqref="N10:N12 N14:N16 N18:N19 N21:N23 N26 N29 N31:N35 N37:N44 N47:N52 N54:N58">
    <cfRule type="cellIs" dxfId="5" priority="7" operator="between">
      <formula>0.66</formula>
      <formula>1</formula>
    </cfRule>
    <cfRule type="cellIs" dxfId="4" priority="8" operator="between">
      <formula>0.33</formula>
      <formula>0.66</formula>
    </cfRule>
    <cfRule type="cellIs" dxfId="3" priority="9" operator="between">
      <formula>0</formula>
      <formula>0.33</formula>
    </cfRule>
  </conditionalFormatting>
  <conditionalFormatting sqref="N59:N62 N68 N71 N74:N75 N78:N79 N86 N64 N66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dcterms:created xsi:type="dcterms:W3CDTF">2023-07-07T20:34:03Z</dcterms:created>
  <dcterms:modified xsi:type="dcterms:W3CDTF">2023-12-11T16:24:13Z</dcterms:modified>
</cp:coreProperties>
</file>