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16B0F45E-52C7-4DAB-B6AC-9B96CD371A6B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65" i="14" l="1"/>
  <c r="AB63" i="14"/>
  <c r="AB62" i="14"/>
  <c r="AB61" i="14"/>
  <c r="AB60" i="14"/>
  <c r="AB59" i="14"/>
  <c r="AB56" i="14"/>
  <c r="AB53" i="14"/>
  <c r="AB52" i="14"/>
  <c r="AB51" i="14"/>
  <c r="AB50" i="14"/>
  <c r="AB49" i="14"/>
  <c r="AB48" i="14"/>
  <c r="AB47" i="14"/>
  <c r="AB45" i="14"/>
  <c r="AB44" i="14"/>
  <c r="AB43" i="14"/>
  <c r="AB42" i="14"/>
  <c r="AB40" i="14"/>
  <c r="AB39" i="14"/>
  <c r="AB38" i="14"/>
  <c r="AB37" i="14"/>
  <c r="AB34" i="14"/>
  <c r="AB32" i="14"/>
  <c r="AB31" i="14"/>
  <c r="AB30" i="14"/>
  <c r="AB29" i="14"/>
  <c r="AB18" i="14"/>
  <c r="AB16" i="14"/>
  <c r="AB15" i="14"/>
  <c r="AB14" i="14"/>
  <c r="AB12" i="14"/>
  <c r="AB11" i="14"/>
  <c r="AB10" i="14"/>
  <c r="AB9" i="14"/>
  <c r="N16" i="14"/>
  <c r="N15" i="14"/>
  <c r="N14" i="14"/>
  <c r="N12" i="14"/>
  <c r="N11" i="14"/>
  <c r="N10" i="14"/>
  <c r="N9" i="14"/>
  <c r="A65" i="14" a="1"/>
  <c r="A65" i="14" s="1"/>
  <c r="P54" i="14"/>
  <c r="P56" i="14"/>
  <c r="AC65" i="14"/>
  <c r="AA63" i="14"/>
  <c r="AA61" i="14"/>
  <c r="AA60" i="14"/>
  <c r="AA59" i="14"/>
  <c r="AA56" i="14"/>
  <c r="AA53" i="14"/>
  <c r="AA52" i="14"/>
  <c r="AA51" i="14"/>
  <c r="AA50" i="14"/>
  <c r="AA49" i="14"/>
  <c r="AA48" i="14"/>
  <c r="AA47" i="14"/>
  <c r="AA45" i="14"/>
  <c r="AA44" i="14"/>
  <c r="AA43" i="14"/>
  <c r="AA42" i="14"/>
  <c r="AA40" i="14"/>
  <c r="AA39" i="14"/>
  <c r="AA38" i="14"/>
  <c r="AA37" i="14"/>
  <c r="AA34" i="14"/>
  <c r="AA32" i="14"/>
  <c r="AA31" i="14"/>
  <c r="AA30" i="14"/>
  <c r="AA29" i="14"/>
  <c r="AA18" i="14"/>
  <c r="AA16" i="14"/>
  <c r="AA15" i="14"/>
  <c r="AA14" i="14"/>
  <c r="AA12" i="14"/>
  <c r="AA11" i="14"/>
  <c r="AA10" i="14"/>
  <c r="AA9" i="14"/>
  <c r="U62" i="14"/>
  <c r="U61" i="14"/>
  <c r="U60" i="14"/>
  <c r="U59" i="14"/>
  <c r="U52" i="14"/>
  <c r="U51" i="14"/>
  <c r="U50" i="14"/>
  <c r="U49" i="14"/>
  <c r="U48" i="14"/>
  <c r="U47" i="14"/>
  <c r="U45" i="14"/>
  <c r="U44" i="14"/>
  <c r="U43" i="14"/>
  <c r="U42" i="14"/>
  <c r="U39" i="14"/>
  <c r="U38" i="14"/>
  <c r="U34" i="14"/>
  <c r="U32" i="14"/>
  <c r="U31" i="14"/>
  <c r="U30" i="14"/>
  <c r="U29" i="14"/>
  <c r="U18" i="14"/>
  <c r="U16" i="14"/>
  <c r="U15" i="14"/>
  <c r="U14" i="14"/>
  <c r="U11" i="14"/>
  <c r="N52" i="14"/>
  <c r="N53" i="14"/>
  <c r="N56" i="14"/>
  <c r="N59" i="14"/>
  <c r="N60" i="14"/>
  <c r="N61" i="14"/>
  <c r="N62" i="14"/>
  <c r="N63" i="14"/>
  <c r="N45" i="14"/>
  <c r="N44" i="14"/>
  <c r="N38" i="14"/>
  <c r="N39" i="14"/>
  <c r="N34" i="14"/>
  <c r="N30" i="14"/>
  <c r="N29" i="14"/>
  <c r="N18" i="14"/>
  <c r="N51" i="14"/>
  <c r="N50" i="14"/>
  <c r="N49" i="14"/>
  <c r="N48" i="14"/>
  <c r="N47" i="14"/>
  <c r="N43" i="14"/>
  <c r="N42" i="14"/>
  <c r="N40" i="14"/>
  <c r="N37" i="14"/>
  <c r="N32" i="14"/>
  <c r="N31" i="14"/>
  <c r="T9" i="14" l="1"/>
  <c r="U9" i="14" s="1"/>
  <c r="U56" i="14" l="1"/>
  <c r="U53" i="14"/>
  <c r="P12" i="14" l="1"/>
  <c r="U12" i="14" s="1"/>
  <c r="P10" i="14"/>
  <c r="U10" i="14" s="1"/>
  <c r="P63" i="14"/>
  <c r="U63" i="14" s="1"/>
  <c r="P40" i="14"/>
  <c r="U40" i="14" s="1"/>
  <c r="T37" i="14"/>
  <c r="U37" i="14" s="1"/>
  <c r="U65" i="14" l="1"/>
  <c r="AA62" i="14"/>
  <c r="Y65" i="14" l="1"/>
  <c r="X65" i="14"/>
  <c r="W65" i="14"/>
  <c r="Q65" i="14"/>
  <c r="R65" i="14"/>
  <c r="S65" i="14"/>
  <c r="T65" i="14"/>
  <c r="P65" i="14"/>
  <c r="AA65" i="14" l="1"/>
  <c r="Z65" i="14"/>
  <c r="V65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<sst xmlns="http://schemas.openxmlformats.org/spreadsheetml/2006/main" count="493" uniqueCount="191">
  <si>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</si>
  <si>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</si>
  <si>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</si>
  <si>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</si>
  <si>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</si>
  <si>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</si>
  <si>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</si>
  <si>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</si>
  <si>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</si>
  <si>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</si>
  <si>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</si>
  <si>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</si>
  <si>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</si>
  <si>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</si>
  <si>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</si>
  <si>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</si>
  <si>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</si>
  <si>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</si>
  <si>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</si>
  <si>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</si>
  <si>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</si>
  <si>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</si>
  <si>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</si>
  <si>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</si>
  <si>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</si>
  <si>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</si>
  <si>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</si>
  <si>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</si>
  <si>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</si>
  <si>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</si>
  <si>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</si>
  <si>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</si>
  <si>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</si>
  <si>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</si>
  <si>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</si>
  <si>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</si>
  <si>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</si>
  <si>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</si>
  <si>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</si>
  <si>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</si>
  <si>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</si>
  <si>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</si>
  <si>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</si>
  <si>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</si>
  <si>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</si>
  <si>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</si>
  <si>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</si>
  <si>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</si>
  <si>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</si>
  <si>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Formular e implementar 1 programa de gestores de convivencia.</t>
  </si>
  <si>
    <t>Número de programas de gestores de convivencia formulados e implementados.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</si>
  <si>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</si>
  <si>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</si>
  <si>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</si>
  <si>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</si>
  <si>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</si>
  <si>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</si>
  <si>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</si>
  <si>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</si>
  <si>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IMPLEMENTACIÓN DE ACCIONES PARA EL MEJORAMIENTO DE LA CONSOLIDACIÓN Y MANEJO DE DATOS DEL OBSERVATORIO DE LA INFORMACIÓN ASOCIADA A LA SEGURIDAD Y CONVIVENCIA CIUDADANA EN EL MUNICIPIO DE BUCARAMANGA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</si>
  <si>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</si>
  <si>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</si>
  <si>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</si>
  <si>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</si>
  <si>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</si>
  <si>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</si>
  <si>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</si>
  <si>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</si>
  <si>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</si>
  <si>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</si>
  <si>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</si>
  <si>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</si>
  <si>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</si>
  <si>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</si>
  <si>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</si>
  <si>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</si>
  <si>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</si>
  <si>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</si>
  <si>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</si>
  <si>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</si>
  <si>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</si>
  <si>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</si>
  <si>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</si>
  <si>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</si>
  <si>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</si>
  <si>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</si>
  <si>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</si>
  <si>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</si>
  <si>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</si>
  <si>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</si>
  <si>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</si>
  <si>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</si>
  <si>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</si>
  <si>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</si>
  <si>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</si>
  <si>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</si>
  <si>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</si>
  <si>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</si>
  <si>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</si>
  <si>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</si>
  <si>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</si>
  <si>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</si>
  <si>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</si>
  <si>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</si>
  <si>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</si>
  <si>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</si>
  <si>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</si>
  <si>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</si>
  <si>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</si>
  <si>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</si>
  <si>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</si>
  <si>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</si>
  <si>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</si>
  <si>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</si>
  <si>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</si>
  <si>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</si>
  <si>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</si>
  <si>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</si>
  <si>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 xml:space="preserve"> PLAN DE ACCIÓN - PLAN DE DESARROLLO MUNICIPAL
SECRETARÍA DEL INTERIOR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</si>
  <si>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</si>
  <si>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DESARROLLO DEL PROGRAMA CASA LIBERTAD EN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</si>
  <si>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</si>
  <si>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</si>
  <si>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</si>
  <si>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</si>
  <si>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t>IMPLEMENTACIÓN DE ACCIONES E INICIATIVAS SOCIALES PARA LA CONSERVACIÓN DE LA SANA CONVIVENCIA, GESTIÓN DE CONFLICTOS COMUNITARIOS Y USO ADECUADO DEL ESPACIO PÚBLICO EN EL MUNICIPIO DE BUCARAMANGA</t>
  </si>
  <si>
    <t>MEJORAMIENTO EN LA PRESTACIÓN DEL SERVICIO PARA LA ATENCIÓN AL CIUDADANO EN LAS COMISARÍAS E INSPECCIONES DEL MUNICIPIO DE BUCARAMANGA</t>
  </si>
  <si>
    <t>Código BPIN</t>
  </si>
  <si>
    <t>RECURSOS COMPROMETIDOS</t>
  </si>
  <si>
    <t>DESARROLLO DE ESTRATEGIAS PARA LA PREVENCIÓN DE DELITOS EN NIÑOS, NIÑAS, ADOLESCENTES Y JÓVENES EN LA CIUDAD DE BUCARAMANGA</t>
  </si>
  <si>
    <t>Manuel Vásquez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</si>
  <si>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</si>
  <si>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</si>
  <si>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</si>
  <si>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</si>
  <si>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</si>
  <si>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DOTACION Y MANTENIMIENTO DE LOS SISTEMAS DE ALARMAS COMUNITARIAS EN EL MUNICIPIO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</si>
  <si>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</si>
  <si>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</si>
  <si>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FORTALECIMIENTO DE LA CAPACIDAD INSTITUCIONAL A INSPECCIONES Y COMISARÍAS DEL MUNICIPIO DE BUCARAMANGA.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</si>
  <si>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</si>
  <si>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</si>
  <si>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</si>
  <si>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</si>
  <si>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</si>
  <si>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</si>
  <si>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FORTALECIMIENTO A LA GESTIÓN OPERATIVA PARA LA EFICIENCIA DE LA PRESTACIÓN DE SERVICIOS DE LA SECRETARIA DEL INTERIOR DIRIGIDOS A LA CIUDADANÍA DEL MUNICIPIO DE BUCARAMANGA.</t>
  </si>
  <si>
    <t>TOTAL</t>
  </si>
  <si>
    <t>TOTAL COMPROMETIDO</t>
  </si>
  <si>
    <t>2.3.2.02.02.008.4502038.82199.201 - 24.000.000
2.3.2.02.02.008.4502038.83990.201 - 15.000.000
2.3.2.02.02.008.4502038.83990.201 - 12.000.000</t>
  </si>
  <si>
    <t>2.3.2.02.02.008.4101031.83990.201</t>
  </si>
  <si>
    <t xml:space="preserve">2.3.2.02.02.008.4101031.83990.201
2.3.2.02.02.008.4101031.82199.201
</t>
  </si>
  <si>
    <t>2.3.2.02.02.009.4101031.97321.201</t>
  </si>
  <si>
    <t>2.3.2.02.02.009.4101031.97990.201</t>
  </si>
  <si>
    <t>2.3.2.02.02.005.4101021.53290.201</t>
  </si>
  <si>
    <t>2.3.2.02.02.006.4102046.63290.201</t>
  </si>
  <si>
    <t>2.3.2.02.02.006.4102037.63290.201- $460.000.000
2.3.2.02.02.006.4102052.63290.201- $82.832.516</t>
  </si>
  <si>
    <t>2.3.2.02.02.008.4502017.82199.201
 2.3.2.02.02.008.4502022.83990.201</t>
  </si>
  <si>
    <t>2.3.2.02.02.006.4501029.64220.201- $35.000.000
2.3.2.02.02.008.4501029.83619.201- $15.000.000</t>
  </si>
  <si>
    <t>2.3.2.02.02.008.4501029.83990.201</t>
  </si>
  <si>
    <t>2.3.2.02.02.008.1202002.83990.201</t>
  </si>
  <si>
    <t>2.3.2.02.02.008.4502001.83990.201</t>
  </si>
  <si>
    <t>2.3.2.02.01.003.4501029.3331101.201- $170.000.000
2.3.2.02.01.003.4501029.3331101.261 - $30.000.000
2.3.2.01.01.003.05.03.4501052.4731101.201- $1.215.296.696
2.3.2.02.02.006.4501029.63399.201- $930.000.000
2.3.2.02.02.008.4501029.8714102.201- $200.000.000</t>
  </si>
  <si>
    <t>2.3.2.02.02.008.4501029.83990.204</t>
  </si>
  <si>
    <t>2.3.2.02.02.008.4501029.83990.204- $129.000.000</t>
  </si>
  <si>
    <t>2.3.2.02.02.008.4501056.8715999.204</t>
  </si>
  <si>
    <t>2.3.2.01.01.003.03.02.4599007.45250.204 - $500.000.000</t>
  </si>
  <si>
    <t>FORTALECIMIENTO DE LA MOVILIDAD Y TRANSPORTE DE PERSONAL DE LOS ORGANISMOS DE SEGURIDAD DEL MUNICIPIO DE BUCARAMANGA</t>
  </si>
  <si>
    <t>.3.2.01.01.003.07.01.4501029.4911401.204- $1.815.086.269
2.3.2.01.01.003.07.01.4501029.4911401.264 - $181.913.731</t>
  </si>
  <si>
    <t xml:space="preserve">DOTACIÓN DE MOBILIARIO Y ELEMENTOS PARA MEJORAR LA CAPACIDAD OPERATIVA EN INSTALACIONES DE LOS ORGANISMOS DE SEGURIDAD DEL MUNICIPIO DE BUCARAMANGA </t>
  </si>
  <si>
    <t>2.3.2.01.01.003.03.02.4599034.45250.204</t>
  </si>
  <si>
    <t>FORTALECIMIENTO DE LOS ORGANISMOS DE SEGURIDAD CON LOS ELEMENTOS NECESARIOS PARA LA REALIZACIÓN DE LAS FUNCIONES EN EL MUNICIPIO DE BUCARAMANGA</t>
  </si>
  <si>
    <t>2.3.2.02.01.003.4501029.3331101.204- $60.000.000</t>
  </si>
  <si>
    <t>2.3.2.02.02.008.4501029.83990.204 -  $89.720.137</t>
  </si>
  <si>
    <t>2.3.2.02.02.008.4501029.82199.204
2.3.2.02.02.008.4501029.83990.204</t>
  </si>
  <si>
    <t xml:space="preserve">2.3.2.02.02.008.1206007.83990.201
2.3.2.02.02.008.1206007.82199.201
</t>
  </si>
  <si>
    <t>2.3.2.02.01.003.4501029.3824004.201</t>
  </si>
  <si>
    <t>2.3.2.02.02.008.1202034.82199.201</t>
  </si>
  <si>
    <t>2.3.2.02.02.008.4501029.82199.204 - 
2.3.2.02.02.008.4501029.83990.204 - $133.200.000</t>
  </si>
  <si>
    <t>PROYECTO NUEVO PAGO DE PASIVOS EXIGIBLES</t>
  </si>
  <si>
    <t>2.3.2.02.02.008.4002031.85330.202</t>
  </si>
  <si>
    <t xml:space="preserve">2.3.2.02.02.008.4501029.83990.204
</t>
  </si>
  <si>
    <t>2.3.2.02.02.008.4101031.83990.201
2.3.2.02.02.005.4101021.53290.501</t>
  </si>
  <si>
    <t>APORTES ECONÓMICOS PARA LA ENTREGA DE RECOMPENSAS A INFORMANTES DE LA CIUDAD DE BUCARAMANGA</t>
  </si>
  <si>
    <t>2.3.2.02.02.009.4501056.97990.201</t>
  </si>
  <si>
    <t>AVANCE FÍSICO</t>
  </si>
  <si>
    <t>Pendiente por incluir en proyecto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</si>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</sst>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\ #,##0;\-&quot;$&quot;\ #,##0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6" formatCode="dd/mm/yyyy;@"/>
    <numFmt numFmtId="167" formatCode="_-&quot;$&quot;\ * #,##0_-;\-&quot;$&quot;\ * #,##0_-;_-&quot;$&quot;\ * &quot;-&quot;??_-;_-@_-"/>
    <numFmt numFmtId="168" formatCode="0.000"/>
    <numFmt numFmtId="169" formatCode="#,##0.000"/>
    <numFmt numFmtId="170" formatCode="0.000%"/>
    <numFmt numFmtId="171" formatCode="&quot;$&quot;#,##0.00"/>
    <numFmt numFmtId="172" formatCode="&quot;$&quot;#,##0.0000"/>
    <numFmt numFmtId="173" formatCode="&quot;$&quot;\ #,##0"/>
    <numFmt numFmtId="174" formatCode="&quot;$&quot;#,##0"/>
    <numFmt numFmtId="175" formatCode="0.0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7" fillId="2" borderId="2" xfId="0" applyFont="1" applyFill="1" applyBorder="1" applyAlignment="1">
      <alignment horizontal="justify" vertical="center" wrapText="1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6" fillId="2" borderId="2" xfId="108" applyFont="1" applyFill="1" applyBorder="1" applyAlignment="1">
      <alignment vertical="center"/>
    </xf>
    <xf numFmtId="167" fontId="6" fillId="2" borderId="2" xfId="112" applyNumberFormat="1" applyFont="1" applyFill="1" applyBorder="1" applyAlignment="1">
      <alignment vertical="center"/>
    </xf>
    <xf numFmtId="168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0" xfId="108" applyFont="1" applyFill="1" applyAlignment="1">
      <alignment vertical="top"/>
    </xf>
    <xf numFmtId="0" fontId="6" fillId="0" borderId="0" xfId="108" applyFont="1"/>
    <xf numFmtId="0" fontId="6" fillId="0" borderId="0" xfId="108" applyFont="1" applyAlignment="1">
      <alignment horizontal="right"/>
    </xf>
    <xf numFmtId="9" fontId="6" fillId="0" borderId="2" xfId="107" applyFont="1" applyFill="1" applyBorder="1" applyAlignment="1">
      <alignment horizontal="center" vertical="center" wrapText="1"/>
    </xf>
    <xf numFmtId="9" fontId="6" fillId="0" borderId="3" xfId="107" applyFont="1" applyFill="1" applyBorder="1" applyAlignment="1">
      <alignment horizontal="center" vertical="center" wrapText="1"/>
    </xf>
    <xf numFmtId="9" fontId="6" fillId="3" borderId="2" xfId="107" applyFont="1" applyFill="1" applyBorder="1" applyAlignment="1">
      <alignment horizontal="center" vertical="center" wrapText="1"/>
    </xf>
    <xf numFmtId="0" fontId="6" fillId="2" borderId="2" xfId="108" applyFont="1" applyFill="1" applyBorder="1" applyAlignment="1">
      <alignment horizontal="center" vertical="center"/>
    </xf>
    <xf numFmtId="0" fontId="6" fillId="0" borderId="0" xfId="108" applyFont="1" applyAlignment="1">
      <alignment horizontal="center" vertical="center"/>
    </xf>
    <xf numFmtId="0" fontId="7" fillId="2" borderId="1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3" borderId="0" xfId="108" applyFont="1" applyFill="1" applyAlignment="1">
      <alignment horizontal="center" vertical="top"/>
    </xf>
    <xf numFmtId="0" fontId="6" fillId="3" borderId="0" xfId="108" applyFont="1" applyFill="1" applyAlignment="1">
      <alignment horizontal="center" vertical="center"/>
    </xf>
    <xf numFmtId="9" fontId="7" fillId="2" borderId="2" xfId="108" applyNumberFormat="1" applyFont="1" applyFill="1" applyBorder="1" applyAlignment="1">
      <alignment horizontal="center" vertical="center"/>
    </xf>
    <xf numFmtId="0" fontId="6" fillId="0" borderId="0" xfId="108" applyFont="1" applyAlignment="1">
      <alignment horizontal="center"/>
    </xf>
    <xf numFmtId="175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/>
    </xf>
    <xf numFmtId="9" fontId="6" fillId="0" borderId="3" xfId="107" applyFont="1" applyFill="1" applyBorder="1" applyAlignment="1">
      <alignment horizontal="center" vertical="center"/>
    </xf>
    <xf numFmtId="171" fontId="6" fillId="0" borderId="0" xfId="113" applyNumberFormat="1" applyFont="1" applyFill="1" applyAlignment="1">
      <alignment horizontal="center" vertical="center"/>
    </xf>
    <xf numFmtId="171" fontId="6" fillId="3" borderId="0" xfId="113" applyNumberFormat="1" applyFont="1" applyFill="1" applyAlignment="1">
      <alignment horizontal="center" vertical="center"/>
    </xf>
    <xf numFmtId="171" fontId="6" fillId="0" borderId="0" xfId="113" applyNumberFormat="1" applyFont="1" applyAlignment="1">
      <alignment horizontal="center" vertical="center"/>
    </xf>
    <xf numFmtId="0" fontId="6" fillId="3" borderId="0" xfId="108" applyFont="1" applyFill="1" applyAlignment="1">
      <alignment vertical="top" wrapText="1"/>
    </xf>
    <xf numFmtId="0" fontId="6" fillId="3" borderId="10" xfId="108" applyFont="1" applyFill="1" applyBorder="1" applyAlignment="1">
      <alignment horizontal="left" vertical="top" wrapText="1"/>
    </xf>
    <xf numFmtId="0" fontId="6" fillId="3" borderId="0" xfId="108" applyFont="1" applyFill="1" applyAlignment="1">
      <alignment horizontal="center" vertical="center" wrapText="1"/>
    </xf>
    <xf numFmtId="0" fontId="6" fillId="3" borderId="10" xfId="108" applyFont="1" applyFill="1" applyBorder="1" applyAlignment="1">
      <alignment horizontal="left" vertical="center" wrapText="1"/>
    </xf>
    <xf numFmtId="0" fontId="6" fillId="0" borderId="0" xfId="108" applyFont="1" applyAlignment="1">
      <alignment vertical="center"/>
    </xf>
    <xf numFmtId="171" fontId="7" fillId="2" borderId="2" xfId="113" applyNumberFormat="1" applyFont="1" applyFill="1" applyBorder="1" applyAlignment="1">
      <alignment horizontal="center" vertical="center" wrapText="1"/>
    </xf>
    <xf numFmtId="171" fontId="6" fillId="2" borderId="2" xfId="113" applyNumberFormat="1" applyFont="1" applyFill="1" applyBorder="1" applyAlignment="1">
      <alignment horizontal="center" vertical="center"/>
    </xf>
    <xf numFmtId="0" fontId="6" fillId="0" borderId="0" xfId="108" applyFont="1" applyAlignment="1">
      <alignment wrapText="1"/>
    </xf>
    <xf numFmtId="0" fontId="6" fillId="0" borderId="0" xfId="108" applyFont="1" applyAlignment="1">
      <alignment horizontal="left" wrapText="1"/>
    </xf>
    <xf numFmtId="173" fontId="6" fillId="0" borderId="2" xfId="113" applyNumberFormat="1" applyFont="1" applyFill="1" applyBorder="1" applyAlignment="1">
      <alignment horizontal="right" vertical="center" wrapText="1"/>
    </xf>
    <xf numFmtId="173" fontId="6" fillId="0" borderId="2" xfId="113" applyNumberFormat="1" applyFont="1" applyFill="1" applyBorder="1" applyAlignment="1">
      <alignment horizontal="right" vertical="center"/>
    </xf>
    <xf numFmtId="173" fontId="6" fillId="0" borderId="7" xfId="113" applyNumberFormat="1" applyFont="1" applyFill="1" applyBorder="1" applyAlignment="1">
      <alignment horizontal="right" vertical="center" wrapText="1"/>
    </xf>
    <xf numFmtId="173" fontId="6" fillId="0" borderId="2" xfId="114" applyNumberFormat="1" applyFont="1" applyFill="1" applyBorder="1" applyAlignment="1">
      <alignment horizontal="right" vertical="center" wrapText="1"/>
    </xf>
    <xf numFmtId="173" fontId="7" fillId="2" borderId="2" xfId="113" applyNumberFormat="1" applyFont="1" applyFill="1" applyBorder="1" applyAlignment="1">
      <alignment horizontal="right" vertical="center"/>
    </xf>
    <xf numFmtId="173" fontId="7" fillId="2" borderId="7" xfId="113" applyNumberFormat="1" applyFont="1" applyFill="1" applyBorder="1" applyAlignment="1">
      <alignment horizontal="right" vertical="center"/>
    </xf>
    <xf numFmtId="174" fontId="7" fillId="2" borderId="2" xfId="113" applyNumberFormat="1" applyFont="1" applyFill="1" applyBorder="1" applyAlignment="1">
      <alignment horizontal="right" vertical="center"/>
    </xf>
    <xf numFmtId="173" fontId="7" fillId="2" borderId="1" xfId="113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justify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right" vertical="center" wrapText="1"/>
    </xf>
    <xf numFmtId="0" fontId="6" fillId="2" borderId="6" xfId="108" applyFont="1" applyFill="1" applyBorder="1" applyAlignment="1">
      <alignment horizontal="right"/>
    </xf>
    <xf numFmtId="1" fontId="6" fillId="0" borderId="5" xfId="0" applyNumberFormat="1" applyFont="1" applyBorder="1" applyAlignment="1">
      <alignment horizontal="center" vertical="center" wrapText="1"/>
    </xf>
    <xf numFmtId="168" fontId="6" fillId="2" borderId="3" xfId="0" applyNumberFormat="1" applyFont="1" applyFill="1" applyBorder="1" applyAlignment="1">
      <alignment horizontal="center" vertical="center" wrapText="1"/>
    </xf>
    <xf numFmtId="173" fontId="7" fillId="2" borderId="2" xfId="113" applyNumberFormat="1" applyFont="1" applyFill="1" applyBorder="1" applyAlignment="1">
      <alignment horizontal="right" vertical="center" wrapText="1"/>
    </xf>
    <xf numFmtId="169" fontId="6" fillId="2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9" fontId="6" fillId="2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73" fontId="7" fillId="2" borderId="2" xfId="113" applyNumberFormat="1" applyFont="1" applyFill="1" applyBorder="1" applyAlignment="1">
      <alignment horizontal="right" vertic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6" fillId="0" borderId="2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0" fontId="7" fillId="2" borderId="2" xfId="108" applyFont="1" applyFill="1" applyBorder="1" applyAlignment="1">
      <alignment horizontal="center" vertical="center"/>
    </xf>
    <xf numFmtId="171" fontId="7" fillId="2" borderId="2" xfId="113" applyNumberFormat="1" applyFont="1" applyFill="1" applyBorder="1" applyAlignment="1" applyProtection="1">
      <alignment horizontal="center" vertical="center"/>
      <protection locked="0"/>
    </xf>
    <xf numFmtId="0" fontId="7" fillId="2" borderId="2" xfId="108" applyFont="1" applyFill="1" applyBorder="1" applyAlignment="1">
      <alignment horizontal="center" vertical="center" wrapText="1"/>
    </xf>
    <xf numFmtId="9" fontId="6" fillId="2" borderId="2" xfId="107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" xfId="108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center" vertical="top"/>
    </xf>
    <xf numFmtId="0" fontId="7" fillId="0" borderId="5" xfId="108" applyFont="1" applyBorder="1" applyAlignment="1">
      <alignment horizontal="left" vertical="center"/>
    </xf>
    <xf numFmtId="0" fontId="7" fillId="0" borderId="6" xfId="108" applyFont="1" applyBorder="1" applyAlignment="1">
      <alignment horizontal="left" vertical="center"/>
    </xf>
    <xf numFmtId="0" fontId="7" fillId="0" borderId="7" xfId="108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justify" wrapText="1"/>
    </xf>
    <xf numFmtId="166" fontId="6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11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vertical="center" wrapText="1"/>
    </xf>
    <xf numFmtId="173" fontId="6" fillId="0" borderId="2" xfId="113" applyNumberFormat="1" applyFont="1" applyFill="1" applyBorder="1" applyAlignment="1">
      <alignment horizontal="right" vertical="center" indent="1"/>
    </xf>
    <xf numFmtId="9" fontId="6" fillId="0" borderId="1" xfId="111" applyFont="1" applyFill="1" applyBorder="1" applyAlignment="1">
      <alignment horizontal="center" vertical="center" wrapText="1"/>
    </xf>
    <xf numFmtId="5" fontId="6" fillId="0" borderId="2" xfId="110" applyNumberFormat="1" applyFont="1" applyFill="1" applyBorder="1" applyAlignment="1">
      <alignment horizontal="center" vertical="center" wrapText="1"/>
    </xf>
    <xf numFmtId="9" fontId="6" fillId="0" borderId="3" xfId="111" applyFont="1" applyFill="1" applyBorder="1" applyAlignment="1">
      <alignment horizontal="center" vertical="center" wrapText="1"/>
    </xf>
    <xf numFmtId="9" fontId="6" fillId="0" borderId="4" xfId="111" applyFont="1" applyFill="1" applyBorder="1" applyAlignment="1">
      <alignment horizontal="center" vertical="center" wrapText="1"/>
    </xf>
    <xf numFmtId="5" fontId="6" fillId="0" borderId="1" xfId="11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vertical="center" wrapText="1"/>
    </xf>
    <xf numFmtId="173" fontId="6" fillId="0" borderId="2" xfId="0" applyNumberFormat="1" applyFont="1" applyBorder="1" applyAlignment="1">
      <alignment horizontal="right" vertical="center"/>
    </xf>
    <xf numFmtId="5" fontId="6" fillId="3" borderId="2" xfId="11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72" fontId="6" fillId="0" borderId="0" xfId="113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left"/>
    </xf>
    <xf numFmtId="1" fontId="6" fillId="0" borderId="2" xfId="0" applyNumberFormat="1" applyFont="1" applyFill="1" applyBorder="1" applyAlignment="1">
      <alignment horizontal="right" vertical="center" wrapText="1"/>
    </xf>
    <xf numFmtId="9" fontId="7" fillId="2" borderId="2" xfId="111" applyFont="1" applyFill="1" applyBorder="1" applyAlignment="1">
      <alignment horizontal="center" vertical="center" wrapText="1"/>
    </xf>
    <xf numFmtId="5" fontId="6" fillId="0" borderId="1" xfId="110" applyNumberFormat="1" applyFont="1" applyFill="1" applyBorder="1" applyAlignment="1">
      <alignment horizontal="center" vertical="center" wrapText="1"/>
    </xf>
    <xf numFmtId="5" fontId="6" fillId="0" borderId="3" xfId="1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14" builtinId="4"/>
    <cellStyle name="Moneda [0]" xfId="113" builtinId="7"/>
    <cellStyle name="Moneda 2" xfId="110" xr:uid="{40C1039A-B1A1-420C-9517-31F1234C1747}"/>
    <cellStyle name="Moneda 3" xfId="112" xr:uid="{EA35477E-CB88-4394-80C1-94BAB4022D9C}"/>
    <cellStyle name="Normal" xfId="0" builtinId="0"/>
    <cellStyle name="Normal 2" xfId="108" xr:uid="{00000000-0005-0000-0000-00006D000000}"/>
    <cellStyle name="Normal 2 2" xfId="109" xr:uid="{A83521B7-6ABF-43A7-AB61-EFF1EC6884BA}"/>
    <cellStyle name="Normal 3" xfId="115" xr:uid="{4768D7E4-8955-436D-9AD8-F9968A05E896}"/>
    <cellStyle name="Porcentaje" xfId="107" builtinId="5"/>
    <cellStyle name="Porcentaje 2" xfId="111" xr:uid="{415335B6-E015-47D7-80BD-53BAF577034C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470696</xdr:colOff>
      <xdr:row>3</xdr:row>
      <xdr:rowOff>93063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72"/>
  <sheetViews>
    <sheetView showGridLines="0" tabSelected="1" topLeftCell="U1" zoomScale="50" zoomScaleNormal="50" workbookViewId="0">
      <selection activeCell="AG37" sqref="AG1:XFD1048576"/>
    </sheetView>
  </sheetViews>
  <sheetFormatPr baseColWidth="10" defaultColWidth="0" defaultRowHeight="14.25" x14ac:dyDescent="0.2"/>
  <cols>
    <col min="1" max="1" width="7.75" style="98" customWidth="1"/>
    <col min="2" max="2" width="24.25" style="98" customWidth="1"/>
    <col min="3" max="4" width="21.25" style="98" customWidth="1"/>
    <col min="5" max="6" width="56.75" style="124" customWidth="1"/>
    <col min="7" max="7" width="22.75" style="125" customWidth="1"/>
    <col min="8" max="8" width="53.25" style="106" customWidth="1"/>
    <col min="9" max="9" width="21.75" style="98" customWidth="1"/>
    <col min="10" max="10" width="16.5" style="98" customWidth="1"/>
    <col min="11" max="11" width="16.25" style="98" customWidth="1"/>
    <col min="12" max="12" width="15.75" style="126" customWidth="1"/>
    <col min="13" max="13" width="14.25" style="126" customWidth="1"/>
    <col min="14" max="14" width="15.875" style="126" customWidth="1"/>
    <col min="15" max="15" width="41.75" style="126" customWidth="1"/>
    <col min="16" max="16" width="26.25" style="39" customWidth="1"/>
    <col min="17" max="18" width="10.75" style="39" customWidth="1"/>
    <col min="19" max="19" width="16.5" style="39" customWidth="1"/>
    <col min="20" max="20" width="19.25" style="39" customWidth="1"/>
    <col min="21" max="21" width="23.75" style="41" customWidth="1"/>
    <col min="22" max="22" width="22.75" style="41" customWidth="1"/>
    <col min="23" max="24" width="12" style="41" customWidth="1"/>
    <col min="25" max="25" width="14.5" style="41" customWidth="1"/>
    <col min="26" max="26" width="17.25" style="41" customWidth="1"/>
    <col min="27" max="27" width="23.5" style="41" customWidth="1"/>
    <col min="28" max="28" width="16.25" style="127" customWidth="1"/>
    <col min="29" max="29" width="19.25" style="127" customWidth="1"/>
    <col min="30" max="31" width="22" style="127" customWidth="1"/>
    <col min="32" max="32" width="11.25" style="98" customWidth="1"/>
    <col min="33" max="16384" width="11.25" style="98" hidden="1"/>
  </cols>
  <sheetData>
    <row r="1" spans="1:74" ht="15" customHeight="1" x14ac:dyDescent="0.2">
      <c r="A1" s="87"/>
      <c r="B1" s="88" t="s">
        <v>118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90"/>
      <c r="AC1" s="129" t="s">
        <v>187</v>
      </c>
      <c r="AD1" s="129"/>
      <c r="AE1" s="129"/>
    </row>
    <row r="2" spans="1:74" x14ac:dyDescent="0.2">
      <c r="A2" s="87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89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2"/>
      <c r="AC2" s="129" t="s">
        <v>188</v>
      </c>
      <c r="AD2" s="129"/>
      <c r="AE2" s="129"/>
    </row>
    <row r="3" spans="1:74" ht="15" customHeight="1" x14ac:dyDescent="0.2">
      <c r="A3" s="8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89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2"/>
      <c r="AC3" s="129" t="s">
        <v>189</v>
      </c>
      <c r="AD3" s="129"/>
      <c r="AE3" s="129"/>
    </row>
    <row r="4" spans="1:74" x14ac:dyDescent="0.2">
      <c r="A4" s="87"/>
      <c r="B4" s="91"/>
      <c r="C4" s="91"/>
      <c r="D4" s="93"/>
      <c r="E4" s="93"/>
      <c r="F4" s="93"/>
      <c r="G4" s="93"/>
      <c r="H4" s="91"/>
      <c r="I4" s="91"/>
      <c r="J4" s="91"/>
      <c r="K4" s="91"/>
      <c r="L4" s="91"/>
      <c r="M4" s="91"/>
      <c r="N4" s="91"/>
      <c r="O4" s="89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2"/>
      <c r="AC4" s="129" t="s">
        <v>190</v>
      </c>
      <c r="AD4" s="129"/>
      <c r="AE4" s="129"/>
    </row>
    <row r="5" spans="1:74" s="18" customFormat="1" ht="15" x14ac:dyDescent="0.2">
      <c r="A5" s="99" t="s">
        <v>26</v>
      </c>
      <c r="B5" s="99"/>
      <c r="C5" s="99"/>
      <c r="D5" s="100">
        <v>45117</v>
      </c>
      <c r="E5" s="100"/>
      <c r="F5" s="100"/>
      <c r="G5" s="100"/>
      <c r="H5" s="17"/>
      <c r="I5" s="17"/>
      <c r="J5" s="17"/>
      <c r="K5" s="17"/>
      <c r="L5" s="31"/>
      <c r="M5" s="31"/>
      <c r="N5" s="31"/>
      <c r="O5" s="98"/>
      <c r="P5" s="39"/>
      <c r="Q5" s="39"/>
      <c r="R5" s="39"/>
      <c r="S5" s="39"/>
      <c r="T5" s="39"/>
      <c r="U5" s="40"/>
      <c r="V5" s="41"/>
      <c r="W5" s="41"/>
      <c r="X5" s="41"/>
      <c r="Y5" s="41"/>
      <c r="Z5" s="41"/>
      <c r="AA5" s="41"/>
      <c r="AB5" s="31"/>
      <c r="AC5" s="17"/>
      <c r="AD5" s="42"/>
      <c r="AE5" s="43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</row>
    <row r="6" spans="1:74" s="24" customFormat="1" ht="15" x14ac:dyDescent="0.2">
      <c r="A6" s="101" t="s">
        <v>27</v>
      </c>
      <c r="B6" s="102"/>
      <c r="C6" s="103"/>
      <c r="D6" s="104">
        <v>45107</v>
      </c>
      <c r="E6" s="104"/>
      <c r="F6" s="104"/>
      <c r="G6" s="105"/>
      <c r="H6" s="17"/>
      <c r="I6" s="17"/>
      <c r="J6" s="17"/>
      <c r="K6" s="17"/>
      <c r="L6" s="31"/>
      <c r="M6" s="32"/>
      <c r="N6" s="32"/>
      <c r="O6" s="98"/>
      <c r="P6" s="39"/>
      <c r="Q6" s="39"/>
      <c r="R6" s="39"/>
      <c r="S6" s="39"/>
      <c r="T6" s="39"/>
      <c r="U6" s="40"/>
      <c r="V6" s="41"/>
      <c r="W6" s="41"/>
      <c r="X6" s="41"/>
      <c r="Y6" s="41"/>
      <c r="Z6" s="41"/>
      <c r="AA6" s="41"/>
      <c r="AB6" s="32"/>
      <c r="AC6" s="32"/>
      <c r="AD6" s="44"/>
      <c r="AE6" s="45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</row>
    <row r="7" spans="1:74" s="46" customFormat="1" ht="15" x14ac:dyDescent="0.2">
      <c r="A7" s="94" t="s">
        <v>9</v>
      </c>
      <c r="B7" s="94"/>
      <c r="C7" s="94"/>
      <c r="D7" s="94"/>
      <c r="E7" s="94"/>
      <c r="F7" s="94"/>
      <c r="G7" s="94" t="s">
        <v>10</v>
      </c>
      <c r="H7" s="94"/>
      <c r="I7" s="94"/>
      <c r="J7" s="94"/>
      <c r="K7" s="94"/>
      <c r="L7" s="94" t="s">
        <v>22</v>
      </c>
      <c r="M7" s="94"/>
      <c r="N7" s="94"/>
      <c r="O7" s="94" t="s">
        <v>20</v>
      </c>
      <c r="P7" s="94"/>
      <c r="Q7" s="94"/>
      <c r="R7" s="94"/>
      <c r="S7" s="94"/>
      <c r="T7" s="94"/>
      <c r="U7" s="94"/>
      <c r="V7" s="95" t="s">
        <v>128</v>
      </c>
      <c r="W7" s="95"/>
      <c r="X7" s="95"/>
      <c r="Y7" s="95"/>
      <c r="Z7" s="95"/>
      <c r="AA7" s="95"/>
      <c r="AB7" s="96" t="s">
        <v>15</v>
      </c>
      <c r="AC7" s="96" t="s">
        <v>23</v>
      </c>
      <c r="AD7" s="96" t="s">
        <v>21</v>
      </c>
      <c r="AE7" s="9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</row>
    <row r="8" spans="1:74" s="18" customFormat="1" ht="45" x14ac:dyDescent="0.2">
      <c r="A8" s="71" t="s">
        <v>25</v>
      </c>
      <c r="B8" s="70" t="s">
        <v>0</v>
      </c>
      <c r="C8" s="71" t="s">
        <v>5</v>
      </c>
      <c r="D8" s="71" t="s">
        <v>1</v>
      </c>
      <c r="E8" s="71" t="s">
        <v>6</v>
      </c>
      <c r="F8" s="70" t="s">
        <v>16</v>
      </c>
      <c r="G8" s="61" t="s">
        <v>127</v>
      </c>
      <c r="H8" s="70" t="s">
        <v>2</v>
      </c>
      <c r="I8" s="70" t="s">
        <v>14</v>
      </c>
      <c r="J8" s="70" t="s">
        <v>18</v>
      </c>
      <c r="K8" s="70" t="s">
        <v>19</v>
      </c>
      <c r="L8" s="70" t="s">
        <v>3</v>
      </c>
      <c r="M8" s="25" t="s">
        <v>4</v>
      </c>
      <c r="N8" s="25" t="s">
        <v>185</v>
      </c>
      <c r="O8" s="25" t="s">
        <v>8</v>
      </c>
      <c r="P8" s="47" t="s">
        <v>29</v>
      </c>
      <c r="Q8" s="47" t="s">
        <v>7</v>
      </c>
      <c r="R8" s="47" t="s">
        <v>24</v>
      </c>
      <c r="S8" s="47" t="s">
        <v>28</v>
      </c>
      <c r="T8" s="47" t="s">
        <v>11</v>
      </c>
      <c r="U8" s="47" t="s">
        <v>17</v>
      </c>
      <c r="V8" s="47" t="s">
        <v>29</v>
      </c>
      <c r="W8" s="47" t="s">
        <v>7</v>
      </c>
      <c r="X8" s="47" t="s">
        <v>24</v>
      </c>
      <c r="Y8" s="47" t="s">
        <v>28</v>
      </c>
      <c r="Z8" s="47" t="s">
        <v>11</v>
      </c>
      <c r="AA8" s="47" t="s">
        <v>148</v>
      </c>
      <c r="AB8" s="96"/>
      <c r="AC8" s="96"/>
      <c r="AD8" s="70" t="s">
        <v>12</v>
      </c>
      <c r="AE8" s="70" t="s">
        <v>13</v>
      </c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</row>
    <row r="9" spans="1:74" ht="57" x14ac:dyDescent="0.2">
      <c r="A9" s="1">
        <v>99</v>
      </c>
      <c r="B9" s="74" t="s">
        <v>33</v>
      </c>
      <c r="C9" s="74" t="s">
        <v>34</v>
      </c>
      <c r="D9" s="74" t="s">
        <v>38</v>
      </c>
      <c r="E9" s="6" t="s">
        <v>39</v>
      </c>
      <c r="F9" s="3" t="s">
        <v>40</v>
      </c>
      <c r="G9" s="130">
        <v>2021680010086</v>
      </c>
      <c r="H9" s="3" t="s">
        <v>129</v>
      </c>
      <c r="I9" s="107"/>
      <c r="J9" s="108">
        <v>44927</v>
      </c>
      <c r="K9" s="108">
        <v>45291</v>
      </c>
      <c r="L9" s="63">
        <v>1</v>
      </c>
      <c r="M9" s="35">
        <v>0.5</v>
      </c>
      <c r="N9" s="68">
        <f>IFERROR(M9/L9,"-")</f>
        <v>0.5</v>
      </c>
      <c r="O9" s="109" t="s">
        <v>163</v>
      </c>
      <c r="P9" s="53"/>
      <c r="Q9" s="51"/>
      <c r="R9" s="51"/>
      <c r="S9" s="51"/>
      <c r="T9" s="51">
        <f>12750000+14990000</f>
        <v>27740000</v>
      </c>
      <c r="U9" s="65">
        <f>SUM(P9:T9)</f>
        <v>27740000</v>
      </c>
      <c r="V9" s="52"/>
      <c r="W9" s="51"/>
      <c r="X9" s="51"/>
      <c r="Y9" s="51"/>
      <c r="Z9" s="51">
        <v>26153333.34</v>
      </c>
      <c r="AA9" s="65">
        <f>SUM(V9:Z9)</f>
        <v>26153333.34</v>
      </c>
      <c r="AB9" s="110">
        <f>IFERROR(AA9/U9,"-")</f>
        <v>0.94280221124729635</v>
      </c>
      <c r="AC9" s="111"/>
      <c r="AD9" s="75" t="s">
        <v>43</v>
      </c>
      <c r="AE9" s="74" t="s">
        <v>130</v>
      </c>
    </row>
    <row r="10" spans="1:74" ht="42.75" x14ac:dyDescent="0.2">
      <c r="A10" s="1">
        <v>217</v>
      </c>
      <c r="B10" s="2" t="s">
        <v>35</v>
      </c>
      <c r="C10" s="2" t="s">
        <v>44</v>
      </c>
      <c r="D10" s="2" t="s">
        <v>45</v>
      </c>
      <c r="E10" s="6" t="s">
        <v>46</v>
      </c>
      <c r="F10" s="3" t="s">
        <v>47</v>
      </c>
      <c r="G10" s="130">
        <v>2020680010110</v>
      </c>
      <c r="H10" s="3" t="s">
        <v>48</v>
      </c>
      <c r="I10" s="107"/>
      <c r="J10" s="108">
        <v>44927</v>
      </c>
      <c r="K10" s="108">
        <v>45291</v>
      </c>
      <c r="L10" s="72">
        <v>4</v>
      </c>
      <c r="M10" s="73">
        <v>1</v>
      </c>
      <c r="N10" s="68">
        <f>IFERROR(M10/L10,"-")</f>
        <v>0.25</v>
      </c>
      <c r="O10" s="109" t="s">
        <v>180</v>
      </c>
      <c r="P10" s="53">
        <f>749647689+73963333.34</f>
        <v>823611022.34000003</v>
      </c>
      <c r="Q10" s="51"/>
      <c r="R10" s="51"/>
      <c r="S10" s="52"/>
      <c r="T10" s="51"/>
      <c r="U10" s="65">
        <f>SUM(P10:T10)</f>
        <v>823611022.34000003</v>
      </c>
      <c r="V10" s="51">
        <v>717819017.90999997</v>
      </c>
      <c r="W10" s="51"/>
      <c r="X10" s="51"/>
      <c r="Y10" s="52"/>
      <c r="Z10" s="51"/>
      <c r="AA10" s="65">
        <f>SUM(V10:Z10)</f>
        <v>717819017.90999997</v>
      </c>
      <c r="AB10" s="110">
        <f>IFERROR(AA10/U10,"-")</f>
        <v>0.87155100944444697</v>
      </c>
      <c r="AC10" s="112"/>
      <c r="AD10" s="75" t="s">
        <v>43</v>
      </c>
      <c r="AE10" s="74" t="s">
        <v>130</v>
      </c>
    </row>
    <row r="11" spans="1:74" ht="71.25" x14ac:dyDescent="0.2">
      <c r="A11" s="1">
        <v>229</v>
      </c>
      <c r="B11" s="2" t="s">
        <v>35</v>
      </c>
      <c r="C11" s="2" t="s">
        <v>36</v>
      </c>
      <c r="D11" s="2" t="s">
        <v>37</v>
      </c>
      <c r="E11" s="6" t="s">
        <v>49</v>
      </c>
      <c r="F11" s="3" t="s">
        <v>50</v>
      </c>
      <c r="G11" s="130">
        <v>2021680010160</v>
      </c>
      <c r="H11" s="3" t="s">
        <v>125</v>
      </c>
      <c r="I11" s="107"/>
      <c r="J11" s="108">
        <v>44927</v>
      </c>
      <c r="K11" s="108">
        <v>45291</v>
      </c>
      <c r="L11" s="72">
        <v>1</v>
      </c>
      <c r="M11" s="73">
        <v>1</v>
      </c>
      <c r="N11" s="68">
        <f>IFERROR(M11/L11,"-")</f>
        <v>1</v>
      </c>
      <c r="O11" s="20" t="s">
        <v>174</v>
      </c>
      <c r="P11" s="53"/>
      <c r="Q11" s="51"/>
      <c r="R11" s="51"/>
      <c r="S11" s="52"/>
      <c r="T11" s="52">
        <v>2400838400.0100002</v>
      </c>
      <c r="U11" s="65">
        <f>SUM(P11:T11)</f>
        <v>2400838400.0100002</v>
      </c>
      <c r="V11" s="52"/>
      <c r="W11" s="51"/>
      <c r="X11" s="51"/>
      <c r="Y11" s="52"/>
      <c r="Z11" s="113">
        <v>1914223333.5999997</v>
      </c>
      <c r="AA11" s="65">
        <f>SUM(V11:Z11)</f>
        <v>1914223333.5999997</v>
      </c>
      <c r="AB11" s="110">
        <f>IFERROR(AA11/U11,"-")</f>
        <v>0.79731452712186979</v>
      </c>
      <c r="AC11" s="112"/>
      <c r="AD11" s="75" t="s">
        <v>43</v>
      </c>
      <c r="AE11" s="74" t="s">
        <v>130</v>
      </c>
    </row>
    <row r="12" spans="1:74" s="106" customFormat="1" ht="71.25" x14ac:dyDescent="0.2">
      <c r="A12" s="1">
        <v>230</v>
      </c>
      <c r="B12" s="74" t="s">
        <v>35</v>
      </c>
      <c r="C12" s="74" t="s">
        <v>36</v>
      </c>
      <c r="D12" s="74" t="s">
        <v>37</v>
      </c>
      <c r="E12" s="6" t="s">
        <v>67</v>
      </c>
      <c r="F12" s="3" t="s">
        <v>68</v>
      </c>
      <c r="G12" s="130">
        <v>2021680010166</v>
      </c>
      <c r="H12" s="3" t="s">
        <v>131</v>
      </c>
      <c r="I12" s="3"/>
      <c r="J12" s="108">
        <v>44927</v>
      </c>
      <c r="K12" s="108">
        <v>45291</v>
      </c>
      <c r="L12" s="85">
        <v>1</v>
      </c>
      <c r="M12" s="86">
        <v>1</v>
      </c>
      <c r="N12" s="81">
        <f>IFERROR(M12/L12,"-")</f>
        <v>1</v>
      </c>
      <c r="O12" s="20" t="s">
        <v>160</v>
      </c>
      <c r="P12" s="53">
        <f>60000000+48666666.67</f>
        <v>108666666.67</v>
      </c>
      <c r="Q12" s="51"/>
      <c r="R12" s="51"/>
      <c r="S12" s="52"/>
      <c r="T12" s="52"/>
      <c r="U12" s="79">
        <f>SUM(P12:T13)</f>
        <v>148666666.67000002</v>
      </c>
      <c r="V12" s="51">
        <v>107333333.33</v>
      </c>
      <c r="W12" s="51"/>
      <c r="X12" s="51"/>
      <c r="Y12" s="52"/>
      <c r="Z12" s="51"/>
      <c r="AA12" s="79">
        <f>SUM(V12:Z13)</f>
        <v>107333333.33</v>
      </c>
      <c r="AB12" s="114">
        <f>IFERROR(AA12/U12,"-")</f>
        <v>0.72197309413179422</v>
      </c>
      <c r="AC12" s="115"/>
      <c r="AD12" s="83" t="s">
        <v>43</v>
      </c>
      <c r="AE12" s="82" t="s">
        <v>130</v>
      </c>
    </row>
    <row r="13" spans="1:74" ht="85.5" customHeight="1" x14ac:dyDescent="0.2">
      <c r="A13" s="1">
        <v>230</v>
      </c>
      <c r="B13" s="74" t="s">
        <v>35</v>
      </c>
      <c r="C13" s="74" t="s">
        <v>36</v>
      </c>
      <c r="D13" s="74" t="s">
        <v>37</v>
      </c>
      <c r="E13" s="6" t="s">
        <v>67</v>
      </c>
      <c r="F13" s="3" t="s">
        <v>68</v>
      </c>
      <c r="G13" s="130">
        <v>2022680010073</v>
      </c>
      <c r="H13" s="3" t="s">
        <v>132</v>
      </c>
      <c r="I13" s="3"/>
      <c r="J13" s="108">
        <v>44927</v>
      </c>
      <c r="K13" s="108">
        <v>45291</v>
      </c>
      <c r="L13" s="85"/>
      <c r="M13" s="86"/>
      <c r="N13" s="81"/>
      <c r="O13" s="20" t="s">
        <v>159</v>
      </c>
      <c r="P13" s="53">
        <v>40000000</v>
      </c>
      <c r="Q13" s="51"/>
      <c r="R13" s="51"/>
      <c r="S13" s="52"/>
      <c r="T13" s="51"/>
      <c r="U13" s="79"/>
      <c r="V13" s="51"/>
      <c r="W13" s="51"/>
      <c r="X13" s="51"/>
      <c r="Y13" s="52"/>
      <c r="Z13" s="51"/>
      <c r="AA13" s="79"/>
      <c r="AB13" s="116"/>
      <c r="AC13" s="115"/>
      <c r="AD13" s="83"/>
      <c r="AE13" s="82"/>
    </row>
    <row r="14" spans="1:74" ht="57" x14ac:dyDescent="0.2">
      <c r="A14" s="1">
        <v>231</v>
      </c>
      <c r="B14" s="2" t="s">
        <v>35</v>
      </c>
      <c r="C14" s="2" t="s">
        <v>36</v>
      </c>
      <c r="D14" s="2" t="s">
        <v>37</v>
      </c>
      <c r="E14" s="6" t="s">
        <v>69</v>
      </c>
      <c r="F14" s="3" t="s">
        <v>70</v>
      </c>
      <c r="G14" s="130">
        <v>2021680010009</v>
      </c>
      <c r="H14" s="3" t="s">
        <v>71</v>
      </c>
      <c r="I14" s="3"/>
      <c r="J14" s="108">
        <v>44927</v>
      </c>
      <c r="K14" s="108">
        <v>45291</v>
      </c>
      <c r="L14" s="67">
        <v>1</v>
      </c>
      <c r="M14" s="64">
        <v>0.41660000000000003</v>
      </c>
      <c r="N14" s="38">
        <f>IFERROR(M14/L14,"-")</f>
        <v>0.41660000000000003</v>
      </c>
      <c r="O14" s="21" t="s">
        <v>156</v>
      </c>
      <c r="P14" s="52">
        <v>542832515.96000004</v>
      </c>
      <c r="Q14" s="51"/>
      <c r="R14" s="51"/>
      <c r="S14" s="52"/>
      <c r="T14" s="51"/>
      <c r="U14" s="65">
        <f>SUM(P14:T14)</f>
        <v>542832515.96000004</v>
      </c>
      <c r="V14" s="52">
        <v>458810292</v>
      </c>
      <c r="W14" s="51"/>
      <c r="X14" s="51"/>
      <c r="Y14" s="52"/>
      <c r="Z14" s="51"/>
      <c r="AA14" s="65">
        <f>SUM(V14:Z14)</f>
        <v>458810292</v>
      </c>
      <c r="AB14" s="110">
        <f>IFERROR(AA14/U14,"-")</f>
        <v>0.84521519715633353</v>
      </c>
      <c r="AC14" s="112"/>
      <c r="AD14" s="75" t="s">
        <v>43</v>
      </c>
      <c r="AE14" s="74" t="s">
        <v>130</v>
      </c>
    </row>
    <row r="15" spans="1:74" ht="45" x14ac:dyDescent="0.2">
      <c r="A15" s="1">
        <v>232</v>
      </c>
      <c r="B15" s="2" t="s">
        <v>35</v>
      </c>
      <c r="C15" s="2" t="s">
        <v>36</v>
      </c>
      <c r="D15" s="2" t="s">
        <v>37</v>
      </c>
      <c r="E15" s="6" t="s">
        <v>60</v>
      </c>
      <c r="F15" s="3" t="s">
        <v>61</v>
      </c>
      <c r="G15" s="130">
        <v>2021680010086</v>
      </c>
      <c r="H15" s="3" t="s">
        <v>129</v>
      </c>
      <c r="I15" s="3"/>
      <c r="J15" s="108">
        <v>44927</v>
      </c>
      <c r="K15" s="108">
        <v>45291</v>
      </c>
      <c r="L15" s="67">
        <v>1</v>
      </c>
      <c r="M15" s="13">
        <v>0.41660000000000003</v>
      </c>
      <c r="N15" s="68">
        <f>IFERROR(M15/L15,"-")</f>
        <v>0.41660000000000003</v>
      </c>
      <c r="O15" s="109" t="s">
        <v>163</v>
      </c>
      <c r="P15" s="51"/>
      <c r="Q15" s="51"/>
      <c r="R15" s="51"/>
      <c r="S15" s="52"/>
      <c r="T15" s="51">
        <v>902521738.25999999</v>
      </c>
      <c r="U15" s="65">
        <f>SUM(P15:T15)</f>
        <v>902521738.25999999</v>
      </c>
      <c r="V15" s="52"/>
      <c r="W15" s="51"/>
      <c r="X15" s="51"/>
      <c r="Y15" s="52"/>
      <c r="Z15" s="51">
        <v>220859999</v>
      </c>
      <c r="AA15" s="65">
        <f>SUM(V15:Z15)</f>
        <v>220859999</v>
      </c>
      <c r="AB15" s="110">
        <f>IFERROR(AA15/U15,"-")</f>
        <v>0.2447143261344629</v>
      </c>
      <c r="AC15" s="112"/>
      <c r="AD15" s="75" t="s">
        <v>43</v>
      </c>
      <c r="AE15" s="74" t="s">
        <v>130</v>
      </c>
    </row>
    <row r="16" spans="1:74" ht="71.25" x14ac:dyDescent="0.2">
      <c r="A16" s="1">
        <v>233</v>
      </c>
      <c r="B16" s="2" t="s">
        <v>35</v>
      </c>
      <c r="C16" s="2" t="s">
        <v>36</v>
      </c>
      <c r="D16" s="2" t="s">
        <v>37</v>
      </c>
      <c r="E16" s="6" t="s">
        <v>51</v>
      </c>
      <c r="F16" s="3" t="s">
        <v>52</v>
      </c>
      <c r="G16" s="130">
        <v>2021680010160</v>
      </c>
      <c r="H16" s="3" t="s">
        <v>125</v>
      </c>
      <c r="I16" s="3"/>
      <c r="J16" s="108">
        <v>44927</v>
      </c>
      <c r="K16" s="108">
        <v>45291</v>
      </c>
      <c r="L16" s="76">
        <v>3</v>
      </c>
      <c r="M16" s="84">
        <v>1</v>
      </c>
      <c r="N16" s="81">
        <f>IFERROR(M16/L16,"-")</f>
        <v>0.33333333333333331</v>
      </c>
      <c r="O16" s="109" t="s">
        <v>163</v>
      </c>
      <c r="P16" s="52"/>
      <c r="Q16" s="51"/>
      <c r="R16" s="51"/>
      <c r="S16" s="52"/>
      <c r="T16" s="51">
        <v>126300000</v>
      </c>
      <c r="U16" s="79">
        <f>SUM(P16:T17)</f>
        <v>216020137</v>
      </c>
      <c r="V16" s="52"/>
      <c r="W16" s="51"/>
      <c r="X16" s="51"/>
      <c r="Y16" s="52"/>
      <c r="Z16" s="51">
        <v>97800000</v>
      </c>
      <c r="AA16" s="79">
        <f>SUM(V16:Z17)</f>
        <v>97800000</v>
      </c>
      <c r="AB16" s="114">
        <f>IFERROR(AA16/U16,"-")</f>
        <v>0.45273557066580328</v>
      </c>
      <c r="AC16" s="115"/>
      <c r="AD16" s="83" t="s">
        <v>43</v>
      </c>
      <c r="AE16" s="82" t="s">
        <v>130</v>
      </c>
    </row>
    <row r="17" spans="1:31" ht="85.5" x14ac:dyDescent="0.2">
      <c r="A17" s="1">
        <v>233</v>
      </c>
      <c r="B17" s="2" t="s">
        <v>35</v>
      </c>
      <c r="C17" s="2" t="s">
        <v>36</v>
      </c>
      <c r="D17" s="2" t="s">
        <v>37</v>
      </c>
      <c r="E17" s="6" t="s">
        <v>51</v>
      </c>
      <c r="F17" s="3" t="s">
        <v>52</v>
      </c>
      <c r="G17" s="130">
        <v>2021680010126</v>
      </c>
      <c r="H17" s="3" t="s">
        <v>119</v>
      </c>
      <c r="I17" s="3"/>
      <c r="J17" s="108">
        <v>44927</v>
      </c>
      <c r="K17" s="108">
        <v>45291</v>
      </c>
      <c r="L17" s="76"/>
      <c r="M17" s="84"/>
      <c r="N17" s="81"/>
      <c r="O17" s="20" t="s">
        <v>173</v>
      </c>
      <c r="P17" s="51"/>
      <c r="Q17" s="51"/>
      <c r="R17" s="51"/>
      <c r="S17" s="52"/>
      <c r="T17" s="51">
        <v>89720137</v>
      </c>
      <c r="U17" s="79"/>
      <c r="V17" s="51"/>
      <c r="W17" s="51"/>
      <c r="X17" s="51"/>
      <c r="Y17" s="52"/>
      <c r="Z17" s="51"/>
      <c r="AA17" s="79"/>
      <c r="AB17" s="116"/>
      <c r="AC17" s="115"/>
      <c r="AD17" s="83"/>
      <c r="AE17" s="82"/>
    </row>
    <row r="18" spans="1:31" ht="71.25" x14ac:dyDescent="0.2">
      <c r="A18" s="1">
        <v>235</v>
      </c>
      <c r="B18" s="2" t="s">
        <v>35</v>
      </c>
      <c r="C18" s="2" t="s">
        <v>36</v>
      </c>
      <c r="D18" s="2" t="s">
        <v>56</v>
      </c>
      <c r="E18" s="6" t="s">
        <v>57</v>
      </c>
      <c r="F18" s="3" t="s">
        <v>58</v>
      </c>
      <c r="G18" s="130">
        <v>2021680010160</v>
      </c>
      <c r="H18" s="3" t="s">
        <v>125</v>
      </c>
      <c r="I18" s="3"/>
      <c r="J18" s="108">
        <v>44927</v>
      </c>
      <c r="K18" s="108">
        <v>45291</v>
      </c>
      <c r="L18" s="76">
        <v>1</v>
      </c>
      <c r="M18" s="77">
        <v>0.5</v>
      </c>
      <c r="N18" s="81">
        <f>IFERROR(M18/L18,"-")</f>
        <v>0.5</v>
      </c>
      <c r="O18" s="109" t="s">
        <v>163</v>
      </c>
      <c r="P18" s="51"/>
      <c r="Q18" s="51"/>
      <c r="R18" s="51"/>
      <c r="S18" s="52"/>
      <c r="T18" s="51">
        <v>272625000</v>
      </c>
      <c r="U18" s="79">
        <f>SUM(P18:T28)</f>
        <v>7081862342.8299999</v>
      </c>
      <c r="V18" s="52"/>
      <c r="W18" s="51"/>
      <c r="X18" s="51"/>
      <c r="Y18" s="52"/>
      <c r="Z18" s="51">
        <v>222106266.65000001</v>
      </c>
      <c r="AA18" s="79">
        <f>SUM(V18:Z28)</f>
        <v>3892574105.4299998</v>
      </c>
      <c r="AB18" s="114">
        <f>IFERROR(AA18/U18,"-")</f>
        <v>0.54965401994448804</v>
      </c>
      <c r="AC18" s="115"/>
      <c r="AD18" s="83" t="s">
        <v>43</v>
      </c>
      <c r="AE18" s="82" t="s">
        <v>130</v>
      </c>
    </row>
    <row r="19" spans="1:31" ht="57" x14ac:dyDescent="0.2">
      <c r="A19" s="1">
        <v>235</v>
      </c>
      <c r="B19" s="2" t="s">
        <v>35</v>
      </c>
      <c r="C19" s="2" t="s">
        <v>36</v>
      </c>
      <c r="D19" s="2" t="s">
        <v>56</v>
      </c>
      <c r="E19" s="6" t="s">
        <v>57</v>
      </c>
      <c r="F19" s="3" t="s">
        <v>58</v>
      </c>
      <c r="G19" s="130">
        <v>2021680010086</v>
      </c>
      <c r="H19" s="3" t="s">
        <v>129</v>
      </c>
      <c r="I19" s="3"/>
      <c r="J19" s="108">
        <v>44927</v>
      </c>
      <c r="K19" s="108">
        <v>45291</v>
      </c>
      <c r="L19" s="76"/>
      <c r="M19" s="77"/>
      <c r="N19" s="81"/>
      <c r="O19" s="109" t="s">
        <v>163</v>
      </c>
      <c r="P19" s="51"/>
      <c r="Q19" s="51"/>
      <c r="R19" s="51"/>
      <c r="S19" s="52"/>
      <c r="T19" s="51">
        <v>47487995.759999998</v>
      </c>
      <c r="U19" s="79"/>
      <c r="V19" s="52"/>
      <c r="W19" s="51"/>
      <c r="X19" s="51"/>
      <c r="Y19" s="52"/>
      <c r="Z19" s="51">
        <v>48336000</v>
      </c>
      <c r="AA19" s="79"/>
      <c r="AB19" s="117"/>
      <c r="AC19" s="115"/>
      <c r="AD19" s="83"/>
      <c r="AE19" s="82"/>
    </row>
    <row r="20" spans="1:31" ht="57" x14ac:dyDescent="0.2">
      <c r="A20" s="1">
        <v>235</v>
      </c>
      <c r="B20" s="2" t="s">
        <v>35</v>
      </c>
      <c r="C20" s="2" t="s">
        <v>36</v>
      </c>
      <c r="D20" s="2" t="s">
        <v>56</v>
      </c>
      <c r="E20" s="6" t="s">
        <v>57</v>
      </c>
      <c r="F20" s="3" t="s">
        <v>58</v>
      </c>
      <c r="G20" s="130">
        <v>2021680010163</v>
      </c>
      <c r="H20" s="3" t="s">
        <v>133</v>
      </c>
      <c r="I20" s="3"/>
      <c r="J20" s="108">
        <v>44927</v>
      </c>
      <c r="K20" s="108">
        <v>45291</v>
      </c>
      <c r="L20" s="76"/>
      <c r="M20" s="77"/>
      <c r="N20" s="81"/>
      <c r="O20" s="20" t="s">
        <v>176</v>
      </c>
      <c r="P20" s="52">
        <v>53373401</v>
      </c>
      <c r="Q20" s="51"/>
      <c r="R20" s="51"/>
      <c r="S20" s="52"/>
      <c r="T20" s="51"/>
      <c r="U20" s="79"/>
      <c r="V20" s="51">
        <v>25540000</v>
      </c>
      <c r="W20" s="51"/>
      <c r="X20" s="51"/>
      <c r="Y20" s="52"/>
      <c r="Z20" s="51"/>
      <c r="AA20" s="79"/>
      <c r="AB20" s="117"/>
      <c r="AC20" s="115"/>
      <c r="AD20" s="83"/>
      <c r="AE20" s="82"/>
    </row>
    <row r="21" spans="1:31" ht="57" x14ac:dyDescent="0.2">
      <c r="A21" s="1">
        <v>235</v>
      </c>
      <c r="B21" s="2" t="s">
        <v>35</v>
      </c>
      <c r="C21" s="2" t="s">
        <v>36</v>
      </c>
      <c r="D21" s="2" t="s">
        <v>56</v>
      </c>
      <c r="E21" s="6" t="s">
        <v>57</v>
      </c>
      <c r="F21" s="3" t="s">
        <v>58</v>
      </c>
      <c r="G21" s="130">
        <v>2021680010172</v>
      </c>
      <c r="H21" s="4" t="s">
        <v>134</v>
      </c>
      <c r="I21" s="3"/>
      <c r="J21" s="108">
        <v>44927</v>
      </c>
      <c r="K21" s="108">
        <v>45291</v>
      </c>
      <c r="L21" s="76"/>
      <c r="M21" s="77"/>
      <c r="N21" s="81"/>
      <c r="O21" s="109" t="s">
        <v>163</v>
      </c>
      <c r="P21" s="51"/>
      <c r="Q21" s="51"/>
      <c r="R21" s="51"/>
      <c r="S21" s="52"/>
      <c r="T21" s="51">
        <v>289500000</v>
      </c>
      <c r="U21" s="79"/>
      <c r="V21" s="52"/>
      <c r="W21" s="51"/>
      <c r="X21" s="51"/>
      <c r="Y21" s="52"/>
      <c r="Z21" s="51">
        <v>233633333.28</v>
      </c>
      <c r="AA21" s="79"/>
      <c r="AB21" s="117"/>
      <c r="AC21" s="115"/>
      <c r="AD21" s="83"/>
      <c r="AE21" s="82"/>
    </row>
    <row r="22" spans="1:31" ht="142.5" x14ac:dyDescent="0.2">
      <c r="A22" s="1">
        <v>235</v>
      </c>
      <c r="B22" s="2" t="s">
        <v>35</v>
      </c>
      <c r="C22" s="2" t="s">
        <v>36</v>
      </c>
      <c r="D22" s="2" t="s">
        <v>56</v>
      </c>
      <c r="E22" s="6" t="s">
        <v>57</v>
      </c>
      <c r="F22" s="3" t="s">
        <v>58</v>
      </c>
      <c r="G22" s="130">
        <v>2022680010094</v>
      </c>
      <c r="H22" s="4" t="s">
        <v>135</v>
      </c>
      <c r="I22" s="3"/>
      <c r="J22" s="108">
        <v>44927</v>
      </c>
      <c r="K22" s="108">
        <v>45291</v>
      </c>
      <c r="L22" s="76"/>
      <c r="M22" s="77"/>
      <c r="N22" s="81"/>
      <c r="O22" s="20" t="s">
        <v>162</v>
      </c>
      <c r="P22" s="52">
        <v>1395000000</v>
      </c>
      <c r="Q22" s="51"/>
      <c r="R22" s="51"/>
      <c r="S22" s="52"/>
      <c r="T22" s="51"/>
      <c r="U22" s="79"/>
      <c r="V22" s="51">
        <v>1330000000</v>
      </c>
      <c r="W22" s="51"/>
      <c r="X22" s="51"/>
      <c r="Y22" s="52"/>
      <c r="Z22" s="51"/>
      <c r="AA22" s="79"/>
      <c r="AB22" s="117"/>
      <c r="AC22" s="115"/>
      <c r="AD22" s="83"/>
      <c r="AE22" s="82"/>
    </row>
    <row r="23" spans="1:31" ht="57" x14ac:dyDescent="0.2">
      <c r="A23" s="1">
        <v>235</v>
      </c>
      <c r="B23" s="2" t="s">
        <v>35</v>
      </c>
      <c r="C23" s="2" t="s">
        <v>36</v>
      </c>
      <c r="D23" s="2" t="s">
        <v>56</v>
      </c>
      <c r="E23" s="6" t="s">
        <v>57</v>
      </c>
      <c r="F23" s="3" t="s">
        <v>58</v>
      </c>
      <c r="G23" s="130">
        <v>2022680010117</v>
      </c>
      <c r="H23" s="3" t="s">
        <v>167</v>
      </c>
      <c r="I23" s="3"/>
      <c r="J23" s="108"/>
      <c r="K23" s="108"/>
      <c r="L23" s="76"/>
      <c r="M23" s="77"/>
      <c r="N23" s="81"/>
      <c r="O23" s="20" t="s">
        <v>168</v>
      </c>
      <c r="P23" s="52">
        <v>1228098902</v>
      </c>
      <c r="Q23" s="51"/>
      <c r="R23" s="51"/>
      <c r="S23" s="52"/>
      <c r="T23" s="51">
        <v>2485095843</v>
      </c>
      <c r="U23" s="79"/>
      <c r="V23" s="51"/>
      <c r="W23" s="51"/>
      <c r="X23" s="51"/>
      <c r="Y23" s="52"/>
      <c r="Z23" s="51">
        <v>1372958505.5</v>
      </c>
      <c r="AA23" s="79"/>
      <c r="AB23" s="117"/>
      <c r="AC23" s="115"/>
      <c r="AD23" s="83"/>
      <c r="AE23" s="82"/>
    </row>
    <row r="24" spans="1:31" ht="57" x14ac:dyDescent="0.2">
      <c r="A24" s="1">
        <v>235</v>
      </c>
      <c r="B24" s="2" t="s">
        <v>35</v>
      </c>
      <c r="C24" s="2" t="s">
        <v>36</v>
      </c>
      <c r="D24" s="2" t="s">
        <v>56</v>
      </c>
      <c r="E24" s="6" t="s">
        <v>57</v>
      </c>
      <c r="F24" s="3" t="s">
        <v>58</v>
      </c>
      <c r="G24" s="130">
        <v>2021680010170</v>
      </c>
      <c r="H24" s="3" t="s">
        <v>169</v>
      </c>
      <c r="I24" s="3"/>
      <c r="J24" s="108"/>
      <c r="K24" s="108"/>
      <c r="L24" s="76"/>
      <c r="M24" s="77"/>
      <c r="N24" s="81"/>
      <c r="O24" s="20" t="s">
        <v>170</v>
      </c>
      <c r="P24" s="52"/>
      <c r="Q24" s="51"/>
      <c r="R24" s="51"/>
      <c r="S24" s="52"/>
      <c r="T24" s="51">
        <v>230201648</v>
      </c>
      <c r="U24" s="79"/>
      <c r="V24" s="51"/>
      <c r="W24" s="51"/>
      <c r="X24" s="51"/>
      <c r="Y24" s="52"/>
      <c r="Z24" s="51"/>
      <c r="AA24" s="79"/>
      <c r="AB24" s="117"/>
      <c r="AC24" s="115"/>
      <c r="AD24" s="83"/>
      <c r="AE24" s="82"/>
    </row>
    <row r="25" spans="1:31" ht="57" x14ac:dyDescent="0.2">
      <c r="A25" s="1">
        <v>235</v>
      </c>
      <c r="B25" s="2" t="s">
        <v>35</v>
      </c>
      <c r="C25" s="2" t="s">
        <v>36</v>
      </c>
      <c r="D25" s="2" t="s">
        <v>56</v>
      </c>
      <c r="E25" s="6" t="s">
        <v>57</v>
      </c>
      <c r="F25" s="3" t="s">
        <v>58</v>
      </c>
      <c r="G25" s="130"/>
      <c r="H25" s="3" t="s">
        <v>179</v>
      </c>
      <c r="I25" s="3"/>
      <c r="J25" s="108"/>
      <c r="K25" s="108"/>
      <c r="L25" s="76"/>
      <c r="M25" s="77"/>
      <c r="N25" s="81"/>
      <c r="O25" s="20"/>
      <c r="P25" s="52"/>
      <c r="Q25" s="51"/>
      <c r="R25" s="51"/>
      <c r="S25" s="52"/>
      <c r="T25" s="52">
        <v>320479553.06999999</v>
      </c>
      <c r="U25" s="79"/>
      <c r="V25" s="51"/>
      <c r="W25" s="51"/>
      <c r="X25" s="51"/>
      <c r="Y25" s="52"/>
      <c r="Z25" s="51"/>
      <c r="AA25" s="79"/>
      <c r="AB25" s="117"/>
      <c r="AC25" s="115"/>
      <c r="AD25" s="83"/>
      <c r="AE25" s="82"/>
    </row>
    <row r="26" spans="1:31" ht="57" x14ac:dyDescent="0.2">
      <c r="A26" s="1">
        <v>235</v>
      </c>
      <c r="B26" s="2" t="s">
        <v>35</v>
      </c>
      <c r="C26" s="2" t="s">
        <v>36</v>
      </c>
      <c r="D26" s="2" t="s">
        <v>56</v>
      </c>
      <c r="E26" s="6" t="s">
        <v>57</v>
      </c>
      <c r="F26" s="3" t="s">
        <v>58</v>
      </c>
      <c r="G26" s="130">
        <v>2023680010023</v>
      </c>
      <c r="H26" s="3" t="s">
        <v>183</v>
      </c>
      <c r="I26" s="3"/>
      <c r="J26" s="108"/>
      <c r="K26" s="108"/>
      <c r="L26" s="76"/>
      <c r="M26" s="77"/>
      <c r="N26" s="81"/>
      <c r="O26" s="2" t="s">
        <v>184</v>
      </c>
      <c r="P26" s="52"/>
      <c r="Q26" s="51"/>
      <c r="R26" s="51"/>
      <c r="S26" s="52"/>
      <c r="T26" s="52">
        <v>200000000</v>
      </c>
      <c r="U26" s="79"/>
      <c r="V26" s="51"/>
      <c r="W26" s="51"/>
      <c r="X26" s="51"/>
      <c r="Y26" s="52"/>
      <c r="Z26" s="51">
        <v>100000000</v>
      </c>
      <c r="AA26" s="79"/>
      <c r="AB26" s="117"/>
      <c r="AC26" s="115"/>
      <c r="AD26" s="83"/>
      <c r="AE26" s="82"/>
    </row>
    <row r="27" spans="1:31" ht="57" x14ac:dyDescent="0.2">
      <c r="A27" s="1">
        <v>235</v>
      </c>
      <c r="B27" s="2" t="s">
        <v>35</v>
      </c>
      <c r="C27" s="2" t="s">
        <v>36</v>
      </c>
      <c r="D27" s="2" t="s">
        <v>56</v>
      </c>
      <c r="E27" s="6" t="s">
        <v>57</v>
      </c>
      <c r="F27" s="3" t="s">
        <v>58</v>
      </c>
      <c r="G27" s="130">
        <v>2021680010155</v>
      </c>
      <c r="H27" s="3" t="s">
        <v>171</v>
      </c>
      <c r="I27" s="3"/>
      <c r="J27" s="108"/>
      <c r="K27" s="108"/>
      <c r="L27" s="76"/>
      <c r="M27" s="77"/>
      <c r="N27" s="81"/>
      <c r="O27" s="20" t="s">
        <v>172</v>
      </c>
      <c r="P27" s="52"/>
      <c r="Q27" s="51"/>
      <c r="R27" s="51"/>
      <c r="S27" s="52"/>
      <c r="T27" s="51">
        <v>60000000</v>
      </c>
      <c r="U27" s="79"/>
      <c r="V27" s="51"/>
      <c r="W27" s="51"/>
      <c r="X27" s="51"/>
      <c r="Y27" s="52"/>
      <c r="Z27" s="51">
        <v>60000000</v>
      </c>
      <c r="AA27" s="79"/>
      <c r="AB27" s="117"/>
      <c r="AC27" s="115"/>
      <c r="AD27" s="83"/>
      <c r="AE27" s="82"/>
    </row>
    <row r="28" spans="1:31" ht="57" x14ac:dyDescent="0.2">
      <c r="A28" s="1">
        <v>235</v>
      </c>
      <c r="B28" s="2" t="s">
        <v>35</v>
      </c>
      <c r="C28" s="2" t="s">
        <v>36</v>
      </c>
      <c r="D28" s="2" t="s">
        <v>56</v>
      </c>
      <c r="E28" s="6" t="s">
        <v>57</v>
      </c>
      <c r="F28" s="3" t="s">
        <v>58</v>
      </c>
      <c r="G28" s="130">
        <v>2022680010020</v>
      </c>
      <c r="H28" s="4" t="s">
        <v>136</v>
      </c>
      <c r="I28" s="3"/>
      <c r="J28" s="108">
        <v>44927</v>
      </c>
      <c r="K28" s="108">
        <v>45291</v>
      </c>
      <c r="L28" s="76"/>
      <c r="M28" s="77"/>
      <c r="N28" s="81"/>
      <c r="O28" s="20" t="s">
        <v>166</v>
      </c>
      <c r="P28" s="51"/>
      <c r="Q28" s="51"/>
      <c r="R28" s="51"/>
      <c r="S28" s="52"/>
      <c r="T28" s="51">
        <v>500000000</v>
      </c>
      <c r="U28" s="79"/>
      <c r="V28" s="51"/>
      <c r="W28" s="51"/>
      <c r="X28" s="51"/>
      <c r="Y28" s="52"/>
      <c r="Z28" s="51">
        <v>500000000</v>
      </c>
      <c r="AA28" s="79"/>
      <c r="AB28" s="116"/>
      <c r="AC28" s="115"/>
      <c r="AD28" s="83"/>
      <c r="AE28" s="82"/>
    </row>
    <row r="29" spans="1:31" ht="60" x14ac:dyDescent="0.2">
      <c r="A29" s="1">
        <v>236</v>
      </c>
      <c r="B29" s="2" t="s">
        <v>35</v>
      </c>
      <c r="C29" s="2" t="s">
        <v>36</v>
      </c>
      <c r="D29" s="2" t="s">
        <v>56</v>
      </c>
      <c r="E29" s="6" t="s">
        <v>72</v>
      </c>
      <c r="F29" s="3" t="s">
        <v>73</v>
      </c>
      <c r="G29" s="130"/>
      <c r="H29" s="59" t="s">
        <v>186</v>
      </c>
      <c r="I29" s="3"/>
      <c r="J29" s="108">
        <v>44927</v>
      </c>
      <c r="K29" s="108">
        <v>45291</v>
      </c>
      <c r="L29" s="30">
        <v>1</v>
      </c>
      <c r="M29" s="60">
        <v>0</v>
      </c>
      <c r="N29" s="37">
        <f>IFERROR(M29/L29,"-")</f>
        <v>0</v>
      </c>
      <c r="O29" s="20"/>
      <c r="P29" s="52"/>
      <c r="Q29" s="51"/>
      <c r="R29" s="51"/>
      <c r="S29" s="52"/>
      <c r="T29" s="51"/>
      <c r="U29" s="58">
        <f>SUM(P29:T29)</f>
        <v>0</v>
      </c>
      <c r="V29" s="51"/>
      <c r="W29" s="51"/>
      <c r="X29" s="51"/>
      <c r="Y29" s="52"/>
      <c r="Z29" s="51"/>
      <c r="AA29" s="58">
        <f>SUM(V29:Z29)</f>
        <v>0</v>
      </c>
      <c r="AB29" s="110" t="str">
        <f>IFERROR(AA29/U29,"-")</f>
        <v>-</v>
      </c>
      <c r="AC29" s="118"/>
      <c r="AD29" s="29" t="s">
        <v>43</v>
      </c>
      <c r="AE29" s="28" t="s">
        <v>130</v>
      </c>
    </row>
    <row r="30" spans="1:31" ht="71.25" x14ac:dyDescent="0.2">
      <c r="A30" s="1">
        <v>237</v>
      </c>
      <c r="B30" s="74" t="s">
        <v>35</v>
      </c>
      <c r="C30" s="74" t="s">
        <v>36</v>
      </c>
      <c r="D30" s="74" t="s">
        <v>56</v>
      </c>
      <c r="E30" s="6" t="s">
        <v>74</v>
      </c>
      <c r="F30" s="3" t="s">
        <v>75</v>
      </c>
      <c r="G30" s="130">
        <v>2022680010096</v>
      </c>
      <c r="H30" s="3" t="s">
        <v>137</v>
      </c>
      <c r="I30" s="3"/>
      <c r="J30" s="108">
        <v>44927</v>
      </c>
      <c r="K30" s="108">
        <v>45291</v>
      </c>
      <c r="L30" s="67">
        <v>1</v>
      </c>
      <c r="M30" s="13">
        <v>0.41660000000000003</v>
      </c>
      <c r="N30" s="68">
        <f>IFERROR(M30/L30,"-")</f>
        <v>0.41660000000000003</v>
      </c>
      <c r="O30" s="109" t="s">
        <v>165</v>
      </c>
      <c r="P30" s="51"/>
      <c r="Q30" s="51"/>
      <c r="R30" s="51"/>
      <c r="S30" s="52"/>
      <c r="T30" s="51">
        <v>800000000</v>
      </c>
      <c r="U30" s="65">
        <f>SUM(P30:T30)</f>
        <v>800000000</v>
      </c>
      <c r="V30" s="51"/>
      <c r="W30" s="51"/>
      <c r="X30" s="51"/>
      <c r="Y30" s="52"/>
      <c r="Z30" s="51"/>
      <c r="AA30" s="65">
        <f>SUM(V30:Z30)</f>
        <v>0</v>
      </c>
      <c r="AB30" s="110">
        <f>IFERROR(AA30/U30,"-")</f>
        <v>0</v>
      </c>
      <c r="AC30" s="112"/>
      <c r="AD30" s="75" t="s">
        <v>43</v>
      </c>
      <c r="AE30" s="74" t="s">
        <v>130</v>
      </c>
    </row>
    <row r="31" spans="1:31" ht="71.25" x14ac:dyDescent="0.2">
      <c r="A31" s="1">
        <v>238</v>
      </c>
      <c r="B31" s="74" t="s">
        <v>35</v>
      </c>
      <c r="C31" s="74" t="s">
        <v>36</v>
      </c>
      <c r="D31" s="74" t="s">
        <v>56</v>
      </c>
      <c r="E31" s="6" t="s">
        <v>121</v>
      </c>
      <c r="F31" s="3" t="s">
        <v>122</v>
      </c>
      <c r="G31" s="130">
        <v>2021680010160</v>
      </c>
      <c r="H31" s="3" t="s">
        <v>125</v>
      </c>
      <c r="I31" s="3"/>
      <c r="J31" s="108">
        <v>44927</v>
      </c>
      <c r="K31" s="108">
        <v>45291</v>
      </c>
      <c r="L31" s="67">
        <v>1</v>
      </c>
      <c r="M31" s="66">
        <v>0.25</v>
      </c>
      <c r="N31" s="68">
        <f>IFERROR(M31/L31,"-")</f>
        <v>0.25</v>
      </c>
      <c r="O31" s="109" t="s">
        <v>181</v>
      </c>
      <c r="P31" s="51"/>
      <c r="Q31" s="51"/>
      <c r="R31" s="51"/>
      <c r="S31" s="52"/>
      <c r="T31" s="51">
        <v>27560000</v>
      </c>
      <c r="U31" s="65">
        <f>SUM(P31:T31)</f>
        <v>27560000</v>
      </c>
      <c r="V31" s="51"/>
      <c r="W31" s="51"/>
      <c r="X31" s="51"/>
      <c r="Y31" s="52"/>
      <c r="Z31" s="51">
        <v>27560000</v>
      </c>
      <c r="AA31" s="65">
        <f>SUM(V31:Z31)</f>
        <v>27560000</v>
      </c>
      <c r="AB31" s="110">
        <f>IFERROR(AA31/U31,"-")</f>
        <v>1</v>
      </c>
      <c r="AC31" s="111"/>
      <c r="AD31" s="75" t="s">
        <v>43</v>
      </c>
      <c r="AE31" s="74" t="s">
        <v>130</v>
      </c>
    </row>
    <row r="32" spans="1:31" ht="57" x14ac:dyDescent="0.2">
      <c r="A32" s="1">
        <v>239</v>
      </c>
      <c r="B32" s="2" t="s">
        <v>35</v>
      </c>
      <c r="C32" s="2" t="s">
        <v>36</v>
      </c>
      <c r="D32" s="2" t="s">
        <v>53</v>
      </c>
      <c r="E32" s="6" t="s">
        <v>65</v>
      </c>
      <c r="F32" s="3" t="s">
        <v>66</v>
      </c>
      <c r="G32" s="130">
        <v>2021680010153</v>
      </c>
      <c r="H32" s="107" t="s">
        <v>138</v>
      </c>
      <c r="I32" s="3"/>
      <c r="J32" s="108">
        <v>44926</v>
      </c>
      <c r="K32" s="108">
        <v>45290</v>
      </c>
      <c r="L32" s="76">
        <v>1</v>
      </c>
      <c r="M32" s="77">
        <v>0.41699999999999998</v>
      </c>
      <c r="N32" s="81">
        <f>IFERROR(M32/L32,"-")</f>
        <v>0.41699999999999998</v>
      </c>
      <c r="O32" s="20"/>
      <c r="P32" s="51">
        <v>17500000</v>
      </c>
      <c r="Q32" s="51"/>
      <c r="R32" s="51"/>
      <c r="S32" s="52"/>
      <c r="T32" s="51"/>
      <c r="U32" s="79">
        <f>SUM(P32:T33)</f>
        <v>573983003.66999996</v>
      </c>
      <c r="V32" s="51"/>
      <c r="W32" s="51"/>
      <c r="X32" s="51"/>
      <c r="Y32" s="52"/>
      <c r="Z32" s="51"/>
      <c r="AA32" s="79">
        <f>SUM(V32:Z33)</f>
        <v>411577709.65999997</v>
      </c>
      <c r="AB32" s="114">
        <f>IFERROR(AA32/U32,"-")</f>
        <v>0.71705556963952954</v>
      </c>
      <c r="AC32" s="115"/>
      <c r="AD32" s="83"/>
      <c r="AE32" s="82"/>
    </row>
    <row r="33" spans="1:31" ht="57" x14ac:dyDescent="0.2">
      <c r="A33" s="1">
        <v>239</v>
      </c>
      <c r="B33" s="2" t="s">
        <v>35</v>
      </c>
      <c r="C33" s="2" t="s">
        <v>36</v>
      </c>
      <c r="D33" s="2" t="s">
        <v>53</v>
      </c>
      <c r="E33" s="6" t="s">
        <v>65</v>
      </c>
      <c r="F33" s="3" t="s">
        <v>66</v>
      </c>
      <c r="G33" s="130">
        <v>2021680010086</v>
      </c>
      <c r="H33" s="3" t="s">
        <v>129</v>
      </c>
      <c r="I33" s="3"/>
      <c r="J33" s="108">
        <v>44927</v>
      </c>
      <c r="K33" s="108">
        <v>45291</v>
      </c>
      <c r="L33" s="76"/>
      <c r="M33" s="77"/>
      <c r="N33" s="81"/>
      <c r="O33" s="20" t="s">
        <v>161</v>
      </c>
      <c r="P33" s="51"/>
      <c r="Q33" s="51"/>
      <c r="R33" s="51"/>
      <c r="S33" s="52"/>
      <c r="T33" s="51">
        <v>556483003.66999996</v>
      </c>
      <c r="U33" s="79"/>
      <c r="V33" s="52"/>
      <c r="W33" s="51"/>
      <c r="X33" s="51"/>
      <c r="Y33" s="52"/>
      <c r="Z33" s="51">
        <v>411577709.65999997</v>
      </c>
      <c r="AA33" s="79"/>
      <c r="AB33" s="116"/>
      <c r="AC33" s="115"/>
      <c r="AD33" s="83"/>
      <c r="AE33" s="82"/>
    </row>
    <row r="34" spans="1:31" ht="57" x14ac:dyDescent="0.2">
      <c r="A34" s="1">
        <v>240</v>
      </c>
      <c r="B34" s="2" t="s">
        <v>35</v>
      </c>
      <c r="C34" s="2" t="s">
        <v>36</v>
      </c>
      <c r="D34" s="2" t="s">
        <v>53</v>
      </c>
      <c r="E34" s="6" t="s">
        <v>76</v>
      </c>
      <c r="F34" s="3" t="s">
        <v>77</v>
      </c>
      <c r="G34" s="130">
        <v>2021680010081</v>
      </c>
      <c r="H34" s="3" t="s">
        <v>126</v>
      </c>
      <c r="I34" s="107"/>
      <c r="J34" s="108">
        <v>44927</v>
      </c>
      <c r="K34" s="108">
        <v>45291</v>
      </c>
      <c r="L34" s="76">
        <v>1</v>
      </c>
      <c r="M34" s="77">
        <v>0.41660000000000003</v>
      </c>
      <c r="N34" s="81">
        <f>IFERROR(M34/L34,"-")</f>
        <v>0.41660000000000003</v>
      </c>
      <c r="O34" s="20" t="s">
        <v>178</v>
      </c>
      <c r="P34" s="51"/>
      <c r="Q34" s="51"/>
      <c r="R34" s="51"/>
      <c r="S34" s="52"/>
      <c r="T34" s="51">
        <v>507206666.67000002</v>
      </c>
      <c r="U34" s="79">
        <f>SUM(P34:T36)</f>
        <v>2066833952.6600001</v>
      </c>
      <c r="V34" s="52"/>
      <c r="W34" s="51"/>
      <c r="X34" s="51"/>
      <c r="Y34" s="52"/>
      <c r="Z34" s="51">
        <v>395720000</v>
      </c>
      <c r="AA34" s="79">
        <f>SUM(V34:Z36)</f>
        <v>1467366666.6900001</v>
      </c>
      <c r="AB34" s="114">
        <f>IFERROR(AA34/U34,"-")</f>
        <v>0.70995866155648835</v>
      </c>
      <c r="AC34" s="115"/>
      <c r="AD34" s="83" t="s">
        <v>43</v>
      </c>
      <c r="AE34" s="82" t="s">
        <v>130</v>
      </c>
    </row>
    <row r="35" spans="1:31" ht="57" x14ac:dyDescent="0.2">
      <c r="A35" s="1">
        <v>240</v>
      </c>
      <c r="B35" s="2" t="s">
        <v>35</v>
      </c>
      <c r="C35" s="2" t="s">
        <v>36</v>
      </c>
      <c r="D35" s="2" t="s">
        <v>53</v>
      </c>
      <c r="E35" s="6" t="s">
        <v>76</v>
      </c>
      <c r="F35" s="3" t="s">
        <v>77</v>
      </c>
      <c r="G35" s="130"/>
      <c r="H35" s="3" t="s">
        <v>179</v>
      </c>
      <c r="I35" s="107"/>
      <c r="J35" s="108"/>
      <c r="K35" s="108"/>
      <c r="L35" s="76"/>
      <c r="M35" s="77"/>
      <c r="N35" s="81"/>
      <c r="O35" s="20"/>
      <c r="P35" s="52">
        <v>8249999.9900000002</v>
      </c>
      <c r="Q35" s="51"/>
      <c r="R35" s="51"/>
      <c r="S35" s="52"/>
      <c r="T35" s="51"/>
      <c r="U35" s="79"/>
      <c r="V35" s="52"/>
      <c r="W35" s="51"/>
      <c r="X35" s="51"/>
      <c r="Y35" s="52"/>
      <c r="Z35" s="51"/>
      <c r="AA35" s="79"/>
      <c r="AB35" s="117"/>
      <c r="AC35" s="115"/>
      <c r="AD35" s="83"/>
      <c r="AE35" s="82"/>
    </row>
    <row r="36" spans="1:31" ht="60" customHeight="1" x14ac:dyDescent="0.2">
      <c r="A36" s="1">
        <v>240</v>
      </c>
      <c r="B36" s="2" t="s">
        <v>35</v>
      </c>
      <c r="C36" s="2" t="s">
        <v>36</v>
      </c>
      <c r="D36" s="2" t="s">
        <v>53</v>
      </c>
      <c r="E36" s="6" t="s">
        <v>76</v>
      </c>
      <c r="F36" s="3" t="s">
        <v>77</v>
      </c>
      <c r="G36" s="130">
        <v>2020680010034</v>
      </c>
      <c r="H36" s="3" t="s">
        <v>139</v>
      </c>
      <c r="I36" s="107"/>
      <c r="J36" s="108">
        <v>44927</v>
      </c>
      <c r="K36" s="108">
        <v>45291</v>
      </c>
      <c r="L36" s="76"/>
      <c r="M36" s="77"/>
      <c r="N36" s="81"/>
      <c r="O36" s="36" t="s">
        <v>177</v>
      </c>
      <c r="P36" s="52">
        <v>1551377286</v>
      </c>
      <c r="Q36" s="51"/>
      <c r="R36" s="51"/>
      <c r="S36" s="52"/>
      <c r="T36" s="51"/>
      <c r="U36" s="79"/>
      <c r="V36" s="51">
        <v>1071646666.6900001</v>
      </c>
      <c r="W36" s="51"/>
      <c r="X36" s="51"/>
      <c r="Y36" s="52"/>
      <c r="Z36" s="51"/>
      <c r="AA36" s="79"/>
      <c r="AB36" s="116"/>
      <c r="AC36" s="115"/>
      <c r="AD36" s="83"/>
      <c r="AE36" s="82"/>
    </row>
    <row r="37" spans="1:31" ht="71.25" x14ac:dyDescent="0.2">
      <c r="A37" s="1">
        <v>241</v>
      </c>
      <c r="B37" s="2" t="s">
        <v>35</v>
      </c>
      <c r="C37" s="2" t="s">
        <v>36</v>
      </c>
      <c r="D37" s="2" t="s">
        <v>53</v>
      </c>
      <c r="E37" s="6" t="s">
        <v>80</v>
      </c>
      <c r="F37" s="3" t="s">
        <v>81</v>
      </c>
      <c r="G37" s="130">
        <v>2021680010056</v>
      </c>
      <c r="H37" s="3" t="s">
        <v>59</v>
      </c>
      <c r="I37" s="3"/>
      <c r="J37" s="108">
        <v>44927</v>
      </c>
      <c r="K37" s="108">
        <v>45291</v>
      </c>
      <c r="L37" s="67">
        <v>1</v>
      </c>
      <c r="M37" s="13">
        <v>0.41660000000000003</v>
      </c>
      <c r="N37" s="68">
        <f>IFERROR(M37/L37,"-")</f>
        <v>0.41660000000000003</v>
      </c>
      <c r="O37" s="20" t="s">
        <v>164</v>
      </c>
      <c r="P37" s="52"/>
      <c r="Q37" s="51"/>
      <c r="R37" s="51"/>
      <c r="S37" s="52"/>
      <c r="T37" s="51">
        <f>129000000+91300000</f>
        <v>220300000</v>
      </c>
      <c r="U37" s="65">
        <f>SUM(P37:T37)</f>
        <v>220300000</v>
      </c>
      <c r="V37" s="52"/>
      <c r="W37" s="51"/>
      <c r="X37" s="51"/>
      <c r="Y37" s="52"/>
      <c r="Z37" s="51">
        <v>180633333.34</v>
      </c>
      <c r="AA37" s="65">
        <f>SUM(V37:Z37)</f>
        <v>180633333.34</v>
      </c>
      <c r="AB37" s="110">
        <f>IFERROR(AA37/U37,"-")</f>
        <v>0.81994250267816615</v>
      </c>
      <c r="AC37" s="112"/>
      <c r="AD37" s="75" t="s">
        <v>43</v>
      </c>
      <c r="AE37" s="74" t="s">
        <v>130</v>
      </c>
    </row>
    <row r="38" spans="1:31" ht="71.25" x14ac:dyDescent="0.2">
      <c r="A38" s="1">
        <v>242</v>
      </c>
      <c r="B38" s="2" t="s">
        <v>35</v>
      </c>
      <c r="C38" s="2" t="s">
        <v>36</v>
      </c>
      <c r="D38" s="2" t="s">
        <v>53</v>
      </c>
      <c r="E38" s="6" t="s">
        <v>54</v>
      </c>
      <c r="F38" s="3" t="s">
        <v>55</v>
      </c>
      <c r="G38" s="130">
        <v>2021680010160</v>
      </c>
      <c r="H38" s="3" t="s">
        <v>125</v>
      </c>
      <c r="I38" s="5"/>
      <c r="J38" s="108">
        <v>44927</v>
      </c>
      <c r="K38" s="108">
        <v>45291</v>
      </c>
      <c r="L38" s="67">
        <v>1</v>
      </c>
      <c r="M38" s="13">
        <v>0.41660000000000003</v>
      </c>
      <c r="N38" s="68">
        <f t="shared" ref="N38:N39" si="0">IFERROR(M38/L38,"-")</f>
        <v>0.41660000000000003</v>
      </c>
      <c r="O38" s="109" t="s">
        <v>163</v>
      </c>
      <c r="P38" s="51"/>
      <c r="Q38" s="51"/>
      <c r="R38" s="51"/>
      <c r="S38" s="52"/>
      <c r="T38" s="51">
        <v>121108333.33</v>
      </c>
      <c r="U38" s="65">
        <f>SUM(P38:T38)</f>
        <v>121108333.33</v>
      </c>
      <c r="V38" s="52"/>
      <c r="W38" s="51"/>
      <c r="X38" s="51"/>
      <c r="Y38" s="52"/>
      <c r="Z38" s="54">
        <v>97525999.659999996</v>
      </c>
      <c r="AA38" s="65">
        <f>SUM(V38:Z38)</f>
        <v>97525999.659999996</v>
      </c>
      <c r="AB38" s="110">
        <f>IFERROR(AA38/U38,"-")</f>
        <v>0.80527901737577312</v>
      </c>
      <c r="AC38" s="111"/>
      <c r="AD38" s="75" t="s">
        <v>43</v>
      </c>
      <c r="AE38" s="74" t="s">
        <v>130</v>
      </c>
    </row>
    <row r="39" spans="1:31" ht="71.25" x14ac:dyDescent="0.2">
      <c r="A39" s="1">
        <v>243</v>
      </c>
      <c r="B39" s="2" t="s">
        <v>35</v>
      </c>
      <c r="C39" s="2" t="s">
        <v>36</v>
      </c>
      <c r="D39" s="2" t="s">
        <v>53</v>
      </c>
      <c r="E39" s="6" t="s">
        <v>82</v>
      </c>
      <c r="F39" s="3" t="s">
        <v>83</v>
      </c>
      <c r="G39" s="130">
        <v>2021680010160</v>
      </c>
      <c r="H39" s="3" t="s">
        <v>125</v>
      </c>
      <c r="I39" s="3"/>
      <c r="J39" s="108">
        <v>44927</v>
      </c>
      <c r="K39" s="108">
        <v>45291</v>
      </c>
      <c r="L39" s="67">
        <v>1</v>
      </c>
      <c r="M39" s="13">
        <v>0.41660000000000003</v>
      </c>
      <c r="N39" s="68">
        <f t="shared" si="0"/>
        <v>0.41660000000000003</v>
      </c>
      <c r="O39" s="109" t="s">
        <v>163</v>
      </c>
      <c r="P39" s="51"/>
      <c r="Q39" s="51"/>
      <c r="R39" s="51"/>
      <c r="S39" s="52"/>
      <c r="T39" s="51">
        <v>47450000</v>
      </c>
      <c r="U39" s="65">
        <f>SUM(P39:T39)</f>
        <v>47450000</v>
      </c>
      <c r="V39" s="52"/>
      <c r="W39" s="51"/>
      <c r="X39" s="51"/>
      <c r="Y39" s="52"/>
      <c r="Z39" s="51">
        <v>29400000</v>
      </c>
      <c r="AA39" s="65">
        <f>SUM(V39:Z39)</f>
        <v>29400000</v>
      </c>
      <c r="AB39" s="110">
        <f>IFERROR(AA39/U39,"-")</f>
        <v>0.61959957850368808</v>
      </c>
      <c r="AC39" s="111"/>
      <c r="AD39" s="75" t="s">
        <v>43</v>
      </c>
      <c r="AE39" s="74" t="s">
        <v>130</v>
      </c>
    </row>
    <row r="40" spans="1:31" ht="85.5" x14ac:dyDescent="0.2">
      <c r="A40" s="1">
        <v>244</v>
      </c>
      <c r="B40" s="2" t="s">
        <v>35</v>
      </c>
      <c r="C40" s="2" t="s">
        <v>36</v>
      </c>
      <c r="D40" s="2" t="s">
        <v>62</v>
      </c>
      <c r="E40" s="6" t="s">
        <v>63</v>
      </c>
      <c r="F40" s="3" t="s">
        <v>64</v>
      </c>
      <c r="G40" s="130">
        <v>2021680010157</v>
      </c>
      <c r="H40" s="3" t="s">
        <v>140</v>
      </c>
      <c r="I40" s="107"/>
      <c r="J40" s="108">
        <v>44927</v>
      </c>
      <c r="K40" s="108">
        <v>45291</v>
      </c>
      <c r="L40" s="76">
        <v>1</v>
      </c>
      <c r="M40" s="77">
        <v>0.41660000000000003</v>
      </c>
      <c r="N40" s="81">
        <f>IFERROR(M40/L40,"-")</f>
        <v>0.41660000000000003</v>
      </c>
      <c r="O40" s="119" t="s">
        <v>149</v>
      </c>
      <c r="P40" s="51">
        <f>51000000+34800000</f>
        <v>85800000</v>
      </c>
      <c r="Q40" s="51"/>
      <c r="R40" s="51"/>
      <c r="S40" s="52"/>
      <c r="T40" s="51"/>
      <c r="U40" s="79">
        <f>SUM(P40:T41)</f>
        <v>185800000</v>
      </c>
      <c r="V40" s="51">
        <v>81650000.010000005</v>
      </c>
      <c r="W40" s="51"/>
      <c r="X40" s="51"/>
      <c r="Y40" s="52"/>
      <c r="Z40" s="51"/>
      <c r="AA40" s="79">
        <f>SUM(V40:Z41)</f>
        <v>81650000.010000005</v>
      </c>
      <c r="AB40" s="114">
        <f>IFERROR(AA40/U40,"-")</f>
        <v>0.43945102265877289</v>
      </c>
      <c r="AC40" s="115"/>
      <c r="AD40" s="83" t="s">
        <v>43</v>
      </c>
      <c r="AE40" s="82" t="s">
        <v>130</v>
      </c>
    </row>
    <row r="41" spans="1:31" ht="85.5" x14ac:dyDescent="0.2">
      <c r="A41" s="1">
        <v>244</v>
      </c>
      <c r="B41" s="2" t="s">
        <v>35</v>
      </c>
      <c r="C41" s="2" t="s">
        <v>36</v>
      </c>
      <c r="D41" s="2" t="s">
        <v>62</v>
      </c>
      <c r="E41" s="6" t="s">
        <v>63</v>
      </c>
      <c r="F41" s="3" t="s">
        <v>64</v>
      </c>
      <c r="G41" s="130">
        <v>2021680010086</v>
      </c>
      <c r="H41" s="3" t="s">
        <v>129</v>
      </c>
      <c r="I41" s="3"/>
      <c r="J41" s="108">
        <v>44927</v>
      </c>
      <c r="K41" s="108">
        <v>45291</v>
      </c>
      <c r="L41" s="76"/>
      <c r="M41" s="77"/>
      <c r="N41" s="81"/>
      <c r="O41" s="109" t="s">
        <v>163</v>
      </c>
      <c r="P41" s="51"/>
      <c r="Q41" s="51"/>
      <c r="R41" s="51"/>
      <c r="S41" s="52"/>
      <c r="T41" s="51">
        <v>100000000</v>
      </c>
      <c r="U41" s="79"/>
      <c r="V41" s="51"/>
      <c r="W41" s="51"/>
      <c r="X41" s="51"/>
      <c r="Y41" s="52"/>
      <c r="Z41" s="51"/>
      <c r="AA41" s="79"/>
      <c r="AB41" s="116"/>
      <c r="AC41" s="115"/>
      <c r="AD41" s="83"/>
      <c r="AE41" s="82"/>
    </row>
    <row r="42" spans="1:31" ht="85.5" x14ac:dyDescent="0.2">
      <c r="A42" s="1">
        <v>245</v>
      </c>
      <c r="B42" s="2" t="s">
        <v>35</v>
      </c>
      <c r="C42" s="2" t="s">
        <v>36</v>
      </c>
      <c r="D42" s="2" t="s">
        <v>62</v>
      </c>
      <c r="E42" s="6" t="s">
        <v>78</v>
      </c>
      <c r="F42" s="3" t="s">
        <v>79</v>
      </c>
      <c r="G42" s="130">
        <v>2020680010034</v>
      </c>
      <c r="H42" s="3" t="s">
        <v>139</v>
      </c>
      <c r="I42" s="3"/>
      <c r="J42" s="108">
        <v>44927</v>
      </c>
      <c r="K42" s="108">
        <v>45291</v>
      </c>
      <c r="L42" s="67">
        <v>3</v>
      </c>
      <c r="M42" s="13">
        <v>1</v>
      </c>
      <c r="N42" s="68">
        <f>IFERROR(M42/L42,"-")</f>
        <v>0.33333333333333331</v>
      </c>
      <c r="O42" s="36" t="s">
        <v>160</v>
      </c>
      <c r="P42" s="52">
        <v>674199381</v>
      </c>
      <c r="Q42" s="51"/>
      <c r="R42" s="51"/>
      <c r="S42" s="52"/>
      <c r="T42" s="51"/>
      <c r="U42" s="65">
        <f>SUM(P42:T42)</f>
        <v>674199381</v>
      </c>
      <c r="V42" s="51">
        <v>513270000.04000002</v>
      </c>
      <c r="W42" s="51"/>
      <c r="X42" s="51"/>
      <c r="Y42" s="52"/>
      <c r="Z42" s="51"/>
      <c r="AA42" s="65">
        <f>SUM(V42:Z42)</f>
        <v>513270000.04000002</v>
      </c>
      <c r="AB42" s="110">
        <f>IFERROR(AA42/U42,"-")</f>
        <v>0.76130298321944023</v>
      </c>
      <c r="AC42" s="112"/>
      <c r="AD42" s="75" t="s">
        <v>43</v>
      </c>
      <c r="AE42" s="74" t="s">
        <v>130</v>
      </c>
    </row>
    <row r="43" spans="1:31" ht="85.5" x14ac:dyDescent="0.2">
      <c r="A43" s="1">
        <v>246</v>
      </c>
      <c r="B43" s="74" t="s">
        <v>35</v>
      </c>
      <c r="C43" s="74" t="s">
        <v>36</v>
      </c>
      <c r="D43" s="74" t="s">
        <v>62</v>
      </c>
      <c r="E43" s="6" t="s">
        <v>123</v>
      </c>
      <c r="F43" s="3" t="s">
        <v>124</v>
      </c>
      <c r="G43" s="130">
        <v>2021680010160</v>
      </c>
      <c r="H43" s="5" t="s">
        <v>125</v>
      </c>
      <c r="I43" s="3"/>
      <c r="J43" s="108">
        <v>44927</v>
      </c>
      <c r="K43" s="108">
        <v>45291</v>
      </c>
      <c r="L43" s="67">
        <v>1</v>
      </c>
      <c r="M43" s="13">
        <v>0.41660000000000003</v>
      </c>
      <c r="N43" s="68">
        <f>IFERROR(M43/L43,"-")</f>
        <v>0.41660000000000003</v>
      </c>
      <c r="O43" s="109" t="s">
        <v>163</v>
      </c>
      <c r="P43" s="51"/>
      <c r="Q43" s="51"/>
      <c r="R43" s="51"/>
      <c r="S43" s="52"/>
      <c r="T43" s="51">
        <v>135100000</v>
      </c>
      <c r="U43" s="65">
        <f>SUM(P43:T43)</f>
        <v>135100000</v>
      </c>
      <c r="V43" s="51"/>
      <c r="W43" s="51"/>
      <c r="X43" s="51"/>
      <c r="Y43" s="52"/>
      <c r="Z43" s="51">
        <v>109916666.66</v>
      </c>
      <c r="AA43" s="65">
        <f>SUM(V43:Z43)</f>
        <v>109916666.66</v>
      </c>
      <c r="AB43" s="110">
        <f>IFERROR(AA43/U43,"-")</f>
        <v>0.81359486794966684</v>
      </c>
      <c r="AC43" s="112"/>
      <c r="AD43" s="75" t="s">
        <v>43</v>
      </c>
      <c r="AE43" s="74" t="s">
        <v>130</v>
      </c>
    </row>
    <row r="44" spans="1:31" ht="42.75" x14ac:dyDescent="0.2">
      <c r="A44" s="1">
        <v>262</v>
      </c>
      <c r="B44" s="74" t="s">
        <v>35</v>
      </c>
      <c r="C44" s="74" t="s">
        <v>84</v>
      </c>
      <c r="D44" s="74" t="s">
        <v>85</v>
      </c>
      <c r="E44" s="6" t="s">
        <v>86</v>
      </c>
      <c r="F44" s="3" t="s">
        <v>87</v>
      </c>
      <c r="G44" s="130">
        <v>2022680010076</v>
      </c>
      <c r="H44" s="3" t="s">
        <v>141</v>
      </c>
      <c r="I44" s="3"/>
      <c r="J44" s="108">
        <v>44927</v>
      </c>
      <c r="K44" s="108">
        <v>45291</v>
      </c>
      <c r="L44" s="67">
        <v>1</v>
      </c>
      <c r="M44" s="13">
        <v>0.41660000000000003</v>
      </c>
      <c r="N44" s="68">
        <f t="shared" ref="N44" si="1">IFERROR(M44/L44,"-")</f>
        <v>0.41660000000000003</v>
      </c>
      <c r="O44" s="20" t="s">
        <v>159</v>
      </c>
      <c r="P44" s="51">
        <v>20000000</v>
      </c>
      <c r="Q44" s="51"/>
      <c r="R44" s="51"/>
      <c r="S44" s="52"/>
      <c r="T44" s="51"/>
      <c r="U44" s="65">
        <f>SUM(P44:T44)</f>
        <v>20000000</v>
      </c>
      <c r="V44" s="51"/>
      <c r="W44" s="51"/>
      <c r="X44" s="51"/>
      <c r="Y44" s="52"/>
      <c r="Z44" s="51"/>
      <c r="AA44" s="65">
        <f>SUM(V44:Z44)</f>
        <v>0</v>
      </c>
      <c r="AB44" s="110">
        <f>IFERROR(AA44/U44,"-")</f>
        <v>0</v>
      </c>
      <c r="AC44" s="112"/>
      <c r="AD44" s="75" t="s">
        <v>43</v>
      </c>
      <c r="AE44" s="74" t="s">
        <v>130</v>
      </c>
    </row>
    <row r="45" spans="1:31" ht="57" x14ac:dyDescent="0.2">
      <c r="A45" s="1">
        <v>263</v>
      </c>
      <c r="B45" s="74" t="s">
        <v>35</v>
      </c>
      <c r="C45" s="74" t="s">
        <v>84</v>
      </c>
      <c r="D45" s="74" t="s">
        <v>85</v>
      </c>
      <c r="E45" s="6" t="s">
        <v>88</v>
      </c>
      <c r="F45" s="3" t="s">
        <v>89</v>
      </c>
      <c r="G45" s="130">
        <v>2022680010089</v>
      </c>
      <c r="H45" s="3" t="s">
        <v>142</v>
      </c>
      <c r="I45" s="3"/>
      <c r="J45" s="108"/>
      <c r="K45" s="108"/>
      <c r="L45" s="78">
        <v>1</v>
      </c>
      <c r="M45" s="97">
        <v>0.41660000000000003</v>
      </c>
      <c r="N45" s="81">
        <f>IFERROR(M45/L45,"-")</f>
        <v>0.41660000000000003</v>
      </c>
      <c r="O45" s="20"/>
      <c r="P45" s="52">
        <v>239665273.40000001</v>
      </c>
      <c r="Q45" s="51"/>
      <c r="R45" s="51"/>
      <c r="S45" s="52"/>
      <c r="T45" s="51"/>
      <c r="U45" s="79">
        <f>SUM(P45:T46)</f>
        <v>305665273.39999998</v>
      </c>
      <c r="V45" s="51"/>
      <c r="W45" s="51"/>
      <c r="X45" s="51"/>
      <c r="Y45" s="52"/>
      <c r="Z45" s="51"/>
      <c r="AA45" s="79">
        <f>SUM(V45:Z46)</f>
        <v>0</v>
      </c>
      <c r="AB45" s="114">
        <f>IFERROR(AA45/U45,"-")</f>
        <v>0</v>
      </c>
      <c r="AC45" s="132"/>
      <c r="AD45" s="134" t="s">
        <v>43</v>
      </c>
      <c r="AE45" s="136" t="s">
        <v>130</v>
      </c>
    </row>
    <row r="46" spans="1:31" ht="57" x14ac:dyDescent="0.2">
      <c r="A46" s="1">
        <v>263</v>
      </c>
      <c r="B46" s="74" t="s">
        <v>35</v>
      </c>
      <c r="C46" s="74" t="s">
        <v>84</v>
      </c>
      <c r="D46" s="74" t="s">
        <v>85</v>
      </c>
      <c r="E46" s="6" t="s">
        <v>88</v>
      </c>
      <c r="F46" s="3" t="s">
        <v>89</v>
      </c>
      <c r="G46" s="130">
        <v>2022680010089</v>
      </c>
      <c r="H46" s="3" t="s">
        <v>142</v>
      </c>
      <c r="I46" s="3"/>
      <c r="J46" s="108">
        <v>44927</v>
      </c>
      <c r="K46" s="108">
        <v>45291</v>
      </c>
      <c r="L46" s="78"/>
      <c r="M46" s="97"/>
      <c r="N46" s="81"/>
      <c r="O46" s="20" t="s">
        <v>155</v>
      </c>
      <c r="P46" s="51">
        <v>66000000</v>
      </c>
      <c r="Q46" s="51"/>
      <c r="R46" s="51"/>
      <c r="S46" s="52"/>
      <c r="T46" s="51"/>
      <c r="U46" s="79"/>
      <c r="V46" s="51"/>
      <c r="W46" s="51"/>
      <c r="X46" s="51"/>
      <c r="Y46" s="52"/>
      <c r="Z46" s="51"/>
      <c r="AA46" s="79"/>
      <c r="AB46" s="116"/>
      <c r="AC46" s="133"/>
      <c r="AD46" s="135"/>
      <c r="AE46" s="137"/>
    </row>
    <row r="47" spans="1:31" ht="57" x14ac:dyDescent="0.2">
      <c r="A47" s="1">
        <v>264</v>
      </c>
      <c r="B47" s="74" t="s">
        <v>35</v>
      </c>
      <c r="C47" s="74" t="s">
        <v>84</v>
      </c>
      <c r="D47" s="74" t="s">
        <v>85</v>
      </c>
      <c r="E47" s="6" t="s">
        <v>90</v>
      </c>
      <c r="F47" s="3" t="s">
        <v>91</v>
      </c>
      <c r="G47" s="130">
        <v>2022680010075</v>
      </c>
      <c r="H47" s="3" t="s">
        <v>143</v>
      </c>
      <c r="I47" s="107"/>
      <c r="J47" s="108">
        <v>44927</v>
      </c>
      <c r="K47" s="108">
        <v>45291</v>
      </c>
      <c r="L47" s="67">
        <v>1</v>
      </c>
      <c r="M47" s="13">
        <v>0.41660000000000003</v>
      </c>
      <c r="N47" s="68">
        <f t="shared" ref="N47:N51" si="2">IFERROR(M47/L47,"-")</f>
        <v>0.41660000000000003</v>
      </c>
      <c r="O47" s="20" t="s">
        <v>158</v>
      </c>
      <c r="P47" s="51">
        <v>50000000</v>
      </c>
      <c r="Q47" s="51"/>
      <c r="R47" s="51"/>
      <c r="S47" s="52"/>
      <c r="T47" s="51"/>
      <c r="U47" s="65">
        <f t="shared" ref="U47:U52" si="3">SUM(P47:T47)</f>
        <v>50000000</v>
      </c>
      <c r="V47" s="51"/>
      <c r="W47" s="51"/>
      <c r="X47" s="51"/>
      <c r="Y47" s="52"/>
      <c r="Z47" s="51"/>
      <c r="AA47" s="65">
        <f t="shared" ref="AA47:AA52" si="4">SUM(V47:Z47)</f>
        <v>0</v>
      </c>
      <c r="AB47" s="110">
        <f>IFERROR(AA47/U47,"-")</f>
        <v>0</v>
      </c>
      <c r="AC47" s="112"/>
      <c r="AD47" s="75" t="s">
        <v>43</v>
      </c>
      <c r="AE47" s="74" t="s">
        <v>130</v>
      </c>
    </row>
    <row r="48" spans="1:31" ht="42.75" x14ac:dyDescent="0.2">
      <c r="A48" s="1">
        <v>265</v>
      </c>
      <c r="B48" s="2" t="s">
        <v>35</v>
      </c>
      <c r="C48" s="2" t="s">
        <v>84</v>
      </c>
      <c r="D48" s="2" t="s">
        <v>92</v>
      </c>
      <c r="E48" s="6" t="s">
        <v>93</v>
      </c>
      <c r="F48" s="3" t="s">
        <v>94</v>
      </c>
      <c r="G48" s="130">
        <v>2020680010052</v>
      </c>
      <c r="H48" s="3" t="s">
        <v>144</v>
      </c>
      <c r="I48" s="107"/>
      <c r="J48" s="108">
        <v>44927</v>
      </c>
      <c r="K48" s="108">
        <v>45291</v>
      </c>
      <c r="L48" s="67">
        <v>1</v>
      </c>
      <c r="M48" s="13">
        <v>0.41660000000000003</v>
      </c>
      <c r="N48" s="68">
        <f t="shared" si="2"/>
        <v>0.41660000000000003</v>
      </c>
      <c r="O48" s="20" t="s">
        <v>151</v>
      </c>
      <c r="P48" s="51">
        <v>77000000</v>
      </c>
      <c r="Q48" s="51"/>
      <c r="R48" s="51"/>
      <c r="S48" s="52"/>
      <c r="T48" s="51"/>
      <c r="U48" s="65">
        <f t="shared" si="3"/>
        <v>77000000</v>
      </c>
      <c r="V48" s="51">
        <v>73966666.670000002</v>
      </c>
      <c r="W48" s="51"/>
      <c r="X48" s="51"/>
      <c r="Y48" s="52"/>
      <c r="Z48" s="51"/>
      <c r="AA48" s="65">
        <f t="shared" si="4"/>
        <v>73966666.670000002</v>
      </c>
      <c r="AB48" s="110">
        <f>IFERROR(AA48/U48,"-")</f>
        <v>0.96060606064935072</v>
      </c>
      <c r="AC48" s="111"/>
      <c r="AD48" s="75" t="s">
        <v>43</v>
      </c>
      <c r="AE48" s="74" t="s">
        <v>130</v>
      </c>
    </row>
    <row r="49" spans="1:33" ht="45" x14ac:dyDescent="0.2">
      <c r="A49" s="1">
        <v>266</v>
      </c>
      <c r="B49" s="74" t="s">
        <v>35</v>
      </c>
      <c r="C49" s="74" t="s">
        <v>84</v>
      </c>
      <c r="D49" s="74" t="s">
        <v>92</v>
      </c>
      <c r="E49" s="6" t="s">
        <v>95</v>
      </c>
      <c r="F49" s="3" t="s">
        <v>96</v>
      </c>
      <c r="G49" s="130">
        <v>2020680010052</v>
      </c>
      <c r="H49" s="3" t="s">
        <v>144</v>
      </c>
      <c r="I49" s="107"/>
      <c r="J49" s="108">
        <v>44927</v>
      </c>
      <c r="K49" s="108">
        <v>45291</v>
      </c>
      <c r="L49" s="67">
        <v>1</v>
      </c>
      <c r="M49" s="13">
        <v>0.41660000000000003</v>
      </c>
      <c r="N49" s="68">
        <f t="shared" si="2"/>
        <v>0.41660000000000003</v>
      </c>
      <c r="O49" s="20" t="s">
        <v>151</v>
      </c>
      <c r="P49" s="51">
        <v>55000000</v>
      </c>
      <c r="Q49" s="51"/>
      <c r="R49" s="51"/>
      <c r="S49" s="52"/>
      <c r="T49" s="51"/>
      <c r="U49" s="65">
        <f t="shared" si="3"/>
        <v>55000000</v>
      </c>
      <c r="V49" s="51">
        <v>53166666.670000002</v>
      </c>
      <c r="W49" s="51"/>
      <c r="X49" s="51"/>
      <c r="Y49" s="52"/>
      <c r="Z49" s="51"/>
      <c r="AA49" s="65">
        <f t="shared" si="4"/>
        <v>53166666.670000002</v>
      </c>
      <c r="AB49" s="110">
        <f>IFERROR(AA49/U49,"-")</f>
        <v>0.96666666672727275</v>
      </c>
      <c r="AC49" s="111"/>
      <c r="AD49" s="75" t="s">
        <v>43</v>
      </c>
      <c r="AE49" s="74" t="s">
        <v>130</v>
      </c>
    </row>
    <row r="50" spans="1:33" ht="60" x14ac:dyDescent="0.2">
      <c r="A50" s="1">
        <v>267</v>
      </c>
      <c r="B50" s="74" t="s">
        <v>35</v>
      </c>
      <c r="C50" s="74" t="s">
        <v>84</v>
      </c>
      <c r="D50" s="74" t="s">
        <v>92</v>
      </c>
      <c r="E50" s="6" t="s">
        <v>97</v>
      </c>
      <c r="F50" s="3" t="s">
        <v>98</v>
      </c>
      <c r="G50" s="130">
        <v>2020680010052</v>
      </c>
      <c r="H50" s="3" t="s">
        <v>144</v>
      </c>
      <c r="I50" s="3"/>
      <c r="J50" s="108">
        <v>44927</v>
      </c>
      <c r="K50" s="108">
        <v>45291</v>
      </c>
      <c r="L50" s="69">
        <v>1</v>
      </c>
      <c r="M50" s="13">
        <v>0.41660000000000003</v>
      </c>
      <c r="N50" s="68">
        <f t="shared" si="2"/>
        <v>0.41660000000000003</v>
      </c>
      <c r="O50" s="36" t="s">
        <v>153</v>
      </c>
      <c r="P50" s="51">
        <v>270000000</v>
      </c>
      <c r="Q50" s="51"/>
      <c r="R50" s="51"/>
      <c r="S50" s="52"/>
      <c r="T50" s="51"/>
      <c r="U50" s="65">
        <f t="shared" si="3"/>
        <v>270000000</v>
      </c>
      <c r="V50" s="51">
        <v>211416369</v>
      </c>
      <c r="W50" s="51"/>
      <c r="X50" s="51"/>
      <c r="Y50" s="52"/>
      <c r="Z50" s="51"/>
      <c r="AA50" s="65">
        <f t="shared" si="4"/>
        <v>211416369</v>
      </c>
      <c r="AB50" s="110">
        <f>IFERROR(AA50/U50,"-")</f>
        <v>0.7830235888888889</v>
      </c>
      <c r="AC50" s="111"/>
      <c r="AD50" s="75" t="s">
        <v>43</v>
      </c>
      <c r="AE50" s="74" t="s">
        <v>130</v>
      </c>
    </row>
    <row r="51" spans="1:33" ht="45" x14ac:dyDescent="0.2">
      <c r="A51" s="1">
        <v>268</v>
      </c>
      <c r="B51" s="74" t="s">
        <v>35</v>
      </c>
      <c r="C51" s="74" t="s">
        <v>84</v>
      </c>
      <c r="D51" s="74" t="s">
        <v>92</v>
      </c>
      <c r="E51" s="6" t="s">
        <v>99</v>
      </c>
      <c r="F51" s="3" t="s">
        <v>100</v>
      </c>
      <c r="G51" s="130">
        <v>2020680010052</v>
      </c>
      <c r="H51" s="3" t="s">
        <v>144</v>
      </c>
      <c r="I51" s="107"/>
      <c r="J51" s="108">
        <v>44927</v>
      </c>
      <c r="K51" s="108">
        <v>45291</v>
      </c>
      <c r="L51" s="69">
        <v>1</v>
      </c>
      <c r="M51" s="13">
        <v>0.41660000000000003</v>
      </c>
      <c r="N51" s="68">
        <f t="shared" si="2"/>
        <v>0.41660000000000003</v>
      </c>
      <c r="O51" s="109" t="s">
        <v>152</v>
      </c>
      <c r="P51" s="51">
        <v>80000000</v>
      </c>
      <c r="Q51" s="51"/>
      <c r="R51" s="51"/>
      <c r="S51" s="52"/>
      <c r="T51" s="51"/>
      <c r="U51" s="65">
        <f t="shared" si="3"/>
        <v>80000000</v>
      </c>
      <c r="V51" s="51">
        <v>80000000</v>
      </c>
      <c r="W51" s="51"/>
      <c r="X51" s="51"/>
      <c r="Y51" s="52"/>
      <c r="Z51" s="51"/>
      <c r="AA51" s="65">
        <f t="shared" si="4"/>
        <v>80000000</v>
      </c>
      <c r="AB51" s="110">
        <f>IFERROR(AA51/U51,"-")</f>
        <v>1</v>
      </c>
      <c r="AC51" s="111"/>
      <c r="AD51" s="75" t="s">
        <v>43</v>
      </c>
      <c r="AE51" s="74" t="s">
        <v>130</v>
      </c>
    </row>
    <row r="52" spans="1:33" ht="60" x14ac:dyDescent="0.2">
      <c r="A52" s="1">
        <v>269</v>
      </c>
      <c r="B52" s="74" t="s">
        <v>35</v>
      </c>
      <c r="C52" s="74" t="s">
        <v>84</v>
      </c>
      <c r="D52" s="74" t="s">
        <v>92</v>
      </c>
      <c r="E52" s="6" t="s">
        <v>101</v>
      </c>
      <c r="F52" s="3" t="s">
        <v>102</v>
      </c>
      <c r="G52" s="130">
        <v>2020680010052</v>
      </c>
      <c r="H52" s="3" t="s">
        <v>144</v>
      </c>
      <c r="I52" s="3"/>
      <c r="J52" s="108">
        <v>44927</v>
      </c>
      <c r="K52" s="108">
        <v>45291</v>
      </c>
      <c r="L52" s="69">
        <v>1</v>
      </c>
      <c r="M52" s="13">
        <v>0.41660000000000003</v>
      </c>
      <c r="N52" s="68">
        <f t="shared" ref="N52:N63" si="5">IFERROR(M52/L52,"-")</f>
        <v>0.41660000000000003</v>
      </c>
      <c r="O52" s="109" t="s">
        <v>153</v>
      </c>
      <c r="P52" s="51">
        <v>20000000</v>
      </c>
      <c r="Q52" s="51"/>
      <c r="R52" s="51"/>
      <c r="S52" s="52"/>
      <c r="T52" s="51"/>
      <c r="U52" s="65">
        <f t="shared" si="3"/>
        <v>20000000</v>
      </c>
      <c r="V52" s="51"/>
      <c r="W52" s="51"/>
      <c r="X52" s="51"/>
      <c r="Y52" s="52"/>
      <c r="Z52" s="51"/>
      <c r="AA52" s="65">
        <f t="shared" si="4"/>
        <v>0</v>
      </c>
      <c r="AB52" s="110">
        <f>IFERROR(AA52/U52,"-")</f>
        <v>0</v>
      </c>
      <c r="AC52" s="111"/>
      <c r="AD52" s="75" t="s">
        <v>43</v>
      </c>
      <c r="AE52" s="74" t="s">
        <v>130</v>
      </c>
    </row>
    <row r="53" spans="1:33" ht="42.75" x14ac:dyDescent="0.2">
      <c r="A53" s="1">
        <v>270</v>
      </c>
      <c r="B53" s="2" t="s">
        <v>35</v>
      </c>
      <c r="C53" s="2" t="s">
        <v>84</v>
      </c>
      <c r="D53" s="2" t="s">
        <v>92</v>
      </c>
      <c r="E53" s="6" t="s">
        <v>103</v>
      </c>
      <c r="F53" s="3" t="s">
        <v>104</v>
      </c>
      <c r="G53" s="130">
        <v>2020680010052</v>
      </c>
      <c r="H53" s="3" t="s">
        <v>144</v>
      </c>
      <c r="I53" s="3"/>
      <c r="J53" s="108">
        <v>44927</v>
      </c>
      <c r="K53" s="108">
        <v>45291</v>
      </c>
      <c r="L53" s="76">
        <v>1</v>
      </c>
      <c r="M53" s="77">
        <v>0.41660000000000003</v>
      </c>
      <c r="N53" s="81">
        <f t="shared" si="5"/>
        <v>0.41660000000000003</v>
      </c>
      <c r="O53" s="109" t="s">
        <v>150</v>
      </c>
      <c r="P53" s="51">
        <v>198000000</v>
      </c>
      <c r="Q53" s="51"/>
      <c r="R53" s="51"/>
      <c r="S53" s="52"/>
      <c r="T53" s="51"/>
      <c r="U53" s="79">
        <f>SUM(P53:T55)</f>
        <v>572957930</v>
      </c>
      <c r="V53" s="51">
        <v>188499999.97999999</v>
      </c>
      <c r="W53" s="51"/>
      <c r="X53" s="51"/>
      <c r="Y53" s="52"/>
      <c r="Z53" s="51"/>
      <c r="AA53" s="79">
        <f>SUM(V53:Z55)</f>
        <v>263542069.82999998</v>
      </c>
      <c r="AB53" s="114">
        <f>IFERROR(AA53/U53,"-")</f>
        <v>0.4599675753331488</v>
      </c>
      <c r="AC53" s="115"/>
      <c r="AD53" s="83" t="s">
        <v>43</v>
      </c>
      <c r="AE53" s="82" t="s">
        <v>130</v>
      </c>
    </row>
    <row r="54" spans="1:33" ht="57" x14ac:dyDescent="0.2">
      <c r="A54" s="1">
        <v>270</v>
      </c>
      <c r="B54" s="2" t="s">
        <v>35</v>
      </c>
      <c r="C54" s="2" t="s">
        <v>84</v>
      </c>
      <c r="D54" s="2" t="s">
        <v>92</v>
      </c>
      <c r="E54" s="6" t="s">
        <v>103</v>
      </c>
      <c r="F54" s="120" t="s">
        <v>104</v>
      </c>
      <c r="G54" s="130">
        <v>2021680010164</v>
      </c>
      <c r="H54" s="3" t="s">
        <v>145</v>
      </c>
      <c r="I54" s="3"/>
      <c r="J54" s="108"/>
      <c r="K54" s="108"/>
      <c r="L54" s="76"/>
      <c r="M54" s="77"/>
      <c r="N54" s="81"/>
      <c r="O54" s="109" t="s">
        <v>182</v>
      </c>
      <c r="P54" s="54">
        <f>150000000+75042070</f>
        <v>225042070</v>
      </c>
      <c r="Q54" s="51"/>
      <c r="R54" s="51"/>
      <c r="S54" s="52"/>
      <c r="T54" s="51"/>
      <c r="U54" s="79"/>
      <c r="V54" s="51">
        <v>75042069.849999994</v>
      </c>
      <c r="W54" s="51"/>
      <c r="X54" s="51"/>
      <c r="Y54" s="52"/>
      <c r="Z54" s="51"/>
      <c r="AA54" s="79"/>
      <c r="AB54" s="117"/>
      <c r="AC54" s="115"/>
      <c r="AD54" s="83"/>
      <c r="AE54" s="82"/>
    </row>
    <row r="55" spans="1:33" ht="42.75" x14ac:dyDescent="0.2">
      <c r="A55" s="1">
        <v>270</v>
      </c>
      <c r="B55" s="2" t="s">
        <v>35</v>
      </c>
      <c r="C55" s="2" t="s">
        <v>84</v>
      </c>
      <c r="D55" s="2" t="s">
        <v>92</v>
      </c>
      <c r="E55" s="6" t="s">
        <v>103</v>
      </c>
      <c r="F55" s="3" t="s">
        <v>104</v>
      </c>
      <c r="G55" s="130"/>
      <c r="H55" s="3" t="s">
        <v>186</v>
      </c>
      <c r="I55" s="3"/>
      <c r="J55" s="108">
        <v>44927</v>
      </c>
      <c r="K55" s="108">
        <v>45291</v>
      </c>
      <c r="L55" s="76"/>
      <c r="M55" s="77"/>
      <c r="N55" s="81"/>
      <c r="O55" s="20" t="s">
        <v>154</v>
      </c>
      <c r="P55" s="51">
        <v>149915860</v>
      </c>
      <c r="Q55" s="51"/>
      <c r="R55" s="51"/>
      <c r="S55" s="52"/>
      <c r="T55" s="51"/>
      <c r="U55" s="79"/>
      <c r="V55" s="121"/>
      <c r="W55" s="51"/>
      <c r="X55" s="51"/>
      <c r="Y55" s="52"/>
      <c r="Z55" s="51"/>
      <c r="AA55" s="79"/>
      <c r="AB55" s="116"/>
      <c r="AC55" s="115"/>
      <c r="AD55" s="83"/>
      <c r="AE55" s="82"/>
    </row>
    <row r="56" spans="1:33" ht="45" x14ac:dyDescent="0.2">
      <c r="A56" s="1">
        <v>271</v>
      </c>
      <c r="B56" s="2" t="s">
        <v>35</v>
      </c>
      <c r="C56" s="2" t="s">
        <v>84</v>
      </c>
      <c r="D56" s="2" t="s">
        <v>92</v>
      </c>
      <c r="E56" s="6" t="s">
        <v>107</v>
      </c>
      <c r="F56" s="3" t="s">
        <v>108</v>
      </c>
      <c r="G56" s="130">
        <v>2020680010052</v>
      </c>
      <c r="H56" s="3" t="s">
        <v>144</v>
      </c>
      <c r="I56" s="3"/>
      <c r="J56" s="108">
        <v>44927</v>
      </c>
      <c r="K56" s="108">
        <v>45291</v>
      </c>
      <c r="L56" s="78">
        <v>1</v>
      </c>
      <c r="M56" s="77">
        <v>0.41660000000000003</v>
      </c>
      <c r="N56" s="81">
        <f t="shared" si="5"/>
        <v>0.41660000000000003</v>
      </c>
      <c r="O56" s="20"/>
      <c r="P56" s="52">
        <f>110000000</f>
        <v>110000000</v>
      </c>
      <c r="Q56" s="51"/>
      <c r="R56" s="51"/>
      <c r="S56" s="52"/>
      <c r="T56" s="51"/>
      <c r="U56" s="79">
        <f>SUM(P56:T58)</f>
        <v>656042070</v>
      </c>
      <c r="V56" s="51"/>
      <c r="W56" s="51"/>
      <c r="X56" s="51"/>
      <c r="Y56" s="52"/>
      <c r="Z56" s="51"/>
      <c r="AA56" s="79">
        <f>SUM(V56:Z58)</f>
        <v>75042069.849999994</v>
      </c>
      <c r="AB56" s="114">
        <f>IFERROR(AA56/U56,"-")</f>
        <v>0.11438606345779014</v>
      </c>
      <c r="AC56" s="115"/>
      <c r="AD56" s="83" t="s">
        <v>43</v>
      </c>
      <c r="AE56" s="82" t="s">
        <v>130</v>
      </c>
    </row>
    <row r="57" spans="1:33" ht="45" x14ac:dyDescent="0.2">
      <c r="A57" s="1">
        <v>271</v>
      </c>
      <c r="B57" s="2" t="s">
        <v>35</v>
      </c>
      <c r="C57" s="2" t="s">
        <v>84</v>
      </c>
      <c r="D57" s="2" t="s">
        <v>92</v>
      </c>
      <c r="E57" s="6" t="s">
        <v>107</v>
      </c>
      <c r="F57" s="3" t="s">
        <v>108</v>
      </c>
      <c r="G57" s="130"/>
      <c r="H57" s="3" t="s">
        <v>186</v>
      </c>
      <c r="I57" s="3"/>
      <c r="J57" s="108"/>
      <c r="K57" s="108"/>
      <c r="L57" s="78"/>
      <c r="M57" s="77"/>
      <c r="N57" s="81"/>
      <c r="O57" s="20"/>
      <c r="P57" s="52">
        <v>471000000</v>
      </c>
      <c r="Q57" s="51"/>
      <c r="R57" s="51"/>
      <c r="S57" s="52"/>
      <c r="T57" s="51"/>
      <c r="U57" s="79"/>
      <c r="V57" s="51"/>
      <c r="W57" s="51"/>
      <c r="X57" s="51"/>
      <c r="Y57" s="52"/>
      <c r="Z57" s="51"/>
      <c r="AA57" s="79"/>
      <c r="AB57" s="117"/>
      <c r="AC57" s="115"/>
      <c r="AD57" s="83"/>
      <c r="AE57" s="82"/>
    </row>
    <row r="58" spans="1:33" ht="57" x14ac:dyDescent="0.2">
      <c r="A58" s="1">
        <v>271</v>
      </c>
      <c r="B58" s="2" t="s">
        <v>35</v>
      </c>
      <c r="C58" s="2" t="s">
        <v>84</v>
      </c>
      <c r="D58" s="2" t="s">
        <v>92</v>
      </c>
      <c r="E58" s="6" t="s">
        <v>107</v>
      </c>
      <c r="F58" s="3" t="s">
        <v>108</v>
      </c>
      <c r="G58" s="130">
        <v>2021680010164</v>
      </c>
      <c r="H58" s="3" t="s">
        <v>145</v>
      </c>
      <c r="I58" s="3"/>
      <c r="J58" s="108">
        <v>44927</v>
      </c>
      <c r="K58" s="108">
        <v>45291</v>
      </c>
      <c r="L58" s="78"/>
      <c r="M58" s="77"/>
      <c r="N58" s="81"/>
      <c r="O58" s="20" t="s">
        <v>154</v>
      </c>
      <c r="P58" s="51">
        <v>75042070</v>
      </c>
      <c r="Q58" s="51"/>
      <c r="R58" s="51"/>
      <c r="S58" s="52"/>
      <c r="T58" s="51"/>
      <c r="U58" s="79"/>
      <c r="V58" s="121">
        <v>75042069.849999994</v>
      </c>
      <c r="W58" s="51"/>
      <c r="X58" s="51"/>
      <c r="Y58" s="52"/>
      <c r="Z58" s="51"/>
      <c r="AA58" s="79"/>
      <c r="AB58" s="116"/>
      <c r="AC58" s="115"/>
      <c r="AD58" s="83"/>
      <c r="AE58" s="82"/>
    </row>
    <row r="59" spans="1:33" ht="45" x14ac:dyDescent="0.2">
      <c r="A59" s="1">
        <v>272</v>
      </c>
      <c r="B59" s="2" t="s">
        <v>35</v>
      </c>
      <c r="C59" s="2" t="s">
        <v>84</v>
      </c>
      <c r="D59" s="2" t="s">
        <v>92</v>
      </c>
      <c r="E59" s="6" t="s">
        <v>105</v>
      </c>
      <c r="F59" s="3" t="s">
        <v>106</v>
      </c>
      <c r="G59" s="130">
        <v>2020680010052</v>
      </c>
      <c r="H59" s="3" t="s">
        <v>144</v>
      </c>
      <c r="I59" s="3"/>
      <c r="J59" s="108">
        <v>44927</v>
      </c>
      <c r="K59" s="108">
        <v>45291</v>
      </c>
      <c r="L59" s="67">
        <v>1</v>
      </c>
      <c r="M59" s="13">
        <v>0.41660000000000003</v>
      </c>
      <c r="N59" s="68">
        <f t="shared" si="5"/>
        <v>0.41660000000000003</v>
      </c>
      <c r="O59" s="20"/>
      <c r="P59" s="52">
        <v>90000000</v>
      </c>
      <c r="Q59" s="51"/>
      <c r="R59" s="51"/>
      <c r="S59" s="52"/>
      <c r="T59" s="51"/>
      <c r="U59" s="65">
        <f>SUM(P59:T59)</f>
        <v>90000000</v>
      </c>
      <c r="V59" s="51"/>
      <c r="W59" s="51"/>
      <c r="X59" s="51"/>
      <c r="Y59" s="52"/>
      <c r="Z59" s="51"/>
      <c r="AA59" s="65">
        <f>SUM(V59:Z59)</f>
        <v>0</v>
      </c>
      <c r="AB59" s="110">
        <f>IFERROR(AA59/U59,"-")</f>
        <v>0</v>
      </c>
      <c r="AC59" s="112"/>
      <c r="AD59" s="75" t="s">
        <v>43</v>
      </c>
      <c r="AE59" s="74" t="s">
        <v>130</v>
      </c>
    </row>
    <row r="60" spans="1:33" ht="60" x14ac:dyDescent="0.2">
      <c r="A60" s="1">
        <v>273</v>
      </c>
      <c r="B60" s="74" t="s">
        <v>35</v>
      </c>
      <c r="C60" s="74" t="s">
        <v>84</v>
      </c>
      <c r="D60" s="74" t="s">
        <v>109</v>
      </c>
      <c r="E60" s="6" t="s">
        <v>110</v>
      </c>
      <c r="F60" s="3" t="s">
        <v>111</v>
      </c>
      <c r="G60" s="130">
        <v>2021680010152</v>
      </c>
      <c r="H60" s="3" t="s">
        <v>120</v>
      </c>
      <c r="I60" s="3"/>
      <c r="J60" s="108">
        <v>44927</v>
      </c>
      <c r="K60" s="108">
        <v>45291</v>
      </c>
      <c r="L60" s="67">
        <v>1</v>
      </c>
      <c r="M60" s="13">
        <v>0.41660000000000003</v>
      </c>
      <c r="N60" s="68">
        <f t="shared" si="5"/>
        <v>0.41660000000000003</v>
      </c>
      <c r="O60" s="20"/>
      <c r="P60" s="51"/>
      <c r="Q60" s="51"/>
      <c r="R60" s="51"/>
      <c r="S60" s="52"/>
      <c r="T60" s="51">
        <v>18000000</v>
      </c>
      <c r="U60" s="65">
        <f>SUM(P60:T60)</f>
        <v>18000000</v>
      </c>
      <c r="V60" s="51"/>
      <c r="W60" s="51"/>
      <c r="X60" s="51"/>
      <c r="Y60" s="52"/>
      <c r="Z60" s="51"/>
      <c r="AA60" s="65">
        <f>SUM(V60:Z60)</f>
        <v>0</v>
      </c>
      <c r="AB60" s="110">
        <f>IFERROR(AA60/U60,"-")</f>
        <v>0</v>
      </c>
      <c r="AC60" s="112"/>
      <c r="AD60" s="75" t="s">
        <v>43</v>
      </c>
      <c r="AE60" s="74" t="s">
        <v>130</v>
      </c>
    </row>
    <row r="61" spans="1:33" ht="57" x14ac:dyDescent="0.2">
      <c r="A61" s="1">
        <v>274</v>
      </c>
      <c r="B61" s="74" t="s">
        <v>35</v>
      </c>
      <c r="C61" s="74" t="s">
        <v>84</v>
      </c>
      <c r="D61" s="14" t="s">
        <v>109</v>
      </c>
      <c r="E61" s="6" t="s">
        <v>112</v>
      </c>
      <c r="F61" s="3" t="s">
        <v>113</v>
      </c>
      <c r="G61" s="130">
        <v>2020680010164</v>
      </c>
      <c r="H61" s="15" t="s">
        <v>114</v>
      </c>
      <c r="I61" s="3"/>
      <c r="J61" s="108">
        <v>44927</v>
      </c>
      <c r="K61" s="108">
        <v>45291</v>
      </c>
      <c r="L61" s="67">
        <v>1</v>
      </c>
      <c r="M61" s="13">
        <v>0.41660000000000003</v>
      </c>
      <c r="N61" s="68">
        <f t="shared" si="5"/>
        <v>0.41660000000000003</v>
      </c>
      <c r="O61" s="22" t="s">
        <v>175</v>
      </c>
      <c r="P61" s="51">
        <v>310000000</v>
      </c>
      <c r="Q61" s="51"/>
      <c r="R61" s="51"/>
      <c r="S61" s="52"/>
      <c r="T61" s="51"/>
      <c r="U61" s="65">
        <f>SUM(P61:T61)</f>
        <v>310000000</v>
      </c>
      <c r="V61" s="51">
        <v>114066667</v>
      </c>
      <c r="W61" s="51"/>
      <c r="X61" s="51"/>
      <c r="Y61" s="52"/>
      <c r="Z61" s="51"/>
      <c r="AA61" s="65">
        <f>SUM(V61:Z61)</f>
        <v>114066667</v>
      </c>
      <c r="AB61" s="110">
        <f>IFERROR(AA61/U61,"-")</f>
        <v>0.36795699032258067</v>
      </c>
      <c r="AC61" s="122"/>
      <c r="AD61" s="16" t="s">
        <v>43</v>
      </c>
      <c r="AE61" s="14" t="s">
        <v>130</v>
      </c>
      <c r="AF61" s="123"/>
      <c r="AG61" s="123"/>
    </row>
    <row r="62" spans="1:33" ht="71.25" x14ac:dyDescent="0.2">
      <c r="A62" s="1">
        <v>275</v>
      </c>
      <c r="B62" s="74" t="s">
        <v>35</v>
      </c>
      <c r="C62" s="74" t="s">
        <v>84</v>
      </c>
      <c r="D62" s="74" t="s">
        <v>115</v>
      </c>
      <c r="E62" s="6" t="s">
        <v>116</v>
      </c>
      <c r="F62" s="3" t="s">
        <v>117</v>
      </c>
      <c r="G62" s="130">
        <v>2021680010160</v>
      </c>
      <c r="H62" s="3" t="s">
        <v>125</v>
      </c>
      <c r="I62" s="3"/>
      <c r="J62" s="108">
        <v>44927</v>
      </c>
      <c r="K62" s="108">
        <v>45291</v>
      </c>
      <c r="L62" s="67">
        <v>1</v>
      </c>
      <c r="M62" s="13">
        <v>0.41660000000000003</v>
      </c>
      <c r="N62" s="68">
        <f t="shared" si="5"/>
        <v>0.41660000000000003</v>
      </c>
      <c r="O62" s="109" t="s">
        <v>163</v>
      </c>
      <c r="P62" s="51"/>
      <c r="Q62" s="51"/>
      <c r="R62" s="51"/>
      <c r="S62" s="52"/>
      <c r="T62" s="51">
        <v>36900000</v>
      </c>
      <c r="U62" s="65">
        <f>SUM(P62:T62)</f>
        <v>36900000</v>
      </c>
      <c r="V62" s="52"/>
      <c r="W62" s="51"/>
      <c r="X62" s="51"/>
      <c r="Y62" s="52"/>
      <c r="Z62" s="51">
        <v>19800000</v>
      </c>
      <c r="AA62" s="65">
        <f>SUM(V62:Z62)</f>
        <v>19800000</v>
      </c>
      <c r="AB62" s="110">
        <f>IFERROR(AA62/U62,"-")</f>
        <v>0.53658536585365857</v>
      </c>
      <c r="AC62" s="111"/>
      <c r="AD62" s="75" t="s">
        <v>43</v>
      </c>
      <c r="AE62" s="74" t="s">
        <v>130</v>
      </c>
    </row>
    <row r="63" spans="1:33" ht="71.25" x14ac:dyDescent="0.2">
      <c r="A63" s="1">
        <v>300</v>
      </c>
      <c r="B63" s="74" t="s">
        <v>30</v>
      </c>
      <c r="C63" s="74" t="s">
        <v>31</v>
      </c>
      <c r="D63" s="74" t="s">
        <v>32</v>
      </c>
      <c r="E63" s="6" t="s">
        <v>41</v>
      </c>
      <c r="F63" s="3" t="s">
        <v>42</v>
      </c>
      <c r="G63" s="130">
        <v>2020680010035</v>
      </c>
      <c r="H63" s="3" t="s">
        <v>146</v>
      </c>
      <c r="I63" s="3"/>
      <c r="J63" s="108">
        <v>44927</v>
      </c>
      <c r="K63" s="108">
        <v>45291</v>
      </c>
      <c r="L63" s="78">
        <v>1</v>
      </c>
      <c r="M63" s="80">
        <v>0.41660000000000003</v>
      </c>
      <c r="N63" s="81">
        <f t="shared" si="5"/>
        <v>0.41660000000000003</v>
      </c>
      <c r="O63" s="20" t="s">
        <v>157</v>
      </c>
      <c r="P63" s="52">
        <f>739800000+811527333</f>
        <v>1551327333</v>
      </c>
      <c r="Q63" s="51"/>
      <c r="R63" s="51"/>
      <c r="S63" s="52"/>
      <c r="T63" s="51"/>
      <c r="U63" s="79">
        <f>SUM(P63:T64)</f>
        <v>1568827333</v>
      </c>
      <c r="V63" s="51">
        <v>1525449333.3399999</v>
      </c>
      <c r="W63" s="51"/>
      <c r="X63" s="51"/>
      <c r="Y63" s="52"/>
      <c r="Z63" s="51"/>
      <c r="AA63" s="79">
        <f>SUM(V63:Z64)</f>
        <v>1525449333.3399999</v>
      </c>
      <c r="AB63" s="114">
        <f>IFERROR(AA63/U63,"-")</f>
        <v>0.97235004850594342</v>
      </c>
      <c r="AC63" s="115"/>
      <c r="AD63" s="83" t="s">
        <v>43</v>
      </c>
      <c r="AE63" s="82" t="s">
        <v>130</v>
      </c>
    </row>
    <row r="64" spans="1:33" ht="71.25" x14ac:dyDescent="0.2">
      <c r="A64" s="1">
        <v>300</v>
      </c>
      <c r="B64" s="74" t="s">
        <v>30</v>
      </c>
      <c r="C64" s="74" t="s">
        <v>31</v>
      </c>
      <c r="D64" s="74" t="s">
        <v>32</v>
      </c>
      <c r="E64" s="6" t="s">
        <v>41</v>
      </c>
      <c r="F64" s="3" t="s">
        <v>42</v>
      </c>
      <c r="G64" s="130">
        <v>2021680010153</v>
      </c>
      <c r="H64" s="3" t="s">
        <v>138</v>
      </c>
      <c r="I64" s="3"/>
      <c r="J64" s="108">
        <v>44927</v>
      </c>
      <c r="K64" s="108">
        <v>45291</v>
      </c>
      <c r="L64" s="78"/>
      <c r="M64" s="80"/>
      <c r="N64" s="81"/>
      <c r="O64" s="20"/>
      <c r="P64" s="51">
        <v>17500000</v>
      </c>
      <c r="Q64" s="51"/>
      <c r="R64" s="51"/>
      <c r="S64" s="52"/>
      <c r="T64" s="51"/>
      <c r="U64" s="79"/>
      <c r="V64" s="51"/>
      <c r="W64" s="51"/>
      <c r="X64" s="51"/>
      <c r="Y64" s="52"/>
      <c r="Z64" s="51"/>
      <c r="AA64" s="79"/>
      <c r="AB64" s="116"/>
      <c r="AC64" s="115"/>
      <c r="AD64" s="83"/>
      <c r="AE64" s="82"/>
    </row>
    <row r="65" spans="1:74" s="18" customFormat="1" ht="15" x14ac:dyDescent="0.2">
      <c r="A65" s="26" cm="1">
        <f t="array" ref="A65">SUM(--(FREQUENCY(A9:A64,A9:A64)&gt;0))</f>
        <v>34</v>
      </c>
      <c r="B65" s="7"/>
      <c r="C65" s="8"/>
      <c r="D65" s="8"/>
      <c r="E65" s="8"/>
      <c r="F65" s="8"/>
      <c r="G65" s="62"/>
      <c r="H65" s="8"/>
      <c r="I65" s="8"/>
      <c r="J65" s="8"/>
      <c r="K65" s="9"/>
      <c r="L65" s="10"/>
      <c r="M65" s="27" t="s">
        <v>147</v>
      </c>
      <c r="N65" s="33">
        <v>0.54215217734008447</v>
      </c>
      <c r="O65" s="23"/>
      <c r="P65" s="56">
        <f t="shared" ref="P65:AA65" si="6">SUBTOTAL(9,P9:P64)</f>
        <v>10604201781.360001</v>
      </c>
      <c r="Q65" s="55">
        <f t="shared" si="6"/>
        <v>0</v>
      </c>
      <c r="R65" s="55">
        <f t="shared" si="6"/>
        <v>0</v>
      </c>
      <c r="S65" s="55">
        <f t="shared" si="6"/>
        <v>0</v>
      </c>
      <c r="T65" s="55">
        <f t="shared" si="6"/>
        <v>10522618318.77</v>
      </c>
      <c r="U65" s="55">
        <f t="shared" si="6"/>
        <v>21126820100.130001</v>
      </c>
      <c r="V65" s="48">
        <f t="shared" si="6"/>
        <v>6702719152.3400011</v>
      </c>
      <c r="W65" s="48">
        <f t="shared" si="6"/>
        <v>0</v>
      </c>
      <c r="X65" s="48">
        <f t="shared" si="6"/>
        <v>0</v>
      </c>
      <c r="Y65" s="48">
        <f t="shared" si="6"/>
        <v>0</v>
      </c>
      <c r="Z65" s="48">
        <f t="shared" si="6"/>
        <v>6068204480.6899996</v>
      </c>
      <c r="AA65" s="57">
        <f t="shared" si="6"/>
        <v>12770923633.030001</v>
      </c>
      <c r="AB65" s="131">
        <f>IFERROR(AA65/U65,"-")</f>
        <v>0.60448868180362914</v>
      </c>
      <c r="AC65" s="12">
        <f>SUBTOTAL(9,AC9:AC64)</f>
        <v>0</v>
      </c>
      <c r="AD65" s="11"/>
      <c r="AE65" s="11"/>
    </row>
    <row r="66" spans="1:74" s="18" customFormat="1" x14ac:dyDescent="0.2">
      <c r="G66" s="19"/>
      <c r="L66" s="34"/>
      <c r="M66" s="34"/>
      <c r="N66" s="34"/>
      <c r="O66" s="24"/>
      <c r="P66" s="39"/>
      <c r="Q66" s="39"/>
      <c r="R66" s="39"/>
      <c r="S66" s="39"/>
      <c r="T66" s="39"/>
      <c r="U66" s="41"/>
      <c r="V66" s="41"/>
      <c r="W66" s="41"/>
      <c r="X66" s="41"/>
      <c r="Y66" s="41"/>
      <c r="Z66" s="41"/>
      <c r="AA66" s="41"/>
      <c r="AB66" s="98"/>
      <c r="AD66" s="49"/>
      <c r="AE66" s="50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</row>
    <row r="67" spans="1:74" s="18" customFormat="1" x14ac:dyDescent="0.2">
      <c r="G67" s="19"/>
      <c r="L67" s="34"/>
      <c r="M67" s="34"/>
      <c r="N67" s="34"/>
      <c r="O67" s="24"/>
      <c r="P67" s="39"/>
      <c r="Q67" s="39"/>
      <c r="R67" s="39"/>
      <c r="S67" s="39"/>
      <c r="T67" s="39"/>
      <c r="U67" s="41"/>
      <c r="V67" s="41"/>
      <c r="W67" s="41"/>
      <c r="X67" s="41"/>
      <c r="Y67" s="41"/>
      <c r="Z67" s="41"/>
      <c r="AA67" s="41"/>
      <c r="AB67" s="34"/>
      <c r="AD67" s="49"/>
      <c r="AE67" s="50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</row>
    <row r="68" spans="1:74" x14ac:dyDescent="0.2">
      <c r="O68" s="127"/>
      <c r="P68" s="128"/>
    </row>
    <row r="69" spans="1:74" x14ac:dyDescent="0.2">
      <c r="O69" s="127"/>
      <c r="P69" s="128"/>
    </row>
    <row r="70" spans="1:74" x14ac:dyDescent="0.2">
      <c r="O70" s="127"/>
    </row>
    <row r="71" spans="1:74" x14ac:dyDescent="0.2">
      <c r="O71" s="127"/>
    </row>
    <row r="72" spans="1:74" x14ac:dyDescent="0.2">
      <c r="O72" s="127"/>
    </row>
  </sheetData>
  <mergeCells count="108">
    <mergeCell ref="AD45:AD46"/>
    <mergeCell ref="AE45:AE46"/>
    <mergeCell ref="M32:M33"/>
    <mergeCell ref="L32:L33"/>
    <mergeCell ref="N34:N36"/>
    <mergeCell ref="N40:N41"/>
    <mergeCell ref="L45:L46"/>
    <mergeCell ref="M45:M46"/>
    <mergeCell ref="N45:N46"/>
    <mergeCell ref="L40:L41"/>
    <mergeCell ref="M40:M41"/>
    <mergeCell ref="L34:L36"/>
    <mergeCell ref="N32:N33"/>
    <mergeCell ref="N53:N55"/>
    <mergeCell ref="N56:N58"/>
    <mergeCell ref="AC1:AE1"/>
    <mergeCell ref="AC2:AE2"/>
    <mergeCell ref="AC3:AE3"/>
    <mergeCell ref="AC4:AE4"/>
    <mergeCell ref="AB7:AB8"/>
    <mergeCell ref="AC7:AC8"/>
    <mergeCell ref="AD7:AE7"/>
    <mergeCell ref="AC16:AC17"/>
    <mergeCell ref="AE16:AE17"/>
    <mergeCell ref="U32:U33"/>
    <mergeCell ref="AB32:AB33"/>
    <mergeCell ref="AC32:AC33"/>
    <mergeCell ref="AE32:AE33"/>
    <mergeCell ref="AA32:AA33"/>
    <mergeCell ref="AD32:AD33"/>
    <mergeCell ref="AE34:AE36"/>
    <mergeCell ref="U40:U41"/>
    <mergeCell ref="AA45:AA46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O7:U7"/>
    <mergeCell ref="V7:AA7"/>
    <mergeCell ref="L12:L13"/>
    <mergeCell ref="M12:M13"/>
    <mergeCell ref="U12:U13"/>
    <mergeCell ref="AB12:AB13"/>
    <mergeCell ref="AC12:AC13"/>
    <mergeCell ref="AE12:AE13"/>
    <mergeCell ref="AD12:AD13"/>
    <mergeCell ref="AA12:AA13"/>
    <mergeCell ref="N12:N13"/>
    <mergeCell ref="L18:L28"/>
    <mergeCell ref="M18:M28"/>
    <mergeCell ref="U18:U28"/>
    <mergeCell ref="AB18:AB28"/>
    <mergeCell ref="AC18:AC28"/>
    <mergeCell ref="AE18:AE28"/>
    <mergeCell ref="L16:L17"/>
    <mergeCell ref="M16:M17"/>
    <mergeCell ref="U16:U17"/>
    <mergeCell ref="AB16:AB17"/>
    <mergeCell ref="AA16:AA17"/>
    <mergeCell ref="AA18:AA28"/>
    <mergeCell ref="AD18:AD28"/>
    <mergeCell ref="AD16:AD17"/>
    <mergeCell ref="N16:N17"/>
    <mergeCell ref="N18:N28"/>
    <mergeCell ref="AC40:AC41"/>
    <mergeCell ref="AE40:AE41"/>
    <mergeCell ref="AA34:AA36"/>
    <mergeCell ref="AA40:AA41"/>
    <mergeCell ref="AD40:AD41"/>
    <mergeCell ref="AD34:AD36"/>
    <mergeCell ref="AB34:AB36"/>
    <mergeCell ref="AC34:AC36"/>
    <mergeCell ref="AB40:AB41"/>
    <mergeCell ref="M34:M36"/>
    <mergeCell ref="U34:U36"/>
    <mergeCell ref="AE63:AE64"/>
    <mergeCell ref="AD63:AD64"/>
    <mergeCell ref="AA63:AA64"/>
    <mergeCell ref="U53:U55"/>
    <mergeCell ref="AB53:AB55"/>
    <mergeCell ref="AC53:AC55"/>
    <mergeCell ref="AE53:AE55"/>
    <mergeCell ref="U56:U58"/>
    <mergeCell ref="AB56:AB58"/>
    <mergeCell ref="AC56:AC58"/>
    <mergeCell ref="AE56:AE58"/>
    <mergeCell ref="AD56:AD58"/>
    <mergeCell ref="AD53:AD55"/>
    <mergeCell ref="AA53:AA55"/>
    <mergeCell ref="AA56:AA58"/>
    <mergeCell ref="AC63:AC64"/>
    <mergeCell ref="L53:L55"/>
    <mergeCell ref="M53:M55"/>
    <mergeCell ref="L56:L58"/>
    <mergeCell ref="M56:M58"/>
    <mergeCell ref="U45:U46"/>
    <mergeCell ref="L63:L64"/>
    <mergeCell ref="M63:M64"/>
    <mergeCell ref="U63:U64"/>
    <mergeCell ref="AB63:AB64"/>
    <mergeCell ref="N63:N64"/>
    <mergeCell ref="AB45:AB46"/>
    <mergeCell ref="AC45:AC46"/>
  </mergeCells>
  <phoneticPr fontId="8" type="noConversion"/>
  <conditionalFormatting sqref="N9 N34 N37:N39">
    <cfRule type="cellIs" dxfId="8" priority="10" operator="between">
      <formula>0.66</formula>
      <formula>1</formula>
    </cfRule>
    <cfRule type="cellIs" dxfId="7" priority="11" operator="between">
      <formula>0.33</formula>
      <formula>0.66</formula>
    </cfRule>
    <cfRule type="cellIs" dxfId="6" priority="12" operator="between">
      <formula>0</formula>
      <formula>0.33</formula>
    </cfRule>
  </conditionalFormatting>
  <conditionalFormatting sqref="N14:N16 N18 N29:N32 N40 N42:N44 N47:N53 N56:N57 N59:N63 N10:N12">
    <cfRule type="cellIs" dxfId="5" priority="7" operator="between">
      <formula>0.66</formula>
      <formula>1</formula>
    </cfRule>
    <cfRule type="cellIs" dxfId="4" priority="8" operator="between">
      <formula>0.33</formula>
      <formula>0.66</formula>
    </cfRule>
    <cfRule type="cellIs" dxfId="3" priority="9" operator="between">
      <formula>0</formula>
      <formula>0.33</formula>
    </cfRule>
  </conditionalFormatting>
  <conditionalFormatting sqref="N4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2023-12-11T16:10:13Z</dcterms:modified>
</cp:coreProperties>
</file>