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02E75F4A-DF80-4A1A-B44A-CE0300128B5E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PA 2023" sheetId="14" r:id="rId1"/>
  </sheets>
  <definedNames>
    <definedName name="_xlnm._FilterDatabase" localSheetId="0" hidden="1">'PA 2023'!$A$8:$BU$85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4" l="1"/>
  <c r="N14" i="14"/>
  <c r="N13" i="14"/>
  <c r="N12" i="14"/>
  <c r="N11" i="14"/>
  <c r="N10" i="14"/>
  <c r="N9" i="14"/>
  <c r="AB86" i="14"/>
  <c r="AB83" i="14"/>
  <c r="AB81" i="14"/>
  <c r="AB80" i="14"/>
  <c r="AB79" i="14"/>
  <c r="AB78" i="14"/>
  <c r="AB77" i="14"/>
  <c r="AB72" i="14"/>
  <c r="AB61" i="14"/>
  <c r="AB60" i="14"/>
  <c r="AB58" i="14"/>
  <c r="AB52" i="14"/>
  <c r="AB51" i="14"/>
  <c r="AB50" i="14"/>
  <c r="AB19" i="14"/>
  <c r="AB15" i="14"/>
  <c r="AB14" i="14"/>
  <c r="AB13" i="14"/>
  <c r="AB12" i="14"/>
  <c r="AB11" i="14"/>
  <c r="AB10" i="14"/>
  <c r="AB9" i="14"/>
  <c r="N52" i="14" l="1"/>
  <c r="T70" i="14"/>
  <c r="AA52" i="14"/>
  <c r="T56" i="14"/>
  <c r="T71" i="14"/>
  <c r="AA83" i="14" l="1"/>
  <c r="U83" i="14"/>
  <c r="AA58" i="14"/>
  <c r="AA81" i="14"/>
  <c r="AA80" i="14"/>
  <c r="AA79" i="14"/>
  <c r="AA78" i="14"/>
  <c r="AA77" i="14"/>
  <c r="AA72" i="14"/>
  <c r="AA61" i="14"/>
  <c r="U80" i="14"/>
  <c r="U79" i="14"/>
  <c r="U78" i="14"/>
  <c r="U77" i="14"/>
  <c r="N83" i="14"/>
  <c r="N81" i="14"/>
  <c r="N80" i="14"/>
  <c r="N79" i="14"/>
  <c r="N78" i="14"/>
  <c r="N77" i="14"/>
  <c r="N72" i="14"/>
  <c r="N61" i="14"/>
  <c r="N60" i="14"/>
  <c r="N58" i="14"/>
  <c r="N51" i="14"/>
  <c r="N50" i="14"/>
  <c r="A86" i="14" a="1"/>
  <c r="A86" i="14" s="1"/>
  <c r="U72" i="14" l="1"/>
  <c r="T61" i="14"/>
  <c r="U61" i="14" s="1"/>
  <c r="AA19" i="14" l="1"/>
  <c r="T82" i="14"/>
  <c r="Q82" i="14"/>
  <c r="P81" i="14"/>
  <c r="U81" i="14" s="1"/>
  <c r="P27" i="14" l="1"/>
  <c r="P38" i="14" l="1"/>
  <c r="P33" i="14"/>
  <c r="P25" i="14"/>
  <c r="P37" i="14" l="1"/>
  <c r="AC86" i="14" l="1"/>
  <c r="Y86" i="14"/>
  <c r="X86" i="14"/>
  <c r="W86" i="14"/>
  <c r="S86" i="14"/>
  <c r="R86" i="14"/>
  <c r="Q86" i="14"/>
  <c r="P15" i="14" l="1"/>
  <c r="P18" i="14"/>
  <c r="Z86" i="14"/>
  <c r="T86" i="14" l="1"/>
  <c r="AA60" i="14"/>
  <c r="AA51" i="14"/>
  <c r="AA50" i="14"/>
  <c r="AA14" i="14"/>
  <c r="AA13" i="14"/>
  <c r="AA12" i="14"/>
  <c r="AA11" i="14"/>
  <c r="AA10" i="14"/>
  <c r="AA9" i="14"/>
  <c r="U60" i="14"/>
  <c r="U51" i="14"/>
  <c r="U50" i="14"/>
  <c r="U14" i="14"/>
  <c r="U13" i="14"/>
  <c r="U12" i="14"/>
  <c r="U11" i="14"/>
  <c r="U10" i="14"/>
  <c r="U9" i="14"/>
  <c r="M19" i="14" l="1"/>
  <c r="N19" i="14" l="1"/>
  <c r="AA15" i="14"/>
  <c r="V86" i="14"/>
  <c r="P24" i="14"/>
  <c r="AA86" i="14" l="1"/>
  <c r="P52" i="14"/>
  <c r="U52" i="14" s="1"/>
  <c r="P58" i="14"/>
  <c r="U58" i="14" s="1"/>
  <c r="P35" i="14" l="1"/>
  <c r="P26" i="14" l="1"/>
  <c r="U15" i="14" l="1"/>
  <c r="P23" i="14"/>
  <c r="P86" i="14" s="1"/>
  <c r="U19" i="14" l="1"/>
  <c r="U86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<sst xmlns="http://schemas.openxmlformats.org/spreadsheetml/2006/main" count="628" uniqueCount="225">
  <si>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</si>
  <si>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</si>
  <si>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</si>
  <si>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</si>
  <si>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</si>
  <si>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</si>
  <si>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</si>
  <si>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</si>
  <si>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</si>
  <si>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</si>
  <si>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</si>
  <si>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</si>
  <si>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</si>
  <si>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</si>
  <si>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</si>
  <si>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</si>
  <si>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</si>
  <si>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</si>
  <si>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</si>
  <si>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</si>
  <si>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</si>
  <si>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</si>
  <si>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</si>
  <si>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</si>
  <si>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</si>
  <si>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</si>
  <si>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</si>
  <si>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</si>
  <si>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</si>
  <si>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</si>
  <si>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</si>
  <si>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</si>
  <si>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</si>
  <si>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</si>
  <si>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</si>
  <si>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</si>
  <si>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</si>
  <si>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</si>
  <si>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</si>
  <si>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</si>
  <si>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</si>
  <si>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</si>
  <si>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</si>
  <si>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</si>
  <si>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</si>
  <si>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</si>
  <si>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</si>
  <si>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</si>
  <si>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</si>
  <si>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</si>
  <si>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</si>
  <si>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</si>
  <si>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</si>
  <si>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</si>
  <si>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</si>
  <si>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</si>
  <si>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</si>
  <si>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</si>
  <si>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</si>
  <si>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</si>
  <si>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</si>
  <si>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</si>
  <si>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</si>
  <si>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</si>
  <si>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</si>
  <si>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</si>
  <si>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</si>
  <si>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</si>
  <si>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</si>
  <si>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</si>
  <si>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</si>
  <si>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</si>
  <si>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</si>
  <si>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</si>
  <si>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</si>
  <si>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</si>
  <si>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</si>
  <si>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</si>
  <si>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</si>
  <si>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</si>
  <si>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</si>
  <si>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</si>
  <si>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MANTENIMIENTO DEL SISTEMA DE ALUMBRADO PÚBLICO 2020-2023 DEL MUNICIPIO DE BUCARAMANGA.</t>
  </si>
  <si>
    <t>SUBSIDIO DE LOS SERVICIOS PUBLICOS DE ACUEDUCTO, ALCANTARILLADO Y ASEO A LA POBLACIÓN DE ESTRATO 1, 2 Y 3 DEL MUNICIPIO DE BUCARAMANGA</t>
  </si>
  <si>
    <t>ADECUACION DE ANDENES, ESCALERAS Y PASAMANOS, DEL MUNICIPIO DE BUCARAMANGA SANTANDER</t>
  </si>
  <si>
    <t>ADECUACION DEL EQUIPAMIENTO Y ESCENARIOS DEPORTIVOS DEL MUNICIPIO DE BUCARAMANGA SANTANDER</t>
  </si>
  <si>
    <t>MEJORAMIENTO DE LA INFRAESTRUCTURA URBANA Y CALIDAD AMBIENTAL DENTRO DE LA ESTRATEGIA “CENTRO CAMINABLE” EN EL MUNICIPIO DE BUCARAMANGA SANTANDER</t>
  </si>
  <si>
    <t>RECURSOS COMPROMETIDOS</t>
  </si>
  <si>
    <t>Código BPIN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</si>
  <si>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</si>
  <si>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</si>
  <si>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</si>
  <si>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</si>
  <si>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</si>
  <si>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</si>
  <si>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 xml:space="preserve">CONSTRUCCIÓN CENTRO VIDA Y ESPACIOS COMPLEMENTARIOS ANTONIA SANTOS EN EL MUNICIPIO DE BUCARAMANGA </t>
  </si>
  <si>
    <t>ADECUACIÓN DE LOS SALONES COMUNALES  DE LOS BARRIOS LA CONDORDIA Y SAN LUIS DEL MUNICIPIO DE BUCARAMANGA</t>
  </si>
  <si>
    <t>CONSTRUCCIÓN DE LAS OBRAS PARA EL MONUMENTO CONMEMORACION 400 AÑOS DE BUCARAMANGA, SANTANDER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</si>
  <si>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</si>
  <si>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</si>
  <si>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</si>
  <si>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</si>
  <si>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 xml:space="preserve">MODERNIZACIÓN DEL ALUMBRADO PÚBLICO DE LA CALLE 61 DEL MUNICIPIO DE BUCARAMAGNA </t>
  </si>
  <si>
    <t>MODERNIZACIÓN DEL ALUMBRADO PUBLICO DE LAS URBANIZACIONES LOS NARANJOS Y CENTAUROS DEL MUNICIPIO DE BUCARAMANGA.</t>
  </si>
  <si>
    <t>SUMINISTRO DE LUMINARIAS DE TECNOLOGÍA LED PARA EL MUNICIPIO DE BUCARAMANGA</t>
  </si>
  <si>
    <t>FORTALECIMIENTO DE LA ADMINISTRACIÓN Y OPERACIÓN DE ALUMBRADO PÚBLICO DE BUCARAMANGA</t>
  </si>
  <si>
    <t>FORTALECIMIENTO INSTITUCIONAL PARA LOS PROCESOS DE INFRAESTRUCTURA Y PLANIFICACIÓN DE LA SECRETARIA DE INFRAESTRUCTURA DEL MUNICIPIO DE BUCARAMANGA</t>
  </si>
  <si>
    <t>Construir 50 pozos sépticos para el sector rural.</t>
  </si>
  <si>
    <t>Número de pozos sépticos construidos para el sector rural.</t>
  </si>
  <si>
    <t>Meta no programada para la vigencia</t>
  </si>
  <si>
    <t>Realizar mantenimiento a 2 puente peatonal.</t>
  </si>
  <si>
    <t>Número de puentes peatonales con mantenimiento realizado.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</si>
  <si>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</si>
  <si>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</si>
  <si>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</si>
  <si>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</si>
  <si>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TOTAL COMPROMETIDO</t>
  </si>
  <si>
    <t>2.3.2.02.02.005.1709078.53122.201</t>
  </si>
  <si>
    <t>2.3.2.02.02.005.2402114.53211.201</t>
  </si>
  <si>
    <t>2.3.2.02.02.005.4003015.53231.213 2.3.2.02.02.005.4003015.53231.221 2.3.2.02.02.005.4003015.53231.267</t>
  </si>
  <si>
    <t>2.3.2.02.02.005.4301011.54270.201</t>
  </si>
  <si>
    <t>2.3.2.02.02.008.4002026.85970.201 2.3.2.02.02.008.4002026.83990.201 2.3.2.02.02.008.4002026.85999.201</t>
  </si>
  <si>
    <t>2.3.2.02.02.005.4002020.53211.201</t>
  </si>
  <si>
    <t>2.3.2.02.02.005.4104001.53129.201</t>
  </si>
  <si>
    <t>2.3.2.02.02.005.4301004.53270.201</t>
  </si>
  <si>
    <t>2.3.2.02.02.005.4502003.53129.201</t>
  </si>
  <si>
    <t>2.3.2.02.02.005.4002020.53290.245 2.3.2.02.02.008.4002020.83211.245</t>
  </si>
  <si>
    <t>2.3.2.02.02.005.2402114.53211.201 2.3.2.02.02.005.2402114.53211.213 2.3.2.02.02.005.2402114.53211.289</t>
  </si>
  <si>
    <t>2.3.2.02.02.005.2402042.53211.289 2.3.2.02.02.005.2402042.53211.201</t>
  </si>
  <si>
    <t>2.3.2.02.02.008.4599031.82120.201 2.3.2.02.02.008.4599031.83213.201 2.3.2.02.02.008.4599031.83321.201 2.3.2.02.02.008.4599031.83990.201 2.3.2.02.02.008.4599031.85999.201</t>
  </si>
  <si>
    <t>2.3.2.02.02.009.4003047.91123.200 2.3.2.02.02.009.4003047.91123.201 2.3.2.02.02.009.4003047.91123.215 2.3.2.02.02.009.4003047.91123.260 2.3.2.02.02.009.4003047.91123.268</t>
  </si>
  <si>
    <t>2.3.2.02.02.005.4002020.53270.201</t>
  </si>
  <si>
    <t>2.3.2.02.02.005.2102013.53270.201</t>
  </si>
  <si>
    <t>MEJORAMIENTO DE LA MALLA VIAL Y ESPACIO PUBLICO ENMARCADO DENTRO DE LA ESTRATEGIA "PLAN REVITALIZACION DEL ESPACIO PUBLICO CENTRO" EN EL MUNICIPIO DE BUCARAMANGA, SANTANDER</t>
  </si>
  <si>
    <t>2.3.2.02.02.005.2409013.53211.201</t>
  </si>
  <si>
    <t>2.3.2.02.02.005.4301004.54270.201</t>
  </si>
  <si>
    <t>ADECUACION DE LA INFRAESTRUCTURA DE PARQUES Y ESCENARIOS DEPORTIVOS EN EL MUNICIPIO DE BUCARAMANGA, SANTANDER</t>
  </si>
  <si>
    <t>ADECUACION DEL PARQUE EL CENTENARIO DEL MUNICIPIO DE BUCARAMANGA SANTANDER</t>
  </si>
  <si>
    <t>RECUPERACION DEL EQUIPAMIENTO URBANO EN PARQUES Y ESCENARIOS DEPORTIVOS  Y ESPACIO PUBLICO DEL MUNICIPIO DE BUCARAMANGA</t>
  </si>
  <si>
    <t>ADECUACIÓN DE LOS SALONES COMUNALES  EN EL MUNICIPIO DE BUCARAMANGA, SANTANDER</t>
  </si>
  <si>
    <t>2.3.2.02.02.005.4502003.54129.201</t>
  </si>
  <si>
    <t>2.3.2.02.02.009.2102013.91123.226</t>
  </si>
  <si>
    <t>2.3.2.02.02.009.2102011.91123.226</t>
  </si>
  <si>
    <t>2.3.2.02.02.009.2102010.91123.226</t>
  </si>
  <si>
    <t>MODERNIZACION DEL ALUMBRADO PUBLICO DE LAS COMUNAS 7, 12 Y 15 DEL MUNICIPIO DE BUCARAMANGA, SANTANDER</t>
  </si>
  <si>
    <t>CONSTRUCCION DEL PARQUE LINEAL BORDE SUR LA VICTORIA EN EL BARRIO LA VICTORIA DEL MUNICIPIO DE BUCARAMANGA, SANTANDER</t>
  </si>
  <si>
    <t>MEJORAMIENTO DE LA SEÑALIZACION HORIZONTAL Y OBRAS COMPLEMENTARIAS EN TRAMOS VIALES DEL MUNICIPIO DE BUCARAMANGA, SANTANDER</t>
  </si>
  <si>
    <t>AVANCE FÍSICO</t>
  </si>
  <si>
    <t>EFICACIA</t>
  </si>
  <si>
    <t>MEJORAMIENTO DEL PARQUE EL ROMERO DEL MUNICIPIO DE BUCARAMANGA</t>
  </si>
  <si>
    <t>2.3.2.02.02.005.4002020.53270.213 
2.3.2.02.02.005.4002020.53270.201</t>
  </si>
  <si>
    <t>2.3.2.02.02.005.4301011.54270.201
2.3.2.02.02.008.4301011.83990.201
2.3.2.02.02.008.4301011.85999.201</t>
  </si>
  <si>
    <t>2.3.2.02.02.005.4002020.53270.201 
2.3.2.02.02.009.4002020.91123.226</t>
  </si>
  <si>
    <t>ESTUDIOS Y DISEÑOS PARA EL PROYECTO DE RESTAURACION  DEL COLISEO PERALTA INMUEBLE DECLARADO BIEN DE INTERES CULTURAL DEL AMBITO NACIONAL EN EL MUNIICPIO DE BUCARAMANGA, SANTANDER</t>
  </si>
  <si>
    <t>2.3.2.02.02.008.3301094.83321.201</t>
  </si>
  <si>
    <t>CONSTRUCCION DE OBRAS COMPLEMENTARIAS DEL ESPACIO PUBLICO ADYACENTE A LA INSTITUCION EDUCATIVA CAMACHO CARREÑO DEL MUNICIPIO DE BUCARAMANGA</t>
  </si>
  <si>
    <t>MODERNIZACION DEL ALUMBRADO DE LOS PARQUES GABRIEL TURBAY Y OLAYA HERRERA DEL MUNICIPIO DE BUCARAMANGA</t>
  </si>
  <si>
    <t>MODERNIZACION DEL ALUMBRADO PUBLICO DE LAS URBANIZACIONES LOS NARANJOS Y CENTAUROS DEL MUNICIPIO DE BUCARAMANGA</t>
  </si>
  <si>
    <t>2.3.2.02.02.005.2402042.53211.201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</si>
  <si>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</si>
  <si>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</si>
  <si>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</si>
  <si>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</si>
  <si>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</si>
  <si>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OPTIMIZACION DEL ALCANTARILLADO SANITARIO DEL BARRIO LA FORTUNA Y MANTENIMIENTO DE SECTORES PLUVIALES DEL MUNICIPIO DE BUCARAMANGA</t>
  </si>
  <si>
    <t>2.3.2.02.02.005.4003020.53253.213</t>
  </si>
  <si>
    <t>MANTENIMIENTO Y MANEJO INTEGRAL DE ARBOLES UBICADOS EN EL ESPACIO PUBLICO DEL MUNIICPIO DE BUCARAMANGA, SANTANDER</t>
  </si>
  <si>
    <t>2.3.2.02.02.008.4002026.85970.513</t>
  </si>
  <si>
    <t>Nuevos contatos</t>
  </si>
  <si>
    <t>2.3.2.02.02.008.4002026.85970.213 2.3.2.02.02.008.4002026.85970.513</t>
  </si>
  <si>
    <t>MANTENIMIENTO DE PUENTES PEATONALES EN EL MUNICIPIO DE BUCARAMANGA, SANTANDER</t>
  </si>
  <si>
    <t>2.3.2.02.02.005.2402120.53211.213</t>
  </si>
  <si>
    <t>2.3.2.02.02.005.4301011.54270.201 2.3.2.02.02.005.4301011.54270.501</t>
  </si>
  <si>
    <t>INSTALACION DEL ALUMBRADO NAVIDEÑO EN EL MUNICIPIO DE BUCARAMANGA</t>
  </si>
  <si>
    <t>2.3.2.02.02.008.4002020.88756.201</t>
  </si>
  <si>
    <t>2.3.2.02.02.005.2201052.53129.273</t>
  </si>
  <si>
    <t>MEJORAMIENTO A LA INFRAESTRUCTURA DE LA INSTITUCION EDUCATIVA DE SANTANDER SEDE A- ETAPA 1 DEL MUNICIPIO DE BUCARAMANGA</t>
  </si>
  <si>
    <t>MEJORAMIENTO A LA INFRAESTRUCTURA DE LA INSTITUCION INEM SEDE A- FASE 1 DEL MUNICIPIO DE BUCARAMANGA</t>
  </si>
  <si>
    <t>MEJORAMIENTO A LA INFRAESTRUCTURA DE LA INSTITUCION EDUCATIVA TECNICO DAMASO ZAPATA- FASE III DEL MUNICIPIO DE BUCARAMANGA</t>
  </si>
  <si>
    <t>Nuevos adicionales a contratos AP</t>
  </si>
  <si>
    <t>Adicionales contratos</t>
  </si>
  <si>
    <t>2.3.2.02.02.005.2402113.53211.230 
2.3.2.02.02.005.2402113.53211.255 2.3.2.02.02.005.2402113.53211.530</t>
  </si>
  <si>
    <t>2.3.2.02.02.005.2402114.53211.201 2.3.2.02.02.005.2402114.53211.213</t>
  </si>
  <si>
    <t>Adicional contrato</t>
  </si>
  <si>
    <t>Espacio publico Intercambiador cra 27</t>
  </si>
  <si>
    <t>2.3.2.02.02.005.2402127.54211.232 2.3.2.02.02.005.2402127.54211.282 2.3.2.02.02.005.2402127.54211.806</t>
  </si>
  <si>
    <t>2.3.2.02.02.005.2402127.54211.201 2.3.2.02.02.005.2402127.54211.289</t>
  </si>
  <si>
    <t xml:space="preserve">2.3.2.02.02.005.2402127.54211.201 </t>
  </si>
  <si>
    <t>Nuevos proyectos</t>
  </si>
  <si>
    <t>2.3.2.02.02.005.4002020.54211.588</t>
  </si>
  <si>
    <t>2.3.2.02.02.005.4002020.53122.557 2.3.2.02.02.005.4002020.54211.201</t>
  </si>
  <si>
    <t>2.3.2.02.02.005.4301004.53270.588</t>
  </si>
  <si>
    <t>Adicional contratos</t>
  </si>
  <si>
    <t>2.3.2.02.02.005.4502003.53129.201 2.3.2.02.02.005.4502003.54129.501 2.3.2.02.02.005.4502003.53129.588</t>
  </si>
  <si>
    <t>PASIVOS EXIGIBLES</t>
  </si>
  <si>
    <t>2.3.7.06.02.4599002.53211.601</t>
  </si>
  <si>
    <t>2.3.7.06.02.4599002.91123.626</t>
  </si>
  <si>
    <t>2.3.2.02.02.007.4599016.72212.226</t>
  </si>
  <si>
    <t>PENDIENTE EN ESTUDIOS</t>
  </si>
  <si>
    <t xml:space="preserve">Retirar la infraestructura existente; Instalar redes de media tensión de Alumbrado Público; Instalar subestación; nstalar redes de baja tensión de alumbrado público; Instalar tableros de baja tensión; Suministrar e instalar equipos de iluminación de Alumbrado Público; Suministrar, transportar e instalar postes y Realizar obras civiles complementarias. </t>
  </si>
  <si>
    <t>MODERNIZACIÓN DEL ALUMBRADO PUBLICO DE LA CALLE 56 DESDE LA CARRERA 36 HASTA LA CARRERA 15 Y DESDE LA CARRERA 15 HASTA LA AVENIDA LOS BUCAROS Y AVENIDA CALLE REAL DEL MUNICIPIO DE BUCARAMANGA.</t>
  </si>
  <si>
    <t xml:space="preserve">Retirar la infraestructura existente; Instalar redes de media tensión; Instalar subestación ; Instalar redes de baja tensión de alumbrado público; Instalar tableros de baja tensión; Suministrar e instalar equipos de iluminación de Alumbrado Público; Suministrar, transportar e instalar postes y Realizar obras civiles complementarias. </t>
  </si>
  <si>
    <t>MANTENIMIENTO Y ADECUACION DE LAS CAJAS DE INSPECCIÓN DE LA RED DE ALUMBRADO PÚBLICO DEL MUNICIPIO DE BUCARAMANGA, SANTANDER</t>
  </si>
  <si>
    <t xml:space="preserve">Actividades preliminares (localización y replanteo); Demolición de coronas de concreto de cámaras de inspección; Suministro e instalación de marco y contramarco antivandálico; Suministro, transporte y colocación de concreto de 3000 psi; Friso mortero; Mampostería en ladrillo común y Aseo y limpieza. </t>
  </si>
  <si>
    <t xml:space="preserve">Suministrar luminarias y proyectores LED y accesorios de instalación necesarios para el mantenimiento del alumbrado público en el Municipio de Bucaramanga.  </t>
  </si>
  <si>
    <t xml:space="preserve">Retirar la infraestructura existente; Instalar redes de baja tensión de alumbrado público; Instalar subestación, canalización, estructuras, redes; Suministrar e instalar equipos de iluminación de Alumbrado Público; Instalar salidas; Suministrar, transportar e instalar postes y Realizar obras civiles complementarias. </t>
  </si>
  <si>
    <t>AMPLIACION DEL ALUMBRADO PUBLICO EN ZONAS RURALES FASE II DEL MUNICIPIO DE BUCARAMANGA.</t>
  </si>
  <si>
    <t>Migración de luminarias a tecnología LED; Instalación de postes en fibra de vidrio;Tendido de nueva red para iluminación y Retiro de infraestructura actual en deterioro.</t>
  </si>
  <si>
    <t xml:space="preserve">MODERNIZACION DEL ALUMBRADO PUBLICO DE LAS COMUNIAS 7, 12 Y 15 DEL MUNICIPIO DE BUCARAMANGA. </t>
  </si>
  <si>
    <t>CAMBIO DE POSTES, REDES ELECTRICAS Y LUMINARIAS  PARA MEJORAR EL ALUMBRADO PUBLICO EN EL SECTOR</t>
  </si>
  <si>
    <t xml:space="preserve">2.3.2.02.02.009.2102013.91123.226 
</t>
  </si>
  <si>
    <t xml:space="preserve">ADMINISTRACIÓN Y OPERACIÓN DE LOS SERVICIOS PUBLICOS, CPS Y SERVICIOS REQUERIDOS EN EL FUNCIONAMIENTO DE LA SEDE DE ALUMBRADO PUBLICO DEL MUNCIPIO DE BUCARAMANDA. </t>
  </si>
  <si>
    <t xml:space="preserve">2.3.2.02.01.003.4599016.3336103.226 $15.000.000,00
2.3.2.02.01.003.4599016.3699060.226 $30.000.000,00
2.3.2.02.01.003.4599016.3212801.226 $5.000.000,00
2.3.2.02.01.004.4599016.4516004.226 $1.500.000,00
2.3.2.02.01.004.4599016.4641003.226 $4.000.000,00
2.3.2.02.01.004.4599016.4641003.227 $11.000.000,00
2.3.2.02.02.006.4599016.69112.253 $20.000.000,00
2.3.2.02.02.006.4599016.69112.226 $6.931.300.352,60
2.3.2.02.02.007.4599016.72212.253 $170.535.010,00
2.3.2.02.02.007.4599016.72212.226$45.754.885,00
2.3.2.02.02.008.4599016.84120.253 $6.789.749,00
2.3.2.02.02.008.4599016.84120.226 $43.210.251,00
2.3.2.02.02.008.4599016.8714199.226 $60.000.000,00
2.3.2.02.02.008.4599016.83132.226 $310.000.000,00
2.3.2.02.02.008.4599016.83132.227 $100.000.000,00
2.3.2.02.02.008.4599016.8715204.226 $5.000.000,00
2.3.2.02.02.008.4599016.83115.226 $50.000.000,00
2.3.2.02.02.008.4599016.85250.226 $815.135.664,53
2.3.2.02.02.008.4599016.85250.226 $584.864.335,47
2.3.2.02.02.008.4599016.85330.226 $19.957.075,28
2.3.2.02.02.008.4599016.85330.226 $7.542.924,72
2.3.2.02.02.008.4599031.82120.226 $244.200.000,00
2.3.2.02.02.008.4599031.83213.226 $59.400.000,00
2.3.2.02.02.008.4599031.83321.226 $178.200.000,00
2.3.2.02.02.008.4599031.83990.226 $1.229.920.000,00
2.3.2.02.02.008.4599031.85999.226 $365.640.000,00
2.3.2.02.01.004.4599016.47829.226 $95.362.183,63
2.3.2.02.01.003.4599016.3336103.526 $15.000.000,00
2.3.2.02.01.003.4599016.3699060.526 $30.000.000,00
2.3.2.02.01.003.4599016.3212801.526 $10.000.000,00
2.3.2.02.02.006.4599016.69112.526 $12.500.000,00
2.3.2.02.02.006.4599016.69112.526 $8.000.000.000,00
2.3.2.02.02.007.4599016.72212.526 $57.000.000,00
2.3.2.02.02.008.4599016.84120.526 $80.000.000,00
2.3.2.02.02.008.4599016.8714199.526 $ 30.000.000,00
2.3.2.02.02.008.4599016.83115.526 $ 50.000.000,00
2.3.2.02.02.008.4599016.83132.526 $ 300.000.000,00
2.3.2.02.02.008.4599016.85250.526 $1.900.000.000,00
2.3.2.02.02.008.4599016.85330.526 $ 13.000.000,00
2.3.2.02.02.008.2106003.85954.526 $ 2.000.000.000,00
</t>
  </si>
  <si>
    <t xml:space="preserve">REALIZAR SUMINISTRO DE MATERIALES PARA EL MANTENIMIETO DE ALUMBRADO PUBLICO, REALIZAR EL MANTENIMIENTO ALUMBRADO PUBLICO Y PODA A LA RED DEL MISMO, EN LOS DIFERENTES SECTOR DEL MUNICIPIO DE BUCARAMANGA. </t>
  </si>
  <si>
    <t xml:space="preserve">2.3.2.02.01.004.4599016.4693999.253 $1.250.000.000,00
2.3.2.02.02.008.4599016.8715205.226 $8.068.699.647,40
2.3.2.02.02.008.4599016.85970.226 $1.365.120.023,37
2.3.2.02.01.004.4599016.4693999.526 $2125.000.000,00
2.3.2.02.02.008.4599016.8715205.526 $3.500.000.000,00
2.3.2.02.02.008.4599016.85970.526 $650.000.000,00
</t>
  </si>
  <si>
    <t xml:space="preserve">2.3.7.06.02.4599002.3699060.626 $ 37.795.429,09
2.3.7.06.02.4599002.4523001.626 $ 16.429.288,75
2.3.7.06.02.4599002.82120.626 $ 18.800.000,00
2.3.7.06.02.4599002.85970.626 $ 15.586.290,27
</t>
  </si>
  <si>
    <t>Pendiente por incluir en proyecto</t>
  </si>
  <si>
    <t>COMPROMISO EN EL PAGO DE PASIVOS EXIGIBLES DE LOS CONTRATOS DE ALUMBRADO PÚBLICO DEL MUNICIPIO DE BUCARAMANGA</t>
  </si>
  <si>
    <t>Pendiente por definir</t>
  </si>
  <si>
    <t>2.3.2.02.02.009.2102011.91123.526
2.3.2.02.02.009.2102013.91123.526</t>
  </si>
  <si>
    <t>COMPROMISO PARA EL PAGO DE VIGENCIAS EXPIRADAS DE LA ADECUACIÓN Y MEJORAMIENTO DE EQUIPAMIENTO URBANO MEDIANTE EL EJERCICIO DE PRESUPUESTOS PARTICIPATIVOS, MANTENIMIENTO Y MEJORAMIENTO DE LA RED VIAL DEL MUNICIPIO DE BUCARAMANGA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</si>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</sst>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&quot;$&quot;* #,##0_-;\-&quot;$&quot;* #,##0_-;_-&quot;$&quot;* &quot;-&quot;_-;_-@_-"/>
    <numFmt numFmtId="169" formatCode="_-* #,##0_-;\-* #,##0_-;_-* &quot;-&quot;??_-;_-@_-"/>
    <numFmt numFmtId="170" formatCode="&quot;$&quot;\ #,##0.0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167" fontId="6" fillId="0" borderId="2" xfId="111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/>
    </xf>
    <xf numFmtId="0" fontId="6" fillId="2" borderId="9" xfId="108" applyFont="1" applyFill="1" applyBorder="1" applyAlignment="1">
      <alignment horizontal="justify"/>
    </xf>
    <xf numFmtId="0" fontId="6" fillId="2" borderId="11" xfId="108" applyFont="1" applyFill="1" applyBorder="1"/>
    <xf numFmtId="9" fontId="7" fillId="2" borderId="11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9" fontId="7" fillId="2" borderId="2" xfId="112" applyFont="1" applyFill="1" applyBorder="1" applyAlignment="1">
      <alignment horizontal="center" vertical="center" wrapText="1"/>
    </xf>
    <xf numFmtId="166" fontId="7" fillId="2" borderId="2" xfId="113" applyNumberFormat="1" applyFont="1" applyFill="1" applyBorder="1" applyAlignment="1">
      <alignment vertic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167" fontId="6" fillId="3" borderId="2" xfId="111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 vertical="center"/>
    </xf>
    <xf numFmtId="167" fontId="6" fillId="3" borderId="2" xfId="0" applyNumberFormat="1" applyFont="1" applyFill="1" applyBorder="1" applyAlignment="1">
      <alignment horizontal="right" vertical="center" wrapText="1"/>
    </xf>
    <xf numFmtId="167" fontId="6" fillId="3" borderId="2" xfId="109" applyNumberFormat="1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170" fontId="6" fillId="3" borderId="2" xfId="0" applyNumberFormat="1" applyFont="1" applyFill="1" applyBorder="1" applyAlignment="1">
      <alignment horizontal="right" vertical="center"/>
    </xf>
    <xf numFmtId="0" fontId="6" fillId="3" borderId="0" xfId="108" applyFont="1" applyFill="1" applyAlignment="1">
      <alignment vertical="center"/>
    </xf>
    <xf numFmtId="0" fontId="7" fillId="2" borderId="2" xfId="108" applyFont="1" applyFill="1" applyBorder="1" applyAlignment="1">
      <alignment vertical="center" wrapText="1"/>
    </xf>
    <xf numFmtId="9" fontId="6" fillId="0" borderId="2" xfId="107" applyFont="1" applyFill="1" applyBorder="1" applyAlignment="1">
      <alignment vertical="center" wrapText="1"/>
    </xf>
    <xf numFmtId="9" fontId="7" fillId="0" borderId="2" xfId="107" applyFont="1" applyFill="1" applyBorder="1" applyAlignment="1">
      <alignment vertical="center" wrapText="1"/>
    </xf>
    <xf numFmtId="167" fontId="6" fillId="0" borderId="2" xfId="111" applyNumberFormat="1" applyFont="1" applyFill="1" applyBorder="1" applyAlignment="1">
      <alignment vertical="center" wrapText="1"/>
    </xf>
    <xf numFmtId="9" fontId="6" fillId="3" borderId="2" xfId="107" applyFont="1" applyFill="1" applyBorder="1" applyAlignment="1">
      <alignment vertical="center" wrapText="1"/>
    </xf>
    <xf numFmtId="169" fontId="6" fillId="0" borderId="0" xfId="109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9" fontId="6" fillId="0" borderId="2" xfId="107" applyFont="1" applyFill="1" applyBorder="1" applyAlignment="1">
      <alignment horizontal="left" vertical="center" wrapText="1"/>
    </xf>
    <xf numFmtId="9" fontId="7" fillId="2" borderId="2" xfId="0" applyNumberFormat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1" xfId="108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9" fontId="6" fillId="0" borderId="1" xfId="107" applyFont="1" applyFill="1" applyBorder="1" applyAlignment="1">
      <alignment vertical="center" wrapText="1"/>
    </xf>
    <xf numFmtId="9" fontId="6" fillId="0" borderId="1" xfId="107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9" fontId="6" fillId="0" borderId="4" xfId="107" applyFont="1" applyFill="1" applyBorder="1" applyAlignment="1">
      <alignment vertical="center" wrapText="1"/>
    </xf>
    <xf numFmtId="9" fontId="6" fillId="0" borderId="4" xfId="107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7" fillId="2" borderId="9" xfId="108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5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3" xfId="108" applyNumberFormat="1" applyFont="1" applyBorder="1" applyAlignment="1">
      <alignment horizontal="center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2" fontId="6" fillId="0" borderId="5" xfId="108" applyNumberFormat="1" applyFont="1" applyBorder="1" applyAlignment="1">
      <alignment horizontal="center" vertical="center" wrapText="1"/>
    </xf>
    <xf numFmtId="2" fontId="6" fillId="0" borderId="4" xfId="108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2" borderId="9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9" xfId="108" applyFont="1" applyFill="1" applyBorder="1" applyAlignment="1">
      <alignment horizontal="center" vertical="center"/>
    </xf>
    <xf numFmtId="0" fontId="7" fillId="2" borderId="11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0" fontId="7" fillId="0" borderId="2" xfId="108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top"/>
    </xf>
    <xf numFmtId="0" fontId="6" fillId="0" borderId="0" xfId="0" applyFont="1"/>
    <xf numFmtId="0" fontId="7" fillId="0" borderId="9" xfId="108" applyFont="1" applyBorder="1" applyAlignment="1">
      <alignment horizontal="left" vertical="center"/>
    </xf>
    <xf numFmtId="0" fontId="7" fillId="0" borderId="11" xfId="108" applyFont="1" applyBorder="1" applyAlignment="1">
      <alignment horizontal="left" vertical="center"/>
    </xf>
    <xf numFmtId="0" fontId="7" fillId="0" borderId="7" xfId="108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165" fontId="6" fillId="0" borderId="2" xfId="11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7" fontId="7" fillId="0" borderId="2" xfId="111" applyNumberFormat="1" applyFont="1" applyFill="1" applyBorder="1" applyAlignment="1">
      <alignment horizontal="right" vertical="center" wrapText="1"/>
    </xf>
    <xf numFmtId="167" fontId="7" fillId="3" borderId="2" xfId="111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/>
    </xf>
    <xf numFmtId="167" fontId="6" fillId="0" borderId="2" xfId="0" applyNumberFormat="1" applyFont="1" applyBorder="1" applyAlignment="1">
      <alignment horizontal="right"/>
    </xf>
    <xf numFmtId="9" fontId="6" fillId="0" borderId="2" xfId="112" applyFont="1" applyFill="1" applyBorder="1" applyAlignment="1">
      <alignment horizontal="center" vertical="center" wrapText="1"/>
    </xf>
    <xf numFmtId="5" fontId="6" fillId="0" borderId="2" xfId="111" applyNumberFormat="1" applyFont="1" applyFill="1" applyBorder="1" applyAlignment="1">
      <alignment vertical="center" wrapText="1"/>
    </xf>
    <xf numFmtId="5" fontId="6" fillId="0" borderId="2" xfId="111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justify" vertical="center" wrapText="1"/>
    </xf>
    <xf numFmtId="5" fontId="6" fillId="0" borderId="2" xfId="111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center" vertical="center"/>
    </xf>
    <xf numFmtId="167" fontId="6" fillId="3" borderId="0" xfId="0" applyNumberFormat="1" applyFont="1" applyFill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9" fontId="6" fillId="0" borderId="2" xfId="112" applyFont="1" applyFill="1" applyBorder="1" applyAlignment="1">
      <alignment horizontal="center" vertical="center" wrapText="1"/>
    </xf>
    <xf numFmtId="5" fontId="6" fillId="0" borderId="2" xfId="111" applyNumberFormat="1" applyFont="1" applyFill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6" fillId="0" borderId="1" xfId="112" applyFont="1" applyFill="1" applyBorder="1" applyAlignment="1">
      <alignment horizontal="center" vertical="center" wrapText="1"/>
    </xf>
    <xf numFmtId="5" fontId="6" fillId="0" borderId="1" xfId="111" applyNumberFormat="1" applyFont="1" applyFill="1" applyBorder="1" applyAlignment="1">
      <alignment horizontal="center" vertical="center" wrapText="1"/>
    </xf>
    <xf numFmtId="9" fontId="6" fillId="0" borderId="5" xfId="112" applyFont="1" applyFill="1" applyBorder="1" applyAlignment="1">
      <alignment horizontal="center" vertical="center" wrapText="1"/>
    </xf>
    <xf numFmtId="5" fontId="6" fillId="0" borderId="5" xfId="111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/>
    <xf numFmtId="0" fontId="6" fillId="3" borderId="2" xfId="0" applyFont="1" applyFill="1" applyBorder="1" applyAlignment="1">
      <alignment horizontal="justify" vertical="center" wrapText="1"/>
    </xf>
    <xf numFmtId="167" fontId="6" fillId="0" borderId="2" xfId="0" applyNumberFormat="1" applyFont="1" applyFill="1" applyBorder="1" applyAlignment="1">
      <alignment horizontal="right" vertical="center"/>
    </xf>
    <xf numFmtId="9" fontId="8" fillId="4" borderId="5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9" fontId="6" fillId="0" borderId="4" xfId="112" applyFont="1" applyFill="1" applyBorder="1" applyAlignment="1">
      <alignment horizontal="center" vertical="center" wrapText="1"/>
    </xf>
    <xf numFmtId="5" fontId="6" fillId="0" borderId="4" xfId="111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167" fontId="6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6" fillId="3" borderId="2" xfId="114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167" fontId="6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justify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67" fontId="6" fillId="0" borderId="0" xfId="0" applyNumberFormat="1" applyFont="1"/>
    <xf numFmtId="164" fontId="6" fillId="0" borderId="0" xfId="114" applyFont="1"/>
    <xf numFmtId="44" fontId="6" fillId="0" borderId="0" xfId="0" applyNumberFormat="1" applyFont="1"/>
    <xf numFmtId="166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/>
    </xf>
  </cellXfs>
  <cellStyles count="117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09" builtinId="3"/>
    <cellStyle name="Moneda" xfId="114" builtinId="4"/>
    <cellStyle name="Moneda [0] 2" xfId="116" xr:uid="{00000000-0005-0000-0000-00006C000000}"/>
    <cellStyle name="Moneda 2" xfId="111" xr:uid="{00000000-0005-0000-0000-00006D000000}"/>
    <cellStyle name="Moneda 3" xfId="113" xr:uid="{00000000-0005-0000-0000-00006E000000}"/>
    <cellStyle name="Normal" xfId="0" builtinId="0"/>
    <cellStyle name="Normal 2" xfId="108" xr:uid="{00000000-0005-0000-0000-000070000000}"/>
    <cellStyle name="Normal 2 2" xfId="110" xr:uid="{00000000-0005-0000-0000-000071000000}"/>
    <cellStyle name="Normal 2 3" xfId="115" xr:uid="{00000000-0005-0000-0000-000072000000}"/>
    <cellStyle name="Porcentaje" xfId="107" builtinId="5"/>
    <cellStyle name="Porcentaje 2" xfId="112" xr:uid="{00000000-0005-0000-0000-000074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382400</xdr:colOff>
      <xdr:row>0</xdr:row>
      <xdr:rowOff>6350</xdr:rowOff>
    </xdr:from>
    <xdr:to>
      <xdr:col>1</xdr:col>
      <xdr:colOff>361785</xdr:colOff>
      <xdr:row>4</xdr:row>
      <xdr:rowOff>7973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00" y="6350"/>
          <a:ext cx="614385" cy="7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97"/>
  <sheetViews>
    <sheetView showGridLines="0" tabSelected="1" topLeftCell="J1" zoomScale="50" zoomScaleNormal="50" workbookViewId="0">
      <pane ySplit="8" topLeftCell="A42" activePane="bottomLeft" state="frozen"/>
      <selection activeCell="D1" sqref="D1"/>
      <selection pane="bottomLeft" activeCell="N50" sqref="N50"/>
    </sheetView>
  </sheetViews>
  <sheetFormatPr baseColWidth="10" defaultColWidth="0" defaultRowHeight="14.25" x14ac:dyDescent="0.2"/>
  <cols>
    <col min="1" max="1" width="8.375" style="7" customWidth="1"/>
    <col min="2" max="2" width="26.625" style="1" customWidth="1"/>
    <col min="3" max="3" width="21.125" style="1" customWidth="1"/>
    <col min="4" max="4" width="21.125" style="7" customWidth="1"/>
    <col min="5" max="5" width="50.25" style="1" customWidth="1"/>
    <col min="6" max="6" width="45.125" style="1" customWidth="1"/>
    <col min="7" max="7" width="16.625" style="1" customWidth="1"/>
    <col min="8" max="8" width="54" style="1" customWidth="1"/>
    <col min="9" max="9" width="40.625" style="8" customWidth="1"/>
    <col min="10" max="10" width="13.5" style="1" customWidth="1"/>
    <col min="11" max="11" width="16" style="1" customWidth="1"/>
    <col min="12" max="12" width="17.125" style="1" customWidth="1"/>
    <col min="13" max="14" width="14.875" style="1" customWidth="1"/>
    <col min="15" max="15" width="47.5" style="1" customWidth="1"/>
    <col min="16" max="16" width="24.875" style="1" customWidth="1"/>
    <col min="17" max="17" width="23.5" style="1" customWidth="1"/>
    <col min="18" max="19" width="17" style="1" customWidth="1"/>
    <col min="20" max="20" width="24" style="1" customWidth="1"/>
    <col min="21" max="21" width="26.125" style="1" customWidth="1"/>
    <col min="22" max="22" width="17.875" style="1" customWidth="1"/>
    <col min="23" max="23" width="19.625" style="1" customWidth="1"/>
    <col min="24" max="25" width="15.625" style="1" customWidth="1"/>
    <col min="26" max="26" width="18.875" style="1" customWidth="1"/>
    <col min="27" max="27" width="23.5" style="1" customWidth="1"/>
    <col min="28" max="28" width="16.125" style="1" customWidth="1"/>
    <col min="29" max="29" width="19.625" style="1" customWidth="1"/>
    <col min="30" max="30" width="32.625" style="1" customWidth="1"/>
    <col min="31" max="31" width="22" style="1" customWidth="1"/>
    <col min="32" max="32" width="11.125" style="1" customWidth="1"/>
    <col min="33" max="16384" width="11.125" style="1" hidden="1"/>
  </cols>
  <sheetData>
    <row r="1" spans="1:73" ht="14.1" customHeight="1" x14ac:dyDescent="0.2">
      <c r="A1" s="101"/>
      <c r="B1" s="95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188" t="s">
        <v>221</v>
      </c>
      <c r="AD1" s="188"/>
      <c r="AE1" s="188"/>
    </row>
    <row r="2" spans="1:73" x14ac:dyDescent="0.2">
      <c r="A2" s="102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88" t="s">
        <v>222</v>
      </c>
      <c r="AD2" s="188"/>
      <c r="AE2" s="188"/>
    </row>
    <row r="3" spans="1:73" ht="14.1" customHeight="1" x14ac:dyDescent="0.2">
      <c r="A3" s="102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88" t="s">
        <v>223</v>
      </c>
      <c r="AD3" s="188"/>
      <c r="AE3" s="188"/>
    </row>
    <row r="4" spans="1:73" x14ac:dyDescent="0.2">
      <c r="A4" s="103"/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  <c r="AC4" s="188" t="s">
        <v>224</v>
      </c>
      <c r="AD4" s="188"/>
      <c r="AE4" s="188"/>
    </row>
    <row r="5" spans="1:73" s="131" customFormat="1" ht="15" x14ac:dyDescent="0.2">
      <c r="A5" s="129" t="s">
        <v>1</v>
      </c>
      <c r="B5" s="129"/>
      <c r="C5" s="129"/>
      <c r="D5" s="130">
        <v>45114</v>
      </c>
      <c r="E5" s="130"/>
      <c r="F5" s="130"/>
      <c r="G5" s="130"/>
      <c r="H5" s="22"/>
      <c r="I5" s="22"/>
      <c r="J5" s="22"/>
      <c r="K5" s="22"/>
      <c r="L5" s="23"/>
      <c r="M5" s="23"/>
      <c r="N5" s="23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2"/>
      <c r="AD5" s="24"/>
      <c r="AE5" s="25"/>
    </row>
    <row r="6" spans="1:73" s="131" customFormat="1" ht="15" x14ac:dyDescent="0.2">
      <c r="A6" s="132" t="s">
        <v>2</v>
      </c>
      <c r="B6" s="133"/>
      <c r="C6" s="134"/>
      <c r="D6" s="135">
        <v>45107</v>
      </c>
      <c r="E6" s="135"/>
      <c r="F6" s="135"/>
      <c r="G6" s="136"/>
      <c r="H6" s="22"/>
      <c r="I6" s="22"/>
      <c r="J6" s="22"/>
      <c r="K6" s="22"/>
      <c r="L6" s="23"/>
      <c r="M6" s="26"/>
      <c r="N6" s="26"/>
      <c r="O6" s="38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  <c r="AE6" s="28"/>
    </row>
    <row r="7" spans="1:73" s="131" customFormat="1" ht="15" customHeight="1" x14ac:dyDescent="0.2">
      <c r="A7" s="113" t="s">
        <v>3</v>
      </c>
      <c r="B7" s="114"/>
      <c r="C7" s="114"/>
      <c r="D7" s="114"/>
      <c r="E7" s="114"/>
      <c r="F7" s="115"/>
      <c r="G7" s="113" t="s">
        <v>4</v>
      </c>
      <c r="H7" s="114"/>
      <c r="I7" s="114"/>
      <c r="J7" s="114"/>
      <c r="K7" s="115"/>
      <c r="L7" s="113" t="s">
        <v>5</v>
      </c>
      <c r="M7" s="114"/>
      <c r="N7" s="114"/>
      <c r="O7" s="113" t="s">
        <v>6</v>
      </c>
      <c r="P7" s="114"/>
      <c r="Q7" s="114"/>
      <c r="R7" s="114"/>
      <c r="S7" s="114"/>
      <c r="T7" s="114"/>
      <c r="U7" s="115"/>
      <c r="V7" s="104" t="s">
        <v>87</v>
      </c>
      <c r="W7" s="104"/>
      <c r="X7" s="104"/>
      <c r="Y7" s="104"/>
      <c r="Z7" s="104"/>
      <c r="AA7" s="104"/>
      <c r="AB7" s="111" t="s">
        <v>7</v>
      </c>
      <c r="AC7" s="111" t="s">
        <v>8</v>
      </c>
      <c r="AD7" s="105" t="s">
        <v>9</v>
      </c>
      <c r="AE7" s="106"/>
    </row>
    <row r="8" spans="1:73" s="131" customFormat="1" ht="45" x14ac:dyDescent="0.2">
      <c r="A8" s="9" t="s">
        <v>10</v>
      </c>
      <c r="B8" s="10" t="s">
        <v>11</v>
      </c>
      <c r="C8" s="9" t="s">
        <v>12</v>
      </c>
      <c r="D8" s="9" t="s">
        <v>13</v>
      </c>
      <c r="E8" s="9" t="s">
        <v>14</v>
      </c>
      <c r="F8" s="10" t="s">
        <v>15</v>
      </c>
      <c r="G8" s="10" t="s">
        <v>88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147</v>
      </c>
      <c r="O8" s="39" t="s">
        <v>22</v>
      </c>
      <c r="P8" s="10" t="s">
        <v>23</v>
      </c>
      <c r="Q8" s="10" t="s">
        <v>24</v>
      </c>
      <c r="R8" s="10" t="s">
        <v>25</v>
      </c>
      <c r="S8" s="10" t="s">
        <v>26</v>
      </c>
      <c r="T8" s="10" t="s">
        <v>27</v>
      </c>
      <c r="U8" s="10" t="s">
        <v>28</v>
      </c>
      <c r="V8" s="2" t="s">
        <v>23</v>
      </c>
      <c r="W8" s="2" t="s">
        <v>24</v>
      </c>
      <c r="X8" s="2" t="s">
        <v>25</v>
      </c>
      <c r="Y8" s="2" t="s">
        <v>26</v>
      </c>
      <c r="Z8" s="2" t="s">
        <v>27</v>
      </c>
      <c r="AA8" s="2" t="s">
        <v>116</v>
      </c>
      <c r="AB8" s="112"/>
      <c r="AC8" s="112"/>
      <c r="AD8" s="10" t="s">
        <v>29</v>
      </c>
      <c r="AE8" s="10" t="s">
        <v>30</v>
      </c>
    </row>
    <row r="9" spans="1:73" s="131" customFormat="1" ht="62.25" customHeight="1" x14ac:dyDescent="0.2">
      <c r="A9" s="36">
        <v>160</v>
      </c>
      <c r="B9" s="3" t="s">
        <v>31</v>
      </c>
      <c r="C9" s="3" t="s">
        <v>32</v>
      </c>
      <c r="D9" s="6" t="s">
        <v>33</v>
      </c>
      <c r="E9" s="4" t="s">
        <v>34</v>
      </c>
      <c r="F9" s="137" t="s">
        <v>35</v>
      </c>
      <c r="G9" s="127">
        <v>2023680010026</v>
      </c>
      <c r="H9" s="5" t="s">
        <v>164</v>
      </c>
      <c r="I9" s="5"/>
      <c r="J9" s="138">
        <v>44927</v>
      </c>
      <c r="K9" s="138">
        <v>45291</v>
      </c>
      <c r="L9" s="66">
        <v>1</v>
      </c>
      <c r="M9" s="67">
        <v>0.1</v>
      </c>
      <c r="N9" s="139">
        <f>IFERROR(IF(M9/L9&gt;100%,100%,M9/L9),"-")</f>
        <v>0.1</v>
      </c>
      <c r="O9" s="40" t="s">
        <v>165</v>
      </c>
      <c r="P9" s="11"/>
      <c r="Q9" s="30">
        <v>1899370856.24</v>
      </c>
      <c r="R9" s="140"/>
      <c r="S9" s="140"/>
      <c r="T9" s="12"/>
      <c r="U9" s="61">
        <f t="shared" ref="U9:U14" si="0">SUM(P9:T9)</f>
        <v>1899370856.24</v>
      </c>
      <c r="V9" s="11"/>
      <c r="W9" s="30">
        <v>1899370856.24</v>
      </c>
      <c r="X9" s="140"/>
      <c r="Y9" s="140"/>
      <c r="Z9" s="143"/>
      <c r="AA9" s="61">
        <f t="shared" ref="AA9:AA14" si="1">SUM(V9:Z9)</f>
        <v>1899370856.24</v>
      </c>
      <c r="AB9" s="144">
        <f>IFERROR(AA9/U9,"-")</f>
        <v>1</v>
      </c>
      <c r="AC9" s="145"/>
      <c r="AD9" s="70" t="s">
        <v>36</v>
      </c>
      <c r="AE9" s="69" t="s">
        <v>37</v>
      </c>
    </row>
    <row r="10" spans="1:73" s="131" customFormat="1" ht="54" customHeight="1" x14ac:dyDescent="0.2">
      <c r="A10" s="36">
        <v>161</v>
      </c>
      <c r="B10" s="3" t="s">
        <v>31</v>
      </c>
      <c r="C10" s="3" t="s">
        <v>32</v>
      </c>
      <c r="D10" s="6" t="s">
        <v>33</v>
      </c>
      <c r="E10" s="4" t="s">
        <v>38</v>
      </c>
      <c r="F10" s="137" t="s">
        <v>39</v>
      </c>
      <c r="G10" s="127"/>
      <c r="H10" s="5" t="s">
        <v>89</v>
      </c>
      <c r="I10" s="5"/>
      <c r="J10" s="138">
        <v>44927</v>
      </c>
      <c r="K10" s="138">
        <v>45291</v>
      </c>
      <c r="L10" s="66">
        <v>1</v>
      </c>
      <c r="M10" s="67">
        <v>0</v>
      </c>
      <c r="N10" s="139">
        <f>IFERROR(IF(M10/L10&gt;100%,100%,M10/L10),"-")</f>
        <v>0</v>
      </c>
      <c r="O10" s="41"/>
      <c r="P10" s="11"/>
      <c r="Q10" s="11"/>
      <c r="R10" s="140"/>
      <c r="S10" s="140"/>
      <c r="T10" s="12"/>
      <c r="U10" s="61">
        <f t="shared" si="0"/>
        <v>0</v>
      </c>
      <c r="V10" s="11"/>
      <c r="W10" s="140"/>
      <c r="X10" s="140"/>
      <c r="Y10" s="140"/>
      <c r="Z10" s="143"/>
      <c r="AA10" s="61">
        <f t="shared" si="1"/>
        <v>0</v>
      </c>
      <c r="AB10" s="144" t="str">
        <f>IFERROR(AA10/U10,"-")</f>
        <v>-</v>
      </c>
      <c r="AC10" s="146"/>
      <c r="AD10" s="70" t="s">
        <v>36</v>
      </c>
      <c r="AE10" s="69" t="s">
        <v>37</v>
      </c>
    </row>
    <row r="11" spans="1:73" s="131" customFormat="1" ht="104.25" customHeight="1" x14ac:dyDescent="0.2">
      <c r="A11" s="2">
        <v>191</v>
      </c>
      <c r="B11" s="3" t="s">
        <v>40</v>
      </c>
      <c r="C11" s="3" t="s">
        <v>41</v>
      </c>
      <c r="D11" s="6" t="s">
        <v>42</v>
      </c>
      <c r="E11" s="4" t="s">
        <v>43</v>
      </c>
      <c r="F11" s="137" t="s">
        <v>44</v>
      </c>
      <c r="G11" s="127">
        <v>2023680010012</v>
      </c>
      <c r="H11" s="5" t="s">
        <v>153</v>
      </c>
      <c r="I11" s="147"/>
      <c r="J11" s="138">
        <v>44927</v>
      </c>
      <c r="K11" s="138">
        <v>45291</v>
      </c>
      <c r="L11" s="66">
        <v>1</v>
      </c>
      <c r="M11" s="67">
        <v>0</v>
      </c>
      <c r="N11" s="139">
        <f>IFERROR(IF(M11/L11&gt;100%,100%,M11/L11),"-")</f>
        <v>0</v>
      </c>
      <c r="O11" s="40" t="s">
        <v>154</v>
      </c>
      <c r="P11" s="30">
        <v>300000000</v>
      </c>
      <c r="Q11" s="11"/>
      <c r="R11" s="140"/>
      <c r="S11" s="140"/>
      <c r="T11" s="12"/>
      <c r="U11" s="61">
        <f t="shared" si="0"/>
        <v>300000000</v>
      </c>
      <c r="V11" s="30"/>
      <c r="W11" s="141"/>
      <c r="X11" s="141"/>
      <c r="Y11" s="141"/>
      <c r="Z11" s="142"/>
      <c r="AA11" s="61">
        <f t="shared" si="1"/>
        <v>0</v>
      </c>
      <c r="AB11" s="144">
        <f>IFERROR(AA11/U11,"-")</f>
        <v>0</v>
      </c>
      <c r="AC11" s="148">
        <v>500000000</v>
      </c>
      <c r="AD11" s="70" t="s">
        <v>36</v>
      </c>
      <c r="AE11" s="69" t="s">
        <v>37</v>
      </c>
    </row>
    <row r="12" spans="1:73" s="131" customFormat="1" ht="85.5" x14ac:dyDescent="0.2">
      <c r="A12" s="36">
        <v>208</v>
      </c>
      <c r="B12" s="3" t="s">
        <v>40</v>
      </c>
      <c r="C12" s="3" t="s">
        <v>45</v>
      </c>
      <c r="D12" s="6" t="s">
        <v>46</v>
      </c>
      <c r="E12" s="4" t="s">
        <v>47</v>
      </c>
      <c r="F12" s="137" t="s">
        <v>48</v>
      </c>
      <c r="G12" s="128"/>
      <c r="H12" s="5" t="s">
        <v>89</v>
      </c>
      <c r="I12" s="5"/>
      <c r="J12" s="138">
        <v>44927</v>
      </c>
      <c r="K12" s="138">
        <v>45291</v>
      </c>
      <c r="L12" s="62">
        <v>0</v>
      </c>
      <c r="M12" s="63">
        <v>0</v>
      </c>
      <c r="N12" s="139" t="str">
        <f>IFERROR(IF(M12/L12&gt;100%,100%,M12/L12),"-")</f>
        <v>-</v>
      </c>
      <c r="O12" s="41"/>
      <c r="P12" s="11"/>
      <c r="Q12" s="149"/>
      <c r="R12" s="150"/>
      <c r="S12" s="150"/>
      <c r="T12" s="12"/>
      <c r="U12" s="61">
        <f t="shared" si="0"/>
        <v>0</v>
      </c>
      <c r="V12" s="30"/>
      <c r="W12" s="34"/>
      <c r="X12" s="34"/>
      <c r="Y12" s="34"/>
      <c r="Z12" s="31"/>
      <c r="AA12" s="61">
        <f t="shared" si="1"/>
        <v>0</v>
      </c>
      <c r="AB12" s="144" t="str">
        <f>IFERROR(AA12/U12,"-")</f>
        <v>-</v>
      </c>
      <c r="AC12" s="151"/>
      <c r="AD12" s="70" t="s">
        <v>36</v>
      </c>
      <c r="AE12" s="69" t="s">
        <v>37</v>
      </c>
    </row>
    <row r="13" spans="1:73" s="131" customFormat="1" ht="85.5" x14ac:dyDescent="0.2">
      <c r="A13" s="36">
        <v>209</v>
      </c>
      <c r="B13" s="3" t="s">
        <v>40</v>
      </c>
      <c r="C13" s="3" t="s">
        <v>45</v>
      </c>
      <c r="D13" s="6" t="s">
        <v>46</v>
      </c>
      <c r="E13" s="4" t="s">
        <v>49</v>
      </c>
      <c r="F13" s="137" t="s">
        <v>50</v>
      </c>
      <c r="G13" s="127">
        <v>2022680010102</v>
      </c>
      <c r="H13" s="5" t="s">
        <v>90</v>
      </c>
      <c r="I13" s="5"/>
      <c r="J13" s="138">
        <v>44927</v>
      </c>
      <c r="K13" s="138">
        <v>45291</v>
      </c>
      <c r="L13" s="66">
        <v>1</v>
      </c>
      <c r="M13" s="67">
        <v>0.1</v>
      </c>
      <c r="N13" s="139">
        <f>IFERROR(IF(M13/L13&gt;100%,100%,M13/L13),"-")</f>
        <v>0.1</v>
      </c>
      <c r="O13" s="40" t="s">
        <v>119</v>
      </c>
      <c r="P13" s="31"/>
      <c r="Q13" s="32">
        <v>2677679181.7600002</v>
      </c>
      <c r="R13" s="34"/>
      <c r="S13" s="34"/>
      <c r="T13" s="30">
        <v>250656246</v>
      </c>
      <c r="U13" s="61">
        <f t="shared" si="0"/>
        <v>2928335427.7600002</v>
      </c>
      <c r="V13" s="30"/>
      <c r="W13" s="32">
        <v>2677679181.7600002</v>
      </c>
      <c r="X13" s="34"/>
      <c r="Y13" s="34"/>
      <c r="Z13" s="30">
        <v>250656246</v>
      </c>
      <c r="AA13" s="61">
        <f t="shared" si="1"/>
        <v>2928335427.7600002</v>
      </c>
      <c r="AB13" s="144">
        <f>IFERROR(AA13/U13,"-")</f>
        <v>1</v>
      </c>
      <c r="AC13" s="146"/>
      <c r="AD13" s="70" t="s">
        <v>36</v>
      </c>
      <c r="AE13" s="69" t="s">
        <v>37</v>
      </c>
    </row>
    <row r="14" spans="1:73" ht="85.5" x14ac:dyDescent="0.2">
      <c r="A14" s="36">
        <v>210</v>
      </c>
      <c r="B14" s="3" t="s">
        <v>40</v>
      </c>
      <c r="C14" s="3" t="s">
        <v>45</v>
      </c>
      <c r="D14" s="6" t="s">
        <v>46</v>
      </c>
      <c r="E14" s="4" t="s">
        <v>107</v>
      </c>
      <c r="F14" s="137" t="s">
        <v>108</v>
      </c>
      <c r="G14" s="51"/>
      <c r="H14" s="5" t="s">
        <v>109</v>
      </c>
      <c r="I14" s="5"/>
      <c r="J14" s="138">
        <v>44927</v>
      </c>
      <c r="K14" s="138">
        <v>45291</v>
      </c>
      <c r="L14" s="62">
        <v>0</v>
      </c>
      <c r="M14" s="63">
        <v>0</v>
      </c>
      <c r="N14" s="139" t="str">
        <f>IFERROR(IF(M14/L14&gt;100%,100%,M14/L14),"-")</f>
        <v>-</v>
      </c>
      <c r="O14" s="42"/>
      <c r="P14" s="32"/>
      <c r="Q14" s="34"/>
      <c r="R14" s="34"/>
      <c r="S14" s="30"/>
      <c r="T14" s="152"/>
      <c r="U14" s="61">
        <f t="shared" si="0"/>
        <v>0</v>
      </c>
      <c r="V14" s="34"/>
      <c r="W14" s="34"/>
      <c r="X14" s="34"/>
      <c r="Y14" s="31"/>
      <c r="Z14" s="152"/>
      <c r="AA14" s="61">
        <f t="shared" si="1"/>
        <v>0</v>
      </c>
      <c r="AB14" s="144" t="str">
        <f>IFERROR(AA14/U14,"-")</f>
        <v>-</v>
      </c>
      <c r="AC14" s="145"/>
      <c r="AD14" s="70" t="s">
        <v>36</v>
      </c>
      <c r="AE14" s="69" t="s">
        <v>37</v>
      </c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</row>
    <row r="15" spans="1:73" s="131" customFormat="1" ht="55.5" customHeight="1" x14ac:dyDescent="0.2">
      <c r="A15" s="36">
        <v>214</v>
      </c>
      <c r="B15" s="3" t="s">
        <v>51</v>
      </c>
      <c r="C15" s="3" t="s">
        <v>52</v>
      </c>
      <c r="D15" s="6" t="s">
        <v>53</v>
      </c>
      <c r="E15" s="4" t="s">
        <v>54</v>
      </c>
      <c r="F15" s="137" t="s">
        <v>55</v>
      </c>
      <c r="G15" s="51">
        <v>2022680010040</v>
      </c>
      <c r="H15" s="5" t="s">
        <v>91</v>
      </c>
      <c r="I15" s="5"/>
      <c r="J15" s="138">
        <v>44927</v>
      </c>
      <c r="K15" s="138">
        <v>45291</v>
      </c>
      <c r="L15" s="107">
        <v>1</v>
      </c>
      <c r="M15" s="110">
        <v>1</v>
      </c>
      <c r="N15" s="153">
        <f>IFERROR(IF(M15/L15&gt;100%,100%,M15/L15),"-")</f>
        <v>1</v>
      </c>
      <c r="O15" s="40" t="s">
        <v>151</v>
      </c>
      <c r="P15" s="30">
        <f>1320249725+85470000+91245000</f>
        <v>1496964725</v>
      </c>
      <c r="Q15" s="32"/>
      <c r="R15" s="34"/>
      <c r="S15" s="34"/>
      <c r="T15" s="31"/>
      <c r="U15" s="94">
        <f>SUM(P15:T18)</f>
        <v>7888233615.5</v>
      </c>
      <c r="V15" s="30">
        <v>1441699725</v>
      </c>
      <c r="W15" s="34"/>
      <c r="X15" s="34"/>
      <c r="Y15" s="34"/>
      <c r="Z15" s="31"/>
      <c r="AA15" s="94">
        <f>SUM(V15:Z18)</f>
        <v>5716895793.6499996</v>
      </c>
      <c r="AB15" s="154">
        <f>IFERROR(AA15/U15,"-")</f>
        <v>0.7247371303020963</v>
      </c>
      <c r="AC15" s="155"/>
      <c r="AD15" s="71" t="s">
        <v>36</v>
      </c>
      <c r="AE15" s="88" t="s">
        <v>37</v>
      </c>
    </row>
    <row r="16" spans="1:73" s="131" customFormat="1" ht="49.9" customHeight="1" x14ac:dyDescent="0.2">
      <c r="A16" s="36">
        <v>214</v>
      </c>
      <c r="B16" s="3" t="s">
        <v>51</v>
      </c>
      <c r="C16" s="3" t="s">
        <v>52</v>
      </c>
      <c r="D16" s="6" t="s">
        <v>53</v>
      </c>
      <c r="E16" s="4" t="s">
        <v>54</v>
      </c>
      <c r="F16" s="137" t="s">
        <v>55</v>
      </c>
      <c r="G16" s="51">
        <v>2023680010018</v>
      </c>
      <c r="H16" s="5" t="s">
        <v>166</v>
      </c>
      <c r="I16" s="5"/>
      <c r="J16" s="138">
        <v>44927</v>
      </c>
      <c r="K16" s="138">
        <v>45291</v>
      </c>
      <c r="L16" s="108"/>
      <c r="M16" s="92"/>
      <c r="N16" s="156"/>
      <c r="O16" s="40" t="s">
        <v>167</v>
      </c>
      <c r="P16" s="30"/>
      <c r="Q16" s="32">
        <v>680719160.07000005</v>
      </c>
      <c r="R16" s="34"/>
      <c r="S16" s="34"/>
      <c r="T16" s="31"/>
      <c r="U16" s="94"/>
      <c r="V16" s="30"/>
      <c r="W16" s="32">
        <v>659773955.14999998</v>
      </c>
      <c r="X16" s="34"/>
      <c r="Y16" s="34"/>
      <c r="Z16" s="31"/>
      <c r="AA16" s="94"/>
      <c r="AB16" s="154"/>
      <c r="AC16" s="155"/>
      <c r="AD16" s="72"/>
      <c r="AE16" s="88"/>
    </row>
    <row r="17" spans="1:31" s="131" customFormat="1" ht="49.9" customHeight="1" x14ac:dyDescent="0.2">
      <c r="A17" s="36">
        <v>214</v>
      </c>
      <c r="B17" s="3" t="s">
        <v>51</v>
      </c>
      <c r="C17" s="3" t="s">
        <v>52</v>
      </c>
      <c r="D17" s="6" t="s">
        <v>53</v>
      </c>
      <c r="E17" s="4" t="s">
        <v>54</v>
      </c>
      <c r="F17" s="137" t="s">
        <v>55</v>
      </c>
      <c r="G17" s="51"/>
      <c r="H17" s="5" t="s">
        <v>168</v>
      </c>
      <c r="I17" s="5"/>
      <c r="J17" s="138"/>
      <c r="K17" s="138"/>
      <c r="L17" s="108"/>
      <c r="M17" s="92"/>
      <c r="N17" s="156"/>
      <c r="O17" s="40" t="s">
        <v>169</v>
      </c>
      <c r="P17" s="30"/>
      <c r="Q17" s="32">
        <v>1940992350.9300001</v>
      </c>
      <c r="R17" s="34"/>
      <c r="S17" s="34"/>
      <c r="T17" s="31"/>
      <c r="U17" s="94"/>
      <c r="V17" s="30"/>
      <c r="W17" s="34"/>
      <c r="X17" s="34"/>
      <c r="Y17" s="34"/>
      <c r="Z17" s="31"/>
      <c r="AA17" s="94"/>
      <c r="AB17" s="154"/>
      <c r="AC17" s="155"/>
      <c r="AD17" s="72"/>
      <c r="AE17" s="88"/>
    </row>
    <row r="18" spans="1:31" s="131" customFormat="1" ht="57" x14ac:dyDescent="0.2">
      <c r="A18" s="36">
        <v>214</v>
      </c>
      <c r="B18" s="3" t="s">
        <v>51</v>
      </c>
      <c r="C18" s="3" t="s">
        <v>52</v>
      </c>
      <c r="D18" s="6" t="s">
        <v>53</v>
      </c>
      <c r="E18" s="4" t="s">
        <v>54</v>
      </c>
      <c r="F18" s="137" t="s">
        <v>55</v>
      </c>
      <c r="G18" s="51">
        <v>2022680010043</v>
      </c>
      <c r="H18" s="5" t="s">
        <v>92</v>
      </c>
      <c r="I18" s="5"/>
      <c r="J18" s="138">
        <v>44927</v>
      </c>
      <c r="K18" s="138">
        <v>45291</v>
      </c>
      <c r="L18" s="109"/>
      <c r="M18" s="93"/>
      <c r="N18" s="157"/>
      <c r="O18" s="40" t="s">
        <v>121</v>
      </c>
      <c r="P18" s="30">
        <f>3690578454+78978925.5</f>
        <v>3769557379.5</v>
      </c>
      <c r="Q18" s="32"/>
      <c r="R18" s="34"/>
      <c r="S18" s="34"/>
      <c r="T18" s="31"/>
      <c r="U18" s="94"/>
      <c r="V18" s="30">
        <v>3615422113.5</v>
      </c>
      <c r="W18" s="34"/>
      <c r="X18" s="34"/>
      <c r="Y18" s="34"/>
      <c r="Z18" s="31"/>
      <c r="AA18" s="94"/>
      <c r="AB18" s="154"/>
      <c r="AC18" s="155"/>
      <c r="AD18" s="73"/>
      <c r="AE18" s="88"/>
    </row>
    <row r="19" spans="1:31" s="131" customFormat="1" ht="71.25" x14ac:dyDescent="0.2">
      <c r="A19" s="36">
        <v>215</v>
      </c>
      <c r="B19" s="3" t="s">
        <v>51</v>
      </c>
      <c r="C19" s="3" t="s">
        <v>52</v>
      </c>
      <c r="D19" s="6" t="s">
        <v>56</v>
      </c>
      <c r="E19" s="4" t="s">
        <v>57</v>
      </c>
      <c r="F19" s="137" t="s">
        <v>58</v>
      </c>
      <c r="G19" s="51">
        <v>2022680010049</v>
      </c>
      <c r="H19" s="5" t="s">
        <v>93</v>
      </c>
      <c r="I19" s="5"/>
      <c r="J19" s="138">
        <v>44927</v>
      </c>
      <c r="K19" s="138">
        <v>45291</v>
      </c>
      <c r="L19" s="82">
        <v>0</v>
      </c>
      <c r="M19" s="117">
        <f>20047.35+19600+3670</f>
        <v>43317.35</v>
      </c>
      <c r="N19" s="153" t="str">
        <f>IFERROR(IF(M19/L19&gt;100%,100%,M19/L19),"-")</f>
        <v>-</v>
      </c>
      <c r="O19" s="40" t="s">
        <v>150</v>
      </c>
      <c r="P19" s="32">
        <v>4168994307.4899998</v>
      </c>
      <c r="Q19" s="32">
        <v>3998939014</v>
      </c>
      <c r="R19" s="34"/>
      <c r="S19" s="34"/>
      <c r="T19" s="33"/>
      <c r="U19" s="94">
        <f>SUM(P19:T49)</f>
        <v>101146333232.56001</v>
      </c>
      <c r="V19" s="30">
        <v>4168994307.4899998</v>
      </c>
      <c r="W19" s="32">
        <v>3998939014</v>
      </c>
      <c r="X19" s="34"/>
      <c r="Y19" s="34"/>
      <c r="Z19" s="31"/>
      <c r="AA19" s="79">
        <f>SUM(V19:Z49)</f>
        <v>47511120673.649994</v>
      </c>
      <c r="AB19" s="158">
        <f>IFERROR(AA19/U19,"-")</f>
        <v>0.46972657490618447</v>
      </c>
      <c r="AC19" s="159"/>
      <c r="AD19" s="71" t="s">
        <v>36</v>
      </c>
      <c r="AE19" s="71" t="s">
        <v>37</v>
      </c>
    </row>
    <row r="20" spans="1:31" s="131" customFormat="1" ht="42.75" x14ac:dyDescent="0.2">
      <c r="A20" s="36">
        <v>215</v>
      </c>
      <c r="B20" s="3" t="s">
        <v>51</v>
      </c>
      <c r="C20" s="3" t="s">
        <v>52</v>
      </c>
      <c r="D20" s="6" t="s">
        <v>56</v>
      </c>
      <c r="E20" s="4" t="s">
        <v>57</v>
      </c>
      <c r="F20" s="137" t="s">
        <v>58</v>
      </c>
      <c r="G20" s="51">
        <v>2022680010046</v>
      </c>
      <c r="H20" s="5" t="s">
        <v>94</v>
      </c>
      <c r="I20" s="5"/>
      <c r="J20" s="138">
        <v>44927</v>
      </c>
      <c r="K20" s="138">
        <v>45291</v>
      </c>
      <c r="L20" s="83"/>
      <c r="M20" s="118"/>
      <c r="N20" s="156"/>
      <c r="O20" s="40" t="s">
        <v>122</v>
      </c>
      <c r="P20" s="32">
        <v>5595006016.8400002</v>
      </c>
      <c r="Q20" s="30"/>
      <c r="R20" s="34"/>
      <c r="S20" s="34"/>
      <c r="T20" s="33"/>
      <c r="U20" s="94"/>
      <c r="V20" s="30">
        <v>5595006016.8400002</v>
      </c>
      <c r="W20" s="30"/>
      <c r="X20" s="34"/>
      <c r="Y20" s="34"/>
      <c r="Z20" s="31"/>
      <c r="AA20" s="80"/>
      <c r="AB20" s="160"/>
      <c r="AC20" s="161"/>
      <c r="AD20" s="72"/>
      <c r="AE20" s="72"/>
    </row>
    <row r="21" spans="1:31" s="131" customFormat="1" ht="57" x14ac:dyDescent="0.2">
      <c r="A21" s="36">
        <v>215</v>
      </c>
      <c r="B21" s="3" t="s">
        <v>51</v>
      </c>
      <c r="C21" s="3" t="s">
        <v>52</v>
      </c>
      <c r="D21" s="6" t="s">
        <v>56</v>
      </c>
      <c r="E21" s="4" t="s">
        <v>57</v>
      </c>
      <c r="F21" s="137" t="s">
        <v>58</v>
      </c>
      <c r="G21" s="51">
        <v>2022680010054</v>
      </c>
      <c r="H21" s="5" t="s">
        <v>86</v>
      </c>
      <c r="I21" s="5"/>
      <c r="J21" s="138">
        <v>44927</v>
      </c>
      <c r="K21" s="138">
        <v>45291</v>
      </c>
      <c r="L21" s="83"/>
      <c r="M21" s="118"/>
      <c r="N21" s="156"/>
      <c r="O21" s="40" t="s">
        <v>122</v>
      </c>
      <c r="P21" s="32">
        <v>6976351160</v>
      </c>
      <c r="Q21" s="162"/>
      <c r="R21" s="34"/>
      <c r="S21" s="34"/>
      <c r="T21" s="33"/>
      <c r="U21" s="94"/>
      <c r="V21" s="30">
        <v>6976351160</v>
      </c>
      <c r="W21" s="30"/>
      <c r="X21" s="34"/>
      <c r="Y21" s="34"/>
      <c r="Z21" s="31"/>
      <c r="AA21" s="80"/>
      <c r="AB21" s="160"/>
      <c r="AC21" s="161"/>
      <c r="AD21" s="72"/>
      <c r="AE21" s="72"/>
    </row>
    <row r="22" spans="1:31" s="131" customFormat="1" ht="57" x14ac:dyDescent="0.2">
      <c r="A22" s="36">
        <v>215</v>
      </c>
      <c r="B22" s="3" t="s">
        <v>51</v>
      </c>
      <c r="C22" s="3" t="s">
        <v>52</v>
      </c>
      <c r="D22" s="6" t="s">
        <v>56</v>
      </c>
      <c r="E22" s="4" t="s">
        <v>57</v>
      </c>
      <c r="F22" s="137" t="s">
        <v>58</v>
      </c>
      <c r="G22" s="51">
        <v>2023680010008</v>
      </c>
      <c r="H22" s="5" t="s">
        <v>155</v>
      </c>
      <c r="I22" s="163"/>
      <c r="J22" s="138">
        <v>44927</v>
      </c>
      <c r="K22" s="138">
        <v>45291</v>
      </c>
      <c r="L22" s="83"/>
      <c r="M22" s="118"/>
      <c r="N22" s="156"/>
      <c r="O22" s="35" t="s">
        <v>122</v>
      </c>
      <c r="P22" s="32">
        <v>1925921463.4100001</v>
      </c>
      <c r="Q22" s="30"/>
      <c r="R22" s="30"/>
      <c r="S22" s="30"/>
      <c r="T22" s="33"/>
      <c r="U22" s="94"/>
      <c r="V22" s="30"/>
      <c r="W22" s="30"/>
      <c r="X22" s="30"/>
      <c r="Y22" s="30"/>
      <c r="Z22" s="31"/>
      <c r="AA22" s="80"/>
      <c r="AB22" s="160"/>
      <c r="AC22" s="161"/>
      <c r="AD22" s="72"/>
      <c r="AE22" s="72"/>
    </row>
    <row r="23" spans="1:31" s="131" customFormat="1" ht="42.75" x14ac:dyDescent="0.2">
      <c r="A23" s="36">
        <v>215</v>
      </c>
      <c r="B23" s="3" t="s">
        <v>51</v>
      </c>
      <c r="C23" s="3" t="s">
        <v>52</v>
      </c>
      <c r="D23" s="6" t="s">
        <v>56</v>
      </c>
      <c r="E23" s="4" t="s">
        <v>57</v>
      </c>
      <c r="F23" s="137" t="s">
        <v>58</v>
      </c>
      <c r="G23" s="51">
        <v>2022680010047</v>
      </c>
      <c r="H23" s="5" t="s">
        <v>95</v>
      </c>
      <c r="I23" s="163"/>
      <c r="J23" s="138">
        <v>44927</v>
      </c>
      <c r="K23" s="138">
        <v>45291</v>
      </c>
      <c r="L23" s="83"/>
      <c r="M23" s="118"/>
      <c r="N23" s="156"/>
      <c r="O23" s="40" t="s">
        <v>123</v>
      </c>
      <c r="P23" s="32">
        <f>7246113637.15-406298821.1</f>
        <v>6839814816.0499992</v>
      </c>
      <c r="Q23" s="30"/>
      <c r="R23" s="30"/>
      <c r="S23" s="30"/>
      <c r="T23" s="33"/>
      <c r="U23" s="94"/>
      <c r="V23" s="30">
        <v>6839814816.0500002</v>
      </c>
      <c r="W23" s="30"/>
      <c r="X23" s="30"/>
      <c r="Y23" s="30"/>
      <c r="Z23" s="31"/>
      <c r="AA23" s="80"/>
      <c r="AB23" s="160"/>
      <c r="AC23" s="161"/>
      <c r="AD23" s="72"/>
      <c r="AE23" s="72"/>
    </row>
    <row r="24" spans="1:31" s="131" customFormat="1" ht="42.75" x14ac:dyDescent="0.2">
      <c r="A24" s="36">
        <v>215</v>
      </c>
      <c r="B24" s="3" t="s">
        <v>51</v>
      </c>
      <c r="C24" s="3" t="s">
        <v>52</v>
      </c>
      <c r="D24" s="6" t="s">
        <v>56</v>
      </c>
      <c r="E24" s="4" t="s">
        <v>57</v>
      </c>
      <c r="F24" s="137" t="s">
        <v>58</v>
      </c>
      <c r="G24" s="51">
        <v>2022680010048</v>
      </c>
      <c r="H24" s="5" t="s">
        <v>85</v>
      </c>
      <c r="I24" s="163"/>
      <c r="J24" s="138">
        <v>44927</v>
      </c>
      <c r="K24" s="138">
        <v>45291</v>
      </c>
      <c r="L24" s="83"/>
      <c r="M24" s="118"/>
      <c r="N24" s="156"/>
      <c r="O24" s="40" t="s">
        <v>124</v>
      </c>
      <c r="P24" s="32">
        <f>10789776795.36+288637559-1278574017.69</f>
        <v>9799840336.6700001</v>
      </c>
      <c r="Q24" s="32"/>
      <c r="R24" s="32"/>
      <c r="S24" s="32"/>
      <c r="T24" s="33"/>
      <c r="U24" s="94"/>
      <c r="V24" s="32">
        <v>9799840336.6700001</v>
      </c>
      <c r="W24" s="32"/>
      <c r="X24" s="32"/>
      <c r="Y24" s="32"/>
      <c r="Z24" s="31"/>
      <c r="AA24" s="80"/>
      <c r="AB24" s="160"/>
      <c r="AC24" s="161"/>
      <c r="AD24" s="72"/>
      <c r="AE24" s="72"/>
    </row>
    <row r="25" spans="1:31" s="131" customFormat="1" ht="42.75" x14ac:dyDescent="0.2">
      <c r="A25" s="36">
        <v>215</v>
      </c>
      <c r="B25" s="3" t="s">
        <v>51</v>
      </c>
      <c r="C25" s="3" t="s">
        <v>52</v>
      </c>
      <c r="D25" s="6" t="s">
        <v>56</v>
      </c>
      <c r="E25" s="4" t="s">
        <v>57</v>
      </c>
      <c r="F25" s="137" t="s">
        <v>58</v>
      </c>
      <c r="G25" s="51">
        <v>2023680010007</v>
      </c>
      <c r="H25" s="5" t="s">
        <v>145</v>
      </c>
      <c r="I25" s="163"/>
      <c r="J25" s="138">
        <v>44927</v>
      </c>
      <c r="K25" s="138">
        <v>45291</v>
      </c>
      <c r="L25" s="83"/>
      <c r="M25" s="118"/>
      <c r="N25" s="156"/>
      <c r="O25" s="40" t="s">
        <v>152</v>
      </c>
      <c r="P25" s="32">
        <f>13811927587+500000000</f>
        <v>14311927587</v>
      </c>
      <c r="Q25" s="32"/>
      <c r="R25" s="32"/>
      <c r="S25" s="32"/>
      <c r="T25" s="33"/>
      <c r="U25" s="94"/>
      <c r="V25" s="32"/>
      <c r="W25" s="32"/>
      <c r="X25" s="32"/>
      <c r="Y25" s="32"/>
      <c r="Z25" s="31"/>
      <c r="AA25" s="80"/>
      <c r="AB25" s="160"/>
      <c r="AC25" s="161"/>
      <c r="AD25" s="72"/>
      <c r="AE25" s="72"/>
    </row>
    <row r="26" spans="1:31" s="131" customFormat="1" ht="42.75" x14ac:dyDescent="0.2">
      <c r="A26" s="36">
        <v>215</v>
      </c>
      <c r="B26" s="3" t="s">
        <v>51</v>
      </c>
      <c r="C26" s="3" t="s">
        <v>52</v>
      </c>
      <c r="D26" s="6" t="s">
        <v>56</v>
      </c>
      <c r="E26" s="4" t="s">
        <v>57</v>
      </c>
      <c r="F26" s="137" t="s">
        <v>58</v>
      </c>
      <c r="G26" s="51">
        <v>2022680010050</v>
      </c>
      <c r="H26" s="5" t="s">
        <v>96</v>
      </c>
      <c r="I26" s="163"/>
      <c r="J26" s="138">
        <v>44927</v>
      </c>
      <c r="K26" s="138">
        <v>45291</v>
      </c>
      <c r="L26" s="83"/>
      <c r="M26" s="118"/>
      <c r="N26" s="156"/>
      <c r="O26" s="40" t="s">
        <v>125</v>
      </c>
      <c r="P26" s="32">
        <f>1290288809.47-86632098.47</f>
        <v>1203656711</v>
      </c>
      <c r="Q26" s="32"/>
      <c r="R26" s="32"/>
      <c r="S26" s="32"/>
      <c r="T26" s="33"/>
      <c r="U26" s="94"/>
      <c r="V26" s="50">
        <v>1203656711</v>
      </c>
      <c r="W26" s="32"/>
      <c r="X26" s="32"/>
      <c r="Y26" s="32"/>
      <c r="Z26" s="31"/>
      <c r="AA26" s="80"/>
      <c r="AB26" s="160"/>
      <c r="AC26" s="161"/>
      <c r="AD26" s="72"/>
      <c r="AE26" s="72"/>
    </row>
    <row r="27" spans="1:31" s="131" customFormat="1" ht="42.75" x14ac:dyDescent="0.2">
      <c r="A27" s="36">
        <v>215</v>
      </c>
      <c r="B27" s="3" t="s">
        <v>51</v>
      </c>
      <c r="C27" s="3" t="s">
        <v>52</v>
      </c>
      <c r="D27" s="6" t="s">
        <v>56</v>
      </c>
      <c r="E27" s="4" t="s">
        <v>57</v>
      </c>
      <c r="F27" s="137" t="s">
        <v>58</v>
      </c>
      <c r="G27" s="51"/>
      <c r="H27" s="5" t="s">
        <v>192</v>
      </c>
      <c r="I27" s="163"/>
      <c r="J27" s="138">
        <v>44927</v>
      </c>
      <c r="K27" s="138">
        <v>45291</v>
      </c>
      <c r="L27" s="83"/>
      <c r="M27" s="118"/>
      <c r="N27" s="156"/>
      <c r="O27" s="40" t="s">
        <v>193</v>
      </c>
      <c r="P27" s="32">
        <f>470000000+196414103.51+1667307685.19</f>
        <v>2333721788.6999998</v>
      </c>
      <c r="Q27" s="32"/>
      <c r="R27" s="32"/>
      <c r="S27" s="32"/>
      <c r="T27" s="33"/>
      <c r="U27" s="94"/>
      <c r="V27" s="32"/>
      <c r="W27" s="32"/>
      <c r="X27" s="32"/>
      <c r="Y27" s="32"/>
      <c r="Z27" s="31"/>
      <c r="AA27" s="80"/>
      <c r="AB27" s="160"/>
      <c r="AC27" s="161"/>
      <c r="AD27" s="72"/>
      <c r="AE27" s="72"/>
    </row>
    <row r="28" spans="1:31" s="131" customFormat="1" ht="41.45" customHeight="1" x14ac:dyDescent="0.2">
      <c r="A28" s="36">
        <v>215</v>
      </c>
      <c r="B28" s="3" t="s">
        <v>51</v>
      </c>
      <c r="C28" s="3" t="s">
        <v>52</v>
      </c>
      <c r="D28" s="6" t="s">
        <v>56</v>
      </c>
      <c r="E28" s="4" t="s">
        <v>57</v>
      </c>
      <c r="F28" s="137" t="s">
        <v>58</v>
      </c>
      <c r="G28" s="51">
        <v>2021680010115</v>
      </c>
      <c r="H28" s="5" t="s">
        <v>139</v>
      </c>
      <c r="I28" s="163"/>
      <c r="J28" s="138">
        <v>44927</v>
      </c>
      <c r="K28" s="138">
        <v>45291</v>
      </c>
      <c r="L28" s="83"/>
      <c r="M28" s="118"/>
      <c r="N28" s="156"/>
      <c r="O28" s="40" t="s">
        <v>140</v>
      </c>
      <c r="P28" s="32">
        <v>171917428.49000001</v>
      </c>
      <c r="Q28" s="32"/>
      <c r="R28" s="32"/>
      <c r="S28" s="32"/>
      <c r="T28" s="33"/>
      <c r="U28" s="94"/>
      <c r="V28" s="32">
        <v>171917428</v>
      </c>
      <c r="W28" s="32"/>
      <c r="X28" s="32"/>
      <c r="Y28" s="32"/>
      <c r="Z28" s="31"/>
      <c r="AA28" s="80"/>
      <c r="AB28" s="160"/>
      <c r="AC28" s="161"/>
      <c r="AD28" s="72"/>
      <c r="AE28" s="72"/>
    </row>
    <row r="29" spans="1:31" s="131" customFormat="1" ht="61.9" customHeight="1" x14ac:dyDescent="0.2">
      <c r="A29" s="36">
        <v>215</v>
      </c>
      <c r="B29" s="3" t="s">
        <v>51</v>
      </c>
      <c r="C29" s="3" t="s">
        <v>52</v>
      </c>
      <c r="D29" s="6" t="s">
        <v>56</v>
      </c>
      <c r="E29" s="4" t="s">
        <v>57</v>
      </c>
      <c r="F29" s="137" t="s">
        <v>58</v>
      </c>
      <c r="G29" s="51">
        <v>2022680010041</v>
      </c>
      <c r="H29" s="52" t="s">
        <v>216</v>
      </c>
      <c r="I29" s="163" t="s">
        <v>216</v>
      </c>
      <c r="J29" s="138">
        <v>44927</v>
      </c>
      <c r="K29" s="138">
        <v>45291</v>
      </c>
      <c r="L29" s="83"/>
      <c r="M29" s="118"/>
      <c r="N29" s="156"/>
      <c r="O29" s="43" t="s">
        <v>185</v>
      </c>
      <c r="P29" s="31"/>
      <c r="Q29" s="32"/>
      <c r="R29" s="32"/>
      <c r="S29" s="32"/>
      <c r="T29" s="32">
        <v>2205475404.25</v>
      </c>
      <c r="U29" s="94"/>
      <c r="V29" s="32"/>
      <c r="W29" s="32"/>
      <c r="X29" s="32"/>
      <c r="Y29" s="32"/>
      <c r="Z29" s="31"/>
      <c r="AA29" s="80"/>
      <c r="AB29" s="160"/>
      <c r="AC29" s="161"/>
      <c r="AD29" s="72"/>
      <c r="AE29" s="72"/>
    </row>
    <row r="30" spans="1:31" s="131" customFormat="1" ht="61.9" customHeight="1" x14ac:dyDescent="0.2">
      <c r="A30" s="36">
        <v>215</v>
      </c>
      <c r="B30" s="3" t="s">
        <v>51</v>
      </c>
      <c r="C30" s="3" t="s">
        <v>52</v>
      </c>
      <c r="D30" s="6" t="s">
        <v>56</v>
      </c>
      <c r="E30" s="4" t="s">
        <v>57</v>
      </c>
      <c r="F30" s="137" t="s">
        <v>58</v>
      </c>
      <c r="G30" s="51">
        <v>2022680010041</v>
      </c>
      <c r="H30" s="52" t="s">
        <v>84</v>
      </c>
      <c r="I30" s="163"/>
      <c r="J30" s="138">
        <v>44927</v>
      </c>
      <c r="K30" s="138">
        <v>45291</v>
      </c>
      <c r="L30" s="83"/>
      <c r="M30" s="118"/>
      <c r="N30" s="156"/>
      <c r="O30" s="43" t="s">
        <v>186</v>
      </c>
      <c r="P30" s="50">
        <v>1672805757.78</v>
      </c>
      <c r="Q30" s="32"/>
      <c r="R30" s="32"/>
      <c r="S30" s="32"/>
      <c r="T30" s="164">
        <v>3298998391.4800005</v>
      </c>
      <c r="U30" s="94"/>
      <c r="V30" s="50">
        <v>1672805757.78</v>
      </c>
      <c r="W30" s="32"/>
      <c r="X30" s="32"/>
      <c r="Y30" s="32"/>
      <c r="Z30" s="164">
        <v>2222174931.2200003</v>
      </c>
      <c r="AA30" s="80"/>
      <c r="AB30" s="160"/>
      <c r="AC30" s="161"/>
      <c r="AD30" s="72"/>
      <c r="AE30" s="72"/>
    </row>
    <row r="31" spans="1:31" s="131" customFormat="1" ht="47.25" customHeight="1" x14ac:dyDescent="0.2">
      <c r="A31" s="36">
        <v>215</v>
      </c>
      <c r="B31" s="3" t="s">
        <v>51</v>
      </c>
      <c r="C31" s="3" t="s">
        <v>52</v>
      </c>
      <c r="D31" s="6" t="s">
        <v>56</v>
      </c>
      <c r="E31" s="4" t="s">
        <v>57</v>
      </c>
      <c r="F31" s="137" t="s">
        <v>58</v>
      </c>
      <c r="G31" s="51"/>
      <c r="H31" s="5" t="s">
        <v>184</v>
      </c>
      <c r="I31" s="163"/>
      <c r="J31" s="138"/>
      <c r="K31" s="138"/>
      <c r="L31" s="83"/>
      <c r="M31" s="118"/>
      <c r="N31" s="156"/>
      <c r="O31" s="43" t="s">
        <v>187</v>
      </c>
      <c r="P31" s="37">
        <v>467189912.44</v>
      </c>
      <c r="Q31" s="32"/>
      <c r="R31" s="32"/>
      <c r="S31" s="32"/>
      <c r="T31" s="32"/>
      <c r="U31" s="94"/>
      <c r="V31" s="32"/>
      <c r="W31" s="32"/>
      <c r="X31" s="32"/>
      <c r="Y31" s="32"/>
      <c r="Z31" s="31"/>
      <c r="AA31" s="80"/>
      <c r="AB31" s="160"/>
      <c r="AC31" s="161"/>
      <c r="AD31" s="72"/>
      <c r="AE31" s="72"/>
    </row>
    <row r="32" spans="1:31" s="131" customFormat="1" ht="66.75" customHeight="1" x14ac:dyDescent="0.2">
      <c r="A32" s="36">
        <v>215</v>
      </c>
      <c r="B32" s="3" t="s">
        <v>51</v>
      </c>
      <c r="C32" s="3" t="s">
        <v>52</v>
      </c>
      <c r="D32" s="6" t="s">
        <v>56</v>
      </c>
      <c r="E32" s="4" t="s">
        <v>57</v>
      </c>
      <c r="F32" s="137" t="s">
        <v>58</v>
      </c>
      <c r="G32" s="51">
        <v>2022680010045</v>
      </c>
      <c r="H32" s="5" t="s">
        <v>149</v>
      </c>
      <c r="I32" s="163"/>
      <c r="J32" s="138"/>
      <c r="K32" s="138"/>
      <c r="L32" s="83"/>
      <c r="M32" s="118"/>
      <c r="N32" s="156"/>
      <c r="O32" s="40" t="s">
        <v>131</v>
      </c>
      <c r="P32" s="32">
        <v>267379215.44</v>
      </c>
      <c r="Q32" s="32"/>
      <c r="R32" s="32"/>
      <c r="S32" s="32"/>
      <c r="T32" s="33"/>
      <c r="U32" s="94"/>
      <c r="V32" s="32"/>
      <c r="W32" s="32"/>
      <c r="X32" s="32"/>
      <c r="Y32" s="32"/>
      <c r="Z32" s="31"/>
      <c r="AA32" s="80"/>
      <c r="AB32" s="160"/>
      <c r="AC32" s="161"/>
      <c r="AD32" s="72"/>
      <c r="AE32" s="72"/>
    </row>
    <row r="33" spans="1:31" s="131" customFormat="1" ht="66.75" customHeight="1" x14ac:dyDescent="0.2">
      <c r="A33" s="36">
        <v>215</v>
      </c>
      <c r="B33" s="3" t="s">
        <v>51</v>
      </c>
      <c r="C33" s="3" t="s">
        <v>52</v>
      </c>
      <c r="D33" s="6" t="s">
        <v>56</v>
      </c>
      <c r="E33" s="4" t="s">
        <v>57</v>
      </c>
      <c r="F33" s="137" t="s">
        <v>58</v>
      </c>
      <c r="G33" s="51"/>
      <c r="H33" s="5" t="s">
        <v>188</v>
      </c>
      <c r="I33" s="163"/>
      <c r="J33" s="138"/>
      <c r="K33" s="138"/>
      <c r="L33" s="83"/>
      <c r="M33" s="118"/>
      <c r="N33" s="156"/>
      <c r="O33" s="40" t="s">
        <v>190</v>
      </c>
      <c r="P33" s="32">
        <f>3727166660+1146058149.8</f>
        <v>4873224809.8000002</v>
      </c>
      <c r="Q33" s="32"/>
      <c r="R33" s="32"/>
      <c r="S33" s="32"/>
      <c r="T33" s="33"/>
      <c r="U33" s="94"/>
      <c r="V33" s="32"/>
      <c r="W33" s="32"/>
      <c r="X33" s="32"/>
      <c r="Y33" s="32"/>
      <c r="Z33" s="31"/>
      <c r="AA33" s="80"/>
      <c r="AB33" s="160"/>
      <c r="AC33" s="161"/>
      <c r="AD33" s="72"/>
      <c r="AE33" s="72"/>
    </row>
    <row r="34" spans="1:31" s="131" customFormat="1" ht="66.75" customHeight="1" x14ac:dyDescent="0.2">
      <c r="A34" s="36">
        <v>215</v>
      </c>
      <c r="B34" s="3" t="s">
        <v>51</v>
      </c>
      <c r="C34" s="3" t="s">
        <v>52</v>
      </c>
      <c r="D34" s="6" t="s">
        <v>56</v>
      </c>
      <c r="E34" s="4" t="s">
        <v>57</v>
      </c>
      <c r="F34" s="137" t="s">
        <v>58</v>
      </c>
      <c r="G34" s="51"/>
      <c r="H34" s="52" t="s">
        <v>218</v>
      </c>
      <c r="I34" s="163"/>
      <c r="J34" s="138">
        <v>44927</v>
      </c>
      <c r="K34" s="138">
        <v>45291</v>
      </c>
      <c r="L34" s="124"/>
      <c r="M34" s="125"/>
      <c r="N34" s="165"/>
      <c r="O34" s="46" t="s">
        <v>189</v>
      </c>
      <c r="P34" s="50">
        <v>6226482337.4899998</v>
      </c>
      <c r="Q34" s="32"/>
      <c r="R34" s="32"/>
      <c r="S34" s="32"/>
      <c r="T34" s="33"/>
      <c r="U34" s="94"/>
      <c r="V34" s="32"/>
      <c r="W34" s="32"/>
      <c r="X34" s="32"/>
      <c r="Y34" s="32"/>
      <c r="Z34" s="31"/>
      <c r="AA34" s="80"/>
      <c r="AB34" s="160"/>
      <c r="AC34" s="161"/>
      <c r="AD34" s="72"/>
      <c r="AE34" s="72"/>
    </row>
    <row r="35" spans="1:31" s="131" customFormat="1" ht="47.25" customHeight="1" x14ac:dyDescent="0.2">
      <c r="A35" s="36">
        <v>215</v>
      </c>
      <c r="B35" s="3" t="s">
        <v>51</v>
      </c>
      <c r="C35" s="3" t="s">
        <v>52</v>
      </c>
      <c r="D35" s="6" t="s">
        <v>56</v>
      </c>
      <c r="E35" s="4" t="s">
        <v>57</v>
      </c>
      <c r="F35" s="137" t="s">
        <v>58</v>
      </c>
      <c r="G35" s="51">
        <v>2022680010124</v>
      </c>
      <c r="H35" s="5" t="s">
        <v>97</v>
      </c>
      <c r="I35" s="163"/>
      <c r="J35" s="138">
        <v>44927</v>
      </c>
      <c r="K35" s="138">
        <v>45291</v>
      </c>
      <c r="L35" s="83"/>
      <c r="M35" s="118"/>
      <c r="N35" s="156"/>
      <c r="O35" s="40" t="s">
        <v>126</v>
      </c>
      <c r="P35" s="32">
        <f>1358682435.82+141317564.18</f>
        <v>1500000000</v>
      </c>
      <c r="Q35" s="32"/>
      <c r="R35" s="32"/>
      <c r="S35" s="32"/>
      <c r="T35" s="33"/>
      <c r="U35" s="94"/>
      <c r="V35" s="32"/>
      <c r="W35" s="32"/>
      <c r="X35" s="32"/>
      <c r="Y35" s="32"/>
      <c r="Z35" s="31"/>
      <c r="AA35" s="80"/>
      <c r="AB35" s="160"/>
      <c r="AC35" s="161"/>
      <c r="AD35" s="72"/>
      <c r="AE35" s="72"/>
    </row>
    <row r="36" spans="1:31" s="131" customFormat="1" ht="47.25" customHeight="1" x14ac:dyDescent="0.2">
      <c r="A36" s="36">
        <v>215</v>
      </c>
      <c r="B36" s="3" t="s">
        <v>51</v>
      </c>
      <c r="C36" s="3" t="s">
        <v>52</v>
      </c>
      <c r="D36" s="6" t="s">
        <v>56</v>
      </c>
      <c r="E36" s="4" t="s">
        <v>57</v>
      </c>
      <c r="F36" s="137" t="s">
        <v>58</v>
      </c>
      <c r="G36" s="51">
        <v>2022680010004</v>
      </c>
      <c r="H36" s="5" t="s">
        <v>146</v>
      </c>
      <c r="I36" s="163"/>
      <c r="J36" s="138">
        <v>44927</v>
      </c>
      <c r="K36" s="138">
        <v>45291</v>
      </c>
      <c r="L36" s="83"/>
      <c r="M36" s="118"/>
      <c r="N36" s="156"/>
      <c r="O36" s="40" t="s">
        <v>134</v>
      </c>
      <c r="P36" s="32">
        <v>79500000</v>
      </c>
      <c r="Q36" s="32"/>
      <c r="R36" s="32"/>
      <c r="S36" s="32"/>
      <c r="T36" s="33"/>
      <c r="U36" s="94"/>
      <c r="V36" s="32">
        <v>79500000</v>
      </c>
      <c r="W36" s="32"/>
      <c r="X36" s="32"/>
      <c r="Y36" s="32"/>
      <c r="Z36" s="31"/>
      <c r="AA36" s="80"/>
      <c r="AB36" s="160"/>
      <c r="AC36" s="161"/>
      <c r="AD36" s="72"/>
      <c r="AE36" s="72" t="s">
        <v>37</v>
      </c>
    </row>
    <row r="37" spans="1:31" s="131" customFormat="1" ht="48" customHeight="1" x14ac:dyDescent="0.2">
      <c r="A37" s="36">
        <v>215</v>
      </c>
      <c r="B37" s="3" t="s">
        <v>51</v>
      </c>
      <c r="C37" s="3" t="s">
        <v>52</v>
      </c>
      <c r="D37" s="6" t="s">
        <v>56</v>
      </c>
      <c r="E37" s="4" t="s">
        <v>57</v>
      </c>
      <c r="F37" s="137" t="s">
        <v>58</v>
      </c>
      <c r="G37" s="51">
        <v>2021680010130</v>
      </c>
      <c r="H37" s="5" t="s">
        <v>136</v>
      </c>
      <c r="I37" s="163"/>
      <c r="J37" s="138">
        <v>44927</v>
      </c>
      <c r="K37" s="138">
        <v>45291</v>
      </c>
      <c r="L37" s="83"/>
      <c r="M37" s="118"/>
      <c r="N37" s="156"/>
      <c r="O37" s="40" t="s">
        <v>172</v>
      </c>
      <c r="P37" s="32">
        <f>698770488+1561284846</f>
        <v>2260055334</v>
      </c>
      <c r="Q37" s="32"/>
      <c r="R37" s="32"/>
      <c r="S37" s="32"/>
      <c r="T37" s="33"/>
      <c r="U37" s="94"/>
      <c r="V37" s="32">
        <v>1426206765.27</v>
      </c>
      <c r="W37" s="32"/>
      <c r="X37" s="32"/>
      <c r="Y37" s="32"/>
      <c r="Z37" s="31"/>
      <c r="AA37" s="80"/>
      <c r="AB37" s="160"/>
      <c r="AC37" s="161"/>
      <c r="AD37" s="72"/>
      <c r="AE37" s="72" t="s">
        <v>37</v>
      </c>
    </row>
    <row r="38" spans="1:31" s="131" customFormat="1" ht="48" customHeight="1" x14ac:dyDescent="0.2">
      <c r="A38" s="36">
        <v>215</v>
      </c>
      <c r="B38" s="3" t="s">
        <v>51</v>
      </c>
      <c r="C38" s="3" t="s">
        <v>52</v>
      </c>
      <c r="D38" s="6" t="s">
        <v>56</v>
      </c>
      <c r="E38" s="4" t="s">
        <v>57</v>
      </c>
      <c r="F38" s="137" t="s">
        <v>58</v>
      </c>
      <c r="G38" s="51"/>
      <c r="H38" s="5" t="s">
        <v>168</v>
      </c>
      <c r="I38" s="163"/>
      <c r="J38" s="138"/>
      <c r="K38" s="138"/>
      <c r="L38" s="83"/>
      <c r="M38" s="118"/>
      <c r="N38" s="156"/>
      <c r="O38" s="40" t="s">
        <v>120</v>
      </c>
      <c r="P38" s="32">
        <f>4212018044</f>
        <v>4212018044</v>
      </c>
      <c r="Q38" s="32"/>
      <c r="R38" s="32"/>
      <c r="S38" s="32"/>
      <c r="T38" s="33"/>
      <c r="U38" s="94"/>
      <c r="V38" s="32"/>
      <c r="W38" s="32"/>
      <c r="X38" s="32"/>
      <c r="Y38" s="32"/>
      <c r="Z38" s="31"/>
      <c r="AA38" s="80"/>
      <c r="AB38" s="160"/>
      <c r="AC38" s="161"/>
      <c r="AD38" s="72"/>
      <c r="AE38" s="72"/>
    </row>
    <row r="39" spans="1:31" s="131" customFormat="1" ht="47.25" customHeight="1" x14ac:dyDescent="0.2">
      <c r="A39" s="36">
        <v>215</v>
      </c>
      <c r="B39" s="3" t="s">
        <v>51</v>
      </c>
      <c r="C39" s="3" t="s">
        <v>52</v>
      </c>
      <c r="D39" s="6" t="s">
        <v>56</v>
      </c>
      <c r="E39" s="4" t="s">
        <v>57</v>
      </c>
      <c r="F39" s="137" t="s">
        <v>58</v>
      </c>
      <c r="G39" s="51">
        <v>2021680010211</v>
      </c>
      <c r="H39" s="5" t="s">
        <v>137</v>
      </c>
      <c r="I39" s="163"/>
      <c r="J39" s="138">
        <v>44927</v>
      </c>
      <c r="K39" s="138">
        <v>45291</v>
      </c>
      <c r="L39" s="83"/>
      <c r="M39" s="118"/>
      <c r="N39" s="156"/>
      <c r="O39" s="40" t="s">
        <v>120</v>
      </c>
      <c r="P39" s="32">
        <v>288642469</v>
      </c>
      <c r="Q39" s="32"/>
      <c r="R39" s="32"/>
      <c r="S39" s="32"/>
      <c r="T39" s="33"/>
      <c r="U39" s="94"/>
      <c r="V39" s="32">
        <v>288639042.76999998</v>
      </c>
      <c r="W39" s="32"/>
      <c r="X39" s="32"/>
      <c r="Y39" s="32"/>
      <c r="Z39" s="31"/>
      <c r="AA39" s="80"/>
      <c r="AB39" s="160"/>
      <c r="AC39" s="161"/>
      <c r="AD39" s="72"/>
      <c r="AE39" s="72" t="s">
        <v>37</v>
      </c>
    </row>
    <row r="40" spans="1:31" s="131" customFormat="1" ht="47.25" customHeight="1" x14ac:dyDescent="0.2">
      <c r="A40" s="36">
        <v>215</v>
      </c>
      <c r="B40" s="3" t="s">
        <v>51</v>
      </c>
      <c r="C40" s="3" t="s">
        <v>52</v>
      </c>
      <c r="D40" s="6" t="s">
        <v>56</v>
      </c>
      <c r="E40" s="4" t="s">
        <v>57</v>
      </c>
      <c r="F40" s="137" t="s">
        <v>58</v>
      </c>
      <c r="G40" s="51">
        <v>2021680010208</v>
      </c>
      <c r="H40" s="5" t="s">
        <v>138</v>
      </c>
      <c r="I40" s="163"/>
      <c r="J40" s="138">
        <v>44927</v>
      </c>
      <c r="K40" s="138">
        <v>45291</v>
      </c>
      <c r="L40" s="83"/>
      <c r="M40" s="118"/>
      <c r="N40" s="156"/>
      <c r="O40" s="40" t="s">
        <v>120</v>
      </c>
      <c r="P40" s="32">
        <v>77850000</v>
      </c>
      <c r="Q40" s="32"/>
      <c r="R40" s="32"/>
      <c r="S40" s="32"/>
      <c r="T40" s="33"/>
      <c r="U40" s="94"/>
      <c r="V40" s="32">
        <v>77875082.239999995</v>
      </c>
      <c r="W40" s="32"/>
      <c r="X40" s="32"/>
      <c r="Y40" s="32"/>
      <c r="Z40" s="31"/>
      <c r="AA40" s="80"/>
      <c r="AB40" s="160"/>
      <c r="AC40" s="161"/>
      <c r="AD40" s="72"/>
      <c r="AE40" s="72" t="s">
        <v>37</v>
      </c>
    </row>
    <row r="41" spans="1:31" s="131" customFormat="1" ht="47.25" customHeight="1" x14ac:dyDescent="0.2">
      <c r="A41" s="36">
        <v>215</v>
      </c>
      <c r="B41" s="3" t="s">
        <v>51</v>
      </c>
      <c r="C41" s="3" t="s">
        <v>52</v>
      </c>
      <c r="D41" s="6" t="s">
        <v>56</v>
      </c>
      <c r="E41" s="4" t="s">
        <v>57</v>
      </c>
      <c r="F41" s="137" t="s">
        <v>58</v>
      </c>
      <c r="G41" s="51">
        <v>2021680010134</v>
      </c>
      <c r="H41" s="5" t="s">
        <v>144</v>
      </c>
      <c r="I41" s="163"/>
      <c r="J41" s="138">
        <v>44927</v>
      </c>
      <c r="K41" s="138">
        <v>45291</v>
      </c>
      <c r="L41" s="83"/>
      <c r="M41" s="118"/>
      <c r="N41" s="156"/>
      <c r="O41" s="40" t="s">
        <v>132</v>
      </c>
      <c r="P41" s="33">
        <v>500000000</v>
      </c>
      <c r="Q41" s="32"/>
      <c r="R41" s="32"/>
      <c r="S41" s="32"/>
      <c r="T41" s="162"/>
      <c r="U41" s="94"/>
      <c r="V41" s="32">
        <v>500000000</v>
      </c>
      <c r="W41" s="32"/>
      <c r="X41" s="32"/>
      <c r="Y41" s="32"/>
      <c r="Z41" s="31"/>
      <c r="AA41" s="80"/>
      <c r="AB41" s="160"/>
      <c r="AC41" s="161"/>
      <c r="AD41" s="72"/>
      <c r="AE41" s="72" t="s">
        <v>37</v>
      </c>
    </row>
    <row r="42" spans="1:31" s="131" customFormat="1" ht="47.25" customHeight="1" x14ac:dyDescent="0.2">
      <c r="A42" s="36">
        <v>215</v>
      </c>
      <c r="B42" s="3" t="s">
        <v>51</v>
      </c>
      <c r="C42" s="3" t="s">
        <v>52</v>
      </c>
      <c r="D42" s="6" t="s">
        <v>56</v>
      </c>
      <c r="E42" s="4" t="s">
        <v>57</v>
      </c>
      <c r="F42" s="137" t="s">
        <v>58</v>
      </c>
      <c r="G42" s="51">
        <v>2022680010051</v>
      </c>
      <c r="H42" s="5" t="s">
        <v>156</v>
      </c>
      <c r="I42" s="163"/>
      <c r="J42" s="138">
        <v>44927</v>
      </c>
      <c r="K42" s="138">
        <v>45291</v>
      </c>
      <c r="L42" s="83"/>
      <c r="M42" s="118"/>
      <c r="N42" s="156"/>
      <c r="O42" s="40" t="s">
        <v>132</v>
      </c>
      <c r="P42" s="33">
        <v>270000000</v>
      </c>
      <c r="Q42" s="32"/>
      <c r="R42" s="32"/>
      <c r="S42" s="32"/>
      <c r="T42" s="162"/>
      <c r="U42" s="94"/>
      <c r="V42" s="32">
        <v>270000000</v>
      </c>
      <c r="W42" s="32"/>
      <c r="X42" s="32"/>
      <c r="Y42" s="32"/>
      <c r="Z42" s="31"/>
      <c r="AA42" s="80"/>
      <c r="AB42" s="160"/>
      <c r="AC42" s="161"/>
      <c r="AD42" s="72"/>
      <c r="AE42" s="72"/>
    </row>
    <row r="43" spans="1:31" s="131" customFormat="1" ht="47.25" customHeight="1" x14ac:dyDescent="0.2">
      <c r="A43" s="36">
        <v>215</v>
      </c>
      <c r="B43" s="3" t="s">
        <v>51</v>
      </c>
      <c r="C43" s="3" t="s">
        <v>52</v>
      </c>
      <c r="D43" s="6" t="s">
        <v>56</v>
      </c>
      <c r="E43" s="4" t="s">
        <v>57</v>
      </c>
      <c r="F43" s="137" t="s">
        <v>58</v>
      </c>
      <c r="G43" s="51">
        <v>2022680010038</v>
      </c>
      <c r="H43" s="5" t="s">
        <v>157</v>
      </c>
      <c r="I43" s="163"/>
      <c r="J43" s="138">
        <v>44927</v>
      </c>
      <c r="K43" s="138">
        <v>45291</v>
      </c>
      <c r="L43" s="83"/>
      <c r="M43" s="118"/>
      <c r="N43" s="156"/>
      <c r="O43" s="40" t="s">
        <v>132</v>
      </c>
      <c r="P43" s="31">
        <v>353032442.31999999</v>
      </c>
      <c r="Q43" s="32"/>
      <c r="R43" s="32"/>
      <c r="S43" s="32"/>
      <c r="T43" s="162"/>
      <c r="U43" s="94"/>
      <c r="V43" s="32">
        <v>353032442.31999999</v>
      </c>
      <c r="W43" s="32"/>
      <c r="X43" s="32"/>
      <c r="Y43" s="32"/>
      <c r="Z43" s="31"/>
      <c r="AA43" s="80"/>
      <c r="AB43" s="160"/>
      <c r="AC43" s="161"/>
      <c r="AD43" s="72"/>
      <c r="AE43" s="72"/>
    </row>
    <row r="44" spans="1:31" s="131" customFormat="1" ht="47.25" customHeight="1" x14ac:dyDescent="0.2">
      <c r="A44" s="36">
        <v>215</v>
      </c>
      <c r="B44" s="3" t="s">
        <v>51</v>
      </c>
      <c r="C44" s="3" t="s">
        <v>52</v>
      </c>
      <c r="D44" s="6" t="s">
        <v>56</v>
      </c>
      <c r="E44" s="4" t="s">
        <v>57</v>
      </c>
      <c r="F44" s="137" t="s">
        <v>58</v>
      </c>
      <c r="G44" s="51"/>
      <c r="H44" s="5" t="s">
        <v>179</v>
      </c>
      <c r="I44" s="163"/>
      <c r="J44" s="138"/>
      <c r="K44" s="138"/>
      <c r="L44" s="83"/>
      <c r="M44" s="118"/>
      <c r="N44" s="156"/>
      <c r="O44" s="40" t="s">
        <v>132</v>
      </c>
      <c r="P44" s="31">
        <v>640000000</v>
      </c>
      <c r="Q44" s="32"/>
      <c r="R44" s="32"/>
      <c r="S44" s="32"/>
      <c r="T44" s="162"/>
      <c r="U44" s="94"/>
      <c r="V44" s="32"/>
      <c r="W44" s="32"/>
      <c r="X44" s="32"/>
      <c r="Y44" s="32"/>
      <c r="Z44" s="31"/>
      <c r="AA44" s="80"/>
      <c r="AB44" s="160"/>
      <c r="AC44" s="161"/>
      <c r="AD44" s="72"/>
      <c r="AE44" s="72"/>
    </row>
    <row r="45" spans="1:31" s="131" customFormat="1" ht="47.25" customHeight="1" x14ac:dyDescent="0.2">
      <c r="A45" s="36">
        <v>215</v>
      </c>
      <c r="B45" s="3" t="s">
        <v>51</v>
      </c>
      <c r="C45" s="3" t="s">
        <v>52</v>
      </c>
      <c r="D45" s="6" t="s">
        <v>56</v>
      </c>
      <c r="E45" s="4" t="s">
        <v>57</v>
      </c>
      <c r="F45" s="137" t="s">
        <v>58</v>
      </c>
      <c r="G45" s="51">
        <v>2022680010059</v>
      </c>
      <c r="H45" s="5" t="s">
        <v>173</v>
      </c>
      <c r="I45" s="163"/>
      <c r="J45" s="138">
        <v>44927</v>
      </c>
      <c r="K45" s="138">
        <v>45291</v>
      </c>
      <c r="L45" s="83"/>
      <c r="M45" s="118"/>
      <c r="N45" s="156"/>
      <c r="O45" s="40" t="s">
        <v>174</v>
      </c>
      <c r="P45" s="31">
        <v>1800000000</v>
      </c>
      <c r="Q45" s="31"/>
      <c r="R45" s="32"/>
      <c r="S45" s="32"/>
      <c r="T45" s="162"/>
      <c r="U45" s="94"/>
      <c r="V45" s="31">
        <v>1800000000</v>
      </c>
      <c r="W45" s="32"/>
      <c r="X45" s="32"/>
      <c r="Y45" s="32"/>
      <c r="Z45" s="31"/>
      <c r="AA45" s="80"/>
      <c r="AB45" s="160"/>
      <c r="AC45" s="161"/>
      <c r="AD45" s="72"/>
      <c r="AE45" s="72"/>
    </row>
    <row r="46" spans="1:31" s="131" customFormat="1" ht="47.25" customHeight="1" x14ac:dyDescent="0.2">
      <c r="A46" s="36">
        <v>215</v>
      </c>
      <c r="B46" s="3" t="s">
        <v>51</v>
      </c>
      <c r="C46" s="3" t="s">
        <v>52</v>
      </c>
      <c r="D46" s="6" t="s">
        <v>56</v>
      </c>
      <c r="E46" s="4" t="s">
        <v>57</v>
      </c>
      <c r="F46" s="137" t="s">
        <v>58</v>
      </c>
      <c r="G46" s="51"/>
      <c r="H46" s="5" t="s">
        <v>194</v>
      </c>
      <c r="I46" s="163"/>
      <c r="J46" s="138"/>
      <c r="K46" s="138"/>
      <c r="L46" s="83"/>
      <c r="M46" s="118"/>
      <c r="N46" s="156"/>
      <c r="O46" s="40" t="s">
        <v>195</v>
      </c>
      <c r="P46" s="31">
        <v>7644658742.7399998</v>
      </c>
      <c r="Q46" s="31"/>
      <c r="R46" s="32"/>
      <c r="S46" s="32"/>
      <c r="T46" s="162"/>
      <c r="U46" s="94"/>
      <c r="V46" s="32"/>
      <c r="W46" s="32"/>
      <c r="X46" s="32"/>
      <c r="Y46" s="32"/>
      <c r="Z46" s="31"/>
      <c r="AA46" s="80"/>
      <c r="AB46" s="160"/>
      <c r="AC46" s="161"/>
      <c r="AD46" s="72"/>
      <c r="AE46" s="72"/>
    </row>
    <row r="47" spans="1:31" s="131" customFormat="1" ht="92.25" customHeight="1" x14ac:dyDescent="0.2">
      <c r="A47" s="36"/>
      <c r="B47" s="3"/>
      <c r="C47" s="3"/>
      <c r="D47" s="6"/>
      <c r="E47" s="4"/>
      <c r="F47" s="137"/>
      <c r="G47" s="166">
        <v>2023680010036</v>
      </c>
      <c r="H47" s="5" t="s">
        <v>220</v>
      </c>
      <c r="I47" s="163"/>
      <c r="J47" s="138"/>
      <c r="K47" s="138"/>
      <c r="L47" s="83"/>
      <c r="M47" s="118"/>
      <c r="N47" s="156"/>
      <c r="O47" s="40"/>
      <c r="P47" s="31">
        <v>450728301.47000003</v>
      </c>
      <c r="Q47" s="31">
        <v>401767299.22000003</v>
      </c>
      <c r="R47" s="32"/>
      <c r="S47" s="32"/>
      <c r="T47" s="162"/>
      <c r="U47" s="94"/>
      <c r="V47" s="32"/>
      <c r="W47" s="32"/>
      <c r="X47" s="32"/>
      <c r="Y47" s="32"/>
      <c r="Z47" s="31"/>
      <c r="AA47" s="80"/>
      <c r="AB47" s="160"/>
      <c r="AC47" s="161"/>
      <c r="AD47" s="72"/>
      <c r="AE47" s="72"/>
    </row>
    <row r="48" spans="1:31" s="131" customFormat="1" ht="47.25" customHeight="1" x14ac:dyDescent="0.2">
      <c r="A48" s="36">
        <v>215</v>
      </c>
      <c r="B48" s="3" t="s">
        <v>51</v>
      </c>
      <c r="C48" s="3" t="s">
        <v>52</v>
      </c>
      <c r="D48" s="6" t="s">
        <v>56</v>
      </c>
      <c r="E48" s="4" t="s">
        <v>57</v>
      </c>
      <c r="F48" s="137" t="s">
        <v>58</v>
      </c>
      <c r="G48" s="51"/>
      <c r="H48" s="5" t="s">
        <v>188</v>
      </c>
      <c r="I48" s="163"/>
      <c r="J48" s="138"/>
      <c r="K48" s="138"/>
      <c r="L48" s="83"/>
      <c r="M48" s="118"/>
      <c r="N48" s="156"/>
      <c r="O48" s="40" t="s">
        <v>191</v>
      </c>
      <c r="P48" s="31">
        <v>4264067279.48</v>
      </c>
      <c r="Q48" s="31"/>
      <c r="R48" s="32"/>
      <c r="S48" s="32"/>
      <c r="T48" s="162"/>
      <c r="U48" s="94"/>
      <c r="V48" s="32"/>
      <c r="W48" s="32"/>
      <c r="X48" s="32"/>
      <c r="Y48" s="32"/>
      <c r="Z48" s="31"/>
      <c r="AA48" s="80"/>
      <c r="AB48" s="160"/>
      <c r="AC48" s="161"/>
      <c r="AD48" s="72"/>
      <c r="AE48" s="72"/>
    </row>
    <row r="49" spans="1:73" s="131" customFormat="1" ht="47.25" customHeight="1" x14ac:dyDescent="0.2">
      <c r="A49" s="36">
        <v>215</v>
      </c>
      <c r="B49" s="3" t="s">
        <v>51</v>
      </c>
      <c r="C49" s="3" t="s">
        <v>52</v>
      </c>
      <c r="D49" s="6" t="s">
        <v>56</v>
      </c>
      <c r="E49" s="4" t="s">
        <v>57</v>
      </c>
      <c r="F49" s="137" t="s">
        <v>58</v>
      </c>
      <c r="G49" s="51">
        <v>2021680010140</v>
      </c>
      <c r="H49" s="5" t="s">
        <v>85</v>
      </c>
      <c r="I49" s="163"/>
      <c r="J49" s="138">
        <v>44927</v>
      </c>
      <c r="K49" s="138">
        <v>45291</v>
      </c>
      <c r="L49" s="84"/>
      <c r="M49" s="120"/>
      <c r="N49" s="157"/>
      <c r="O49" s="40" t="s">
        <v>135</v>
      </c>
      <c r="P49" s="32">
        <v>66366862</v>
      </c>
      <c r="Q49" s="32"/>
      <c r="R49" s="32"/>
      <c r="S49" s="32"/>
      <c r="T49" s="33"/>
      <c r="U49" s="94"/>
      <c r="V49" s="32">
        <v>66366862</v>
      </c>
      <c r="W49" s="32"/>
      <c r="X49" s="32"/>
      <c r="Y49" s="32"/>
      <c r="Z49" s="31"/>
      <c r="AA49" s="81"/>
      <c r="AB49" s="167"/>
      <c r="AC49" s="168"/>
      <c r="AD49" s="73"/>
      <c r="AE49" s="73" t="s">
        <v>37</v>
      </c>
    </row>
    <row r="50" spans="1:73" s="131" customFormat="1" ht="45" x14ac:dyDescent="0.2">
      <c r="A50" s="36">
        <v>216</v>
      </c>
      <c r="B50" s="3" t="s">
        <v>51</v>
      </c>
      <c r="C50" s="3" t="s">
        <v>52</v>
      </c>
      <c r="D50" s="6" t="s">
        <v>56</v>
      </c>
      <c r="E50" s="4" t="s">
        <v>59</v>
      </c>
      <c r="F50" s="137" t="s">
        <v>60</v>
      </c>
      <c r="G50" s="51">
        <v>2022680010044</v>
      </c>
      <c r="H50" s="5" t="s">
        <v>98</v>
      </c>
      <c r="I50" s="163"/>
      <c r="J50" s="138">
        <v>44927</v>
      </c>
      <c r="K50" s="138">
        <v>45291</v>
      </c>
      <c r="L50" s="62">
        <v>0</v>
      </c>
      <c r="M50" s="63">
        <v>0</v>
      </c>
      <c r="N50" s="139" t="str">
        <f>IFERROR(IF(M50/L50&gt;100%,100%,M50/L50),"-")</f>
        <v>-</v>
      </c>
      <c r="O50" s="40" t="s">
        <v>117</v>
      </c>
      <c r="P50" s="30">
        <v>797105879.33000004</v>
      </c>
      <c r="Q50" s="32"/>
      <c r="R50" s="32"/>
      <c r="S50" s="32"/>
      <c r="T50" s="32"/>
      <c r="U50" s="61">
        <f>SUM(P50:T50)</f>
        <v>797105879.33000004</v>
      </c>
      <c r="V50" s="32">
        <v>797105879.33000004</v>
      </c>
      <c r="W50" s="32"/>
      <c r="X50" s="32"/>
      <c r="Y50" s="32"/>
      <c r="Z50" s="31"/>
      <c r="AA50" s="61">
        <f>SUM(V50:Z50)</f>
        <v>797105879.33000004</v>
      </c>
      <c r="AB50" s="144">
        <f>IFERROR(AA50/U50,"-")</f>
        <v>1</v>
      </c>
      <c r="AC50" s="169"/>
      <c r="AD50" s="70" t="s">
        <v>36</v>
      </c>
      <c r="AE50" s="69" t="s">
        <v>37</v>
      </c>
    </row>
    <row r="51" spans="1:73" s="131" customFormat="1" ht="45" x14ac:dyDescent="0.2">
      <c r="A51" s="36">
        <v>219</v>
      </c>
      <c r="B51" s="3" t="s">
        <v>51</v>
      </c>
      <c r="C51" s="3" t="s">
        <v>52</v>
      </c>
      <c r="D51" s="6" t="s">
        <v>61</v>
      </c>
      <c r="E51" s="4" t="s">
        <v>62</v>
      </c>
      <c r="F51" s="137" t="s">
        <v>63</v>
      </c>
      <c r="G51" s="128"/>
      <c r="H51" s="5" t="s">
        <v>89</v>
      </c>
      <c r="I51" s="5"/>
      <c r="J51" s="138">
        <v>44927</v>
      </c>
      <c r="K51" s="138">
        <v>45291</v>
      </c>
      <c r="L51" s="62">
        <v>15</v>
      </c>
      <c r="M51" s="63">
        <v>0</v>
      </c>
      <c r="N51" s="139">
        <f>IFERROR(IF(M51/L51&gt;100%,100%,M51/L51),"-")</f>
        <v>0</v>
      </c>
      <c r="O51" s="41"/>
      <c r="P51" s="30"/>
      <c r="Q51" s="32"/>
      <c r="R51" s="34"/>
      <c r="S51" s="31"/>
      <c r="T51" s="34"/>
      <c r="U51" s="61">
        <f>SUM(P51:T51)</f>
        <v>0</v>
      </c>
      <c r="V51" s="30"/>
      <c r="W51" s="34"/>
      <c r="X51" s="34"/>
      <c r="Y51" s="34"/>
      <c r="Z51" s="31"/>
      <c r="AA51" s="61">
        <f>SUM(V51:Z51)</f>
        <v>0</v>
      </c>
      <c r="AB51" s="144" t="str">
        <f>IFERROR(AA51/U51,"-")</f>
        <v>-</v>
      </c>
      <c r="AC51" s="146"/>
      <c r="AD51" s="70" t="s">
        <v>36</v>
      </c>
      <c r="AE51" s="69" t="s">
        <v>37</v>
      </c>
    </row>
    <row r="52" spans="1:73" s="131" customFormat="1" ht="51" customHeight="1" x14ac:dyDescent="0.2">
      <c r="A52" s="36">
        <v>220</v>
      </c>
      <c r="B52" s="3" t="s">
        <v>51</v>
      </c>
      <c r="C52" s="3" t="s">
        <v>52</v>
      </c>
      <c r="D52" s="6" t="s">
        <v>61</v>
      </c>
      <c r="E52" s="4" t="s">
        <v>64</v>
      </c>
      <c r="F52" s="137" t="s">
        <v>65</v>
      </c>
      <c r="G52" s="51">
        <v>2022680010042</v>
      </c>
      <c r="H52" s="5" t="s">
        <v>99</v>
      </c>
      <c r="I52" s="5"/>
      <c r="J52" s="138">
        <v>44927</v>
      </c>
      <c r="K52" s="138">
        <v>45291</v>
      </c>
      <c r="L52" s="82">
        <v>0</v>
      </c>
      <c r="M52" s="117">
        <v>39864.559999999998</v>
      </c>
      <c r="N52" s="153" t="str">
        <f>IFERROR(IF(M52/L52&gt;100%,100%,M52/L52),"-")</f>
        <v>-</v>
      </c>
      <c r="O52" s="40" t="s">
        <v>127</v>
      </c>
      <c r="P52" s="30">
        <f>7206004473.22-336783193-807624263</f>
        <v>6061597017.2200003</v>
      </c>
      <c r="Q52" s="32"/>
      <c r="R52" s="34"/>
      <c r="S52" s="31"/>
      <c r="T52" s="34"/>
      <c r="U52" s="79">
        <f>SUM(P52:T57)</f>
        <v>21637644903.75</v>
      </c>
      <c r="V52" s="30">
        <v>6061597017.2200003</v>
      </c>
      <c r="W52" s="34"/>
      <c r="X52" s="34"/>
      <c r="Y52" s="34"/>
      <c r="Z52" s="31"/>
      <c r="AA52" s="79">
        <f>SUM(V52:Z57)</f>
        <v>7267881826.5799999</v>
      </c>
      <c r="AB52" s="158">
        <f>IFERROR(AA52/U52,"-")</f>
        <v>0.33589061373867035</v>
      </c>
      <c r="AC52" s="159"/>
      <c r="AD52" s="71" t="s">
        <v>36</v>
      </c>
      <c r="AE52" s="77" t="s">
        <v>37</v>
      </c>
    </row>
    <row r="53" spans="1:73" s="131" customFormat="1" ht="76.900000000000006" customHeight="1" x14ac:dyDescent="0.2">
      <c r="A53" s="36">
        <v>220</v>
      </c>
      <c r="B53" s="3" t="s">
        <v>51</v>
      </c>
      <c r="C53" s="3" t="s">
        <v>52</v>
      </c>
      <c r="D53" s="6" t="s">
        <v>61</v>
      </c>
      <c r="E53" s="4" t="s">
        <v>64</v>
      </c>
      <c r="F53" s="137" t="s">
        <v>65</v>
      </c>
      <c r="G53" s="51">
        <v>2022680010006</v>
      </c>
      <c r="H53" s="5" t="s">
        <v>133</v>
      </c>
      <c r="I53" s="5"/>
      <c r="J53" s="138">
        <v>44927</v>
      </c>
      <c r="K53" s="138">
        <v>45291</v>
      </c>
      <c r="L53" s="83"/>
      <c r="M53" s="118"/>
      <c r="N53" s="156"/>
      <c r="O53" s="40" t="s">
        <v>118</v>
      </c>
      <c r="P53" s="30">
        <v>807624263</v>
      </c>
      <c r="Q53" s="32"/>
      <c r="R53" s="34"/>
      <c r="S53" s="31"/>
      <c r="T53" s="34"/>
      <c r="U53" s="80"/>
      <c r="V53" s="30">
        <v>807624263</v>
      </c>
      <c r="W53" s="34"/>
      <c r="X53" s="34"/>
      <c r="Y53" s="34"/>
      <c r="Z53" s="31"/>
      <c r="AA53" s="80"/>
      <c r="AB53" s="160"/>
      <c r="AC53" s="161"/>
      <c r="AD53" s="72"/>
      <c r="AE53" s="126"/>
    </row>
    <row r="54" spans="1:73" s="131" customFormat="1" ht="76.900000000000006" customHeight="1" x14ac:dyDescent="0.2">
      <c r="A54" s="36">
        <v>220</v>
      </c>
      <c r="B54" s="3" t="s">
        <v>51</v>
      </c>
      <c r="C54" s="3" t="s">
        <v>52</v>
      </c>
      <c r="D54" s="6" t="s">
        <v>61</v>
      </c>
      <c r="E54" s="4" t="s">
        <v>64</v>
      </c>
      <c r="F54" s="137" t="s">
        <v>65</v>
      </c>
      <c r="G54" s="51">
        <v>2022680010042</v>
      </c>
      <c r="H54" s="53" t="s">
        <v>99</v>
      </c>
      <c r="I54" s="5"/>
      <c r="J54" s="138">
        <v>44927</v>
      </c>
      <c r="K54" s="138">
        <v>45291</v>
      </c>
      <c r="L54" s="83"/>
      <c r="M54" s="118"/>
      <c r="N54" s="156"/>
      <c r="O54" s="54" t="s">
        <v>182</v>
      </c>
      <c r="P54" s="30">
        <v>2813539844</v>
      </c>
      <c r="Q54" s="32">
        <v>248171667</v>
      </c>
      <c r="R54" s="34"/>
      <c r="S54" s="31"/>
      <c r="T54" s="34"/>
      <c r="U54" s="80"/>
      <c r="V54" s="30">
        <v>398660546.36000001</v>
      </c>
      <c r="W54" s="34"/>
      <c r="X54" s="34"/>
      <c r="Y54" s="34"/>
      <c r="Z54" s="31"/>
      <c r="AA54" s="80"/>
      <c r="AB54" s="160"/>
      <c r="AC54" s="161"/>
      <c r="AD54" s="72"/>
      <c r="AE54" s="126"/>
    </row>
    <row r="55" spans="1:73" s="131" customFormat="1" ht="48.75" customHeight="1" x14ac:dyDescent="0.2">
      <c r="A55" s="36">
        <v>220</v>
      </c>
      <c r="B55" s="3" t="s">
        <v>51</v>
      </c>
      <c r="C55" s="3" t="s">
        <v>52</v>
      </c>
      <c r="D55" s="6" t="s">
        <v>61</v>
      </c>
      <c r="E55" s="4" t="s">
        <v>64</v>
      </c>
      <c r="F55" s="137" t="s">
        <v>65</v>
      </c>
      <c r="G55" s="51"/>
      <c r="H55" s="5" t="s">
        <v>183</v>
      </c>
      <c r="I55" s="5"/>
      <c r="J55" s="138"/>
      <c r="K55" s="138"/>
      <c r="L55" s="116"/>
      <c r="M55" s="119"/>
      <c r="N55" s="170"/>
      <c r="O55" s="40" t="s">
        <v>118</v>
      </c>
      <c r="P55" s="30">
        <v>500000000</v>
      </c>
      <c r="Q55" s="32"/>
      <c r="R55" s="34"/>
      <c r="S55" s="31"/>
      <c r="T55" s="34"/>
      <c r="U55" s="80"/>
      <c r="V55" s="30"/>
      <c r="W55" s="34"/>
      <c r="X55" s="34"/>
      <c r="Y55" s="34"/>
      <c r="Z55" s="31"/>
      <c r="AA55" s="80"/>
      <c r="AB55" s="160"/>
      <c r="AC55" s="161"/>
      <c r="AD55" s="72"/>
      <c r="AE55" s="126"/>
    </row>
    <row r="56" spans="1:73" s="131" customFormat="1" ht="42.75" x14ac:dyDescent="0.2">
      <c r="A56" s="36">
        <v>220</v>
      </c>
      <c r="B56" s="3" t="s">
        <v>51</v>
      </c>
      <c r="C56" s="3" t="s">
        <v>52</v>
      </c>
      <c r="D56" s="6" t="s">
        <v>61</v>
      </c>
      <c r="E56" s="4" t="s">
        <v>64</v>
      </c>
      <c r="F56" s="137" t="s">
        <v>65</v>
      </c>
      <c r="G56" s="51">
        <v>2022680010100</v>
      </c>
      <c r="H56" s="56" t="s">
        <v>100</v>
      </c>
      <c r="I56" s="5"/>
      <c r="J56" s="138">
        <v>44927</v>
      </c>
      <c r="K56" s="138">
        <v>45291</v>
      </c>
      <c r="L56" s="83"/>
      <c r="M56" s="118"/>
      <c r="N56" s="156"/>
      <c r="O56" s="57" t="s">
        <v>181</v>
      </c>
      <c r="P56" s="31"/>
      <c r="Q56" s="32"/>
      <c r="R56" s="34"/>
      <c r="S56" s="31"/>
      <c r="T56" s="30">
        <f>3518324333</f>
        <v>3518324333</v>
      </c>
      <c r="U56" s="80"/>
      <c r="V56" s="30"/>
      <c r="W56" s="34"/>
      <c r="X56" s="34"/>
      <c r="Y56" s="34"/>
      <c r="Z56" s="31"/>
      <c r="AA56" s="80"/>
      <c r="AB56" s="160"/>
      <c r="AC56" s="161"/>
      <c r="AD56" s="72"/>
      <c r="AE56" s="126"/>
    </row>
    <row r="57" spans="1:73" s="131" customFormat="1" ht="42.75" x14ac:dyDescent="0.2">
      <c r="A57" s="36">
        <v>220</v>
      </c>
      <c r="B57" s="3" t="s">
        <v>51</v>
      </c>
      <c r="C57" s="3" t="s">
        <v>52</v>
      </c>
      <c r="D57" s="6" t="s">
        <v>61</v>
      </c>
      <c r="E57" s="4" t="s">
        <v>64</v>
      </c>
      <c r="F57" s="137" t="s">
        <v>65</v>
      </c>
      <c r="G57" s="51"/>
      <c r="H57" s="5" t="s">
        <v>216</v>
      </c>
      <c r="I57" s="5"/>
      <c r="J57" s="138"/>
      <c r="K57" s="138"/>
      <c r="L57" s="84"/>
      <c r="M57" s="120"/>
      <c r="N57" s="157"/>
      <c r="O57" s="40"/>
      <c r="P57" s="31"/>
      <c r="Q57" s="32"/>
      <c r="R57" s="34"/>
      <c r="S57" s="31"/>
      <c r="T57" s="30">
        <v>7688387779.5299997</v>
      </c>
      <c r="U57" s="81"/>
      <c r="V57" s="30"/>
      <c r="W57" s="34"/>
      <c r="X57" s="34"/>
      <c r="Y57" s="34"/>
      <c r="Z57" s="31"/>
      <c r="AA57" s="81"/>
      <c r="AB57" s="167"/>
      <c r="AC57" s="168"/>
      <c r="AD57" s="73"/>
      <c r="AE57" s="78"/>
    </row>
    <row r="58" spans="1:73" s="131" customFormat="1" ht="42.75" x14ac:dyDescent="0.2">
      <c r="A58" s="36">
        <v>221</v>
      </c>
      <c r="B58" s="3" t="s">
        <v>51</v>
      </c>
      <c r="C58" s="3" t="s">
        <v>52</v>
      </c>
      <c r="D58" s="6" t="s">
        <v>61</v>
      </c>
      <c r="E58" s="4" t="s">
        <v>66</v>
      </c>
      <c r="F58" s="137" t="s">
        <v>67</v>
      </c>
      <c r="G58" s="51">
        <v>2021680010038</v>
      </c>
      <c r="H58" s="53" t="s">
        <v>101</v>
      </c>
      <c r="I58" s="5"/>
      <c r="J58" s="138">
        <v>44927</v>
      </c>
      <c r="K58" s="138">
        <v>45291</v>
      </c>
      <c r="L58" s="82">
        <v>1350</v>
      </c>
      <c r="M58" s="117">
        <v>0</v>
      </c>
      <c r="N58" s="153">
        <f>IFERROR(IF(M58/L58&gt;100%,100%,M58/L58),"-")</f>
        <v>0</v>
      </c>
      <c r="O58" s="54" t="s">
        <v>128</v>
      </c>
      <c r="P58" s="30">
        <f>730760868</f>
        <v>730760868</v>
      </c>
      <c r="Q58" s="32"/>
      <c r="R58" s="34"/>
      <c r="S58" s="31"/>
      <c r="T58" s="34"/>
      <c r="U58" s="79">
        <f>SUM(P58:T59)</f>
        <v>1448963912</v>
      </c>
      <c r="V58" s="30">
        <v>730747183</v>
      </c>
      <c r="W58" s="34"/>
      <c r="X58" s="34"/>
      <c r="Y58" s="31"/>
      <c r="Z58" s="34"/>
      <c r="AA58" s="79">
        <f>SUM(V58:Z59)</f>
        <v>730747183</v>
      </c>
      <c r="AB58" s="158">
        <f>IFERROR(AA58/U58,"-")</f>
        <v>0.5043239358469267</v>
      </c>
      <c r="AC58" s="159"/>
      <c r="AD58" s="71" t="s">
        <v>36</v>
      </c>
      <c r="AE58" s="77" t="s">
        <v>37</v>
      </c>
    </row>
    <row r="59" spans="1:73" s="131" customFormat="1" ht="42.75" x14ac:dyDescent="0.2">
      <c r="A59" s="36">
        <v>221</v>
      </c>
      <c r="B59" s="3" t="s">
        <v>51</v>
      </c>
      <c r="C59" s="3" t="s">
        <v>52</v>
      </c>
      <c r="D59" s="6" t="s">
        <v>61</v>
      </c>
      <c r="E59" s="4" t="s">
        <v>66</v>
      </c>
      <c r="F59" s="137" t="s">
        <v>67</v>
      </c>
      <c r="G59" s="51"/>
      <c r="H59" s="5" t="s">
        <v>180</v>
      </c>
      <c r="I59" s="5"/>
      <c r="J59" s="138">
        <v>44927</v>
      </c>
      <c r="K59" s="138">
        <v>45291</v>
      </c>
      <c r="L59" s="116"/>
      <c r="M59" s="119"/>
      <c r="N59" s="170"/>
      <c r="O59" s="40" t="s">
        <v>158</v>
      </c>
      <c r="P59" s="30">
        <v>718203044</v>
      </c>
      <c r="Q59" s="32"/>
      <c r="R59" s="34"/>
      <c r="S59" s="31"/>
      <c r="T59" s="34"/>
      <c r="U59" s="81"/>
      <c r="V59" s="30"/>
      <c r="W59" s="34"/>
      <c r="X59" s="34"/>
      <c r="Y59" s="31"/>
      <c r="Z59" s="34"/>
      <c r="AA59" s="81"/>
      <c r="AB59" s="167"/>
      <c r="AC59" s="168"/>
      <c r="AD59" s="73"/>
      <c r="AE59" s="78"/>
    </row>
    <row r="60" spans="1:73" ht="30.75" customHeight="1" x14ac:dyDescent="0.2">
      <c r="A60" s="36">
        <v>222</v>
      </c>
      <c r="B60" s="3" t="s">
        <v>51</v>
      </c>
      <c r="C60" s="3" t="s">
        <v>52</v>
      </c>
      <c r="D60" s="6" t="s">
        <v>61</v>
      </c>
      <c r="E60" s="4" t="s">
        <v>110</v>
      </c>
      <c r="F60" s="137" t="s">
        <v>111</v>
      </c>
      <c r="G60" s="51">
        <v>2022680010025</v>
      </c>
      <c r="H60" s="56" t="s">
        <v>170</v>
      </c>
      <c r="I60" s="163"/>
      <c r="J60" s="138">
        <v>44927</v>
      </c>
      <c r="K60" s="138">
        <v>45291</v>
      </c>
      <c r="L60" s="64">
        <v>0</v>
      </c>
      <c r="M60" s="65">
        <v>0</v>
      </c>
      <c r="N60" s="171" t="str">
        <f>IFERROR(IF(M60/L60&gt;100%,100%,M60/L60),"-")</f>
        <v>-</v>
      </c>
      <c r="O60" s="57" t="s">
        <v>171</v>
      </c>
      <c r="P60" s="31"/>
      <c r="Q60" s="31">
        <v>440000000</v>
      </c>
      <c r="R60" s="31"/>
      <c r="S60" s="32"/>
      <c r="T60" s="172"/>
      <c r="U60" s="61">
        <f>SUM(P60:T60)</f>
        <v>440000000</v>
      </c>
      <c r="V60" s="30"/>
      <c r="W60" s="32">
        <v>100050000</v>
      </c>
      <c r="X60" s="34"/>
      <c r="Y60" s="31"/>
      <c r="Z60" s="34"/>
      <c r="AA60" s="61">
        <f>SUM(V60:Z60)</f>
        <v>100050000</v>
      </c>
      <c r="AB60" s="144">
        <f>IFERROR(AA60/U60,"-")</f>
        <v>0.22738636363636364</v>
      </c>
      <c r="AC60" s="146"/>
      <c r="AD60" s="70" t="s">
        <v>36</v>
      </c>
      <c r="AE60" s="69" t="s">
        <v>37</v>
      </c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</row>
    <row r="61" spans="1:73" s="131" customFormat="1" ht="114" x14ac:dyDescent="0.2">
      <c r="A61" s="36">
        <v>223</v>
      </c>
      <c r="B61" s="3" t="s">
        <v>51</v>
      </c>
      <c r="C61" s="3" t="s">
        <v>52</v>
      </c>
      <c r="D61" s="60" t="s">
        <v>68</v>
      </c>
      <c r="E61" s="4" t="s">
        <v>69</v>
      </c>
      <c r="F61" s="53" t="s">
        <v>70</v>
      </c>
      <c r="G61" s="51">
        <v>2022680010038</v>
      </c>
      <c r="H61" s="5" t="s">
        <v>103</v>
      </c>
      <c r="I61" s="163" t="s">
        <v>199</v>
      </c>
      <c r="J61" s="138">
        <v>44927</v>
      </c>
      <c r="K61" s="138">
        <v>45076</v>
      </c>
      <c r="L61" s="82">
        <v>1</v>
      </c>
      <c r="M61" s="117">
        <v>1</v>
      </c>
      <c r="N61" s="153">
        <f>IFERROR(IF(M61/L61&gt;100%,100%,M61/L61),"-")</f>
        <v>1</v>
      </c>
      <c r="O61" s="46" t="s">
        <v>141</v>
      </c>
      <c r="P61" s="11"/>
      <c r="Q61" s="30"/>
      <c r="R61" s="30"/>
      <c r="S61" s="31"/>
      <c r="T61" s="11">
        <f>1705128361.57+2332243731.31</f>
        <v>4037372092.8800001</v>
      </c>
      <c r="U61" s="79">
        <f>SUM(P61:T71)</f>
        <v>38425032959.130005</v>
      </c>
      <c r="V61" s="30"/>
      <c r="W61" s="30"/>
      <c r="X61" s="30"/>
      <c r="Y61" s="31"/>
      <c r="Z61" s="11">
        <v>4037372092.8799996</v>
      </c>
      <c r="AA61" s="79">
        <f>SUM(V61:Z71)</f>
        <v>16613421479.51</v>
      </c>
      <c r="AB61" s="154">
        <f>IFERROR(AA61/U61,"-")</f>
        <v>0.43235932932524807</v>
      </c>
      <c r="AC61" s="173"/>
      <c r="AD61" s="71" t="s">
        <v>36</v>
      </c>
      <c r="AE61" s="74" t="s">
        <v>37</v>
      </c>
    </row>
    <row r="62" spans="1:73" s="131" customFormat="1" ht="114" x14ac:dyDescent="0.2">
      <c r="A62" s="36">
        <v>223</v>
      </c>
      <c r="B62" s="3" t="s">
        <v>51</v>
      </c>
      <c r="C62" s="3" t="s">
        <v>52</v>
      </c>
      <c r="D62" s="60" t="s">
        <v>68</v>
      </c>
      <c r="E62" s="4" t="s">
        <v>69</v>
      </c>
      <c r="F62" s="53" t="s">
        <v>70</v>
      </c>
      <c r="G62" s="51">
        <v>2022680010052</v>
      </c>
      <c r="H62" s="53" t="s">
        <v>200</v>
      </c>
      <c r="I62" s="163" t="s">
        <v>201</v>
      </c>
      <c r="J62" s="138">
        <v>44927</v>
      </c>
      <c r="K62" s="138">
        <v>45107</v>
      </c>
      <c r="L62" s="83"/>
      <c r="M62" s="118"/>
      <c r="N62" s="156"/>
      <c r="O62" s="55" t="s">
        <v>141</v>
      </c>
      <c r="P62" s="11"/>
      <c r="Q62" s="30"/>
      <c r="R62" s="30"/>
      <c r="S62" s="31"/>
      <c r="T62" s="11">
        <v>836643837.90999985</v>
      </c>
      <c r="U62" s="80"/>
      <c r="V62" s="30"/>
      <c r="W62" s="30"/>
      <c r="X62" s="30"/>
      <c r="Y62" s="31"/>
      <c r="Z62" s="11">
        <v>836643837.90999997</v>
      </c>
      <c r="AA62" s="80"/>
      <c r="AB62" s="154"/>
      <c r="AC62" s="174"/>
      <c r="AD62" s="72"/>
      <c r="AE62" s="75"/>
    </row>
    <row r="63" spans="1:73" s="131" customFormat="1" ht="48" customHeight="1" x14ac:dyDescent="0.2">
      <c r="A63" s="36">
        <v>223</v>
      </c>
      <c r="B63" s="3" t="s">
        <v>51</v>
      </c>
      <c r="C63" s="3" t="s">
        <v>52</v>
      </c>
      <c r="D63" s="60" t="s">
        <v>68</v>
      </c>
      <c r="E63" s="4" t="s">
        <v>69</v>
      </c>
      <c r="F63" s="53" t="s">
        <v>70</v>
      </c>
      <c r="G63" s="51"/>
      <c r="H63" s="5" t="s">
        <v>218</v>
      </c>
      <c r="I63" s="137"/>
      <c r="J63" s="138"/>
      <c r="K63" s="138"/>
      <c r="L63" s="116"/>
      <c r="M63" s="119"/>
      <c r="N63" s="170"/>
      <c r="O63" s="46" t="s">
        <v>141</v>
      </c>
      <c r="P63" s="11"/>
      <c r="Q63" s="30"/>
      <c r="R63" s="30"/>
      <c r="S63" s="31"/>
      <c r="T63" s="11">
        <v>302888031</v>
      </c>
      <c r="U63" s="80"/>
      <c r="V63" s="30"/>
      <c r="W63" s="30"/>
      <c r="X63" s="30"/>
      <c r="Y63" s="31"/>
      <c r="Z63" s="11"/>
      <c r="AA63" s="80"/>
      <c r="AB63" s="154"/>
      <c r="AC63" s="174"/>
      <c r="AD63" s="72"/>
      <c r="AE63" s="75"/>
    </row>
    <row r="64" spans="1:73" s="131" customFormat="1" ht="114" x14ac:dyDescent="0.2">
      <c r="A64" s="36">
        <v>223</v>
      </c>
      <c r="B64" s="3" t="s">
        <v>51</v>
      </c>
      <c r="C64" s="3" t="s">
        <v>52</v>
      </c>
      <c r="D64" s="60" t="s">
        <v>68</v>
      </c>
      <c r="E64" s="4" t="s">
        <v>69</v>
      </c>
      <c r="F64" s="53" t="s">
        <v>70</v>
      </c>
      <c r="G64" s="51">
        <v>2022680010083</v>
      </c>
      <c r="H64" s="56" t="s">
        <v>202</v>
      </c>
      <c r="I64" s="137" t="s">
        <v>203</v>
      </c>
      <c r="J64" s="138">
        <v>45047</v>
      </c>
      <c r="K64" s="138">
        <v>45137</v>
      </c>
      <c r="L64" s="83"/>
      <c r="M64" s="118"/>
      <c r="N64" s="156"/>
      <c r="O64" s="58" t="s">
        <v>142</v>
      </c>
      <c r="P64" s="11"/>
      <c r="Q64" s="30"/>
      <c r="R64" s="30"/>
      <c r="S64" s="31"/>
      <c r="T64" s="11">
        <v>500000000</v>
      </c>
      <c r="U64" s="80"/>
      <c r="V64" s="30"/>
      <c r="W64" s="30"/>
      <c r="X64" s="30"/>
      <c r="Y64" s="31"/>
      <c r="Z64" s="11">
        <v>0</v>
      </c>
      <c r="AA64" s="80"/>
      <c r="AB64" s="154"/>
      <c r="AC64" s="174"/>
      <c r="AD64" s="72"/>
      <c r="AE64" s="75"/>
    </row>
    <row r="65" spans="1:72" s="131" customFormat="1" ht="57" x14ac:dyDescent="0.2">
      <c r="A65" s="36">
        <v>223</v>
      </c>
      <c r="B65" s="3" t="s">
        <v>51</v>
      </c>
      <c r="C65" s="3" t="s">
        <v>52</v>
      </c>
      <c r="D65" s="60" t="s">
        <v>68</v>
      </c>
      <c r="E65" s="4" t="s">
        <v>69</v>
      </c>
      <c r="F65" s="53" t="s">
        <v>70</v>
      </c>
      <c r="G65" s="51">
        <v>2022680010084</v>
      </c>
      <c r="H65" s="53" t="s">
        <v>104</v>
      </c>
      <c r="I65" s="5" t="s">
        <v>204</v>
      </c>
      <c r="J65" s="138">
        <v>44986</v>
      </c>
      <c r="K65" s="138">
        <v>45168</v>
      </c>
      <c r="L65" s="83"/>
      <c r="M65" s="118"/>
      <c r="N65" s="156"/>
      <c r="O65" s="55" t="s">
        <v>142</v>
      </c>
      <c r="P65" s="11"/>
      <c r="Q65" s="30"/>
      <c r="R65" s="30"/>
      <c r="S65" s="31"/>
      <c r="T65" s="11">
        <v>9891096463</v>
      </c>
      <c r="U65" s="80"/>
      <c r="V65" s="30"/>
      <c r="W65" s="30"/>
      <c r="X65" s="30"/>
      <c r="Y65" s="31"/>
      <c r="Z65" s="11">
        <v>9891096463</v>
      </c>
      <c r="AA65" s="80"/>
      <c r="AB65" s="154"/>
      <c r="AC65" s="174"/>
      <c r="AD65" s="72"/>
      <c r="AE65" s="75"/>
    </row>
    <row r="66" spans="1:72" s="131" customFormat="1" ht="42.75" x14ac:dyDescent="0.2">
      <c r="A66" s="36">
        <v>223</v>
      </c>
      <c r="B66" s="3" t="s">
        <v>51</v>
      </c>
      <c r="C66" s="3" t="s">
        <v>52</v>
      </c>
      <c r="D66" s="60" t="s">
        <v>68</v>
      </c>
      <c r="E66" s="4" t="s">
        <v>69</v>
      </c>
      <c r="F66" s="53" t="s">
        <v>70</v>
      </c>
      <c r="G66" s="51"/>
      <c r="H66" s="5" t="s">
        <v>218</v>
      </c>
      <c r="I66" s="5"/>
      <c r="J66" s="138"/>
      <c r="K66" s="138"/>
      <c r="L66" s="116"/>
      <c r="M66" s="119"/>
      <c r="N66" s="170"/>
      <c r="O66" s="46"/>
      <c r="P66" s="11"/>
      <c r="Q66" s="30"/>
      <c r="R66" s="30"/>
      <c r="S66" s="31"/>
      <c r="T66" s="11">
        <v>108903537</v>
      </c>
      <c r="U66" s="80"/>
      <c r="V66" s="30"/>
      <c r="W66" s="30"/>
      <c r="X66" s="30"/>
      <c r="Y66" s="31"/>
      <c r="Z66" s="11"/>
      <c r="AA66" s="80"/>
      <c r="AB66" s="154"/>
      <c r="AC66" s="174"/>
      <c r="AD66" s="72"/>
      <c r="AE66" s="75"/>
    </row>
    <row r="67" spans="1:72" s="131" customFormat="1" ht="114" x14ac:dyDescent="0.2">
      <c r="A67" s="36">
        <v>223</v>
      </c>
      <c r="B67" s="3" t="s">
        <v>51</v>
      </c>
      <c r="C67" s="3" t="s">
        <v>52</v>
      </c>
      <c r="D67" s="60" t="s">
        <v>68</v>
      </c>
      <c r="E67" s="4" t="s">
        <v>69</v>
      </c>
      <c r="F67" s="53" t="s">
        <v>70</v>
      </c>
      <c r="G67" s="51">
        <v>2022680010085</v>
      </c>
      <c r="H67" s="56" t="s">
        <v>102</v>
      </c>
      <c r="I67" s="5" t="s">
        <v>205</v>
      </c>
      <c r="J67" s="138">
        <v>45017</v>
      </c>
      <c r="K67" s="138">
        <v>45290</v>
      </c>
      <c r="L67" s="83"/>
      <c r="M67" s="118"/>
      <c r="N67" s="156"/>
      <c r="O67" s="58" t="s">
        <v>141</v>
      </c>
      <c r="P67" s="11"/>
      <c r="Q67" s="30"/>
      <c r="R67" s="30"/>
      <c r="S67" s="31"/>
      <c r="T67" s="11">
        <v>4186700353.7700005</v>
      </c>
      <c r="U67" s="80"/>
      <c r="V67" s="30"/>
      <c r="W67" s="30"/>
      <c r="X67" s="30"/>
      <c r="Y67" s="31"/>
      <c r="Z67" s="11"/>
      <c r="AA67" s="80"/>
      <c r="AB67" s="154"/>
      <c r="AC67" s="174"/>
      <c r="AD67" s="72"/>
      <c r="AE67" s="75"/>
    </row>
    <row r="68" spans="1:72" s="131" customFormat="1" ht="57" x14ac:dyDescent="0.2">
      <c r="A68" s="36">
        <v>223</v>
      </c>
      <c r="B68" s="3" t="s">
        <v>51</v>
      </c>
      <c r="C68" s="3" t="s">
        <v>52</v>
      </c>
      <c r="D68" s="60" t="s">
        <v>68</v>
      </c>
      <c r="E68" s="4" t="s">
        <v>69</v>
      </c>
      <c r="F68" s="53" t="s">
        <v>70</v>
      </c>
      <c r="G68" s="51">
        <v>2022680010090</v>
      </c>
      <c r="H68" s="5" t="s">
        <v>206</v>
      </c>
      <c r="I68" s="163" t="s">
        <v>207</v>
      </c>
      <c r="J68" s="138">
        <v>45017</v>
      </c>
      <c r="K68" s="138">
        <v>45290</v>
      </c>
      <c r="L68" s="83"/>
      <c r="M68" s="118"/>
      <c r="N68" s="156"/>
      <c r="O68" s="46" t="s">
        <v>143</v>
      </c>
      <c r="P68" s="11"/>
      <c r="Q68" s="30"/>
      <c r="R68" s="30"/>
      <c r="S68" s="31"/>
      <c r="T68" s="11">
        <v>2500000000</v>
      </c>
      <c r="U68" s="80"/>
      <c r="V68" s="30"/>
      <c r="W68" s="30"/>
      <c r="X68" s="30"/>
      <c r="Y68" s="31"/>
      <c r="Z68" s="11"/>
      <c r="AA68" s="80"/>
      <c r="AB68" s="154"/>
      <c r="AC68" s="174"/>
      <c r="AD68" s="72"/>
      <c r="AE68" s="75"/>
    </row>
    <row r="69" spans="1:72" s="131" customFormat="1" ht="57" x14ac:dyDescent="0.2">
      <c r="A69" s="36">
        <v>223</v>
      </c>
      <c r="B69" s="3" t="s">
        <v>51</v>
      </c>
      <c r="C69" s="3" t="s">
        <v>52</v>
      </c>
      <c r="D69" s="60" t="s">
        <v>68</v>
      </c>
      <c r="E69" s="4" t="s">
        <v>69</v>
      </c>
      <c r="F69" s="53" t="s">
        <v>70</v>
      </c>
      <c r="G69" s="51">
        <v>2021680010134</v>
      </c>
      <c r="H69" s="53" t="s">
        <v>208</v>
      </c>
      <c r="I69" s="163" t="s">
        <v>209</v>
      </c>
      <c r="J69" s="138">
        <v>45017</v>
      </c>
      <c r="K69" s="138">
        <v>45076</v>
      </c>
      <c r="L69" s="83"/>
      <c r="M69" s="118"/>
      <c r="N69" s="156"/>
      <c r="O69" s="55" t="s">
        <v>210</v>
      </c>
      <c r="P69" s="11"/>
      <c r="Q69" s="30"/>
      <c r="R69" s="30"/>
      <c r="S69" s="31"/>
      <c r="T69" s="11">
        <v>35531049.75</v>
      </c>
      <c r="U69" s="80"/>
      <c r="V69" s="30"/>
      <c r="W69" s="30"/>
      <c r="X69" s="30"/>
      <c r="Y69" s="31"/>
      <c r="Z69" s="11">
        <v>35531049.75</v>
      </c>
      <c r="AA69" s="80"/>
      <c r="AB69" s="154"/>
      <c r="AC69" s="174"/>
      <c r="AD69" s="72"/>
      <c r="AE69" s="75"/>
    </row>
    <row r="70" spans="1:72" s="131" customFormat="1" ht="42.75" x14ac:dyDescent="0.2">
      <c r="A70" s="36">
        <v>223</v>
      </c>
      <c r="B70" s="3" t="s">
        <v>51</v>
      </c>
      <c r="C70" s="3" t="s">
        <v>52</v>
      </c>
      <c r="D70" s="60" t="s">
        <v>68</v>
      </c>
      <c r="E70" s="4" t="s">
        <v>69</v>
      </c>
      <c r="F70" s="53" t="s">
        <v>70</v>
      </c>
      <c r="G70" s="51"/>
      <c r="H70" s="5" t="s">
        <v>218</v>
      </c>
      <c r="I70" s="5" t="s">
        <v>198</v>
      </c>
      <c r="J70" s="138">
        <v>45078</v>
      </c>
      <c r="K70" s="138">
        <v>45290</v>
      </c>
      <c r="L70" s="116"/>
      <c r="M70" s="119"/>
      <c r="N70" s="170"/>
      <c r="O70" s="46" t="s">
        <v>219</v>
      </c>
      <c r="P70" s="11"/>
      <c r="Q70" s="30"/>
      <c r="R70" s="30"/>
      <c r="S70" s="31"/>
      <c r="T70" s="11">
        <f>800000000+10279578003.21</f>
        <v>11079578003.209999</v>
      </c>
      <c r="U70" s="80"/>
      <c r="V70" s="30"/>
      <c r="W70" s="30"/>
      <c r="X70" s="30"/>
      <c r="Y70" s="31"/>
      <c r="Z70" s="11"/>
      <c r="AA70" s="80"/>
      <c r="AB70" s="154"/>
      <c r="AC70" s="174"/>
      <c r="AD70" s="72"/>
      <c r="AE70" s="75"/>
    </row>
    <row r="71" spans="1:72" s="131" customFormat="1" ht="42.75" x14ac:dyDescent="0.2">
      <c r="A71" s="36">
        <v>223</v>
      </c>
      <c r="B71" s="3" t="s">
        <v>51</v>
      </c>
      <c r="C71" s="3" t="s">
        <v>52</v>
      </c>
      <c r="D71" s="60" t="s">
        <v>68</v>
      </c>
      <c r="E71" s="4" t="s">
        <v>69</v>
      </c>
      <c r="F71" s="53" t="s">
        <v>70</v>
      </c>
      <c r="G71" s="51">
        <v>20230680010019</v>
      </c>
      <c r="H71" s="56" t="s">
        <v>217</v>
      </c>
      <c r="I71" s="5" t="s">
        <v>194</v>
      </c>
      <c r="J71" s="138">
        <v>45078</v>
      </c>
      <c r="K71" s="138">
        <v>45290</v>
      </c>
      <c r="L71" s="84"/>
      <c r="M71" s="120"/>
      <c r="N71" s="157"/>
      <c r="O71" s="58" t="s">
        <v>196</v>
      </c>
      <c r="P71" s="11"/>
      <c r="Q71" s="30"/>
      <c r="R71" s="30"/>
      <c r="S71" s="31"/>
      <c r="T71" s="11">
        <f>3056010949.19+1890308641.42</f>
        <v>4946319590.6100006</v>
      </c>
      <c r="U71" s="81"/>
      <c r="V71" s="30"/>
      <c r="W71" s="30"/>
      <c r="X71" s="30"/>
      <c r="Y71" s="31"/>
      <c r="Z71" s="11">
        <v>1812778035.9699998</v>
      </c>
      <c r="AA71" s="81"/>
      <c r="AB71" s="154"/>
      <c r="AC71" s="175"/>
      <c r="AD71" s="73"/>
      <c r="AE71" s="76"/>
    </row>
    <row r="72" spans="1:72" s="131" customFormat="1" ht="409.5" x14ac:dyDescent="0.2">
      <c r="A72" s="36">
        <v>224</v>
      </c>
      <c r="B72" s="3" t="s">
        <v>51</v>
      </c>
      <c r="C72" s="3" t="s">
        <v>52</v>
      </c>
      <c r="D72" s="60" t="s">
        <v>68</v>
      </c>
      <c r="E72" s="4" t="s">
        <v>71</v>
      </c>
      <c r="F72" s="53" t="s">
        <v>72</v>
      </c>
      <c r="G72" s="51">
        <v>2020680010029</v>
      </c>
      <c r="H72" s="53" t="s">
        <v>105</v>
      </c>
      <c r="I72" s="5" t="s">
        <v>211</v>
      </c>
      <c r="J72" s="138">
        <v>44927</v>
      </c>
      <c r="K72" s="138">
        <v>45290</v>
      </c>
      <c r="L72" s="121">
        <v>1</v>
      </c>
      <c r="M72" s="110">
        <v>0.71</v>
      </c>
      <c r="N72" s="153">
        <f>IFERROR(IF(M72/L72&gt;100%,100%,M72/L72),"-")</f>
        <v>0.71</v>
      </c>
      <c r="O72" s="55" t="s">
        <v>212</v>
      </c>
      <c r="P72" s="11"/>
      <c r="Q72" s="30"/>
      <c r="R72" s="30"/>
      <c r="S72" s="31"/>
      <c r="T72" s="176">
        <v>22004812430.919998</v>
      </c>
      <c r="U72" s="79">
        <f>SUM(P72:T76)</f>
        <v>40954243110.110031</v>
      </c>
      <c r="V72" s="30"/>
      <c r="W72" s="30"/>
      <c r="X72" s="30"/>
      <c r="Y72" s="31"/>
      <c r="Z72" s="11">
        <v>9033192756.4766674</v>
      </c>
      <c r="AA72" s="79">
        <f>SUM(V72:Z76)</f>
        <v>19282801106.626671</v>
      </c>
      <c r="AB72" s="158">
        <f>IFERROR(AA72/U72,"-")</f>
        <v>0.4708376871911103</v>
      </c>
      <c r="AC72" s="173"/>
      <c r="AD72" s="71" t="s">
        <v>36</v>
      </c>
      <c r="AE72" s="74" t="s">
        <v>37</v>
      </c>
    </row>
    <row r="73" spans="1:72" s="131" customFormat="1" ht="42.75" x14ac:dyDescent="0.2">
      <c r="A73" s="36">
        <v>224</v>
      </c>
      <c r="B73" s="3" t="s">
        <v>51</v>
      </c>
      <c r="C73" s="3" t="s">
        <v>52</v>
      </c>
      <c r="D73" s="60" t="s">
        <v>68</v>
      </c>
      <c r="E73" s="4" t="s">
        <v>71</v>
      </c>
      <c r="F73" s="53" t="s">
        <v>72</v>
      </c>
      <c r="G73" s="51"/>
      <c r="H73" s="5" t="s">
        <v>218</v>
      </c>
      <c r="I73" s="5"/>
      <c r="J73" s="138"/>
      <c r="K73" s="138"/>
      <c r="L73" s="122"/>
      <c r="M73" s="123"/>
      <c r="N73" s="170"/>
      <c r="O73" s="46" t="s">
        <v>197</v>
      </c>
      <c r="P73" s="11"/>
      <c r="Q73" s="30"/>
      <c r="R73" s="30"/>
      <c r="S73" s="31"/>
      <c r="T73" s="11">
        <v>1902000000.3100333</v>
      </c>
      <c r="U73" s="80"/>
      <c r="V73" s="30"/>
      <c r="W73" s="30"/>
      <c r="X73" s="30"/>
      <c r="Y73" s="31"/>
      <c r="Z73" s="11"/>
      <c r="AA73" s="80"/>
      <c r="AB73" s="160"/>
      <c r="AC73" s="174"/>
      <c r="AD73" s="72"/>
      <c r="AE73" s="75"/>
    </row>
    <row r="74" spans="1:72" s="131" customFormat="1" ht="75" customHeight="1" x14ac:dyDescent="0.2">
      <c r="A74" s="36">
        <v>224</v>
      </c>
      <c r="B74" s="3" t="s">
        <v>51</v>
      </c>
      <c r="C74" s="3" t="s">
        <v>52</v>
      </c>
      <c r="D74" s="60" t="s">
        <v>68</v>
      </c>
      <c r="E74" s="4" t="s">
        <v>71</v>
      </c>
      <c r="F74" s="53" t="s">
        <v>72</v>
      </c>
      <c r="G74" s="51">
        <v>2020680010114</v>
      </c>
      <c r="H74" s="59" t="s">
        <v>82</v>
      </c>
      <c r="I74" s="177" t="s">
        <v>213</v>
      </c>
      <c r="J74" s="138">
        <v>44927</v>
      </c>
      <c r="K74" s="138">
        <v>45290</v>
      </c>
      <c r="L74" s="90"/>
      <c r="M74" s="92"/>
      <c r="N74" s="156"/>
      <c r="O74" s="58" t="s">
        <v>214</v>
      </c>
      <c r="P74" s="11"/>
      <c r="Q74" s="30"/>
      <c r="R74" s="30"/>
      <c r="S74" s="12"/>
      <c r="T74" s="11">
        <v>10762798596.27</v>
      </c>
      <c r="U74" s="80"/>
      <c r="V74" s="30"/>
      <c r="W74" s="30"/>
      <c r="X74" s="30"/>
      <c r="Y74" s="31"/>
      <c r="Z74" s="11">
        <v>10179797342.040001</v>
      </c>
      <c r="AA74" s="80"/>
      <c r="AB74" s="160"/>
      <c r="AC74" s="174"/>
      <c r="AD74" s="72"/>
      <c r="AE74" s="75"/>
    </row>
    <row r="75" spans="1:72" s="131" customFormat="1" ht="75" customHeight="1" x14ac:dyDescent="0.2">
      <c r="A75" s="36">
        <v>224</v>
      </c>
      <c r="B75" s="3" t="s">
        <v>51</v>
      </c>
      <c r="C75" s="3" t="s">
        <v>52</v>
      </c>
      <c r="D75" s="60" t="s">
        <v>68</v>
      </c>
      <c r="E75" s="4" t="s">
        <v>71</v>
      </c>
      <c r="F75" s="53" t="s">
        <v>72</v>
      </c>
      <c r="G75" s="51"/>
      <c r="H75" s="3" t="s">
        <v>218</v>
      </c>
      <c r="I75" s="177"/>
      <c r="J75" s="138"/>
      <c r="K75" s="138"/>
      <c r="L75" s="90"/>
      <c r="M75" s="92"/>
      <c r="N75" s="156"/>
      <c r="O75" s="46"/>
      <c r="P75" s="11"/>
      <c r="Q75" s="30"/>
      <c r="R75" s="30"/>
      <c r="S75" s="12"/>
      <c r="T75" s="12">
        <v>6196021074.5</v>
      </c>
      <c r="U75" s="80"/>
      <c r="V75" s="30"/>
      <c r="W75" s="30"/>
      <c r="X75" s="30"/>
      <c r="Y75" s="31"/>
      <c r="Z75" s="11"/>
      <c r="AA75" s="80"/>
      <c r="AB75" s="160"/>
      <c r="AC75" s="174"/>
      <c r="AD75" s="72"/>
      <c r="AE75" s="75"/>
    </row>
    <row r="76" spans="1:72" s="131" customFormat="1" ht="72.75" customHeight="1" x14ac:dyDescent="0.2">
      <c r="A76" s="36">
        <v>224</v>
      </c>
      <c r="B76" s="3" t="s">
        <v>51</v>
      </c>
      <c r="C76" s="3" t="s">
        <v>52</v>
      </c>
      <c r="D76" s="60" t="s">
        <v>68</v>
      </c>
      <c r="E76" s="4" t="s">
        <v>71</v>
      </c>
      <c r="F76" s="53" t="s">
        <v>72</v>
      </c>
      <c r="G76" s="51">
        <v>20230680010019</v>
      </c>
      <c r="H76" s="53" t="s">
        <v>217</v>
      </c>
      <c r="I76" s="5" t="s">
        <v>194</v>
      </c>
      <c r="J76" s="138">
        <v>45078</v>
      </c>
      <c r="K76" s="138">
        <v>45290</v>
      </c>
      <c r="L76" s="90"/>
      <c r="M76" s="92"/>
      <c r="N76" s="156"/>
      <c r="O76" s="55" t="s">
        <v>215</v>
      </c>
      <c r="P76" s="11"/>
      <c r="Q76" s="30"/>
      <c r="R76" s="30"/>
      <c r="S76" s="12"/>
      <c r="T76" s="11">
        <v>88611008.109999999</v>
      </c>
      <c r="U76" s="81"/>
      <c r="V76" s="30"/>
      <c r="W76" s="30"/>
      <c r="X76" s="30"/>
      <c r="Y76" s="31"/>
      <c r="Z76" s="11">
        <v>69811008.109999999</v>
      </c>
      <c r="AA76" s="81"/>
      <c r="AB76" s="167"/>
      <c r="AC76" s="175"/>
      <c r="AD76" s="73"/>
      <c r="AE76" s="76"/>
    </row>
    <row r="77" spans="1:72" ht="57" x14ac:dyDescent="0.2">
      <c r="A77" s="36">
        <v>225</v>
      </c>
      <c r="B77" s="5" t="s">
        <v>51</v>
      </c>
      <c r="C77" s="6" t="s">
        <v>52</v>
      </c>
      <c r="D77" s="60" t="s">
        <v>68</v>
      </c>
      <c r="E77" s="4" t="s">
        <v>112</v>
      </c>
      <c r="F77" s="53" t="s">
        <v>113</v>
      </c>
      <c r="G77" s="51"/>
      <c r="H77" s="5" t="s">
        <v>109</v>
      </c>
      <c r="I77" s="163"/>
      <c r="J77" s="138">
        <v>44927</v>
      </c>
      <c r="K77" s="138">
        <v>45291</v>
      </c>
      <c r="L77" s="66">
        <v>0</v>
      </c>
      <c r="M77" s="67"/>
      <c r="N77" s="139" t="str">
        <f>IFERROR(IF(M77/L77&gt;100%,100%,M77/L77),"-")</f>
        <v>-</v>
      </c>
      <c r="O77" s="11"/>
      <c r="P77" s="30"/>
      <c r="Q77" s="30"/>
      <c r="R77" s="12"/>
      <c r="S77" s="11"/>
      <c r="T77" s="178"/>
      <c r="U77" s="61">
        <f>SUM(P77:T77)</f>
        <v>0</v>
      </c>
      <c r="V77" s="30"/>
      <c r="W77" s="30"/>
      <c r="X77" s="30"/>
      <c r="Y77" s="31"/>
      <c r="Z77" s="178"/>
      <c r="AA77" s="61">
        <f>SUM(V77:Z77)</f>
        <v>0</v>
      </c>
      <c r="AB77" s="144" t="str">
        <f>IFERROR(AA77/U77,"-")</f>
        <v>-</v>
      </c>
      <c r="AC77" s="179"/>
      <c r="AD77" s="70" t="s">
        <v>36</v>
      </c>
      <c r="AE77" s="69" t="s">
        <v>37</v>
      </c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</row>
    <row r="78" spans="1:72" s="131" customFormat="1" ht="60" x14ac:dyDescent="0.2">
      <c r="A78" s="36">
        <v>226</v>
      </c>
      <c r="B78" s="5" t="s">
        <v>51</v>
      </c>
      <c r="C78" s="6" t="s">
        <v>52</v>
      </c>
      <c r="D78" s="60" t="s">
        <v>68</v>
      </c>
      <c r="E78" s="4" t="s">
        <v>73</v>
      </c>
      <c r="F78" s="53" t="s">
        <v>74</v>
      </c>
      <c r="G78" s="51"/>
      <c r="H78" s="3" t="s">
        <v>218</v>
      </c>
      <c r="I78" s="163"/>
      <c r="J78" s="138">
        <v>44927</v>
      </c>
      <c r="K78" s="138">
        <v>45291</v>
      </c>
      <c r="L78" s="62">
        <v>14209</v>
      </c>
      <c r="M78" s="63"/>
      <c r="N78" s="139">
        <f>IFERROR(IF(M78/L78&gt;100%,100%,M78/L78),"-")</f>
        <v>0</v>
      </c>
      <c r="O78" s="46"/>
      <c r="P78" s="11"/>
      <c r="Q78" s="30"/>
      <c r="R78" s="30"/>
      <c r="S78" s="12"/>
      <c r="T78" s="11"/>
      <c r="U78" s="61">
        <f>SUM(P78:T78)</f>
        <v>0</v>
      </c>
      <c r="V78" s="30"/>
      <c r="W78" s="30"/>
      <c r="X78" s="30"/>
      <c r="Y78" s="31"/>
      <c r="Z78" s="11"/>
      <c r="AA78" s="61">
        <f>SUM(V78:Z78)</f>
        <v>0</v>
      </c>
      <c r="AB78" s="144" t="str">
        <f>IFERROR(AA78/U78,"-")</f>
        <v>-</v>
      </c>
      <c r="AC78" s="180"/>
      <c r="AD78" s="70" t="s">
        <v>36</v>
      </c>
      <c r="AE78" s="69" t="s">
        <v>37</v>
      </c>
    </row>
    <row r="79" spans="1:72" s="131" customFormat="1" ht="71.25" x14ac:dyDescent="0.2">
      <c r="A79" s="36">
        <v>227</v>
      </c>
      <c r="B79" s="3" t="s">
        <v>51</v>
      </c>
      <c r="C79" s="3" t="s">
        <v>52</v>
      </c>
      <c r="D79" s="60" t="s">
        <v>68</v>
      </c>
      <c r="E79" s="4" t="s">
        <v>75</v>
      </c>
      <c r="F79" s="53" t="s">
        <v>76</v>
      </c>
      <c r="G79" s="51"/>
      <c r="H79" s="3" t="s">
        <v>218</v>
      </c>
      <c r="I79" s="177"/>
      <c r="J79" s="138">
        <v>44927</v>
      </c>
      <c r="K79" s="138">
        <v>45291</v>
      </c>
      <c r="L79" s="62">
        <v>1</v>
      </c>
      <c r="M79" s="63">
        <v>0</v>
      </c>
      <c r="N79" s="139">
        <f>IFERROR(IF(M79/L79&gt;100%,100%,M79/L79),"-")</f>
        <v>0</v>
      </c>
      <c r="O79" s="46"/>
      <c r="P79" s="11"/>
      <c r="Q79" s="30"/>
      <c r="R79" s="30"/>
      <c r="S79" s="12"/>
      <c r="T79" s="11"/>
      <c r="U79" s="61">
        <f>SUM(P79:T79)</f>
        <v>0</v>
      </c>
      <c r="V79" s="30"/>
      <c r="W79" s="30"/>
      <c r="X79" s="30"/>
      <c r="Y79" s="31"/>
      <c r="Z79" s="11"/>
      <c r="AA79" s="61">
        <f>SUM(V79:Z79)</f>
        <v>0</v>
      </c>
      <c r="AB79" s="144" t="str">
        <f>IFERROR(AA79/U79,"-")</f>
        <v>-</v>
      </c>
      <c r="AC79" s="180"/>
      <c r="AD79" s="70" t="s">
        <v>36</v>
      </c>
      <c r="AE79" s="69" t="s">
        <v>37</v>
      </c>
    </row>
    <row r="80" spans="1:72" ht="71.25" x14ac:dyDescent="0.2">
      <c r="A80" s="36">
        <v>228</v>
      </c>
      <c r="B80" s="3" t="s">
        <v>51</v>
      </c>
      <c r="C80" s="3" t="s">
        <v>52</v>
      </c>
      <c r="D80" s="60" t="s">
        <v>68</v>
      </c>
      <c r="E80" s="4" t="s">
        <v>114</v>
      </c>
      <c r="F80" s="53" t="s">
        <v>115</v>
      </c>
      <c r="G80" s="51"/>
      <c r="H80" s="5" t="s">
        <v>109</v>
      </c>
      <c r="I80" s="163"/>
      <c r="J80" s="138">
        <v>44927</v>
      </c>
      <c r="K80" s="138">
        <v>45291</v>
      </c>
      <c r="L80" s="66">
        <v>0</v>
      </c>
      <c r="M80" s="67"/>
      <c r="N80" s="139" t="str">
        <f>IFERROR(IF(M80/L80&gt;100%,100%,M80/L80),"-")</f>
        <v>-</v>
      </c>
      <c r="O80" s="11"/>
      <c r="P80" s="30"/>
      <c r="Q80" s="30"/>
      <c r="R80" s="12"/>
      <c r="S80" s="11"/>
      <c r="T80" s="178"/>
      <c r="U80" s="61">
        <f>SUM(P80:T80)</f>
        <v>0</v>
      </c>
      <c r="V80" s="30"/>
      <c r="W80" s="30"/>
      <c r="X80" s="30"/>
      <c r="Y80" s="31"/>
      <c r="Z80" s="178"/>
      <c r="AA80" s="61">
        <f>SUM(V80:Z80)</f>
        <v>0</v>
      </c>
      <c r="AB80" s="144" t="str">
        <f>IFERROR(AA80/U80,"-")</f>
        <v>-</v>
      </c>
      <c r="AC80" s="179"/>
      <c r="AD80" s="70" t="s">
        <v>36</v>
      </c>
      <c r="AE80" s="69" t="s">
        <v>37</v>
      </c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</row>
    <row r="81" spans="1:31" s="131" customFormat="1" ht="71.25" x14ac:dyDescent="0.2">
      <c r="A81" s="36">
        <v>300</v>
      </c>
      <c r="B81" s="3" t="s">
        <v>77</v>
      </c>
      <c r="C81" s="3" t="s">
        <v>78</v>
      </c>
      <c r="D81" s="60" t="s">
        <v>79</v>
      </c>
      <c r="E81" s="4" t="s">
        <v>80</v>
      </c>
      <c r="F81" s="137" t="s">
        <v>81</v>
      </c>
      <c r="G81" s="51">
        <v>2022680010027</v>
      </c>
      <c r="H81" s="56" t="s">
        <v>106</v>
      </c>
      <c r="I81" s="181"/>
      <c r="J81" s="138">
        <v>44927</v>
      </c>
      <c r="K81" s="138">
        <v>45291</v>
      </c>
      <c r="L81" s="90">
        <v>1</v>
      </c>
      <c r="M81" s="92">
        <v>1</v>
      </c>
      <c r="N81" s="156">
        <f>IFERROR(IF(M81/L81&gt;100%,100%,M81/L81),"-")</f>
        <v>1</v>
      </c>
      <c r="O81" s="57" t="s">
        <v>129</v>
      </c>
      <c r="P81" s="30">
        <f>3500000000+1814112247.6-188504832+5400000000</f>
        <v>10525607415.6</v>
      </c>
      <c r="Q81" s="30"/>
      <c r="R81" s="30"/>
      <c r="S81" s="30"/>
      <c r="T81" s="11"/>
      <c r="U81" s="94">
        <f>SUM(P81:T82)</f>
        <v>23593754457.450001</v>
      </c>
      <c r="V81" s="30">
        <v>5486553333.3100004</v>
      </c>
      <c r="W81" s="30"/>
      <c r="X81" s="30"/>
      <c r="Y81" s="30"/>
      <c r="Z81" s="11"/>
      <c r="AA81" s="94">
        <f>SUM(V81:Z82)</f>
        <v>9373533132.3100014</v>
      </c>
      <c r="AB81" s="154">
        <f>IFERROR(AA81/U81,"-")</f>
        <v>0.39728874644409129</v>
      </c>
      <c r="AC81" s="155"/>
      <c r="AD81" s="89" t="s">
        <v>36</v>
      </c>
      <c r="AE81" s="88" t="s">
        <v>37</v>
      </c>
    </row>
    <row r="82" spans="1:31" s="131" customFormat="1" ht="71.25" x14ac:dyDescent="0.2">
      <c r="A82" s="36">
        <v>300</v>
      </c>
      <c r="B82" s="3" t="s">
        <v>77</v>
      </c>
      <c r="C82" s="3" t="s">
        <v>78</v>
      </c>
      <c r="D82" s="48" t="s">
        <v>79</v>
      </c>
      <c r="E82" s="4" t="s">
        <v>80</v>
      </c>
      <c r="F82" s="137" t="s">
        <v>81</v>
      </c>
      <c r="G82" s="51">
        <v>2021680010120</v>
      </c>
      <c r="H82" s="5" t="s">
        <v>83</v>
      </c>
      <c r="I82" s="5"/>
      <c r="J82" s="138">
        <v>44927</v>
      </c>
      <c r="K82" s="138">
        <v>45291</v>
      </c>
      <c r="L82" s="91"/>
      <c r="M82" s="93"/>
      <c r="N82" s="157"/>
      <c r="O82" s="40" t="s">
        <v>130</v>
      </c>
      <c r="P82" s="30">
        <v>3278053024.4200001</v>
      </c>
      <c r="Q82" s="30">
        <f>6699873458+1906588092+635052889.79</f>
        <v>9241514439.7900009</v>
      </c>
      <c r="R82" s="30"/>
      <c r="S82" s="30"/>
      <c r="T82" s="11">
        <f>281529916+267049661.64</f>
        <v>548579577.63999999</v>
      </c>
      <c r="U82" s="94"/>
      <c r="V82" s="30"/>
      <c r="W82" s="30">
        <v>3886979799</v>
      </c>
      <c r="X82" s="30"/>
      <c r="Y82" s="30"/>
      <c r="Z82" s="11"/>
      <c r="AA82" s="94"/>
      <c r="AB82" s="154"/>
      <c r="AC82" s="155"/>
      <c r="AD82" s="89"/>
      <c r="AE82" s="88"/>
    </row>
    <row r="83" spans="1:31" s="131" customFormat="1" ht="57" x14ac:dyDescent="0.2">
      <c r="A83" s="36">
        <v>12</v>
      </c>
      <c r="B83" s="3" t="s">
        <v>159</v>
      </c>
      <c r="C83" s="3" t="s">
        <v>160</v>
      </c>
      <c r="D83" s="6" t="s">
        <v>161</v>
      </c>
      <c r="E83" s="47" t="s">
        <v>162</v>
      </c>
      <c r="F83" s="53" t="s">
        <v>163</v>
      </c>
      <c r="G83" s="51">
        <v>2023680010025</v>
      </c>
      <c r="H83" s="5" t="s">
        <v>176</v>
      </c>
      <c r="I83" s="5"/>
      <c r="J83" s="138">
        <v>44927</v>
      </c>
      <c r="K83" s="138">
        <v>45291</v>
      </c>
      <c r="L83" s="82">
        <v>0</v>
      </c>
      <c r="M83" s="85">
        <v>0.03</v>
      </c>
      <c r="N83" s="153" t="str">
        <f>IFERROR(IF(M83/L83&gt;100%,100%,M83/L83),"-")</f>
        <v>-</v>
      </c>
      <c r="O83" s="40" t="s">
        <v>175</v>
      </c>
      <c r="P83" s="30"/>
      <c r="Q83" s="30"/>
      <c r="R83" s="30"/>
      <c r="S83" s="30"/>
      <c r="T83" s="11">
        <v>11297453460</v>
      </c>
      <c r="U83" s="79">
        <f>SUM(P83:T85)</f>
        <v>79668991613</v>
      </c>
      <c r="V83" s="30"/>
      <c r="W83" s="30"/>
      <c r="X83" s="30"/>
      <c r="Y83" s="30"/>
      <c r="Z83" s="11">
        <v>11297453460</v>
      </c>
      <c r="AA83" s="79">
        <f>SUM(V83:Z85)</f>
        <v>79668991613</v>
      </c>
      <c r="AB83" s="158">
        <f>IFERROR(AA83/U83,"-")</f>
        <v>1</v>
      </c>
      <c r="AC83" s="159"/>
      <c r="AD83" s="71" t="s">
        <v>36</v>
      </c>
      <c r="AE83" s="74" t="s">
        <v>37</v>
      </c>
    </row>
    <row r="84" spans="1:31" s="131" customFormat="1" ht="57" x14ac:dyDescent="0.2">
      <c r="A84" s="36">
        <v>12</v>
      </c>
      <c r="B84" s="3" t="s">
        <v>159</v>
      </c>
      <c r="C84" s="3" t="s">
        <v>160</v>
      </c>
      <c r="D84" s="6" t="s">
        <v>161</v>
      </c>
      <c r="E84" s="47" t="s">
        <v>162</v>
      </c>
      <c r="F84" s="53" t="s">
        <v>163</v>
      </c>
      <c r="G84" s="51">
        <v>2023680010027</v>
      </c>
      <c r="H84" s="5" t="s">
        <v>177</v>
      </c>
      <c r="I84" s="5"/>
      <c r="J84" s="138">
        <v>44927</v>
      </c>
      <c r="K84" s="138">
        <v>45291</v>
      </c>
      <c r="L84" s="83"/>
      <c r="M84" s="86"/>
      <c r="N84" s="156"/>
      <c r="O84" s="40" t="s">
        <v>175</v>
      </c>
      <c r="P84" s="30"/>
      <c r="Q84" s="30"/>
      <c r="R84" s="30"/>
      <c r="S84" s="30"/>
      <c r="T84" s="11">
        <v>25825511660</v>
      </c>
      <c r="U84" s="80"/>
      <c r="V84" s="30"/>
      <c r="W84" s="30"/>
      <c r="X84" s="30"/>
      <c r="Y84" s="30"/>
      <c r="Z84" s="11">
        <v>25825511660</v>
      </c>
      <c r="AA84" s="80"/>
      <c r="AB84" s="160"/>
      <c r="AC84" s="161"/>
      <c r="AD84" s="72"/>
      <c r="AE84" s="75"/>
    </row>
    <row r="85" spans="1:31" s="131" customFormat="1" ht="57" x14ac:dyDescent="0.2">
      <c r="A85" s="36">
        <v>12</v>
      </c>
      <c r="B85" s="3" t="s">
        <v>159</v>
      </c>
      <c r="C85" s="3" t="s">
        <v>160</v>
      </c>
      <c r="D85" s="6" t="s">
        <v>161</v>
      </c>
      <c r="E85" s="47" t="s">
        <v>162</v>
      </c>
      <c r="F85" s="53" t="s">
        <v>163</v>
      </c>
      <c r="G85" s="51">
        <v>2023680010028</v>
      </c>
      <c r="H85" s="5" t="s">
        <v>178</v>
      </c>
      <c r="I85" s="5"/>
      <c r="J85" s="138">
        <v>44927</v>
      </c>
      <c r="K85" s="138">
        <v>45291</v>
      </c>
      <c r="L85" s="84"/>
      <c r="M85" s="87"/>
      <c r="N85" s="157"/>
      <c r="O85" s="40" t="s">
        <v>175</v>
      </c>
      <c r="P85" s="30"/>
      <c r="Q85" s="30"/>
      <c r="R85" s="30"/>
      <c r="S85" s="30"/>
      <c r="T85" s="30">
        <v>42546026493</v>
      </c>
      <c r="U85" s="81"/>
      <c r="V85" s="30"/>
      <c r="W85" s="30"/>
      <c r="X85" s="30"/>
      <c r="Y85" s="30"/>
      <c r="Z85" s="30">
        <v>42546026493</v>
      </c>
      <c r="AA85" s="81"/>
      <c r="AB85" s="167"/>
      <c r="AC85" s="168"/>
      <c r="AD85" s="73"/>
      <c r="AE85" s="76"/>
    </row>
    <row r="86" spans="1:31" s="131" customFormat="1" ht="15" x14ac:dyDescent="0.2">
      <c r="A86" s="68" cm="1">
        <f t="array" ref="A86">SUM(--(FREQUENCY(A9:A85,A9:A85)&gt;0))</f>
        <v>21</v>
      </c>
      <c r="B86" s="13"/>
      <c r="C86" s="14"/>
      <c r="D86" s="49"/>
      <c r="E86" s="14"/>
      <c r="F86" s="14"/>
      <c r="G86" s="14"/>
      <c r="H86" s="14"/>
      <c r="I86" s="14"/>
      <c r="J86" s="14"/>
      <c r="K86" s="15"/>
      <c r="L86" s="16"/>
      <c r="M86" s="17" t="s">
        <v>148</v>
      </c>
      <c r="N86" s="16">
        <v>0.36</v>
      </c>
      <c r="O86" s="18"/>
      <c r="P86" s="19">
        <f t="shared" ref="P86:Z86" si="2">SUBTOTAL(9,P9:P85)</f>
        <v>123040166583.68002</v>
      </c>
      <c r="Q86" s="19">
        <f t="shared" si="2"/>
        <v>21529153969.010002</v>
      </c>
      <c r="R86" s="19">
        <f t="shared" si="2"/>
        <v>0</v>
      </c>
      <c r="S86" s="19">
        <f t="shared" si="2"/>
        <v>0</v>
      </c>
      <c r="T86" s="19">
        <f t="shared" si="2"/>
        <v>176558689414.14001</v>
      </c>
      <c r="U86" s="21">
        <f>SUBTOTAL(9,U9:U85)</f>
        <v>321128009966.83008</v>
      </c>
      <c r="V86" s="19">
        <f t="shared" si="2"/>
        <v>60629416789.149994</v>
      </c>
      <c r="W86" s="19">
        <f t="shared" si="2"/>
        <v>13222792806.15</v>
      </c>
      <c r="X86" s="19">
        <f t="shared" si="2"/>
        <v>0</v>
      </c>
      <c r="Y86" s="19">
        <f t="shared" si="2"/>
        <v>0</v>
      </c>
      <c r="Z86" s="19">
        <f t="shared" si="2"/>
        <v>118038045376.35667</v>
      </c>
      <c r="AA86" s="21">
        <f>SUBTOTAL(9,AA9:AA85)</f>
        <v>191890254971.65668</v>
      </c>
      <c r="AB86" s="20">
        <f>IFERROR(AA86/U86,"-")</f>
        <v>0.59755066209103769</v>
      </c>
      <c r="AC86" s="19">
        <f>SUBTOTAL(9,AC9:AC85)</f>
        <v>500000000</v>
      </c>
      <c r="AD86" s="18"/>
      <c r="AE86" s="18"/>
    </row>
    <row r="87" spans="1:31" s="131" customFormat="1" x14ac:dyDescent="0.2">
      <c r="D87" s="182"/>
      <c r="O87" s="183"/>
      <c r="P87" s="184"/>
      <c r="U87" s="185"/>
    </row>
    <row r="88" spans="1:31" s="131" customFormat="1" x14ac:dyDescent="0.2">
      <c r="D88" s="182"/>
      <c r="O88" s="183"/>
      <c r="P88" s="184"/>
      <c r="T88" s="184"/>
      <c r="U88" s="184"/>
      <c r="Z88" s="184"/>
      <c r="AA88" s="185"/>
    </row>
    <row r="89" spans="1:31" s="131" customFormat="1" x14ac:dyDescent="0.2">
      <c r="D89" s="182"/>
      <c r="O89" s="183"/>
      <c r="P89" s="184"/>
      <c r="T89" s="184"/>
      <c r="U89" s="184"/>
      <c r="Z89" s="184"/>
      <c r="AA89" s="186"/>
    </row>
    <row r="90" spans="1:31" x14ac:dyDescent="0.2">
      <c r="O90" s="44"/>
      <c r="P90" s="184"/>
      <c r="T90" s="29"/>
      <c r="U90" s="187"/>
      <c r="Z90" s="29"/>
      <c r="AA90" s="187"/>
    </row>
    <row r="91" spans="1:31" x14ac:dyDescent="0.2">
      <c r="P91" s="184"/>
    </row>
    <row r="92" spans="1:31" ht="15" customHeight="1" x14ac:dyDescent="0.2">
      <c r="P92" s="131"/>
      <c r="T92" s="44"/>
    </row>
    <row r="93" spans="1:31" x14ac:dyDescent="0.2">
      <c r="O93" s="45"/>
      <c r="P93" s="131"/>
    </row>
    <row r="94" spans="1:31" x14ac:dyDescent="0.2">
      <c r="O94" s="45"/>
      <c r="P94" s="131"/>
    </row>
    <row r="95" spans="1:31" x14ac:dyDescent="0.2">
      <c r="O95" s="45"/>
    </row>
    <row r="96" spans="1:31" x14ac:dyDescent="0.2">
      <c r="O96" s="45"/>
    </row>
    <row r="97" spans="20:20" x14ac:dyDescent="0.2">
      <c r="T97" s="29"/>
    </row>
  </sheetData>
  <mergeCells count="90">
    <mergeCell ref="AE19:AE49"/>
    <mergeCell ref="U19:U49"/>
    <mergeCell ref="AA19:AA49"/>
    <mergeCell ref="AB19:AB49"/>
    <mergeCell ref="AC19:AC49"/>
    <mergeCell ref="AD19:AD49"/>
    <mergeCell ref="U52:U57"/>
    <mergeCell ref="AA52:AA57"/>
    <mergeCell ref="AB52:AB57"/>
    <mergeCell ref="AC52:AC57"/>
    <mergeCell ref="AD52:AD57"/>
    <mergeCell ref="AE52:AE57"/>
    <mergeCell ref="AB61:AB71"/>
    <mergeCell ref="AC61:AC71"/>
    <mergeCell ref="AD61:AD71"/>
    <mergeCell ref="L52:L57"/>
    <mergeCell ref="M52:M57"/>
    <mergeCell ref="N52:N57"/>
    <mergeCell ref="U58:U59"/>
    <mergeCell ref="AA58:AA59"/>
    <mergeCell ref="AB58:AB59"/>
    <mergeCell ref="AC58:AC59"/>
    <mergeCell ref="AD58:AD59"/>
    <mergeCell ref="G7:K7"/>
    <mergeCell ref="A7:F7"/>
    <mergeCell ref="L7:N7"/>
    <mergeCell ref="N15:N18"/>
    <mergeCell ref="L61:L71"/>
    <mergeCell ref="M61:M71"/>
    <mergeCell ref="N61:N71"/>
    <mergeCell ref="L19:L49"/>
    <mergeCell ref="M19:M49"/>
    <mergeCell ref="N19:N49"/>
    <mergeCell ref="L58:L59"/>
    <mergeCell ref="M58:M59"/>
    <mergeCell ref="N58:N59"/>
    <mergeCell ref="AD7:AE7"/>
    <mergeCell ref="L15:L18"/>
    <mergeCell ref="M15:M18"/>
    <mergeCell ref="U15:U18"/>
    <mergeCell ref="AB15:AB18"/>
    <mergeCell ref="AC15:AC18"/>
    <mergeCell ref="AE15:AE18"/>
    <mergeCell ref="AB7:AB8"/>
    <mergeCell ref="AC7:AC8"/>
    <mergeCell ref="O7:U7"/>
    <mergeCell ref="AD15:AD18"/>
    <mergeCell ref="V7:AA7"/>
    <mergeCell ref="AA15:AA18"/>
    <mergeCell ref="A6:C6"/>
    <mergeCell ref="B1:AB4"/>
    <mergeCell ref="AC1:AE1"/>
    <mergeCell ref="AC2:AE2"/>
    <mergeCell ref="AC3:AE3"/>
    <mergeCell ref="AC4:AE4"/>
    <mergeCell ref="A1:A4"/>
    <mergeCell ref="A5:C5"/>
    <mergeCell ref="D6:G6"/>
    <mergeCell ref="D5:G5"/>
    <mergeCell ref="AE61:AE71"/>
    <mergeCell ref="U72:U76"/>
    <mergeCell ref="AA72:AA76"/>
    <mergeCell ref="N83:N85"/>
    <mergeCell ref="L83:L85"/>
    <mergeCell ref="M83:M85"/>
    <mergeCell ref="AB81:AB82"/>
    <mergeCell ref="AC81:AC82"/>
    <mergeCell ref="AE81:AE82"/>
    <mergeCell ref="AD81:AD82"/>
    <mergeCell ref="L81:L82"/>
    <mergeCell ref="M81:M82"/>
    <mergeCell ref="U81:U82"/>
    <mergeCell ref="AA81:AA82"/>
    <mergeCell ref="N81:N82"/>
    <mergeCell ref="L72:L76"/>
    <mergeCell ref="M72:M76"/>
    <mergeCell ref="N72:N76"/>
    <mergeCell ref="AB72:AB76"/>
    <mergeCell ref="AC72:AC76"/>
    <mergeCell ref="AD72:AD76"/>
    <mergeCell ref="AE72:AE76"/>
    <mergeCell ref="AE58:AE59"/>
    <mergeCell ref="U61:U71"/>
    <mergeCell ref="U83:U85"/>
    <mergeCell ref="AA61:AA71"/>
    <mergeCell ref="AA83:AA85"/>
    <mergeCell ref="AB83:AB85"/>
    <mergeCell ref="AC83:AC85"/>
    <mergeCell ref="AD83:AD85"/>
    <mergeCell ref="AE83:AE85"/>
  </mergeCells>
  <phoneticPr fontId="5" type="noConversion"/>
  <conditionalFormatting sqref="N9">
    <cfRule type="cellIs" dxfId="8" priority="13" operator="between">
      <formula>0.66</formula>
      <formula>1</formula>
    </cfRule>
    <cfRule type="cellIs" dxfId="7" priority="14" operator="between">
      <formula>0.33</formula>
      <formula>0.66</formula>
    </cfRule>
    <cfRule type="cellIs" dxfId="6" priority="15" operator="between">
      <formula>0</formula>
      <formula>0.33</formula>
    </cfRule>
  </conditionalFormatting>
  <conditionalFormatting sqref="N10:N17 N50 N19">
    <cfRule type="cellIs" dxfId="5" priority="10" operator="between">
      <formula>0.66</formula>
      <formula>1</formula>
    </cfRule>
    <cfRule type="cellIs" dxfId="4" priority="11" operator="between">
      <formula>0.33</formula>
      <formula>0.66</formula>
    </cfRule>
    <cfRule type="cellIs" dxfId="3" priority="12" operator="between">
      <formula>0</formula>
      <formula>0.33</formula>
    </cfRule>
  </conditionalFormatting>
  <conditionalFormatting sqref="N51:N52 N58 N72 N60:N61 N77:N81 N8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CD13F-065B-422F-A567-6DD2013FAB7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dac37a0c-0a8f-4d7e-a10a-8470f4d2869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/>
  <dcterms:created xsi:type="dcterms:W3CDTF">2008-07-08T21:30:46Z</dcterms:created>
  <dcterms:modified xsi:type="dcterms:W3CDTF">2023-12-11T16:03:55Z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