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pivotTables/pivotTable1.xml" ContentType="application/vnd.openxmlformats-officedocument.spreadsheetml.pivotTable+xml"/>
  <Override PartName="/xl/drawings/drawing4.xml" ContentType="application/vnd.openxmlformats-officedocument.drawing+xml"/>
  <Override PartName="/xl/tables/table1.xml" ContentType="application/vnd.openxmlformats-officedocument.spreadsheetml.table+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04"/>
  <workbookPr hidePivotFieldList="1" defaultThemeVersion="124226"/>
  <mc:AlternateContent xmlns:mc="http://schemas.openxmlformats.org/markup-compatibility/2006">
    <mc:Choice Requires="x15">
      <x15ac:absPath xmlns:x15ac="http://schemas.microsoft.com/office/spreadsheetml/2010/11/ac" url="D:\Recuperado\Escritorio\ALCALDIA\ALCALDIA 2023\MRF\VALORIZACIÓN\"/>
    </mc:Choice>
  </mc:AlternateContent>
  <xr:revisionPtr revIDLastSave="7" documentId="13_ncr:1_{D3882449-1817-4488-9404-D08120D60D0B}" xr6:coauthVersionLast="47" xr6:coauthVersionMax="47" xr10:uidLastSave="{39A10928-D228-4E3B-9E32-5DA07A7B6609}"/>
  <bookViews>
    <workbookView xWindow="-120" yWindow="-120" windowWidth="20730" windowHeight="11040" tabRatio="882" firstSheet="1" activeTab="1" xr2:uid="{00000000-000D-0000-FFFF-FFFF00000000}"/>
  </bookViews>
  <sheets>
    <sheet name="Instructivo " sheetId="21" r:id="rId1"/>
    <sheet name="Mapa de Riesgos" sheetId="1" r:id="rId2"/>
    <sheet name="Matriz Calor Inherente" sheetId="18" r:id="rId3"/>
    <sheet name="Matriz Calor Residual" sheetId="19" r:id="rId4"/>
    <sheet name="Tabla probabilidad" sheetId="12" r:id="rId5"/>
    <sheet name="Tabla Impacto" sheetId="13" r:id="rId6"/>
    <sheet name="Tabla Valoración controles" sheetId="15" r:id="rId7"/>
    <sheet name="Anexo 1" sheetId="22" r:id="rId8"/>
    <sheet name="Opciones Tratamiento" sheetId="16" state="hidden" r:id="rId9"/>
    <sheet name="Hoja1" sheetId="11" state="hidden" r:id="rId10"/>
  </sheets>
  <calcPr calcId="191028"/>
  <pivotCaches>
    <pivotCache cacheId="7541" r:id="rId11"/>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12" i="1" l="1"/>
  <c r="H60" i="1" l="1"/>
  <c r="I60" i="1" s="1"/>
  <c r="T66" i="1"/>
  <c r="T60" i="1"/>
  <c r="K61" i="1"/>
  <c r="Q61" i="1"/>
  <c r="T61" i="1"/>
  <c r="K62" i="1"/>
  <c r="Q62" i="1"/>
  <c r="T62" i="1"/>
  <c r="K63" i="1"/>
  <c r="Q63" i="1"/>
  <c r="T63" i="1"/>
  <c r="K64" i="1"/>
  <c r="Q64" i="1"/>
  <c r="T64" i="1"/>
  <c r="K65" i="1"/>
  <c r="Q65" i="1"/>
  <c r="T65" i="1"/>
  <c r="H66" i="1"/>
  <c r="I66" i="1" s="1"/>
  <c r="K67" i="1"/>
  <c r="Q67" i="1"/>
  <c r="T67" i="1"/>
  <c r="K68" i="1"/>
  <c r="Q68" i="1"/>
  <c r="T68" i="1"/>
  <c r="K69" i="1"/>
  <c r="Q69" i="1"/>
  <c r="T69" i="1"/>
  <c r="K70" i="1"/>
  <c r="Q70" i="1"/>
  <c r="T70" i="1"/>
  <c r="K71" i="1"/>
  <c r="Q71" i="1"/>
  <c r="T71" i="1"/>
  <c r="AB64" i="1" l="1"/>
  <c r="AA64" i="1" s="1"/>
  <c r="X68" i="1"/>
  <c r="Y68" i="1" s="1"/>
  <c r="AB63" i="1"/>
  <c r="AA63" i="1" s="1"/>
  <c r="AB67" i="1"/>
  <c r="AA67" i="1" s="1"/>
  <c r="AB66" i="1"/>
  <c r="AA66" i="1" s="1"/>
  <c r="X66" i="1"/>
  <c r="Z66" i="1" s="1"/>
  <c r="X62" i="1"/>
  <c r="Z62" i="1" s="1"/>
  <c r="X71" i="1"/>
  <c r="Z71" i="1" s="1"/>
  <c r="X67" i="1"/>
  <c r="Z67" i="1" s="1"/>
  <c r="X65" i="1"/>
  <c r="Y65" i="1" s="1"/>
  <c r="X63" i="1"/>
  <c r="Z63" i="1" s="1"/>
  <c r="X70" i="1"/>
  <c r="Y70" i="1" s="1"/>
  <c r="AB68" i="1"/>
  <c r="AA68" i="1" s="1"/>
  <c r="X64" i="1"/>
  <c r="Y64" i="1" s="1"/>
  <c r="X69" i="1"/>
  <c r="Z69" i="1" s="1"/>
  <c r="X60" i="1"/>
  <c r="AB70" i="1"/>
  <c r="AA70" i="1" s="1"/>
  <c r="AB62" i="1"/>
  <c r="AA62" i="1" s="1"/>
  <c r="AB71" i="1"/>
  <c r="AA71" i="1" s="1"/>
  <c r="AB69" i="1"/>
  <c r="AA69" i="1" s="1"/>
  <c r="AB61" i="1"/>
  <c r="AA61" i="1" s="1"/>
  <c r="AB65" i="1"/>
  <c r="AA65" i="1" s="1"/>
  <c r="X61" i="1"/>
  <c r="Z68" i="1" l="1"/>
  <c r="AC65" i="1"/>
  <c r="AC68" i="1"/>
  <c r="Y63" i="1"/>
  <c r="AC63" i="1" s="1"/>
  <c r="AC64" i="1"/>
  <c r="Y62" i="1"/>
  <c r="AC62" i="1" s="1"/>
  <c r="Z65" i="1"/>
  <c r="Y69" i="1"/>
  <c r="AC69" i="1" s="1"/>
  <c r="Y66" i="1"/>
  <c r="AC66" i="1" s="1"/>
  <c r="Y71" i="1"/>
  <c r="AC71" i="1" s="1"/>
  <c r="Y67" i="1"/>
  <c r="AC67" i="1" s="1"/>
  <c r="Z64" i="1"/>
  <c r="Z70" i="1"/>
  <c r="Y60" i="1"/>
  <c r="Z60" i="1"/>
  <c r="AC70" i="1"/>
  <c r="Y61" i="1"/>
  <c r="AC61" i="1" s="1"/>
  <c r="Z61" i="1"/>
  <c r="T24" i="1" l="1"/>
  <c r="T12" i="1" l="1"/>
  <c r="H12" i="1" l="1"/>
  <c r="I12" i="1" s="1"/>
  <c r="K59" i="1"/>
  <c r="K19" i="1"/>
  <c r="K51" i="1"/>
  <c r="K56" i="1"/>
  <c r="K40" i="1"/>
  <c r="K50" i="1"/>
  <c r="K29" i="1"/>
  <c r="K37" i="1"/>
  <c r="K49" i="1"/>
  <c r="K58" i="1"/>
  <c r="K41" i="1"/>
  <c r="K26" i="1"/>
  <c r="K52" i="1"/>
  <c r="K39" i="1"/>
  <c r="K43" i="1"/>
  <c r="K23" i="1"/>
  <c r="K21" i="1"/>
  <c r="K57" i="1"/>
  <c r="K20" i="1"/>
  <c r="K28" i="1"/>
  <c r="K44" i="1"/>
  <c r="K22" i="1"/>
  <c r="K38" i="1"/>
  <c r="K25" i="1"/>
  <c r="K55" i="1"/>
  <c r="K45" i="1"/>
  <c r="K27" i="1"/>
  <c r="K53" i="1"/>
  <c r="K46" i="1"/>
  <c r="K47" i="1"/>
  <c r="G225" i="13" l="1"/>
  <c r="G215" i="13"/>
  <c r="G216" i="13"/>
  <c r="G217" i="13"/>
  <c r="G218" i="13"/>
  <c r="G219" i="13"/>
  <c r="G220" i="13"/>
  <c r="G221" i="13"/>
  <c r="G222" i="13"/>
  <c r="G223" i="13"/>
  <c r="G224" i="13"/>
  <c r="G214" i="13"/>
  <c r="K17" i="1"/>
  <c r="K16" i="1"/>
  <c r="K13" i="1"/>
  <c r="K14" i="1"/>
  <c r="B225" i="13" a="1"/>
  <c r="K15" i="1"/>
  <c r="B225" i="13" l="1"/>
  <c r="Q49" i="1"/>
  <c r="Q43" i="1"/>
  <c r="AL44" i="18" l="1"/>
  <c r="AJ44" i="18"/>
  <c r="AF44" i="18"/>
  <c r="AD44" i="18"/>
  <c r="Z44" i="18"/>
  <c r="X44" i="18"/>
  <c r="T44" i="18"/>
  <c r="R44" i="18"/>
  <c r="N44" i="18"/>
  <c r="L44" i="18"/>
  <c r="AL36" i="18"/>
  <c r="AJ36" i="18"/>
  <c r="AF36" i="18"/>
  <c r="AD36" i="18"/>
  <c r="Z36" i="18"/>
  <c r="X36" i="18"/>
  <c r="T36" i="18"/>
  <c r="R36" i="18"/>
  <c r="N36" i="18"/>
  <c r="L36" i="18"/>
  <c r="AL28" i="18"/>
  <c r="AJ28" i="18"/>
  <c r="AF28" i="18"/>
  <c r="AD28" i="18"/>
  <c r="Z28" i="18"/>
  <c r="X28" i="18"/>
  <c r="T28" i="18"/>
  <c r="R28" i="18"/>
  <c r="N28" i="18"/>
  <c r="L28" i="18"/>
  <c r="AL20" i="18"/>
  <c r="AJ20" i="18"/>
  <c r="AF20" i="18"/>
  <c r="AD20" i="18"/>
  <c r="Z20" i="18"/>
  <c r="X20" i="18"/>
  <c r="T20" i="18"/>
  <c r="R20" i="18"/>
  <c r="N20" i="18"/>
  <c r="L20" i="18"/>
  <c r="AL12" i="18"/>
  <c r="AJ12" i="18"/>
  <c r="AF12" i="18"/>
  <c r="AD12" i="18"/>
  <c r="Z12" i="18"/>
  <c r="X12" i="18"/>
  <c r="T12" i="18"/>
  <c r="R12" i="18"/>
  <c r="N12" i="18"/>
  <c r="L12" i="18"/>
  <c r="I214" i="13"/>
  <c r="T59" i="1" l="1"/>
  <c r="Q59" i="1"/>
  <c r="T58" i="1"/>
  <c r="Q58" i="1"/>
  <c r="T57" i="1"/>
  <c r="Q57" i="1"/>
  <c r="T56" i="1"/>
  <c r="Q56" i="1"/>
  <c r="T55" i="1"/>
  <c r="Q55" i="1"/>
  <c r="T54" i="1"/>
  <c r="H54" i="1"/>
  <c r="I54" i="1" s="1"/>
  <c r="T53" i="1"/>
  <c r="Q53" i="1"/>
  <c r="T52" i="1"/>
  <c r="Q52" i="1"/>
  <c r="T51" i="1"/>
  <c r="Q51" i="1"/>
  <c r="T50" i="1"/>
  <c r="Q50" i="1"/>
  <c r="T49" i="1"/>
  <c r="T48" i="1"/>
  <c r="Q48" i="1"/>
  <c r="H48" i="1"/>
  <c r="I48" i="1" s="1"/>
  <c r="T47" i="1"/>
  <c r="Q47" i="1"/>
  <c r="T46" i="1"/>
  <c r="Q46" i="1"/>
  <c r="T45" i="1"/>
  <c r="Q45" i="1"/>
  <c r="T44" i="1"/>
  <c r="Q44" i="1"/>
  <c r="T43" i="1"/>
  <c r="H42" i="1"/>
  <c r="I42" i="1" s="1"/>
  <c r="T41" i="1"/>
  <c r="Q41" i="1"/>
  <c r="T40" i="1"/>
  <c r="Q40" i="1"/>
  <c r="T39" i="1"/>
  <c r="Q39" i="1"/>
  <c r="T38" i="1"/>
  <c r="Q38" i="1"/>
  <c r="T37" i="1"/>
  <c r="Q37" i="1"/>
  <c r="I36" i="1"/>
  <c r="T29" i="1"/>
  <c r="Q29" i="1"/>
  <c r="T28" i="1"/>
  <c r="Q28" i="1"/>
  <c r="T27" i="1"/>
  <c r="Q27" i="1"/>
  <c r="T26" i="1"/>
  <c r="Q26" i="1"/>
  <c r="T25" i="1"/>
  <c r="Q25" i="1"/>
  <c r="Q24" i="1"/>
  <c r="H24" i="1"/>
  <c r="I24" i="1" s="1"/>
  <c r="H18" i="1"/>
  <c r="Q17" i="1"/>
  <c r="Q16" i="1"/>
  <c r="T23" i="1"/>
  <c r="Q23" i="1"/>
  <c r="T22" i="1"/>
  <c r="Q22" i="1"/>
  <c r="T21" i="1"/>
  <c r="Q21" i="1"/>
  <c r="T20" i="1"/>
  <c r="Q20" i="1"/>
  <c r="T19" i="1"/>
  <c r="Q19" i="1"/>
  <c r="T18" i="1"/>
  <c r="Q18" i="1"/>
  <c r="X54" i="1" l="1"/>
  <c r="X27" i="1"/>
  <c r="X38" i="1"/>
  <c r="X46" i="1"/>
  <c r="X58" i="1"/>
  <c r="X29" i="1"/>
  <c r="X40" i="1"/>
  <c r="X52" i="1"/>
  <c r="AB55" i="1"/>
  <c r="X56" i="1"/>
  <c r="X55" i="1"/>
  <c r="X51" i="1"/>
  <c r="X50" i="1"/>
  <c r="X53" i="1"/>
  <c r="X57" i="1"/>
  <c r="X59" i="1"/>
  <c r="X24" i="1"/>
  <c r="X26" i="1"/>
  <c r="X28" i="1"/>
  <c r="X37" i="1"/>
  <c r="X36" i="1"/>
  <c r="X39" i="1"/>
  <c r="X41" i="1"/>
  <c r="X45" i="1"/>
  <c r="X44" i="1"/>
  <c r="X47" i="1"/>
  <c r="AB43" i="1"/>
  <c r="X43" i="1"/>
  <c r="X42" i="1"/>
  <c r="X48" i="1"/>
  <c r="AB37" i="1"/>
  <c r="AB52" i="1"/>
  <c r="AA52" i="1" s="1"/>
  <c r="AB53" i="1"/>
  <c r="AA53" i="1" s="1"/>
  <c r="I18" i="1"/>
  <c r="X18" i="1" s="1"/>
  <c r="Y54" i="1" l="1"/>
  <c r="Z54" i="1"/>
  <c r="Z55" i="1" s="1"/>
  <c r="Y53" i="1"/>
  <c r="Z53" i="1"/>
  <c r="Y52" i="1"/>
  <c r="Z52" i="1"/>
  <c r="Y48" i="1"/>
  <c r="Z48" i="1"/>
  <c r="X49" i="1" s="1"/>
  <c r="Y42" i="1"/>
  <c r="Z42" i="1"/>
  <c r="Z43" i="1" s="1"/>
  <c r="Y36" i="1"/>
  <c r="Z36" i="1"/>
  <c r="Y24" i="1"/>
  <c r="Z24" i="1"/>
  <c r="Y18" i="1"/>
  <c r="Z18" i="1"/>
  <c r="X19" i="1" s="1"/>
  <c r="X25" i="1" l="1"/>
  <c r="Y25" i="1" s="1"/>
  <c r="Y55" i="1"/>
  <c r="Y43" i="1"/>
  <c r="Y44" i="1"/>
  <c r="Z44" i="1"/>
  <c r="Z56" i="1"/>
  <c r="Y56" i="1"/>
  <c r="T52" i="19"/>
  <c r="AF32" i="19"/>
  <c r="N22" i="19"/>
  <c r="AL32" i="19"/>
  <c r="N52" i="19"/>
  <c r="AL12" i="19"/>
  <c r="AL52" i="19"/>
  <c r="AL42" i="19"/>
  <c r="T32" i="19"/>
  <c r="AF12" i="19"/>
  <c r="N32" i="19"/>
  <c r="T42" i="19"/>
  <c r="N12" i="19"/>
  <c r="Z52" i="19"/>
  <c r="Z42" i="19"/>
  <c r="AL22" i="19"/>
  <c r="T12" i="19"/>
  <c r="T22" i="19"/>
  <c r="Z32" i="19"/>
  <c r="AF52" i="19"/>
  <c r="N42" i="19"/>
  <c r="Z22" i="19"/>
  <c r="AF42" i="19"/>
  <c r="Z12" i="19"/>
  <c r="AF22" i="19"/>
  <c r="AM42" i="19"/>
  <c r="U32" i="19"/>
  <c r="AG12" i="19"/>
  <c r="U42" i="19"/>
  <c r="O12" i="19"/>
  <c r="U22" i="19"/>
  <c r="AM52" i="19"/>
  <c r="AA42" i="19"/>
  <c r="AM22" i="19"/>
  <c r="U12" i="19"/>
  <c r="AA32" i="19"/>
  <c r="AG42" i="19"/>
  <c r="AA12" i="19"/>
  <c r="AG52" i="19"/>
  <c r="O42" i="19"/>
  <c r="AA22" i="19"/>
  <c r="AA52" i="19"/>
  <c r="AG22" i="19"/>
  <c r="AM32" i="19"/>
  <c r="U52" i="19"/>
  <c r="AG32" i="19"/>
  <c r="O22" i="19"/>
  <c r="O52" i="19"/>
  <c r="AM12" i="19"/>
  <c r="O32" i="19"/>
  <c r="AC52" i="1"/>
  <c r="AC53" i="1"/>
  <c r="T13" i="1"/>
  <c r="T16" i="1"/>
  <c r="T17" i="1"/>
  <c r="Z25" i="1" l="1"/>
  <c r="Y26" i="1" s="1"/>
  <c r="Y57" i="1"/>
  <c r="Z57" i="1"/>
  <c r="Z26" i="1"/>
  <c r="Z27" i="1" s="1"/>
  <c r="Y50" i="1"/>
  <c r="Z50" i="1"/>
  <c r="Y49" i="1"/>
  <c r="Z49" i="1"/>
  <c r="Y37" i="1"/>
  <c r="Z37" i="1"/>
  <c r="Y38" i="1" s="1"/>
  <c r="Y19" i="1"/>
  <c r="Z19" i="1"/>
  <c r="X20" i="1" s="1"/>
  <c r="Y20" i="1" s="1"/>
  <c r="Z38" i="1" l="1"/>
  <c r="Z39" i="1" s="1"/>
  <c r="Y58" i="1"/>
  <c r="Z58" i="1"/>
  <c r="Y27" i="1"/>
  <c r="Y45" i="1"/>
  <c r="Z45" i="1"/>
  <c r="Y46" i="1" s="1"/>
  <c r="Y39" i="1"/>
  <c r="Y51" i="1"/>
  <c r="Z51" i="1"/>
  <c r="Z20" i="1"/>
  <c r="X21" i="1" s="1"/>
  <c r="Y21" i="1" s="1"/>
  <c r="Y59" i="1" l="1"/>
  <c r="Z59" i="1"/>
  <c r="Z46" i="1"/>
  <c r="Y47" i="1" s="1"/>
  <c r="Z40" i="1"/>
  <c r="Y40" i="1"/>
  <c r="Y28" i="1"/>
  <c r="Z28" i="1"/>
  <c r="Y29" i="1" s="1"/>
  <c r="Z21" i="1"/>
  <c r="X22" i="1" s="1"/>
  <c r="Z22" i="1" s="1"/>
  <c r="X23" i="1" s="1"/>
  <c r="X12" i="1"/>
  <c r="Y12" i="1" s="1"/>
  <c r="Y41" i="1" l="1"/>
  <c r="Z41" i="1"/>
  <c r="Z47" i="1"/>
  <c r="Z29" i="1"/>
  <c r="Y22" i="1"/>
  <c r="Y23" i="1"/>
  <c r="Z23" i="1"/>
  <c r="Q13" i="1"/>
  <c r="Z12" i="1" l="1"/>
  <c r="X13" i="1" s="1"/>
  <c r="Y13" i="1" l="1"/>
  <c r="Z13" i="1" l="1"/>
  <c r="X16" i="1" l="1"/>
  <c r="Y16" i="1" l="1"/>
  <c r="Z16" i="1"/>
  <c r="X17" i="1" s="1"/>
  <c r="Y17" i="1" l="1"/>
  <c r="Z17" i="1"/>
  <c r="AB42" i="1" l="1"/>
  <c r="AA42" i="1" s="1"/>
  <c r="AB54" i="1"/>
  <c r="AA54" i="1" s="1"/>
  <c r="AB48" i="1"/>
  <c r="AB36" i="1"/>
  <c r="AA36" i="1" s="1"/>
  <c r="AA48" i="1" l="1"/>
  <c r="V22" i="19" s="1"/>
  <c r="AB49" i="1"/>
  <c r="AB25" i="1"/>
  <c r="AA25" i="1" s="1"/>
  <c r="AB19" i="1"/>
  <c r="AB20" i="1" s="1"/>
  <c r="J40" i="19"/>
  <c r="V30" i="19"/>
  <c r="AH20" i="19"/>
  <c r="J30" i="19"/>
  <c r="V20" i="19"/>
  <c r="AH10" i="19"/>
  <c r="P10" i="19"/>
  <c r="AB50" i="19"/>
  <c r="J50" i="19"/>
  <c r="AB40" i="19"/>
  <c r="P30" i="19"/>
  <c r="V50" i="19"/>
  <c r="P50" i="19"/>
  <c r="AB10" i="19"/>
  <c r="AH30" i="19"/>
  <c r="AH40" i="19"/>
  <c r="J10" i="19"/>
  <c r="AB20" i="19"/>
  <c r="AH50" i="19"/>
  <c r="AC36" i="1"/>
  <c r="V10" i="19"/>
  <c r="P20" i="19"/>
  <c r="J20" i="19"/>
  <c r="P40" i="19"/>
  <c r="V40" i="19"/>
  <c r="AB30" i="19"/>
  <c r="J11" i="19"/>
  <c r="V11" i="19"/>
  <c r="AB21" i="19"/>
  <c r="P31" i="19"/>
  <c r="J31" i="19"/>
  <c r="AB41" i="19"/>
  <c r="AC42" i="1"/>
  <c r="AH41" i="19"/>
  <c r="P41" i="19"/>
  <c r="J21" i="19"/>
  <c r="AB31" i="19"/>
  <c r="AB51" i="19"/>
  <c r="P21" i="19"/>
  <c r="V41" i="19"/>
  <c r="V31" i="19"/>
  <c r="AH21" i="19"/>
  <c r="AB11" i="19"/>
  <c r="P51" i="19"/>
  <c r="V21" i="19"/>
  <c r="AH31" i="19"/>
  <c r="V51" i="19"/>
  <c r="J51" i="19"/>
  <c r="AH51" i="19"/>
  <c r="AH11" i="19"/>
  <c r="J41" i="19"/>
  <c r="P11" i="19"/>
  <c r="AB26" i="1"/>
  <c r="V25" i="19"/>
  <c r="AH25" i="19"/>
  <c r="P45" i="19"/>
  <c r="AH45" i="19"/>
  <c r="AH15" i="19"/>
  <c r="AB55" i="19"/>
  <c r="J45" i="19"/>
  <c r="AH35" i="19"/>
  <c r="V45" i="19"/>
  <c r="AH55" i="19"/>
  <c r="V15" i="19"/>
  <c r="J25" i="19"/>
  <c r="V35" i="19"/>
  <c r="P25" i="19"/>
  <c r="V55" i="19"/>
  <c r="J15" i="19"/>
  <c r="AB15" i="19"/>
  <c r="J35" i="19"/>
  <c r="AB35" i="19"/>
  <c r="J55" i="19"/>
  <c r="AB25" i="19"/>
  <c r="P35" i="19"/>
  <c r="P55" i="19"/>
  <c r="AB45" i="19"/>
  <c r="P15" i="19"/>
  <c r="AC54" i="1"/>
  <c r="AB33" i="19"/>
  <c r="V13" i="19"/>
  <c r="AH23" i="19"/>
  <c r="J23" i="19"/>
  <c r="AB43" i="19"/>
  <c r="P43" i="19"/>
  <c r="AB53" i="19"/>
  <c r="V33" i="19"/>
  <c r="P13" i="19"/>
  <c r="J43" i="19"/>
  <c r="V23" i="19"/>
  <c r="J53" i="19"/>
  <c r="AH43" i="19"/>
  <c r="AH13" i="19"/>
  <c r="P53" i="19"/>
  <c r="V43" i="19"/>
  <c r="J13" i="19"/>
  <c r="P33" i="19"/>
  <c r="J33" i="19"/>
  <c r="V53" i="19"/>
  <c r="AH33" i="19"/>
  <c r="AB23" i="19"/>
  <c r="AH53" i="19"/>
  <c r="P23" i="19"/>
  <c r="AB13" i="19"/>
  <c r="J39" i="19"/>
  <c r="AB39" i="19"/>
  <c r="AH49" i="19"/>
  <c r="P39" i="19"/>
  <c r="P9" i="19"/>
  <c r="AB9" i="19"/>
  <c r="V39" i="19"/>
  <c r="V9" i="19"/>
  <c r="AH9" i="19"/>
  <c r="J29" i="19"/>
  <c r="J19" i="19"/>
  <c r="V29" i="19"/>
  <c r="P29" i="19"/>
  <c r="AB49" i="19"/>
  <c r="AB29" i="19"/>
  <c r="P49" i="19"/>
  <c r="J49" i="19"/>
  <c r="P19" i="19"/>
  <c r="V49" i="19"/>
  <c r="AH39" i="19"/>
  <c r="V19" i="19"/>
  <c r="AH19" i="19"/>
  <c r="AH29" i="19"/>
  <c r="AB19" i="19"/>
  <c r="J9" i="19"/>
  <c r="AB38" i="1"/>
  <c r="AA37" i="1"/>
  <c r="AA43" i="1"/>
  <c r="AB44" i="1"/>
  <c r="AA44" i="1" s="1"/>
  <c r="AB45" i="1"/>
  <c r="AB50" i="1"/>
  <c r="AA50" i="1" s="1"/>
  <c r="AB51" i="1"/>
  <c r="AA51" i="1" s="1"/>
  <c r="AA49" i="1"/>
  <c r="AA55" i="1"/>
  <c r="AB56" i="1"/>
  <c r="AH32" i="19" l="1"/>
  <c r="AB52" i="19"/>
  <c r="J32" i="19"/>
  <c r="V12" i="19"/>
  <c r="J42" i="19"/>
  <c r="J12" i="19"/>
  <c r="J22" i="19"/>
  <c r="AB12" i="19"/>
  <c r="AC48" i="1"/>
  <c r="AB22" i="19"/>
  <c r="P52" i="19"/>
  <c r="V42" i="19"/>
  <c r="AH12" i="19"/>
  <c r="P42" i="19"/>
  <c r="P32" i="19"/>
  <c r="AH42" i="19"/>
  <c r="AB42" i="19"/>
  <c r="J52" i="19"/>
  <c r="V32" i="19"/>
  <c r="AH22" i="19"/>
  <c r="AH52" i="19"/>
  <c r="V52" i="19"/>
  <c r="P12" i="19"/>
  <c r="P22" i="19"/>
  <c r="AB32" i="19"/>
  <c r="AA19" i="1"/>
  <c r="W27" i="19" s="1"/>
  <c r="K35" i="19"/>
  <c r="AC25" i="19"/>
  <c r="K45" i="19"/>
  <c r="AI45" i="19"/>
  <c r="W45" i="19"/>
  <c r="Q35" i="19"/>
  <c r="K55" i="19"/>
  <c r="AC15" i="19"/>
  <c r="Q15" i="19"/>
  <c r="AC35" i="19"/>
  <c r="AI35" i="19"/>
  <c r="Q55" i="19"/>
  <c r="AI25" i="19"/>
  <c r="AC55" i="19"/>
  <c r="W15" i="19"/>
  <c r="K15" i="19"/>
  <c r="W25" i="19"/>
  <c r="AC45" i="19"/>
  <c r="Q25" i="19"/>
  <c r="W55" i="19"/>
  <c r="K25" i="19"/>
  <c r="Q45" i="19"/>
  <c r="W35" i="19"/>
  <c r="AI55" i="19"/>
  <c r="AI15" i="19"/>
  <c r="AC14" i="19"/>
  <c r="Q14" i="19"/>
  <c r="AI54" i="19"/>
  <c r="Q54" i="19"/>
  <c r="Q24" i="19"/>
  <c r="AI14" i="19"/>
  <c r="W24" i="19"/>
  <c r="AC44" i="19"/>
  <c r="K54" i="19"/>
  <c r="AI34" i="19"/>
  <c r="W14" i="19"/>
  <c r="K24" i="19"/>
  <c r="AC24" i="19"/>
  <c r="AI44" i="19"/>
  <c r="AI24" i="19"/>
  <c r="W44" i="19"/>
  <c r="Q44" i="19"/>
  <c r="AC54" i="19"/>
  <c r="K44" i="19"/>
  <c r="Q34" i="19"/>
  <c r="W34" i="19"/>
  <c r="K14" i="19"/>
  <c r="W54" i="19"/>
  <c r="K34" i="19"/>
  <c r="AC34" i="19"/>
  <c r="AI41" i="19"/>
  <c r="W11" i="19"/>
  <c r="Q51" i="19"/>
  <c r="W21" i="19"/>
  <c r="AC11" i="19"/>
  <c r="AI51" i="19"/>
  <c r="W41" i="19"/>
  <c r="K41" i="19"/>
  <c r="AI11" i="19"/>
  <c r="AC41" i="19"/>
  <c r="AC21" i="19"/>
  <c r="K31" i="19"/>
  <c r="W51" i="19"/>
  <c r="Q21" i="19"/>
  <c r="Q31" i="19"/>
  <c r="AI21" i="19"/>
  <c r="K51" i="19"/>
  <c r="K21" i="19"/>
  <c r="AI31" i="19"/>
  <c r="Q41" i="19"/>
  <c r="K11" i="19"/>
  <c r="AC31" i="19"/>
  <c r="AC51" i="19"/>
  <c r="W31" i="19"/>
  <c r="Q11" i="19"/>
  <c r="AC43" i="1"/>
  <c r="AD55" i="19"/>
  <c r="R15" i="19"/>
  <c r="AJ35" i="19"/>
  <c r="X45" i="19"/>
  <c r="AJ15" i="19"/>
  <c r="AJ55" i="19"/>
  <c r="R25" i="19"/>
  <c r="X15" i="19"/>
  <c r="R55" i="19"/>
  <c r="X55" i="19"/>
  <c r="AD15" i="19"/>
  <c r="L35" i="19"/>
  <c r="L15" i="19"/>
  <c r="L45" i="19"/>
  <c r="AD45" i="19"/>
  <c r="L25" i="19"/>
  <c r="AD25" i="19"/>
  <c r="X35" i="19"/>
  <c r="X25" i="19"/>
  <c r="R35" i="19"/>
  <c r="AJ25" i="19"/>
  <c r="AD35" i="19"/>
  <c r="R45" i="19"/>
  <c r="AJ45" i="19"/>
  <c r="L55" i="19"/>
  <c r="AJ52" i="19"/>
  <c r="AJ32" i="19"/>
  <c r="L32" i="19"/>
  <c r="AJ42" i="19"/>
  <c r="L12" i="19"/>
  <c r="L52" i="19"/>
  <c r="X12" i="19"/>
  <c r="R12" i="19"/>
  <c r="AD42" i="19"/>
  <c r="X42" i="19"/>
  <c r="AJ12" i="19"/>
  <c r="X32" i="19"/>
  <c r="R52" i="19"/>
  <c r="R32" i="19"/>
  <c r="X22" i="19"/>
  <c r="AJ22" i="19"/>
  <c r="L22" i="19"/>
  <c r="R22" i="19"/>
  <c r="AC50" i="1"/>
  <c r="AD12" i="19"/>
  <c r="AD32" i="19"/>
  <c r="AD22" i="19"/>
  <c r="X52" i="19"/>
  <c r="AD52" i="19"/>
  <c r="L42" i="19"/>
  <c r="R42" i="19"/>
  <c r="AJ21" i="19"/>
  <c r="AD31" i="19"/>
  <c r="R21" i="19"/>
  <c r="AD41" i="19"/>
  <c r="AJ11" i="19"/>
  <c r="AJ51" i="19"/>
  <c r="AC44" i="1"/>
  <c r="L41" i="19"/>
  <c r="AD11" i="19"/>
  <c r="L21" i="19"/>
  <c r="L11" i="19"/>
  <c r="X51" i="19"/>
  <c r="X21" i="19"/>
  <c r="R11" i="19"/>
  <c r="R31" i="19"/>
  <c r="AJ41" i="19"/>
  <c r="L31" i="19"/>
  <c r="R51" i="19"/>
  <c r="X31" i="19"/>
  <c r="X11" i="19"/>
  <c r="X41" i="19"/>
  <c r="AJ31" i="19"/>
  <c r="AD51" i="19"/>
  <c r="R41" i="19"/>
  <c r="AD21" i="19"/>
  <c r="L51" i="19"/>
  <c r="AB21" i="1"/>
  <c r="AA20" i="1"/>
  <c r="AA56" i="1"/>
  <c r="AB57" i="1"/>
  <c r="K42" i="19"/>
  <c r="AC32" i="19"/>
  <c r="W42" i="19"/>
  <c r="AI52" i="19"/>
  <c r="K22" i="19"/>
  <c r="Q32" i="19"/>
  <c r="AI12" i="19"/>
  <c r="AC52" i="19"/>
  <c r="Q42" i="19"/>
  <c r="AC42" i="19"/>
  <c r="K12" i="19"/>
  <c r="Q22" i="19"/>
  <c r="W52" i="19"/>
  <c r="AI42" i="19"/>
  <c r="W32" i="19"/>
  <c r="AI22" i="19"/>
  <c r="W12" i="19"/>
  <c r="AI32" i="19"/>
  <c r="AC12" i="19"/>
  <c r="Q12" i="19"/>
  <c r="Q52" i="19"/>
  <c r="AC49" i="1"/>
  <c r="K32" i="19"/>
  <c r="W22" i="19"/>
  <c r="K52" i="19"/>
  <c r="AC22" i="19"/>
  <c r="AC40" i="19"/>
  <c r="W10" i="19"/>
  <c r="AC50" i="19"/>
  <c r="Q10" i="19"/>
  <c r="Q30" i="19"/>
  <c r="W50" i="19"/>
  <c r="K40" i="19"/>
  <c r="Q50" i="19"/>
  <c r="W20" i="19"/>
  <c r="AC37" i="1"/>
  <c r="K10" i="19"/>
  <c r="Q40" i="19"/>
  <c r="K30" i="19"/>
  <c r="AI50" i="19"/>
  <c r="AI20" i="19"/>
  <c r="K50" i="19"/>
  <c r="AI40" i="19"/>
  <c r="W40" i="19"/>
  <c r="K20" i="19"/>
  <c r="AC10" i="19"/>
  <c r="AI10" i="19"/>
  <c r="AC20" i="19"/>
  <c r="AI30" i="19"/>
  <c r="AC30" i="19"/>
  <c r="W30" i="19"/>
  <c r="Q20" i="19"/>
  <c r="AB27" i="1"/>
  <c r="AA26" i="1"/>
  <c r="K39" i="19"/>
  <c r="AC39" i="19"/>
  <c r="W29" i="19"/>
  <c r="AI49" i="19"/>
  <c r="W9" i="19"/>
  <c r="AC19" i="19"/>
  <c r="Q49" i="19"/>
  <c r="W49" i="19"/>
  <c r="AC9" i="19"/>
  <c r="AI9" i="19"/>
  <c r="Q29" i="19"/>
  <c r="W39" i="19"/>
  <c r="Q39" i="19"/>
  <c r="K9" i="19"/>
  <c r="W19" i="19"/>
  <c r="AI39" i="19"/>
  <c r="K29" i="19"/>
  <c r="AC49" i="19"/>
  <c r="AI19" i="19"/>
  <c r="AC29" i="19"/>
  <c r="K19" i="19"/>
  <c r="K49" i="19"/>
  <c r="Q19" i="19"/>
  <c r="Q9" i="19"/>
  <c r="AI29" i="19"/>
  <c r="K23" i="19"/>
  <c r="AI43" i="19"/>
  <c r="AC43" i="19"/>
  <c r="AC53" i="19"/>
  <c r="W43" i="19"/>
  <c r="K13" i="19"/>
  <c r="Q53" i="19"/>
  <c r="AI53" i="19"/>
  <c r="K33" i="19"/>
  <c r="K43" i="19"/>
  <c r="AI33" i="19"/>
  <c r="AC33" i="19"/>
  <c r="AC55" i="1"/>
  <c r="Q33" i="19"/>
  <c r="AI23" i="19"/>
  <c r="K53" i="19"/>
  <c r="AC23" i="19"/>
  <c r="AC13" i="19"/>
  <c r="W23" i="19"/>
  <c r="W33" i="19"/>
  <c r="Q13" i="19"/>
  <c r="W13" i="19"/>
  <c r="AI13" i="19"/>
  <c r="Q43" i="19"/>
  <c r="Q23" i="19"/>
  <c r="W53" i="19"/>
  <c r="M12" i="19"/>
  <c r="AK42" i="19"/>
  <c r="AE32" i="19"/>
  <c r="AC51" i="1"/>
  <c r="M52" i="19"/>
  <c r="S12" i="19"/>
  <c r="M32" i="19"/>
  <c r="S52" i="19"/>
  <c r="Y52" i="19"/>
  <c r="Y42" i="19"/>
  <c r="AK12" i="19"/>
  <c r="S22" i="19"/>
  <c r="AE12" i="19"/>
  <c r="Y22" i="19"/>
  <c r="S32" i="19"/>
  <c r="AK52" i="19"/>
  <c r="M22" i="19"/>
  <c r="AK32" i="19"/>
  <c r="AE22" i="19"/>
  <c r="AE42" i="19"/>
  <c r="Y32" i="19"/>
  <c r="M42" i="19"/>
  <c r="Y12" i="19"/>
  <c r="AE52" i="19"/>
  <c r="AK22" i="19"/>
  <c r="S42" i="19"/>
  <c r="AA45" i="1"/>
  <c r="AB47" i="1"/>
  <c r="AA47" i="1" s="1"/>
  <c r="AB46" i="1"/>
  <c r="AA46" i="1" s="1"/>
  <c r="AA38" i="1"/>
  <c r="AB39" i="1"/>
  <c r="AB16" i="1"/>
  <c r="AC18" i="19"/>
  <c r="W28" i="19"/>
  <c r="W38" i="19"/>
  <c r="K18" i="19"/>
  <c r="AC8" i="19"/>
  <c r="AI48" i="19"/>
  <c r="AI28" i="19"/>
  <c r="K8" i="19"/>
  <c r="W18" i="19"/>
  <c r="W8" i="19"/>
  <c r="K38" i="19"/>
  <c r="AC28" i="19"/>
  <c r="AI8" i="19"/>
  <c r="Q8" i="19"/>
  <c r="W48" i="19"/>
  <c r="AI18" i="19"/>
  <c r="Q48" i="19"/>
  <c r="K48" i="19"/>
  <c r="Q38" i="19"/>
  <c r="K28" i="19"/>
  <c r="AC38" i="19"/>
  <c r="AC48" i="19"/>
  <c r="AI38" i="19"/>
  <c r="Q18" i="19"/>
  <c r="Q28" i="19"/>
  <c r="AC25" i="1"/>
  <c r="K7" i="19" l="1"/>
  <c r="Q7" i="19"/>
  <c r="AI37" i="19"/>
  <c r="AC17" i="19"/>
  <c r="AC27" i="19"/>
  <c r="Q27" i="19"/>
  <c r="AI7" i="19"/>
  <c r="K17" i="19"/>
  <c r="W37" i="19"/>
  <c r="AI27" i="19"/>
  <c r="K27" i="19"/>
  <c r="AC37" i="19"/>
  <c r="W47" i="19"/>
  <c r="AI47" i="19"/>
  <c r="AC7" i="19"/>
  <c r="K47" i="19"/>
  <c r="Q17" i="19"/>
  <c r="K37" i="19"/>
  <c r="AI17" i="19"/>
  <c r="AC19" i="1"/>
  <c r="W7" i="19"/>
  <c r="Q47" i="19"/>
  <c r="Q37" i="19"/>
  <c r="AC47" i="19"/>
  <c r="W17" i="19"/>
  <c r="AA16" i="1"/>
  <c r="AB17" i="1"/>
  <c r="AA17" i="1" s="1"/>
  <c r="R40" i="19"/>
  <c r="AD10" i="19"/>
  <c r="X40" i="19"/>
  <c r="AJ10" i="19"/>
  <c r="R50" i="19"/>
  <c r="X10" i="19"/>
  <c r="R30" i="19"/>
  <c r="AC38" i="1"/>
  <c r="L10" i="19"/>
  <c r="L50" i="19"/>
  <c r="AJ20" i="19"/>
  <c r="AJ40" i="19"/>
  <c r="AD30" i="19"/>
  <c r="R20" i="19"/>
  <c r="AD50" i="19"/>
  <c r="AJ30" i="19"/>
  <c r="AJ50" i="19"/>
  <c r="X30" i="19"/>
  <c r="AD20" i="19"/>
  <c r="L40" i="19"/>
  <c r="X50" i="19"/>
  <c r="X20" i="19"/>
  <c r="AD40" i="19"/>
  <c r="R10" i="19"/>
  <c r="L30" i="19"/>
  <c r="L20" i="19"/>
  <c r="AA57" i="1"/>
  <c r="AB58" i="1"/>
  <c r="AD47" i="19"/>
  <c r="AJ27" i="19"/>
  <c r="AD27" i="19"/>
  <c r="AJ7" i="19"/>
  <c r="AJ37" i="19"/>
  <c r="L27" i="19"/>
  <c r="AD17" i="19"/>
  <c r="L37" i="19"/>
  <c r="R17" i="19"/>
  <c r="AJ17" i="19"/>
  <c r="X7" i="19"/>
  <c r="X47" i="19"/>
  <c r="L7" i="19"/>
  <c r="L17" i="19"/>
  <c r="R27" i="19"/>
  <c r="X27" i="19"/>
  <c r="R7" i="19"/>
  <c r="X17" i="19"/>
  <c r="AJ47" i="19"/>
  <c r="L47" i="19"/>
  <c r="R37" i="19"/>
  <c r="AD7" i="19"/>
  <c r="X37" i="19"/>
  <c r="AC20" i="1"/>
  <c r="R47" i="19"/>
  <c r="AD37" i="19"/>
  <c r="AB28" i="1"/>
  <c r="AA28" i="1" s="1"/>
  <c r="AA27" i="1"/>
  <c r="AB29" i="1"/>
  <c r="AA29" i="1" s="1"/>
  <c r="AJ43" i="19"/>
  <c r="AD33" i="19"/>
  <c r="X33" i="19"/>
  <c r="X13" i="19"/>
  <c r="AD43" i="19"/>
  <c r="L43" i="19"/>
  <c r="AC56" i="1"/>
  <c r="X23" i="19"/>
  <c r="R33" i="19"/>
  <c r="R43" i="19"/>
  <c r="AD53" i="19"/>
  <c r="AJ13" i="19"/>
  <c r="R23" i="19"/>
  <c r="R13" i="19"/>
  <c r="AJ53" i="19"/>
  <c r="L33" i="19"/>
  <c r="L23" i="19"/>
  <c r="X43" i="19"/>
  <c r="X53" i="19"/>
  <c r="AD13" i="19"/>
  <c r="L53" i="19"/>
  <c r="L13" i="19"/>
  <c r="AD23" i="19"/>
  <c r="AJ33" i="19"/>
  <c r="AJ23" i="19"/>
  <c r="R53" i="19"/>
  <c r="AA21" i="1"/>
  <c r="AB22" i="1"/>
  <c r="M55" i="19"/>
  <c r="AK15" i="19"/>
  <c r="AE25" i="19"/>
  <c r="Y35" i="19"/>
  <c r="M25" i="19"/>
  <c r="S55" i="19"/>
  <c r="S45" i="19"/>
  <c r="S35" i="19"/>
  <c r="M15" i="19"/>
  <c r="AE45" i="19"/>
  <c r="Y15" i="19"/>
  <c r="AK45" i="19"/>
  <c r="AE55" i="19"/>
  <c r="M35" i="19"/>
  <c r="M45" i="19"/>
  <c r="S25" i="19"/>
  <c r="AK35" i="19"/>
  <c r="Y25" i="19"/>
  <c r="AE15" i="19"/>
  <c r="Y45" i="19"/>
  <c r="AE35" i="19"/>
  <c r="AK25" i="19"/>
  <c r="Y55" i="19"/>
  <c r="S15" i="19"/>
  <c r="AK55" i="19"/>
  <c r="X8" i="19"/>
  <c r="R48" i="19"/>
  <c r="L8" i="19"/>
  <c r="AD38" i="19"/>
  <c r="AD48" i="19"/>
  <c r="AD8" i="19"/>
  <c r="R18" i="19"/>
  <c r="L38" i="19"/>
  <c r="AC26" i="1"/>
  <c r="AJ28" i="19"/>
  <c r="X18" i="19"/>
  <c r="X48" i="19"/>
  <c r="R28" i="19"/>
  <c r="L18" i="19"/>
  <c r="X28" i="19"/>
  <c r="R8" i="19"/>
  <c r="X38" i="19"/>
  <c r="AJ8" i="19"/>
  <c r="AD18" i="19"/>
  <c r="AJ38" i="19"/>
  <c r="L48" i="19"/>
  <c r="AJ48" i="19"/>
  <c r="AJ18" i="19"/>
  <c r="R38" i="19"/>
  <c r="AD28" i="19"/>
  <c r="L28" i="19"/>
  <c r="Z11" i="19"/>
  <c r="AF31" i="19"/>
  <c r="T51" i="19"/>
  <c r="N51" i="19"/>
  <c r="Z41" i="19"/>
  <c r="AF21" i="19"/>
  <c r="AL31" i="19"/>
  <c r="T31" i="19"/>
  <c r="Z31" i="19"/>
  <c r="N21" i="19"/>
  <c r="N31" i="19"/>
  <c r="AL11" i="19"/>
  <c r="T11" i="19"/>
  <c r="AF11" i="19"/>
  <c r="AL41" i="19"/>
  <c r="T21" i="19"/>
  <c r="Z21" i="19"/>
  <c r="AL51" i="19"/>
  <c r="N11" i="19"/>
  <c r="AF51" i="19"/>
  <c r="N41" i="19"/>
  <c r="Z51" i="19"/>
  <c r="AC46" i="1"/>
  <c r="AL21" i="19"/>
  <c r="T41" i="19"/>
  <c r="AF41" i="19"/>
  <c r="AE46" i="19"/>
  <c r="M36" i="19"/>
  <c r="Y16" i="19"/>
  <c r="AK46" i="19"/>
  <c r="S36" i="19"/>
  <c r="AE16" i="19"/>
  <c r="M6" i="19"/>
  <c r="AK16" i="19"/>
  <c r="M26" i="19"/>
  <c r="S46" i="19"/>
  <c r="AE26" i="19"/>
  <c r="M16" i="19"/>
  <c r="Y46" i="19"/>
  <c r="AK26" i="19"/>
  <c r="S16" i="19"/>
  <c r="Y6" i="19"/>
  <c r="AK36" i="19"/>
  <c r="S26" i="19"/>
  <c r="AE6" i="19"/>
  <c r="M46" i="19"/>
  <c r="Y26" i="19"/>
  <c r="AK6" i="19"/>
  <c r="Y36" i="19"/>
  <c r="S6" i="19"/>
  <c r="AE36" i="19"/>
  <c r="O11" i="19"/>
  <c r="O21" i="19"/>
  <c r="O51" i="19"/>
  <c r="AA31" i="19"/>
  <c r="AM31" i="19"/>
  <c r="AG51" i="19"/>
  <c r="AA41" i="19"/>
  <c r="AM11" i="19"/>
  <c r="U21" i="19"/>
  <c r="AG41" i="19"/>
  <c r="AM21" i="19"/>
  <c r="AM51" i="19"/>
  <c r="O41" i="19"/>
  <c r="U11" i="19"/>
  <c r="AG31" i="19"/>
  <c r="U41" i="19"/>
  <c r="AC47" i="1"/>
  <c r="AG11" i="19"/>
  <c r="AM41" i="19"/>
  <c r="AA21" i="19"/>
  <c r="AA51" i="19"/>
  <c r="U51" i="19"/>
  <c r="U31" i="19"/>
  <c r="AA11" i="19"/>
  <c r="AG21" i="19"/>
  <c r="O31" i="19"/>
  <c r="AJ46" i="19"/>
  <c r="AD46" i="19"/>
  <c r="L36" i="19"/>
  <c r="X16" i="19"/>
  <c r="AJ26" i="19"/>
  <c r="L46" i="19"/>
  <c r="X6" i="19"/>
  <c r="R36" i="19"/>
  <c r="X36" i="19"/>
  <c r="R6" i="19"/>
  <c r="AJ6" i="19"/>
  <c r="AD36" i="19"/>
  <c r="R46" i="19"/>
  <c r="AD26" i="19"/>
  <c r="L16" i="19"/>
  <c r="AD16" i="19"/>
  <c r="X46" i="19"/>
  <c r="X26" i="19"/>
  <c r="AJ36" i="19"/>
  <c r="R26" i="19"/>
  <c r="AD6" i="19"/>
  <c r="L6" i="19"/>
  <c r="L26" i="19"/>
  <c r="R16" i="19"/>
  <c r="AJ16" i="19"/>
  <c r="AA39" i="1"/>
  <c r="AB40" i="1"/>
  <c r="AE11" i="19"/>
  <c r="Y41" i="19"/>
  <c r="M41" i="19"/>
  <c r="Y21" i="19"/>
  <c r="AK41" i="19"/>
  <c r="S31" i="19"/>
  <c r="M31" i="19"/>
  <c r="M51" i="19"/>
  <c r="Y51" i="19"/>
  <c r="AK21" i="19"/>
  <c r="AK31" i="19"/>
  <c r="Y11" i="19"/>
  <c r="AE41" i="19"/>
  <c r="AE21" i="19"/>
  <c r="S51" i="19"/>
  <c r="AE51" i="19"/>
  <c r="AK51" i="19"/>
  <c r="M21" i="19"/>
  <c r="AE31" i="19"/>
  <c r="AC45" i="1"/>
  <c r="S41" i="19"/>
  <c r="AK11" i="19"/>
  <c r="S11" i="19"/>
  <c r="Y31" i="19"/>
  <c r="S21" i="19"/>
  <c r="M11" i="19"/>
  <c r="L54" i="19"/>
  <c r="AJ14" i="19"/>
  <c r="AD44" i="19"/>
  <c r="X54" i="19"/>
  <c r="R14" i="19"/>
  <c r="AD24" i="19"/>
  <c r="AD34" i="19"/>
  <c r="R54" i="19"/>
  <c r="L34" i="19"/>
  <c r="AJ34" i="19"/>
  <c r="X24" i="19"/>
  <c r="AJ24" i="19"/>
  <c r="X44" i="19"/>
  <c r="R24" i="19"/>
  <c r="X34" i="19"/>
  <c r="L14" i="19"/>
  <c r="AD14" i="19"/>
  <c r="L44" i="19"/>
  <c r="R44" i="19"/>
  <c r="AD54" i="19"/>
  <c r="X14" i="19"/>
  <c r="AJ44" i="19"/>
  <c r="R34" i="19"/>
  <c r="AJ54" i="19"/>
  <c r="L24" i="19"/>
  <c r="AD29" i="19"/>
  <c r="AD19" i="19"/>
  <c r="R39" i="19"/>
  <c r="R9" i="19"/>
  <c r="X49" i="19"/>
  <c r="X9" i="19"/>
  <c r="AD39" i="19"/>
  <c r="R29" i="19"/>
  <c r="L49" i="19"/>
  <c r="X19" i="19"/>
  <c r="X29" i="19"/>
  <c r="X39" i="19"/>
  <c r="L9" i="19"/>
  <c r="AD9" i="19"/>
  <c r="AJ49" i="19"/>
  <c r="L39" i="19"/>
  <c r="R19" i="19"/>
  <c r="AJ39" i="19"/>
  <c r="AJ29" i="19"/>
  <c r="AJ19" i="19"/>
  <c r="AJ9" i="19"/>
  <c r="AD49" i="19"/>
  <c r="L19" i="19"/>
  <c r="L29" i="19"/>
  <c r="R49" i="19"/>
  <c r="AA40" i="1" l="1"/>
  <c r="AB41" i="1"/>
  <c r="AA41" i="1" s="1"/>
  <c r="AG39" i="19"/>
  <c r="AG29" i="19"/>
  <c r="AM19" i="19"/>
  <c r="O39" i="19"/>
  <c r="AG49" i="19"/>
  <c r="O29" i="19"/>
  <c r="U29" i="19"/>
  <c r="O49" i="19"/>
  <c r="U49" i="19"/>
  <c r="AA19" i="19"/>
  <c r="U39" i="19"/>
  <c r="AG9" i="19"/>
  <c r="AA39" i="19"/>
  <c r="AM49" i="19"/>
  <c r="O19" i="19"/>
  <c r="AM39" i="19"/>
  <c r="AM29" i="19"/>
  <c r="O9" i="19"/>
  <c r="AM9" i="19"/>
  <c r="AA49" i="19"/>
  <c r="AG19" i="19"/>
  <c r="U9" i="19"/>
  <c r="U19" i="19"/>
  <c r="AA9" i="19"/>
  <c r="AA29" i="19"/>
  <c r="AE54" i="19"/>
  <c r="S24" i="19"/>
  <c r="AE34" i="19"/>
  <c r="Y54" i="19"/>
  <c r="AE14" i="19"/>
  <c r="Y34" i="19"/>
  <c r="M44" i="19"/>
  <c r="AK54" i="19"/>
  <c r="M24" i="19"/>
  <c r="AK34" i="19"/>
  <c r="Y14" i="19"/>
  <c r="AK14" i="19"/>
  <c r="Y24" i="19"/>
  <c r="S44" i="19"/>
  <c r="M34" i="19"/>
  <c r="AK44" i="19"/>
  <c r="M54" i="19"/>
  <c r="Y44" i="19"/>
  <c r="S54" i="19"/>
  <c r="AK24" i="19"/>
  <c r="M14" i="19"/>
  <c r="AE44" i="19"/>
  <c r="S34" i="19"/>
  <c r="AE24" i="19"/>
  <c r="S14" i="19"/>
  <c r="AK17" i="19"/>
  <c r="S27" i="19"/>
  <c r="S37" i="19"/>
  <c r="AE27" i="19"/>
  <c r="Y47" i="19"/>
  <c r="S7" i="19"/>
  <c r="M17" i="19"/>
  <c r="AE17" i="19"/>
  <c r="AK27" i="19"/>
  <c r="Y7" i="19"/>
  <c r="Y37" i="19"/>
  <c r="AE37" i="19"/>
  <c r="Y27" i="19"/>
  <c r="M47" i="19"/>
  <c r="AC21" i="1"/>
  <c r="AE47" i="19"/>
  <c r="Y17" i="19"/>
  <c r="AE7" i="19"/>
  <c r="M27" i="19"/>
  <c r="S47" i="19"/>
  <c r="M7" i="19"/>
  <c r="M37" i="19"/>
  <c r="S17" i="19"/>
  <c r="AK7" i="19"/>
  <c r="AK47" i="19"/>
  <c r="AK37" i="19"/>
  <c r="M48" i="19"/>
  <c r="S48" i="19"/>
  <c r="AE8" i="19"/>
  <c r="AE38" i="19"/>
  <c r="M38" i="19"/>
  <c r="AE18" i="19"/>
  <c r="AK48" i="19"/>
  <c r="AK18" i="19"/>
  <c r="AK28" i="19"/>
  <c r="S28" i="19"/>
  <c r="Y48" i="19"/>
  <c r="M8" i="19"/>
  <c r="Y8" i="19"/>
  <c r="M28" i="19"/>
  <c r="AK38" i="19"/>
  <c r="M18" i="19"/>
  <c r="Y28" i="19"/>
  <c r="S38" i="19"/>
  <c r="AE48" i="19"/>
  <c r="Y18" i="19"/>
  <c r="AK8" i="19"/>
  <c r="Y38" i="19"/>
  <c r="S8" i="19"/>
  <c r="S18" i="19"/>
  <c r="AC27" i="1"/>
  <c r="AE28" i="19"/>
  <c r="AA55" i="19"/>
  <c r="O45" i="19"/>
  <c r="AA15" i="19"/>
  <c r="AM55" i="19"/>
  <c r="O55" i="19"/>
  <c r="AG35" i="19"/>
  <c r="AM25" i="19"/>
  <c r="AM35" i="19"/>
  <c r="AA25" i="19"/>
  <c r="AM45" i="19"/>
  <c r="AG25" i="19"/>
  <c r="AA35" i="19"/>
  <c r="O25" i="19"/>
  <c r="U25" i="19"/>
  <c r="AG45" i="19"/>
  <c r="U35" i="19"/>
  <c r="AA45" i="19"/>
  <c r="AM15" i="19"/>
  <c r="U45" i="19"/>
  <c r="O35" i="19"/>
  <c r="O15" i="19"/>
  <c r="AG15" i="19"/>
  <c r="U15" i="19"/>
  <c r="AG55" i="19"/>
  <c r="U55" i="19"/>
  <c r="AE40" i="19"/>
  <c r="Y30" i="19"/>
  <c r="M20" i="19"/>
  <c r="AC39" i="1"/>
  <c r="Y20" i="19"/>
  <c r="M40" i="19"/>
  <c r="M10" i="19"/>
  <c r="AK20" i="19"/>
  <c r="AK10" i="19"/>
  <c r="AK30" i="19"/>
  <c r="Y40" i="19"/>
  <c r="S40" i="19"/>
  <c r="AE30" i="19"/>
  <c r="Y10" i="19"/>
  <c r="M30" i="19"/>
  <c r="AE50" i="19"/>
  <c r="AE20" i="19"/>
  <c r="S50" i="19"/>
  <c r="S10" i="19"/>
  <c r="Y50" i="19"/>
  <c r="S30" i="19"/>
  <c r="AK50" i="19"/>
  <c r="AE10" i="19"/>
  <c r="S20" i="19"/>
  <c r="M50" i="19"/>
  <c r="AK40" i="19"/>
  <c r="AF39" i="19"/>
  <c r="AL19" i="19"/>
  <c r="N39" i="19"/>
  <c r="Z19" i="19"/>
  <c r="AF19" i="19"/>
  <c r="N29" i="19"/>
  <c r="AL29" i="19"/>
  <c r="AL39" i="19"/>
  <c r="AF49" i="19"/>
  <c r="AF9" i="19"/>
  <c r="AL9" i="19"/>
  <c r="N49" i="19"/>
  <c r="Z9" i="19"/>
  <c r="Z49" i="19"/>
  <c r="N19" i="19"/>
  <c r="Z39" i="19"/>
  <c r="T9" i="19"/>
  <c r="T39" i="19"/>
  <c r="Z29" i="19"/>
  <c r="N9" i="19"/>
  <c r="T49" i="19"/>
  <c r="T19" i="19"/>
  <c r="AL49" i="19"/>
  <c r="T29" i="19"/>
  <c r="AF29" i="19"/>
  <c r="T18" i="19"/>
  <c r="N48" i="19"/>
  <c r="N8" i="19"/>
  <c r="T28" i="19"/>
  <c r="AF38" i="19"/>
  <c r="Z28" i="19"/>
  <c r="Z18" i="19"/>
  <c r="AF8" i="19"/>
  <c r="AC28" i="1"/>
  <c r="AL8" i="19"/>
  <c r="Z48" i="19"/>
  <c r="AL48" i="19"/>
  <c r="AL28" i="19"/>
  <c r="N38" i="19"/>
  <c r="AL38" i="19"/>
  <c r="AF28" i="19"/>
  <c r="AF18" i="19"/>
  <c r="AL18" i="19"/>
  <c r="Z8" i="19"/>
  <c r="T48" i="19"/>
  <c r="T8" i="19"/>
  <c r="T38" i="19"/>
  <c r="Z38" i="19"/>
  <c r="AF48" i="19"/>
  <c r="N28" i="19"/>
  <c r="N18" i="19"/>
  <c r="AL55" i="19"/>
  <c r="Z45" i="19"/>
  <c r="Z35" i="19"/>
  <c r="N25" i="19"/>
  <c r="Z55" i="19"/>
  <c r="N45" i="19"/>
  <c r="T35" i="19"/>
  <c r="T45" i="19"/>
  <c r="AL25" i="19"/>
  <c r="AL15" i="19"/>
  <c r="N35" i="19"/>
  <c r="AL35" i="19"/>
  <c r="Z25" i="19"/>
  <c r="AF25" i="19"/>
  <c r="T15" i="19"/>
  <c r="T55" i="19"/>
  <c r="AL45" i="19"/>
  <c r="T25" i="19"/>
  <c r="AF45" i="19"/>
  <c r="AF15" i="19"/>
  <c r="N15" i="19"/>
  <c r="AF55" i="19"/>
  <c r="N55" i="19"/>
  <c r="Z15" i="19"/>
  <c r="AF35" i="19"/>
  <c r="S39" i="19"/>
  <c r="M49" i="19"/>
  <c r="AE19" i="19"/>
  <c r="S49" i="19"/>
  <c r="AK19" i="19"/>
  <c r="Y9" i="19"/>
  <c r="M29" i="19"/>
  <c r="AE49" i="19"/>
  <c r="Y39" i="19"/>
  <c r="AK49" i="19"/>
  <c r="AK29" i="19"/>
  <c r="AK39" i="19"/>
  <c r="S19" i="19"/>
  <c r="M19" i="19"/>
  <c r="AE9" i="19"/>
  <c r="AE39" i="19"/>
  <c r="M39" i="19"/>
  <c r="AK9" i="19"/>
  <c r="Y19" i="19"/>
  <c r="S29" i="19"/>
  <c r="S9" i="19"/>
  <c r="AE29" i="19"/>
  <c r="Y49" i="19"/>
  <c r="M9" i="19"/>
  <c r="Y29" i="19"/>
  <c r="AA58" i="1"/>
  <c r="AB59" i="1"/>
  <c r="AA59" i="1" s="1"/>
  <c r="AM46" i="19"/>
  <c r="U36" i="19"/>
  <c r="AG16" i="19"/>
  <c r="O6" i="19"/>
  <c r="AA36" i="19"/>
  <c r="AM16" i="19"/>
  <c r="U6" i="19"/>
  <c r="AG46" i="19"/>
  <c r="AA16" i="19"/>
  <c r="AC17" i="1"/>
  <c r="AA6" i="19"/>
  <c r="AG6" i="19"/>
  <c r="AA46" i="19"/>
  <c r="AM26" i="19"/>
  <c r="U16" i="19"/>
  <c r="O36" i="19"/>
  <c r="U26" i="19"/>
  <c r="O46" i="19"/>
  <c r="AA26" i="19"/>
  <c r="AM6" i="19"/>
  <c r="U46" i="19"/>
  <c r="AG26" i="19"/>
  <c r="O16" i="19"/>
  <c r="AG36" i="19"/>
  <c r="O26" i="19"/>
  <c r="AM36" i="19"/>
  <c r="AB23" i="1"/>
  <c r="AA23" i="1" s="1"/>
  <c r="AA22" i="1"/>
  <c r="O8" i="19"/>
  <c r="AA48" i="19"/>
  <c r="AM38" i="19"/>
  <c r="U48" i="19"/>
  <c r="AA18" i="19"/>
  <c r="AG18" i="19"/>
  <c r="AG48" i="19"/>
  <c r="AM18" i="19"/>
  <c r="AA28" i="19"/>
  <c r="AG28" i="19"/>
  <c r="AA8" i="19"/>
  <c r="U18" i="19"/>
  <c r="AG38" i="19"/>
  <c r="U38" i="19"/>
  <c r="AM8" i="19"/>
  <c r="AA38" i="19"/>
  <c r="AM48" i="19"/>
  <c r="U28" i="19"/>
  <c r="O38" i="19"/>
  <c r="U8" i="19"/>
  <c r="AG8" i="19"/>
  <c r="AC29" i="1"/>
  <c r="O18" i="19"/>
  <c r="O28" i="19"/>
  <c r="O48" i="19"/>
  <c r="AM28" i="19"/>
  <c r="Y33" i="19"/>
  <c r="AE13" i="19"/>
  <c r="S23" i="19"/>
  <c r="Y13" i="19"/>
  <c r="AE23" i="19"/>
  <c r="AK33" i="19"/>
  <c r="AK13" i="19"/>
  <c r="S43" i="19"/>
  <c r="M23" i="19"/>
  <c r="Y43" i="19"/>
  <c r="M43" i="19"/>
  <c r="AE43" i="19"/>
  <c r="AE53" i="19"/>
  <c r="M13" i="19"/>
  <c r="AK43" i="19"/>
  <c r="AK23" i="19"/>
  <c r="Y23" i="19"/>
  <c r="AE33" i="19"/>
  <c r="M53" i="19"/>
  <c r="S13" i="19"/>
  <c r="S33" i="19"/>
  <c r="AK53" i="19"/>
  <c r="Y53" i="19"/>
  <c r="S53" i="19"/>
  <c r="AC57" i="1"/>
  <c r="M33" i="19"/>
  <c r="AF6" i="19"/>
  <c r="N46" i="19"/>
  <c r="Z26" i="19"/>
  <c r="AL6" i="19"/>
  <c r="AL36" i="19"/>
  <c r="AF26" i="19"/>
  <c r="Z6" i="19"/>
  <c r="T26" i="19"/>
  <c r="Z46" i="19"/>
  <c r="AF46" i="19"/>
  <c r="T46" i="19"/>
  <c r="T6" i="19"/>
  <c r="AF36" i="19"/>
  <c r="N26" i="19"/>
  <c r="Z16" i="19"/>
  <c r="AL26" i="19"/>
  <c r="Z36" i="19"/>
  <c r="N36" i="19"/>
  <c r="AL46" i="19"/>
  <c r="T36" i="19"/>
  <c r="AF16" i="19"/>
  <c r="N6" i="19"/>
  <c r="N16" i="19"/>
  <c r="AC16" i="1"/>
  <c r="AL16" i="19"/>
  <c r="T16" i="19"/>
  <c r="AG24" i="19" l="1"/>
  <c r="O44" i="19"/>
  <c r="O24" i="19"/>
  <c r="AM14" i="19"/>
  <c r="AG34" i="19"/>
  <c r="O34" i="19"/>
  <c r="AA44" i="19"/>
  <c r="O14" i="19"/>
  <c r="AA54" i="19"/>
  <c r="U14" i="19"/>
  <c r="AM44" i="19"/>
  <c r="AA34" i="19"/>
  <c r="AM24" i="19"/>
  <c r="AM54" i="19"/>
  <c r="AG14" i="19"/>
  <c r="AM34" i="19"/>
  <c r="U54" i="19"/>
  <c r="AG44" i="19"/>
  <c r="AA24" i="19"/>
  <c r="AG54" i="19"/>
  <c r="U34" i="19"/>
  <c r="U24" i="19"/>
  <c r="AA14" i="19"/>
  <c r="O54" i="19"/>
  <c r="U44" i="19"/>
  <c r="U43" i="19"/>
  <c r="U13" i="19"/>
  <c r="AM53" i="19"/>
  <c r="AA53" i="19"/>
  <c r="AA43" i="19"/>
  <c r="O53" i="19"/>
  <c r="O23" i="19"/>
  <c r="O13" i="19"/>
  <c r="AG43" i="19"/>
  <c r="U33" i="19"/>
  <c r="U23" i="19"/>
  <c r="AM13" i="19"/>
  <c r="AM23" i="19"/>
  <c r="AG13" i="19"/>
  <c r="AA23" i="19"/>
  <c r="AG33" i="19"/>
  <c r="AA33" i="19"/>
  <c r="AM33" i="19"/>
  <c r="AA13" i="19"/>
  <c r="AC59" i="1"/>
  <c r="AG23" i="19"/>
  <c r="U53" i="19"/>
  <c r="AG53" i="19"/>
  <c r="O43" i="19"/>
  <c r="AM43" i="19"/>
  <c r="O33" i="19"/>
  <c r="AF54" i="19"/>
  <c r="AL34" i="19"/>
  <c r="AF34" i="19"/>
  <c r="AL14" i="19"/>
  <c r="AF44" i="19"/>
  <c r="T44" i="19"/>
  <c r="N14" i="19"/>
  <c r="N44" i="19"/>
  <c r="T24" i="19"/>
  <c r="N24" i="19"/>
  <c r="AL44" i="19"/>
  <c r="N34" i="19"/>
  <c r="Z44" i="19"/>
  <c r="Z24" i="19"/>
  <c r="T14" i="19"/>
  <c r="N54" i="19"/>
  <c r="T34" i="19"/>
  <c r="Z14" i="19"/>
  <c r="AF24" i="19"/>
  <c r="AF14" i="19"/>
  <c r="Z54" i="19"/>
  <c r="AL54" i="19"/>
  <c r="T54" i="19"/>
  <c r="AL24" i="19"/>
  <c r="Z34" i="19"/>
  <c r="AF53" i="19"/>
  <c r="T43" i="19"/>
  <c r="Z53" i="19"/>
  <c r="N43" i="19"/>
  <c r="T23" i="19"/>
  <c r="AF43" i="19"/>
  <c r="Z13" i="19"/>
  <c r="Z43" i="19"/>
  <c r="AF23" i="19"/>
  <c r="AL13" i="19"/>
  <c r="Z23" i="19"/>
  <c r="AL43" i="19"/>
  <c r="AF13" i="19"/>
  <c r="AL23" i="19"/>
  <c r="N13" i="19"/>
  <c r="T33" i="19"/>
  <c r="AL53" i="19"/>
  <c r="N23" i="19"/>
  <c r="N53" i="19"/>
  <c r="AF33" i="19"/>
  <c r="N33" i="19"/>
  <c r="AC58" i="1"/>
  <c r="T53" i="19"/>
  <c r="AL33" i="19"/>
  <c r="T13" i="19"/>
  <c r="Z33" i="19"/>
  <c r="Z47" i="19"/>
  <c r="T7" i="19"/>
  <c r="AL37" i="19"/>
  <c r="T17" i="19"/>
  <c r="Z17" i="19"/>
  <c r="AF7" i="19"/>
  <c r="AF37" i="19"/>
  <c r="N17" i="19"/>
  <c r="AF27" i="19"/>
  <c r="AC22" i="1"/>
  <c r="AF47" i="19"/>
  <c r="AL47" i="19"/>
  <c r="T27" i="19"/>
  <c r="Z37" i="19"/>
  <c r="T37" i="19"/>
  <c r="N37" i="19"/>
  <c r="N47" i="19"/>
  <c r="Z27" i="19"/>
  <c r="AL7" i="19"/>
  <c r="AL17" i="19"/>
  <c r="AF17" i="19"/>
  <c r="AL27" i="19"/>
  <c r="N27" i="19"/>
  <c r="N7" i="19"/>
  <c r="Z7" i="19"/>
  <c r="T47" i="19"/>
  <c r="O20" i="19"/>
  <c r="AM40" i="19"/>
  <c r="O30" i="19"/>
  <c r="AM50" i="19"/>
  <c r="AA50" i="19"/>
  <c r="AM30" i="19"/>
  <c r="AM10" i="19"/>
  <c r="AM20" i="19"/>
  <c r="O50" i="19"/>
  <c r="U30" i="19"/>
  <c r="AA10" i="19"/>
  <c r="U40" i="19"/>
  <c r="O40" i="19"/>
  <c r="U20" i="19"/>
  <c r="AC41" i="1"/>
  <c r="AG40" i="19"/>
  <c r="AG50" i="19"/>
  <c r="U50" i="19"/>
  <c r="AA30" i="19"/>
  <c r="AG10" i="19"/>
  <c r="AA40" i="19"/>
  <c r="AG20" i="19"/>
  <c r="AA20" i="19"/>
  <c r="U10" i="19"/>
  <c r="AG30" i="19"/>
  <c r="O10" i="19"/>
  <c r="AG37" i="19"/>
  <c r="AG47" i="19"/>
  <c r="U7" i="19"/>
  <c r="AM47" i="19"/>
  <c r="U27" i="19"/>
  <c r="O37" i="19"/>
  <c r="O17" i="19"/>
  <c r="AA7" i="19"/>
  <c r="AA47" i="19"/>
  <c r="O27" i="19"/>
  <c r="U37" i="19"/>
  <c r="AM17" i="19"/>
  <c r="AM37" i="19"/>
  <c r="AG27" i="19"/>
  <c r="AM7" i="19"/>
  <c r="AG7" i="19"/>
  <c r="AC23" i="1"/>
  <c r="AA17" i="19"/>
  <c r="O7" i="19"/>
  <c r="AA37" i="19"/>
  <c r="AA27" i="19"/>
  <c r="AM27" i="19"/>
  <c r="U17" i="19"/>
  <c r="U47" i="19"/>
  <c r="AG17" i="19"/>
  <c r="O47" i="19"/>
  <c r="Z40" i="19"/>
  <c r="AC40" i="1"/>
  <c r="T10" i="19"/>
  <c r="AF10" i="19"/>
  <c r="T20" i="19"/>
  <c r="N30" i="19"/>
  <c r="Z20" i="19"/>
  <c r="AF50" i="19"/>
  <c r="T50" i="19"/>
  <c r="AL30" i="19"/>
  <c r="T40" i="19"/>
  <c r="AF40" i="19"/>
  <c r="AF30" i="19"/>
  <c r="N50" i="19"/>
  <c r="AL40" i="19"/>
  <c r="AL20" i="19"/>
  <c r="Z10" i="19"/>
  <c r="AF20" i="19"/>
  <c r="N10" i="19"/>
  <c r="Z50" i="19"/>
  <c r="AL50" i="19"/>
  <c r="N40" i="19"/>
  <c r="T30" i="19"/>
  <c r="Z30" i="19"/>
  <c r="AL10" i="19"/>
  <c r="N20" i="19"/>
  <c r="K66" i="1" l="1"/>
  <c r="L66" i="1" s="1"/>
  <c r="K60" i="1"/>
  <c r="L60" i="1" s="1"/>
  <c r="K42" i="1"/>
  <c r="L42" i="1" s="1"/>
  <c r="K48" i="1"/>
  <c r="L48" i="1" s="1"/>
  <c r="K24" i="1"/>
  <c r="L24" i="1" s="1"/>
  <c r="K36" i="1"/>
  <c r="L36" i="1" s="1"/>
  <c r="K54" i="1"/>
  <c r="L54" i="1" s="1"/>
  <c r="K12" i="1"/>
  <c r="L12" i="1" s="1"/>
  <c r="K18" i="1"/>
  <c r="L18" i="1" s="1"/>
  <c r="AD30" i="18" l="1"/>
  <c r="AJ38" i="18"/>
  <c r="AJ22" i="18"/>
  <c r="X30" i="18"/>
  <c r="L38" i="18"/>
  <c r="AD14" i="18"/>
  <c r="X14" i="18"/>
  <c r="X6" i="18"/>
  <c r="AJ30" i="18"/>
  <c r="R22" i="18"/>
  <c r="N18" i="1"/>
  <c r="X38" i="18"/>
  <c r="L22" i="18"/>
  <c r="L6" i="18"/>
  <c r="R30" i="18"/>
  <c r="X22" i="18"/>
  <c r="AD38" i="18"/>
  <c r="AD22" i="18"/>
  <c r="M18" i="1"/>
  <c r="AB18" i="1" s="1"/>
  <c r="AA18" i="1" s="1"/>
  <c r="L14" i="18"/>
  <c r="L30" i="18"/>
  <c r="R38" i="18"/>
  <c r="AJ14" i="18"/>
  <c r="R14" i="18"/>
  <c r="AJ6" i="18"/>
  <c r="AD6" i="18"/>
  <c r="R6" i="18"/>
  <c r="R18" i="18"/>
  <c r="AJ10" i="18"/>
  <c r="AD42" i="18"/>
  <c r="AJ34" i="18"/>
  <c r="R26" i="18"/>
  <c r="M54" i="1"/>
  <c r="L18" i="18"/>
  <c r="R10" i="18"/>
  <c r="AJ18" i="18"/>
  <c r="L34" i="18"/>
  <c r="N54" i="1"/>
  <c r="R42" i="18"/>
  <c r="AJ26" i="18"/>
  <c r="X34" i="18"/>
  <c r="AD26" i="18"/>
  <c r="X10" i="18"/>
  <c r="AD18" i="18"/>
  <c r="L10" i="18"/>
  <c r="X42" i="18"/>
  <c r="AD34" i="18"/>
  <c r="AD10" i="18"/>
  <c r="AJ42" i="18"/>
  <c r="L42" i="18"/>
  <c r="L26" i="18"/>
  <c r="X18" i="18"/>
  <c r="R34" i="18"/>
  <c r="X26" i="18"/>
  <c r="M36" i="1"/>
  <c r="R40" i="18"/>
  <c r="L40" i="18"/>
  <c r="X16" i="18"/>
  <c r="X32" i="18"/>
  <c r="AJ40" i="18"/>
  <c r="AD40" i="18"/>
  <c r="L24" i="18"/>
  <c r="AD16" i="18"/>
  <c r="L16" i="18"/>
  <c r="R24" i="18"/>
  <c r="L8" i="18"/>
  <c r="AD8" i="18"/>
  <c r="AD32" i="18"/>
  <c r="AJ24" i="18"/>
  <c r="R32" i="18"/>
  <c r="AJ16" i="18"/>
  <c r="R8" i="18"/>
  <c r="AJ32" i="18"/>
  <c r="X40" i="18"/>
  <c r="X24" i="18"/>
  <c r="N36" i="1"/>
  <c r="L32" i="18"/>
  <c r="X8" i="18"/>
  <c r="R16" i="18"/>
  <c r="AD24" i="18"/>
  <c r="AJ8" i="18"/>
  <c r="N24" i="18"/>
  <c r="T32" i="18"/>
  <c r="T16" i="18"/>
  <c r="AF40" i="18"/>
  <c r="AL32" i="18"/>
  <c r="Z24" i="18"/>
  <c r="AF16" i="18"/>
  <c r="N8" i="18"/>
  <c r="AF24" i="18"/>
  <c r="AF32" i="18"/>
  <c r="T40" i="18"/>
  <c r="T24" i="18"/>
  <c r="AL40" i="18"/>
  <c r="N42" i="1"/>
  <c r="Z40" i="18"/>
  <c r="AL8" i="18"/>
  <c r="AF8" i="18"/>
  <c r="Z16" i="18"/>
  <c r="AL24" i="18"/>
  <c r="M42" i="1"/>
  <c r="Z32" i="18"/>
  <c r="N32" i="18"/>
  <c r="N16" i="18"/>
  <c r="Z8" i="18"/>
  <c r="N40" i="18"/>
  <c r="AL16" i="18"/>
  <c r="T8" i="18"/>
  <c r="M66" i="1"/>
  <c r="N66" i="1"/>
  <c r="P36" i="18"/>
  <c r="V28" i="18"/>
  <c r="AH44" i="18"/>
  <c r="V12" i="18"/>
  <c r="V36" i="18"/>
  <c r="V20" i="18"/>
  <c r="J28" i="18"/>
  <c r="AB20" i="18"/>
  <c r="AB36" i="18"/>
  <c r="J12" i="18"/>
  <c r="J44" i="18"/>
  <c r="AB28" i="18"/>
  <c r="AH12" i="18"/>
  <c r="J20" i="18"/>
  <c r="P12" i="18"/>
  <c r="P28" i="18"/>
  <c r="P44" i="18"/>
  <c r="AB12" i="18"/>
  <c r="AH28" i="18"/>
  <c r="AH36" i="18"/>
  <c r="AH20" i="18"/>
  <c r="AB44" i="18"/>
  <c r="V44" i="18"/>
  <c r="P20" i="18"/>
  <c r="J36" i="18"/>
  <c r="AF30" i="18"/>
  <c r="Z22" i="18"/>
  <c r="T30" i="18"/>
  <c r="AL6" i="18"/>
  <c r="Z14" i="18"/>
  <c r="Z38" i="18"/>
  <c r="AF14" i="18"/>
  <c r="N24" i="1"/>
  <c r="T14" i="18"/>
  <c r="AL38" i="18"/>
  <c r="N14" i="18"/>
  <c r="Z6" i="18"/>
  <c r="Z30" i="18"/>
  <c r="T38" i="18"/>
  <c r="T22" i="18"/>
  <c r="AL14" i="18"/>
  <c r="N22" i="18"/>
  <c r="AF22" i="18"/>
  <c r="N6" i="18"/>
  <c r="AF6" i="18"/>
  <c r="AF38" i="18"/>
  <c r="M24" i="1"/>
  <c r="AB24" i="1" s="1"/>
  <c r="AA24" i="1" s="1"/>
  <c r="N30" i="18"/>
  <c r="N38" i="18"/>
  <c r="AL30" i="18"/>
  <c r="AL22" i="18"/>
  <c r="T6" i="18"/>
  <c r="J38" i="18"/>
  <c r="AH6" i="18"/>
  <c r="V6" i="18"/>
  <c r="P30" i="18"/>
  <c r="P6" i="18"/>
  <c r="M12" i="1"/>
  <c r="AB12" i="1" s="1"/>
  <c r="AB38" i="18"/>
  <c r="P14" i="18"/>
  <c r="V22" i="18"/>
  <c r="V14" i="18"/>
  <c r="AB22" i="18"/>
  <c r="AB14" i="18"/>
  <c r="J22" i="18"/>
  <c r="AH14" i="18"/>
  <c r="AH38" i="18"/>
  <c r="J14" i="18"/>
  <c r="V30" i="18"/>
  <c r="P22" i="18"/>
  <c r="AH30" i="18"/>
  <c r="N12" i="1"/>
  <c r="J30" i="18"/>
  <c r="P38" i="18"/>
  <c r="AB6" i="18"/>
  <c r="J6" i="18"/>
  <c r="AH22" i="18"/>
  <c r="AB30" i="18"/>
  <c r="V38" i="18"/>
  <c r="AB10" i="18"/>
  <c r="J18" i="18"/>
  <c r="N48" i="1"/>
  <c r="AH10" i="18"/>
  <c r="P26" i="18"/>
  <c r="V42" i="18"/>
  <c r="V10" i="18"/>
  <c r="M48" i="1"/>
  <c r="J42" i="18"/>
  <c r="P34" i="18"/>
  <c r="AB18" i="18"/>
  <c r="AB26" i="18"/>
  <c r="V26" i="18"/>
  <c r="V18" i="18"/>
  <c r="AH34" i="18"/>
  <c r="P10" i="18"/>
  <c r="V34" i="18"/>
  <c r="P42" i="18"/>
  <c r="AH42" i="18"/>
  <c r="AH26" i="18"/>
  <c r="AB42" i="18"/>
  <c r="AH18" i="18"/>
  <c r="J34" i="18"/>
  <c r="J10" i="18"/>
  <c r="J26" i="18"/>
  <c r="P18" i="18"/>
  <c r="AB34" i="18"/>
  <c r="J8" i="18"/>
  <c r="AB32" i="18"/>
  <c r="AB8" i="18"/>
  <c r="J24" i="18"/>
  <c r="J32" i="18"/>
  <c r="P8" i="18"/>
  <c r="V40" i="18"/>
  <c r="J40" i="18"/>
  <c r="AB40" i="18"/>
  <c r="AH32" i="18"/>
  <c r="AB24" i="18"/>
  <c r="V16" i="18"/>
  <c r="J16" i="18"/>
  <c r="P32" i="18"/>
  <c r="V24" i="18"/>
  <c r="P24" i="18"/>
  <c r="P16" i="18"/>
  <c r="P40" i="18"/>
  <c r="V32" i="18"/>
  <c r="AB16" i="18"/>
  <c r="AH40" i="18"/>
  <c r="V8" i="18"/>
  <c r="AH24" i="18"/>
  <c r="AH8" i="18"/>
  <c r="AH16" i="18"/>
  <c r="N60" i="1"/>
  <c r="M60" i="1"/>
  <c r="AB60" i="1" s="1"/>
  <c r="AA60" i="1" s="1"/>
  <c r="Z42" i="18"/>
  <c r="T18" i="18"/>
  <c r="N18" i="18"/>
  <c r="T26" i="18"/>
  <c r="N42" i="18"/>
  <c r="Z18" i="18"/>
  <c r="N10" i="18"/>
  <c r="AF26" i="18"/>
  <c r="AF18" i="18"/>
  <c r="Z26" i="18"/>
  <c r="AF10" i="18"/>
  <c r="Z10" i="18"/>
  <c r="AL18" i="18"/>
  <c r="T10" i="18"/>
  <c r="T42" i="18"/>
  <c r="Z34" i="18"/>
  <c r="N34" i="18"/>
  <c r="AF34" i="18"/>
  <c r="AF42" i="18"/>
  <c r="AL34" i="18"/>
  <c r="AL42" i="18"/>
  <c r="N26" i="18"/>
  <c r="T34" i="18"/>
  <c r="AL10" i="18"/>
  <c r="AL26" i="18"/>
  <c r="AC24" i="1" l="1"/>
  <c r="AH8" i="19"/>
  <c r="P18" i="19"/>
  <c r="AB28" i="19"/>
  <c r="P38" i="19"/>
  <c r="AB48" i="19"/>
  <c r="J28" i="19"/>
  <c r="V38" i="19"/>
  <c r="AH38" i="19"/>
  <c r="V8" i="19"/>
  <c r="J48" i="19"/>
  <c r="AH28" i="19"/>
  <c r="P48" i="19"/>
  <c r="AH48" i="19"/>
  <c r="V28" i="19"/>
  <c r="AB38" i="19"/>
  <c r="AB18" i="19"/>
  <c r="AH18" i="19"/>
  <c r="AB8" i="19"/>
  <c r="V48" i="19"/>
  <c r="J8" i="19"/>
  <c r="V18" i="19"/>
  <c r="P28" i="19"/>
  <c r="P8" i="19"/>
  <c r="J18" i="19"/>
  <c r="J38" i="19"/>
  <c r="J47" i="19"/>
  <c r="V27" i="19"/>
  <c r="P47" i="19"/>
  <c r="P17" i="19"/>
  <c r="AB17" i="19"/>
  <c r="P7" i="19"/>
  <c r="AH17" i="19"/>
  <c r="V37" i="19"/>
  <c r="J7" i="19"/>
  <c r="AH47" i="19"/>
  <c r="P27" i="19"/>
  <c r="AH37" i="19"/>
  <c r="V7" i="19"/>
  <c r="AB37" i="19"/>
  <c r="J37" i="19"/>
  <c r="V47" i="19"/>
  <c r="J17" i="19"/>
  <c r="AB47" i="19"/>
  <c r="AB7" i="19"/>
  <c r="AB27" i="19"/>
  <c r="P37" i="19"/>
  <c r="J27" i="19"/>
  <c r="AH7" i="19"/>
  <c r="AH27" i="19"/>
  <c r="V17" i="19"/>
  <c r="AC18" i="1"/>
  <c r="AB13" i="1"/>
  <c r="AA13" i="1" s="1"/>
  <c r="AA12" i="1"/>
  <c r="AC60" i="1"/>
  <c r="P54" i="19"/>
  <c r="AH44" i="19"/>
  <c r="V24" i="19"/>
  <c r="P44" i="19"/>
  <c r="AH14" i="19"/>
  <c r="V54" i="19"/>
  <c r="AB24" i="19"/>
  <c r="AB14" i="19"/>
  <c r="J14" i="19"/>
  <c r="V44" i="19"/>
  <c r="AH34" i="19"/>
  <c r="AH24" i="19"/>
  <c r="P34" i="19"/>
  <c r="AB54" i="19"/>
  <c r="V34" i="19"/>
  <c r="J34" i="19"/>
  <c r="AH54" i="19"/>
  <c r="AB44" i="19"/>
  <c r="P24" i="19"/>
  <c r="P14" i="19"/>
  <c r="V14" i="19"/>
  <c r="AB34" i="19"/>
  <c r="J44" i="19"/>
  <c r="J54" i="19"/>
  <c r="J24" i="19"/>
  <c r="AB16" i="19" l="1"/>
  <c r="AH26" i="19"/>
  <c r="J16" i="19"/>
  <c r="V26" i="19"/>
  <c r="AH36" i="19"/>
  <c r="P26" i="19"/>
  <c r="V16" i="19"/>
  <c r="V36" i="19"/>
  <c r="AC12" i="1"/>
  <c r="AB36" i="19"/>
  <c r="AB6" i="19"/>
  <c r="P36" i="19"/>
  <c r="J36" i="19"/>
  <c r="AH46" i="19"/>
  <c r="AH16" i="19"/>
  <c r="J26" i="19"/>
  <c r="V6" i="19"/>
  <c r="J46" i="19"/>
  <c r="P16" i="19"/>
  <c r="P6" i="19"/>
  <c r="AH6" i="19"/>
  <c r="V46" i="19"/>
  <c r="J6" i="19"/>
  <c r="P46" i="19"/>
  <c r="AB26" i="19"/>
  <c r="AB46" i="19"/>
  <c r="AI6" i="19"/>
  <c r="AI16" i="19"/>
  <c r="Q36" i="19"/>
  <c r="W6" i="19"/>
  <c r="W26" i="19"/>
  <c r="K26" i="19"/>
  <c r="W46" i="19"/>
  <c r="AI36" i="19"/>
  <c r="AI26" i="19"/>
  <c r="AC6" i="19"/>
  <c r="Q46" i="19"/>
  <c r="AC16" i="19"/>
  <c r="AC13" i="1"/>
  <c r="W36" i="19"/>
  <c r="AC36" i="19"/>
  <c r="K16" i="19"/>
  <c r="AC26" i="19"/>
  <c r="K46" i="19"/>
  <c r="AI46" i="19"/>
  <c r="AC46" i="19"/>
  <c r="Q6" i="19"/>
  <c r="W16" i="19"/>
  <c r="K36" i="19"/>
  <c r="Q26" i="19"/>
  <c r="K6" i="19"/>
  <c r="Q16" i="19"/>
</calcChain>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<sst xmlns="http://schemas.openxmlformats.org/spreadsheetml/2006/main" count="496" uniqueCount="352">
  <si>
    <t>Matriz Mapa Riesgos Fiscales</t>
  </si>
  <si>
    <r>
      <t>Código:</t>
    </r>
    <r>
      <rPr>
        <sz val="11"/>
        <rFont val="Arial"/>
        <family val="2"/>
      </rPr>
      <t xml:space="preserve"> F-DPM-1210-238,37-055</t>
    </r>
  </si>
  <si>
    <r>
      <t xml:space="preserve">Versión: </t>
    </r>
    <r>
      <rPr>
        <sz val="11"/>
        <rFont val="Arial"/>
        <family val="2"/>
      </rPr>
      <t>0.0</t>
    </r>
  </si>
  <si>
    <r>
      <t xml:space="preserve">Fecha Aprobación: </t>
    </r>
    <r>
      <rPr>
        <sz val="11"/>
        <rFont val="Arial"/>
        <family val="2"/>
      </rPr>
      <t>Septiembre-08-2023</t>
    </r>
  </si>
  <si>
    <r>
      <t>Página:</t>
    </r>
    <r>
      <rPr>
        <sz val="11"/>
        <rFont val="Arial"/>
        <family val="2"/>
      </rPr>
      <t xml:space="preserve"> 1 de 8 </t>
    </r>
  </si>
  <si>
    <t>Matriz Mapa de Riesgos Fiscales</t>
  </si>
  <si>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6" tint="-0.249977111117893"/>
        <rFont val="Arial Narrow"/>
        <family val="2"/>
      </rPr>
      <t>Guía para la Administración del Riesgo y el diseño de controles en entidades públicas, versión 6 – noviembre 2022 de la Función Pública</t>
    </r>
    <r>
      <rPr>
        <sz val="10"/>
        <rFont val="Arial Narrow"/>
        <family val="2"/>
      </rPr>
      <t>. El formato cuenta con celdas parametrizadas y permite contar con los respectivos mapas de calor para riesgo inherente y riesgo residual.</t>
    </r>
  </si>
  <si>
    <t>Orientaciones Generales</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</si>
  <si>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</si>
  <si>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Contexto: </t>
    </r>
    <r>
      <rPr>
        <sz val="11"/>
        <rFont val="Arial Narrow"/>
        <family val="2"/>
      </rPr>
      <t>Diligenciar formato Contexto Extratégico - Código: F-DPM-1210-238,37-014</t>
    </r>
    <r>
      <rPr>
        <sz val="10"/>
        <rFont val="Arial Narrow"/>
        <family val="2"/>
      </rPr>
      <t xml:space="preserve">
</t>
    </r>
  </si>
  <si>
    <t xml:space="preserve"> -  Hoja 2 Mapa de Riesgos Final: Encontrará la totalidad de la estructura para la identificación y valoración de los riesgos fiscales por proceso, programa o proyecto, acorde con el nivel de desagregación que la entidad considere necesaria.</t>
  </si>
  <si>
    <t>Columna</t>
  </si>
  <si>
    <t>Descripción - Lineamientos para el diligenciamiento</t>
  </si>
  <si>
    <t>Proceso</t>
  </si>
  <si>
    <t>Diligencie el nombre del proceso al cual se le identificarán y valorarán los riesgos.</t>
  </si>
  <si>
    <t>Objetivo</t>
  </si>
  <si>
    <t>Diligencie el objetivo del proceso.</t>
  </si>
  <si>
    <t>Alcance</t>
  </si>
  <si>
    <t>Diligencie el alcance del proceso.</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</si>
  <si>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</si>
  <si>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</si>
  <si>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t>Impacto</t>
  </si>
  <si>
    <t>Analice las consecuencias que puede ocasionar a la organización la materialización del riesgo, redacte de la forma más concreta posible.</t>
  </si>
  <si>
    <t>Circunstancia Inmediata</t>
  </si>
  <si>
    <t>Situación o actividad por la que se presenta el riesgo, pero no constituye la causa principal o básica (causa raíz) del riesgo fiscal. Anexo 1. Catálogo Indicativo y Enunciativo de Puntos de riesgo fiscal y Circunstancias Inmediatas.</t>
  </si>
  <si>
    <t>Causa Raíz</t>
  </si>
  <si>
    <t>Causa Raíz (Causa Eficiente o Causa Adecuada): Es el evento (acción u omisión) que de presentarse es generador directo de un efecto dañoso sobre los bienes, recursos o intereses patrimoniales de naturaleza pública. Es la condición necesaria, de tal forma que, si ese hecho no se produce, el daño no se genera. Así las cosas, la causa raíz se asocia con aquel hecho potencial generador del daño.</t>
  </si>
  <si>
    <t>Descripción del Riesgo</t>
  </si>
  <si>
    <r>
      <t xml:space="preserve">Consolida o resume los análisis sobre impacto + circunstancia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Circunstancia Inmediata (Cómo) + Causa Raíz (Por qué)</t>
    </r>
  </si>
  <si>
    <t>Clasificación del Riesgo</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</si>
  <si>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</si>
  <si>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Frecuencia con la cual se lleva a cabo la actividad</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</si>
  <si>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</si>
  <si>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</si>
  <si>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</si>
  <si>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Zona de Riesgo Inherente</t>
  </si>
  <si>
    <t>Teniendo en cuenta que ingresó la información de PROBABILIDAD e IMPACTO, la matriz automáticamente hará el cálculo para la zona de riesgo inherente (Columna N)</t>
  </si>
  <si>
    <t>Descripción del Control</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</si>
  <si>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</si>
  <si>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Afectación</t>
  </si>
  <si>
    <t>Esta casilla no se diligencia, depende de la selección en la columna R.</t>
  </si>
  <si>
    <r>
      <t xml:space="preserve">ATRIBUTOS EFICIENCIA
</t>
    </r>
    <r>
      <rPr>
        <sz val="9"/>
        <rFont val="Arial Narrow"/>
        <family val="2"/>
      </rPr>
      <t>Tipo</t>
    </r>
  </si>
  <si>
    <t>Utilice la lista de despligue que se encuentra parametrizada, le aparecerán las opciones: i)Preventivo, ii)Detectivo, iii)Correctivo.</t>
  </si>
  <si>
    <r>
      <t xml:space="preserve">ATRIBUTOS EFICIENCIA
</t>
    </r>
    <r>
      <rPr>
        <sz val="9"/>
        <rFont val="Arial Narrow"/>
        <family val="2"/>
      </rPr>
      <t>Implementación</t>
    </r>
  </si>
  <si>
    <t>Utilice la lista de despligue que se encuentra parametrizada, le aparecerán las opciones: i)Automático, ii)Manual.</t>
  </si>
  <si>
    <r>
      <t xml:space="preserve">ATRIBUTOS EFICIENCIA
</t>
    </r>
    <r>
      <rPr>
        <sz val="9"/>
        <rFont val="Arial Narrow"/>
        <family val="2"/>
      </rPr>
      <t>Calificación</t>
    </r>
  </si>
  <si>
    <t xml:space="preserve">La matriz automáticamente hará el cálculo para el control analizado (Columna T) </t>
  </si>
  <si>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</si>
  <si>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</si>
  <si>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</si>
  <si>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</si>
  <si>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</si>
  <si>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</si>
  <si>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</si>
  <si>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</si>
  <si>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Tratamiento</t>
  </si>
  <si>
    <t>Utilice la lista de despligue que se encuentra parametrizada, le aparecerán las opciones: i)Aceptar, ii)Evitar, iii)Reducir (compartir), iv)Reducir (mitigar).</t>
  </si>
  <si>
    <r>
      <t xml:space="preserve">Plan de Acción
</t>
    </r>
    <r>
      <rPr>
        <sz val="9"/>
        <rFont val="Arial Narrow"/>
        <family val="2"/>
      </rPr>
      <t xml:space="preserve">Responsable, fecha de inicio, fecha de terminación, fecha seguimiento, seguimiento. </t>
    </r>
  </si>
  <si>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</si>
  <si>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t>Estado</t>
  </si>
  <si>
    <t>Utilice la lista de despligue que se encuentra parametrizada, le aparecerán las opciones: i)Finalizado, ii)En curso, la selección en este caso dependerá de las acciones del plan que se hayan establecido en cada caso.</t>
  </si>
  <si>
    <r>
      <t xml:space="preserve"> -</t>
    </r>
    <r>
      <rPr>
        <sz val="11"/>
        <rFont val="Arial Narrow"/>
        <family val="2"/>
      </rPr>
      <t xml:space="preserve"> </t>
    </r>
    <r>
      <rPr>
        <b/>
        <sz val="11"/>
        <rFont val="Arial Narrow"/>
        <family val="2"/>
      </rPr>
      <t xml:space="preserve"> Hoja 3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</si>
  <si>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4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</si>
  <si>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</si>
  <si>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6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</si>
  <si>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Valoración de Controles: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</si>
  <si>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8 Anexo 1. Catálogo Indicativo y Enunciativo de Puntos de riesgo fiscal y Circunstancias Inmediatas.</t>
    </r>
  </si>
  <si>
    <r>
      <t xml:space="preserve">Código: </t>
    </r>
    <r>
      <rPr>
        <sz val="11"/>
        <rFont val="Arial"/>
        <family val="2"/>
      </rPr>
      <t>F-DPM-1210-238,37-055</t>
    </r>
  </si>
  <si>
    <r>
      <t xml:space="preserve">Versión: </t>
    </r>
    <r>
      <rPr>
        <sz val="12"/>
        <rFont val="Arial"/>
        <family val="2"/>
      </rPr>
      <t>0.0</t>
    </r>
  </si>
  <si>
    <r>
      <t>Fecha Aprobación:</t>
    </r>
    <r>
      <rPr>
        <sz val="12"/>
        <rFont val="Arial"/>
        <family val="2"/>
      </rPr>
      <t xml:space="preserve"> Septiembre-08-2023</t>
    </r>
  </si>
  <si>
    <r>
      <t xml:space="preserve">Página: </t>
    </r>
    <r>
      <rPr>
        <sz val="12"/>
        <rFont val="Arial"/>
        <family val="2"/>
      </rPr>
      <t>2 de 8</t>
    </r>
  </si>
  <si>
    <t>Proceso:</t>
  </si>
  <si>
    <t>VALORIZACIÓN</t>
  </si>
  <si>
    <t>Objetivo:</t>
  </si>
  <si>
    <t xml:space="preserve">Velar  por la  presentación  y cumplimiento  de  los  acuerdos  municipales  relacionados  con  las  obras  publicas  a  ejecutar  por  el  sistema  de valorización, coordinando con las diferentes secretarias la ejecución, seguimiento e inversión del presupuesto asignado; así como la irrigación y recaudo,  previo cumplimiento  de  las  diferentes  etapas  del  proceso para  la  realización  de  obras públicas que  generen  un  beneficio  en  los predios de la ciudad.										</t>
  </si>
  <si>
    <t>Alcance:</t>
  </si>
  <si>
    <t xml:space="preserve">Comprende los estudios de las posibles fuentes de financiación para la ejecución de obras publicas que generen beneficio predial										</t>
  </si>
  <si>
    <t>Identificación del riesgo</t>
  </si>
  <si>
    <t>Análisis del riesgo inherente</t>
  </si>
  <si>
    <t>Evaluación del riesgo - Valoración de los controles</t>
  </si>
  <si>
    <t>Evaluación del riesgo - Nivel del riesgo residual</t>
  </si>
  <si>
    <t>Plan de Acción</t>
  </si>
  <si>
    <t xml:space="preserve">Referencia </t>
  </si>
  <si>
    <t>Frecuencia con la cual se realiza la actividad</t>
  </si>
  <si>
    <t>Probabilidad Inherente</t>
  </si>
  <si>
    <t>%</t>
  </si>
  <si>
    <t>Criterios de impacto</t>
  </si>
  <si>
    <t>Observación de criterio</t>
  </si>
  <si>
    <t>Impacto 
Inherente</t>
  </si>
  <si>
    <t>No. Control</t>
  </si>
  <si>
    <t>Atributos</t>
  </si>
  <si>
    <t>Probabilidad Residual</t>
  </si>
  <si>
    <t>Probabilidad Residual Final</t>
  </si>
  <si>
    <t>Impacto Residual Final</t>
  </si>
  <si>
    <t>Zona de Riesgo Final</t>
  </si>
  <si>
    <t>Responsable</t>
  </si>
  <si>
    <t>Fecha de inicio</t>
  </si>
  <si>
    <t>Fecha de terminación</t>
  </si>
  <si>
    <t>Fecha Seguimiento</t>
  </si>
  <si>
    <t>Seguimiento</t>
  </si>
  <si>
    <t>Tipo</t>
  </si>
  <si>
    <t>Implementación</t>
  </si>
  <si>
    <t>Calificación</t>
  </si>
  <si>
    <t>Documentación</t>
  </si>
  <si>
    <t>Frecuencia</t>
  </si>
  <si>
    <t>Evidencia</t>
  </si>
  <si>
    <t>Económico</t>
  </si>
  <si>
    <t>Pérdida, extravío, hurto, robo o declaratoria de bienes muebles faltantes pertenecientes a la entidad</t>
  </si>
  <si>
    <t>A causa de la omisión en la aplicación del procedimiento para actualización del inventario de bienes muebles</t>
  </si>
  <si>
    <t>Posibilidad de efecto dañoso sobre bienes por pérdida, extravío, hurto, robo o declaratoria de bienes muebles faltantes pertenecientes a la entidad, a causa de la omisión en la aplicación del procedimiento para actualización del inventario de bienes muebles</t>
  </si>
  <si>
    <t>Daños Activos Fisicos</t>
  </si>
  <si>
    <t xml:space="preserve">     Entre 100 y 500 SMLMV </t>
  </si>
  <si>
    <t>El servidor público verifica el inventario de bienes muebles asignados a su cargo, de acuerdo con el formato ESTADO ACTUAL DEL INVENTARIO RESUMIDO DEL SERVIDOR PÚBLICO F-INV-8500-238,37-015 reportado por el área de Inventarios</t>
  </si>
  <si>
    <t>Preventivo</t>
  </si>
  <si>
    <t>Manual</t>
  </si>
  <si>
    <t>Documentado</t>
  </si>
  <si>
    <t>Continua</t>
  </si>
  <si>
    <t>Con Registro</t>
  </si>
  <si>
    <t>Reducir (mitigar)</t>
  </si>
  <si>
    <t>Realizar un seguimiento del inventario de bienes muebles asignado a los servidores públicos de la Oficina de Valorización, de acuerdo con el formato ESTADO ACTUAL DEL INVENTARIO RESUMIDO DEL SERVIDOR PÚBLICO F-INV-8500-238,37-015 reportado por el área de Inventarios</t>
  </si>
  <si>
    <t xml:space="preserve">Servidores públicos Oficina Valorización </t>
  </si>
  <si>
    <t>Ejecución de un alcance inferior al contratado y pago total del contrato</t>
  </si>
  <si>
    <t>Deficiencias en  las funciones de Supervisión e Interventoría de los contratos de la Entidad</t>
  </si>
  <si>
    <t>Posibilidad de efecto dañoso sobre recursos públicos por la ejecución de un alcance inferior al contratado y pago total del contrato, a causa de las deficiencias en las funciones de Supervisión e Interventoría de los contratos de la Entidad</t>
  </si>
  <si>
    <t>Ejecucion y Administracion de procesos</t>
  </si>
  <si>
    <t xml:space="preserve">     Entre 50 y 100 SMLMV </t>
  </si>
  <si>
    <t>El supervisor designado ejercerá el control y seguimiento a la ejecución contractual para verificar el cumplimiento de las condiciones y especificaciones técnicas pactadas y establecidas en la etapa precontractual, de acuerdo a las normas vigentes.</t>
  </si>
  <si>
    <t>Realizar un seguimiento a los informes de supervisión del 20% de los contratos suscritos de la Oficina de Valorización, para verificar el cumplimiento de las condiciones y especificaciones técnicas pactadas y establecidas en la etapa precontractual, de acuerdo a las normas vigentes.</t>
  </si>
  <si>
    <t xml:space="preserve">Supervisores designados </t>
  </si>
  <si>
    <t xml:space="preserve">Pago de sanción e intereses moratorios. </t>
  </si>
  <si>
    <t xml:space="preserve"> Trámite inoportuno a los requerimientos de los entes de control y vigilancia, de acuerdo con sus linemientos y términos de ley </t>
  </si>
  <si>
    <t xml:space="preserve">Posibilidad de efecto dañoso sobre recursos públicos por pago de sanción e intereses moratorios, a causa del trámite inoportuno a los requerimientos de los entes de control y vigilancia, de acuerdo con sus lineamientos y términos de ley </t>
  </si>
  <si>
    <t xml:space="preserve">El profesional encargado de dar trámite oportuno a los requerimientos de los entes de control y vigilancia, verifica los terminos de acuerdo con los linemientos y la normatividad vigente </t>
  </si>
  <si>
    <t>Realizar un (01) informe sobre el cumplimiento de las respuestas de los entes de control y vigilancia competencia de las dependencias de la Administración Central, conforme a solicitudes asignadas a través Sistema Gestión de Solicitudes del Ciudadano - GSC.</t>
  </si>
  <si>
    <r>
      <rPr>
        <b/>
        <sz val="11"/>
        <color theme="9" tint="-0.249977111117893"/>
        <rFont val="Arial Narrow"/>
        <family val="2"/>
      </rPr>
      <t xml:space="preserve">*Nota: </t>
    </r>
    <r>
      <rPr>
        <sz val="11"/>
        <color theme="1"/>
        <rFont val="Arial Narrow"/>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</si>
  <si>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Fuente:  Adaptado de Curso Riesgo Operativo Universidad del Rosario por Dirección de Gestión y Desempeño Institucional de Función Pública,  2020.</t>
  </si>
  <si>
    <t>Matriz de Calor Inherente</t>
  </si>
  <si>
    <t>Probabilidad</t>
  </si>
  <si>
    <t>Muy Alta
100%</t>
  </si>
  <si>
    <t>Extremo</t>
  </si>
  <si>
    <t>Alta
80%</t>
  </si>
  <si>
    <t>Alto</t>
  </si>
  <si>
    <t>Media
60%</t>
  </si>
  <si>
    <t>Moderado</t>
  </si>
  <si>
    <t>Baja
40%</t>
  </si>
  <si>
    <t>Bajo</t>
  </si>
  <si>
    <t>Muy Baja
20%</t>
  </si>
  <si>
    <t>Leve
20%</t>
  </si>
  <si>
    <t>Menor
40%</t>
  </si>
  <si>
    <t>Moderado
60%</t>
  </si>
  <si>
    <t>Mayor
80%</t>
  </si>
  <si>
    <t>Catastrófico
100%</t>
  </si>
  <si>
    <t xml:space="preserve"> Matriz de Calor Residual</t>
  </si>
  <si>
    <r>
      <t>Fecha Aprobación:</t>
    </r>
    <r>
      <rPr>
        <sz val="11"/>
        <rFont val="Arial"/>
        <family val="2"/>
      </rPr>
      <t xml:space="preserve"> Septiembre-08-2023</t>
    </r>
  </si>
  <si>
    <r>
      <t>Página:</t>
    </r>
    <r>
      <rPr>
        <sz val="11"/>
        <rFont val="Arial"/>
        <family val="2"/>
      </rPr>
      <t xml:space="preserve"> 5 de 8 </t>
    </r>
  </si>
  <si>
    <t>Tabla Criterios para definir el nivel de probabilidad</t>
  </si>
  <si>
    <t>Frecuencia de la Actividad</t>
  </si>
  <si>
    <t>Muy Baja</t>
  </si>
  <si>
    <t>La actividad que conlleva el riesgo se ejecuta como máximos 2 veces por año</t>
  </si>
  <si>
    <t>Baja</t>
  </si>
  <si>
    <t>La actividad que conlleva el riesgo se ejecuta de 3 a 24 veces por año</t>
  </si>
  <si>
    <t>Media</t>
  </si>
  <si>
    <t>La actividad que conlleva el riesgo se ejecuta de 24 a 500 veces por año</t>
  </si>
  <si>
    <t>Alta</t>
  </si>
  <si>
    <t>La actividad que conlleva el riesgo se ejecuta mínimo 500 veces al año y máximo 5000 veces por año</t>
  </si>
  <si>
    <t>Muy Alta</t>
  </si>
  <si>
    <t>La actividad que conlleva el riesgo se ejecuta más de 5000 veces por año</t>
  </si>
  <si>
    <r>
      <t>Página:</t>
    </r>
    <r>
      <rPr>
        <sz val="11"/>
        <rFont val="Arial"/>
        <family val="2"/>
      </rPr>
      <t xml:space="preserve"> 6 de 8 </t>
    </r>
  </si>
  <si>
    <t>Tabla Criterios para definir el nivel de impacto</t>
  </si>
  <si>
    <t>Afectación Económica (o presupuestal)</t>
  </si>
  <si>
    <t>Insignificante</t>
  </si>
  <si>
    <t>Leve 20%</t>
  </si>
  <si>
    <t xml:space="preserve">Afectación menor a 10 SMLMV </t>
  </si>
  <si>
    <t>Menor</t>
  </si>
  <si>
    <t xml:space="preserve">Menor-40% </t>
  </si>
  <si>
    <t xml:space="preserve">Entre 10 y 50 SMLMV </t>
  </si>
  <si>
    <t>Moderado 60%</t>
  </si>
  <si>
    <t xml:space="preserve">Entre 50 y 100 SMLMV </t>
  </si>
  <si>
    <t>Mayor</t>
  </si>
  <si>
    <t>Mayor 80%</t>
  </si>
  <si>
    <t xml:space="preserve">Entre 100 y 500 SMLMV </t>
  </si>
  <si>
    <t>Catastrófico</t>
  </si>
  <si>
    <t>Catastrófico 100%</t>
  </si>
  <si>
    <t xml:space="preserve">Mayor a 500 SMLMV </t>
  </si>
  <si>
    <t>Afectación_Económica_o_presupuestal</t>
  </si>
  <si>
    <t xml:space="preserve">     Afectación menor a 10 SMLMV .</t>
  </si>
  <si>
    <t xml:space="preserve">     El riesgo afecta la imagen de alguna área de la organización</t>
  </si>
  <si>
    <t>Pérdida_Reputacional</t>
  </si>
  <si>
    <t xml:space="preserve">     Entre 10 y 50 SMLMV </t>
  </si>
  <si>
    <t xml:space="preserve">     El riesgo afecta la imagen de la entidad internamente, de conocimiento general, nivel interno, de junta dircetiva y accionistas y/o de provedores</t>
  </si>
  <si>
    <t xml:space="preserve">     El riesgo afecta la imagen de la entidad con algunos usuarios de relevancia frente al logro de los objetivos</t>
  </si>
  <si>
    <t xml:space="preserve">     El riesgo afecta la imagen de de la entidad con efecto publicitario sostenido a nivel de sector administrativo, nivel departamental o municipal</t>
  </si>
  <si>
    <t xml:space="preserve">     Mayor a 500 SMLMV </t>
  </si>
  <si>
    <t xml:space="preserve">     El riesgo afecta la imagen de la entidad a nivel nacional, con efecto publicitarios sostenible a nivel país</t>
  </si>
  <si>
    <t>Criterios</t>
  </si>
  <si>
    <t>Subcriterios</t>
  </si>
  <si>
    <t>Afectación Económica o presupuestal</t>
  </si>
  <si>
    <t>Afectación menor a 10 SMLMV .</t>
  </si>
  <si>
    <t>Pérdida Reputacional</t>
  </si>
  <si>
    <t>El riesgo afecta la imagen de alguna área de la organización</t>
  </si>
  <si>
    <t>El riesgo afecta la imagen de la entidad internamente, de conocimiento general, nivel interno, de junta dircetiva y accionistas y/o de provedores</t>
  </si>
  <si>
    <t>El riesgo afecta la imagen de la entidad con algunos usuarios de relevancia frente al logro de los objetivos</t>
  </si>
  <si>
    <t>El riesgo afecta la imagen de de la entidad con efecto publicitario sostenido a nivel de sector administrativo, nivel departamental o municipal</t>
  </si>
  <si>
    <t>El riesgo afecta la imagen de la entidad a nivel nacional, con efecto publicitarios sostenible a nivel país</t>
  </si>
  <si>
    <t>❌</t>
  </si>
  <si>
    <t>✔</t>
  </si>
  <si>
    <r>
      <t>Página:</t>
    </r>
    <r>
      <rPr>
        <sz val="11"/>
        <rFont val="Arial"/>
        <family val="2"/>
      </rPr>
      <t xml:space="preserve"> 7 de 8 </t>
    </r>
  </si>
  <si>
    <t>Tabla Atributos de para el diseño del control</t>
  </si>
  <si>
    <t>Características</t>
  </si>
  <si>
    <t>Descripción</t>
  </si>
  <si>
    <t>Peso</t>
  </si>
  <si>
    <t>Atributos de Eficiencia</t>
  </si>
  <si>
    <t>Va hacia las causas del riesgo, aseguran el resultado final esperado.</t>
  </si>
  <si>
    <t>Detectivo</t>
  </si>
  <si>
    <t>Detecta que algo ocurre y devuelve el proceso a los controles preventivos.
Se pueden generar reprocesos.</t>
  </si>
  <si>
    <t>Correctivo</t>
  </si>
  <si>
    <t>Dado que permiten reducir el impacto de la materialización del riesgo, tienen un costo en su implementación.</t>
  </si>
  <si>
    <t>Automático</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</si>
  <si>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</si>
  <si>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</si>
  <si>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</si>
  <si>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Controles que están documentados en el proceso, ya sea en manuales, procedimientos, flujogramas o cualquier otro documento propio del proceso.</t>
  </si>
  <si>
    <t>-</t>
  </si>
  <si>
    <t>Sin Documentar</t>
  </si>
  <si>
    <t>Identifica a los controles que pese a que se ejecutan en el proceso no se encuentran documentados en ningún documento propio del proceso</t>
  </si>
  <si>
    <t>Este atributo identifica a los controles que se ejecutan siempre que se realiza la actividad originadora del riesgo.</t>
  </si>
  <si>
    <t>Aleatoria</t>
  </si>
  <si>
    <t>Este atributo identifica a los controles que no siempre se ejecutan cuando se realiza la actividad originadora del riesgo</t>
  </si>
  <si>
    <t>El control deja un registro que permite evidenciar la ejecución del control</t>
  </si>
  <si>
    <t>Sin Registro</t>
  </si>
  <si>
    <t>El control no deja registro de la ejecución del control</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</si>
  <si>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</si>
  <si>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r>
      <t xml:space="preserve">Página: </t>
    </r>
    <r>
      <rPr>
        <sz val="11"/>
        <rFont val="Arial"/>
        <family val="2"/>
      </rPr>
      <t xml:space="preserve">8 de 8 </t>
    </r>
  </si>
  <si>
    <t>ANEXO 1
CAPÍTULO: Identificación y valoración de Riesgos Fiscales y Diseño de Controles para su Prevención y Mitigación</t>
  </si>
  <si>
    <t>Dirección de Gestión y Desempeño Institucional
Bogotá D.C.
Noviembre 2022</t>
  </si>
  <si>
    <t>CATÁLOGO INDICATIVO Y ENUNCIATIVO DE PUNTOS DE RIESGO FISCAL Y 
CIRCUNSTANCIAS INMEDIATAS
(Anexo 1)</t>
  </si>
  <si>
    <r>
      <rPr>
        <b/>
        <sz val="11"/>
        <color theme="1"/>
        <rFont val="Arial Narrow"/>
        <family val="2"/>
      </rPr>
      <t xml:space="preserve">Introducción </t>
    </r>
    <r>
      <rPr>
        <sz val="11"/>
        <color theme="1"/>
        <rFont val="Arial Narrow"/>
        <family val="2"/>
      </rPr>
      <t xml:space="preserve">
Como resultado de la metodología de investigación que ha venido implementando el Semillero de Investigación de la Academia de la Gestión Pública desde el año 2018, fue posible identificar los principales puntos de riesgo fiscal y circunstancias inmediatas de dichos riesgos, mediante el estudio de:  i)  los avances que los diferentes órganos de control tienen frente a la definición de riesgo fiscal y la identificación de los principales riesgos fiscales en sus sujetos vigilados, ii) el estudio de fallos con responsabilidad fiscal en firme, emitidos tanto por contralorías territoriales como por la Contraloría General de la República.
Así las cosas, los puntos de riesgo fiscal que se enuncian en este catálogo indicativo y enunciativo corresponden a actividades que representan gestión fiscal, por ejemplo, aquellas de administración, gestión, ordenación, ejecución, manejo, adquisición, planeación, conservación, custodia, explotación, enajenación, consumo, adjudicación, gasto, inversión y disposición de los bienes o recursos públicos o intereses de naturaleza pública y que potencialmente pueden generar un efecto dañoso al patrimonio público.
Este listado enunciativo y no restrictivo, también posibilita identificar y conocer las Circunstancias Inmediatas más comunes en la gestión pública, que se derivan de los Puntos de Riesgo Fiscal.
Así las cosas, como resultado del análisis de más de 130 fallos con responsabilidad fiscal tanto de contralorías territoriales como de la Contraloría General de la República, fue posible identificar 50 puntos de riesgo fiscal e igual número de circunstancias inmediatas, así:</t>
    </r>
  </si>
  <si>
    <t>Id Referencia</t>
  </si>
  <si>
    <t>Puntos de Riesgo Fiscal</t>
  </si>
  <si>
    <t>Actividad en la que potencialmente se origina el riesgo fiscal</t>
  </si>
  <si>
    <r>
      <t xml:space="preserve">Situación </t>
    </r>
    <r>
      <rPr>
        <b/>
        <i/>
        <u/>
        <sz val="10"/>
        <color rgb="FF000000"/>
        <rFont val="Arial Narrow"/>
        <family val="2"/>
      </rPr>
      <t>por la que</t>
    </r>
    <r>
      <rPr>
        <i/>
        <sz val="10"/>
        <color rgb="FF000000"/>
        <rFont val="Arial Narrow"/>
        <family val="2"/>
      </rPr>
      <t xml:space="preserve"> se presenta el riesgo</t>
    </r>
  </si>
  <si>
    <t xml:space="preserve">Cumplimiento de las normas y obligaciones ante autoridades  </t>
  </si>
  <si>
    <t>Pago de multas, cláusulas penales o cualquier tipo de sanción</t>
  </si>
  <si>
    <t xml:space="preserve">Cumplimiento de obligaciones </t>
  </si>
  <si>
    <t>Pago de Intereses moratorios</t>
  </si>
  <si>
    <t xml:space="preserve">Desplazamientos de los funcionarios y de los contratistas a lugares diferentes al domicilio de la entidad.  </t>
  </si>
  <si>
    <t>Pago de viáticos, honorarios o gastos de desplazamiento sin justificación o por encima de los valores establecidos normativamente</t>
  </si>
  <si>
    <t>Liquidación de impuestos</t>
  </si>
  <si>
    <t>Mayor valor pagado por concepto de impuestos</t>
  </si>
  <si>
    <t xml:space="preserve">Operaciones, actas o actos en los que se reconocen saldos a favor de la entidad </t>
  </si>
  <si>
    <t>Saldos o recursos a favor no cobrados</t>
  </si>
  <si>
    <t>Custodia de los bienes muebles de la entidad</t>
  </si>
  <si>
    <t>Pérdida, extravío, hurto, robo o declaratoria de bienes faltantes pertenecientes a la Entidad</t>
  </si>
  <si>
    <t xml:space="preserve">Avalúos a bienes inmuebles de la entidad </t>
  </si>
  <si>
    <t>Error en los avalúos, afectando el valor de venta y/o negociación de un bien público</t>
  </si>
  <si>
    <t>Daño en bienes muebles de propiedad de la entidad</t>
  </si>
  <si>
    <t xml:space="preserve">Suscripción de contratos cuyo objeto es o incluye la representación judicial o extrajudicial de la entidad  </t>
  </si>
  <si>
    <t>Valor pagado por concepto de honorarios de apoderado cuando ocurre vencimiento de términos en los procesos judiciales o cualquier otra omisión del apoderado</t>
  </si>
  <si>
    <t xml:space="preserve">Pago de sentencias y conciliaciones </t>
  </si>
  <si>
    <t>Intereses moratorios por pago tardío de sentencias y conciliaciones</t>
  </si>
  <si>
    <t xml:space="preserve">Instrucción del Comité de Conciliación para iniciar acción de repetición </t>
  </si>
  <si>
    <t>Caducidad de la acción de repetición o falencias en el ejercicio de esta acción, generando la imposibilidad de recuperar los recursos pagados por el Estado</t>
  </si>
  <si>
    <t xml:space="preserve">Informe que acredite o anuncie la existencia de perjuicios generados a la entidad </t>
  </si>
  <si>
    <t xml:space="preserve">Omisión en la obligación de impulsar acción judicial para cobrar clausula penal u otros perjuicios </t>
  </si>
  <si>
    <t xml:space="preserve">Contratación de bienes o servicios </t>
  </si>
  <si>
    <t xml:space="preserve">Contratación de bienes y servicios no relacionados con las funciones de la Entidad y que no generan utilidad </t>
  </si>
  <si>
    <t xml:space="preserve">Contratación de bienes </t>
  </si>
  <si>
    <t>Compra o inversión en bienes innecesarios o suntuosos</t>
  </si>
  <si>
    <t xml:space="preserve">Contratación de estudios y diseños </t>
  </si>
  <si>
    <t>Estudios y diseños recibidos y pagados y que no cumplen condiciones de calidad</t>
  </si>
  <si>
    <t>Suscripción de contratos de estudios y diseños</t>
  </si>
  <si>
    <t>Estudios y diseños con amparo de calidad vencido al momento de contratar la obra y/o al momento de la ocurrencia</t>
  </si>
  <si>
    <t>Suscripción de contratos</t>
  </si>
  <si>
    <t xml:space="preserve">Sobrecostos en precios contractuales </t>
  </si>
  <si>
    <t xml:space="preserve">Pagos efectuados a causa de riesgos previsibles que debieron ser asignados al contratista en la matriz de riesgos previsibles y no se le asignaron    </t>
  </si>
  <si>
    <t xml:space="preserve">No incluir en el contrato de seguros -amparo de bienes de la entidad- todos los bienes muebles e inmuebles de la entidad </t>
  </si>
  <si>
    <t xml:space="preserve">No exigir garantía única de cumplimiento contractual </t>
  </si>
  <si>
    <t xml:space="preserve">Suscripción de contratos respecto de los cuales la ley establece un cubrimiento mínimo en los amparos de la garantía única de cumplimiento </t>
  </si>
  <si>
    <t xml:space="preserve">Exigir garantía única de cumplimiento contractual con un cubrimiento inferior al exigido por la ley </t>
  </si>
  <si>
    <t xml:space="preserve">Pagos efectuados a contratistas </t>
  </si>
  <si>
    <t xml:space="preserve">Pagar bienes, servicios u obras a pesar de no cumplir las condiciones de calidad. </t>
  </si>
  <si>
    <t xml:space="preserve">Constancias de recibo a satisfacción de bienes, servicios u obras, firmadas por supervisor o interventor </t>
  </si>
  <si>
    <t>Bienes, servicios u obras inconclusos, infuncionales y/o que no brindan utilidad o beneficio</t>
  </si>
  <si>
    <t xml:space="preserve">Modificaciones contractuales firmadas </t>
  </si>
  <si>
    <t>Modificaciones contractuales cuyas causas son imputables al contratista total o parcialmente y cuyos costos colaterales asume la Entidad contratante</t>
  </si>
  <si>
    <t xml:space="preserve">Giros efectuados por concepto de anticipo contractual </t>
  </si>
  <si>
    <t>Mal manejo o fallas en la legalización de anticipos, no amortización del anticipo</t>
  </si>
  <si>
    <t>Giros efectuados por concepto de anticipo contractual</t>
  </si>
  <si>
    <t>Rendimientos financieros de recursos de anticipo o de cualquier recurso público no devueltos al tesoro público</t>
  </si>
  <si>
    <t>Reconocimiento y pago de desequilibrio contractual</t>
  </si>
  <si>
    <t>Reconocimiento y pago de desequilibrio contractual por causa imputable a la Entidad</t>
  </si>
  <si>
    <t xml:space="preserve">Firma de actas contractuales de recibo parcial o final </t>
  </si>
  <si>
    <t>Errores o imprecisiones en las actas de recibo parcial o final</t>
  </si>
  <si>
    <t>Firma de adiciones de ítems, actividades o productos no previstos (contratos adicionales)</t>
  </si>
  <si>
    <t>Adición de ítem, actividad o producto no previsto sin estudio de mercado y/o con sobrecosto</t>
  </si>
  <si>
    <t>Firma de adiciones de ítems, actividades o productos inicialmente previstos (adiciones)</t>
  </si>
  <si>
    <t>Mayores cantidades reconocidas y pagadas con valores unitarios superiores al pactado en el contrato</t>
  </si>
  <si>
    <t xml:space="preserve">Actos administrativos sancionatorios contractuales emitidos y ejecutoriados </t>
  </si>
  <si>
    <t xml:space="preserve">Cuantificación errada de multa o clausula penal </t>
  </si>
  <si>
    <t xml:space="preserve">Obras recibidas a satisfacción </t>
  </si>
  <si>
    <t>Colapso o fallas en la estabilidad de la obra</t>
  </si>
  <si>
    <t>Pagos finales efectuados a contratistas</t>
  </si>
  <si>
    <t xml:space="preserve">Actas de recibo final a satisfacción firmadas </t>
  </si>
  <si>
    <t>Infuncionalidad de lo ejecutado</t>
  </si>
  <si>
    <t xml:space="preserve">Contratos finalizados </t>
  </si>
  <si>
    <t>Bienes, servicios u obras inconclusas y/o que no brindan utilidad o beneficio</t>
  </si>
  <si>
    <t xml:space="preserve">Inadecuada deducción de impuestos, tasas o contribuciones al contratista </t>
  </si>
  <si>
    <t xml:space="preserve">Pagos por concepto de comisión a éxito </t>
  </si>
  <si>
    <t>Pago de comisiones a éxito sin debida justificación</t>
  </si>
  <si>
    <t xml:space="preserve">Actas de liquidación suscritas </t>
  </si>
  <si>
    <t>Suscripción de acta de liquidación con imprecisiones de fondo</t>
  </si>
  <si>
    <t>Actas de liquidación suscritas</t>
  </si>
  <si>
    <t xml:space="preserve">Suscripción de acta de liquidación sin relacionar las sanciones impuestas al contratista </t>
  </si>
  <si>
    <t>Contratos finalizados en los que se contemplaba o requería liquidación.</t>
  </si>
  <si>
    <t>Pérdida de competencia para liquidar por vencimiento del plazo legal, con saldos a favor de la Entidad</t>
  </si>
  <si>
    <t>Liquidación de mutuo acuerdo con recibo a satisfacción, habiendo imprecisiones o falsedades</t>
  </si>
  <si>
    <t xml:space="preserve">Bienes u obras recibidas a satisfacción </t>
  </si>
  <si>
    <t>Deterioro del bien u obra por indebido mantenimiento</t>
  </si>
  <si>
    <t>Actas de recibo final a satisfacción firmadas</t>
  </si>
  <si>
    <t>Suscripción de acta de recibo final con imprecisiones de fondo</t>
  </si>
  <si>
    <t xml:space="preserve">Reintegro de saldos a favor de la entidad o pagos por parte de deudores </t>
  </si>
  <si>
    <t>Reintegro de saldos a favor de la entidad sin indexación (reintegro sin actualización del dinero en el tiempo)</t>
  </si>
  <si>
    <t xml:space="preserve">Predios adquiridos </t>
  </si>
  <si>
    <t>Adquisición de predios sin las especificaciones técnicas requeridas</t>
  </si>
  <si>
    <t xml:space="preserve">Pérdida de tenencia de bienes de la entidad </t>
  </si>
  <si>
    <t>Pérdida de la tenencia de bienes inmuebles de la Entidad</t>
  </si>
  <si>
    <t xml:space="preserve">Pago de subsidios, transferencias o beneficios a particulares </t>
  </si>
  <si>
    <t>Bases de datos con falencias de información que genera pagos de subsidios u otros beneficios sin el cumplimiento de requisitos y condiciones</t>
  </si>
  <si>
    <t>Pago de subsidios, transferencias o beneficios a particulares</t>
  </si>
  <si>
    <t>Pago de subsidio u otros beneficios a personas fallecidas</t>
  </si>
  <si>
    <t>Pago de subsidios u otros beneficios a personas que no tienen derecho a los mismos a la luz de requisitos de ley</t>
  </si>
  <si>
    <t>Pago de subsidios por encima del beneficio otorgado</t>
  </si>
  <si>
    <t xml:space="preserve">Deudas a favor de la entidad </t>
  </si>
  <si>
    <t xml:space="preserve">Vencimiento de plazos para la labor de cobro directo (persuasivo o coactivo) o judicial </t>
  </si>
  <si>
    <t xml:space="preserve">Fuente: Elaboración Dirección de Gestión y Desempeño Institucional. 2022 </t>
  </si>
  <si>
    <t>Este catálogo indicativo y enunciativo de puntos de riesgo fiscal y circunstancias Inmediatas, es el resultado del análisis de investigaciones previas y del estudio detallado de información sobre:
(i) Fallos con responsabilidad fiscal, en firme, emitidos en los últimos 3 años, por una muestra de 10 de las contralorías territoriales mejor calificadas en 2020, según el criterio de desempeño integral, el cual corresponde a evaluación realizada por la Auditoría General de la República. 
(ii) Muestra aleatoria de fallos con responsabilidad fiscal, en firme, emitidos por la Contraloría General de la República en los últimos 3 años.
(iii) Listado de hallazgos fiscales por temáticas, consolidado por la Auditoría General de la República, 2021.</t>
  </si>
  <si>
    <t>Carrera 6 No. 12-62, Bogotá, D.C., Colombia ● Teléfono: 601 7395656 ● Fax: 601 7395657 
Código Postal: 111711. www.funcionpublica.gov.co ● eva@funcionpublica.gov.co</t>
  </si>
  <si>
    <t>Aceptar</t>
  </si>
  <si>
    <t>Evitar</t>
  </si>
  <si>
    <t>Reducir (compartir)</t>
  </si>
  <si>
    <t>Plan de accion (solo para la opción reducir)</t>
  </si>
  <si>
    <t>Finalizado</t>
  </si>
  <si>
    <t>En curso</t>
  </si>
  <si>
    <t>Fallas Tecnologicas</t>
  </si>
  <si>
    <t>Fraude Externo</t>
  </si>
  <si>
    <t>Fraude Interno</t>
  </si>
  <si>
    <t>Relaciones Laborales</t>
  </si>
  <si>
    <t>Usuarios, productos y practicas , organizacionales</t>
  </si>
  <si>
    <t>Registro Sustancial</t>
  </si>
  <si>
    <t>Registro Material</t>
  </si>
  <si>
    <t>Sin registro</t>
  </si>
  <si>
    <t>Reducir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</si>
</sst>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75">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sz val="10"/>
      <color theme="1"/>
      <name val="Arial Narrow"/>
      <family val="2"/>
    </font>
    <font>
      <b/>
      <sz val="11"/>
      <color theme="9" tint="-0.249977111117893"/>
      <name val="Arial Narrow"/>
      <family val="2"/>
    </font>
    <font>
      <sz val="14"/>
      <color theme="1"/>
      <name val="Arial Narrow"/>
      <family val="2"/>
    </font>
    <font>
      <sz val="11"/>
      <color theme="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rgb="FF000000"/>
      <name val="Calibri"/>
      <family val="2"/>
    </font>
    <font>
      <b/>
      <sz val="18"/>
      <color theme="1"/>
      <name val="Arial Narrow"/>
      <family val="2"/>
    </font>
    <font>
      <b/>
      <sz val="22"/>
      <color theme="1"/>
      <name val="Arial Narrow"/>
      <family val="2"/>
    </font>
    <font>
      <b/>
      <sz val="14"/>
      <color theme="1"/>
      <name val="Arial Narrow"/>
      <family val="2"/>
    </font>
    <font>
      <sz val="11"/>
      <color rgb="FF030303"/>
      <name val="Arial"/>
      <family val="2"/>
    </font>
    <font>
      <sz val="24"/>
      <name val="Arial"/>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b/>
      <sz val="12"/>
      <color theme="1"/>
      <name val="Arial Narrow"/>
      <family val="2"/>
    </font>
    <font>
      <sz val="12"/>
      <name val="Arial Narrow"/>
      <family val="2"/>
    </font>
    <font>
      <b/>
      <sz val="10"/>
      <color theme="6" tint="-0.249977111117893"/>
      <name val="Arial Narrow"/>
      <family val="2"/>
    </font>
    <font>
      <b/>
      <sz val="28"/>
      <color theme="1"/>
      <name val="Arial Narrow"/>
      <family val="2"/>
    </font>
    <font>
      <i/>
      <sz val="11"/>
      <color theme="1"/>
      <name val="Arial Narrow"/>
      <family val="2"/>
    </font>
    <font>
      <b/>
      <sz val="10"/>
      <color theme="1"/>
      <name val="Arial Narrow"/>
      <family val="2"/>
    </font>
    <font>
      <i/>
      <sz val="10"/>
      <color theme="1"/>
      <name val="Arial Narrow"/>
      <family val="2"/>
    </font>
    <font>
      <i/>
      <sz val="10"/>
      <color rgb="FF000000"/>
      <name val="Arial Narrow"/>
      <family val="2"/>
    </font>
    <font>
      <b/>
      <i/>
      <u/>
      <sz val="10"/>
      <color rgb="FF000000"/>
      <name val="Arial Narrow"/>
      <family val="2"/>
    </font>
    <font>
      <b/>
      <sz val="12"/>
      <name val="Arial"/>
      <family val="2"/>
    </font>
    <font>
      <b/>
      <sz val="11"/>
      <name val="Arial"/>
      <family val="2"/>
    </font>
    <font>
      <sz val="11"/>
      <name val="Arial"/>
      <family val="2"/>
    </font>
    <font>
      <sz val="12"/>
      <color theme="1"/>
      <name val="Arial"/>
      <family val="2"/>
    </font>
    <font>
      <sz val="20"/>
      <color theme="1"/>
      <name val="Arial"/>
      <family val="2"/>
    </font>
    <font>
      <sz val="12"/>
      <name val="Arial"/>
      <family val="2"/>
    </font>
    <font>
      <sz val="11"/>
      <color theme="1"/>
      <name val="Arial"/>
      <family val="2"/>
    </font>
    <font>
      <b/>
      <sz val="26"/>
      <color theme="1"/>
      <name val="Arial"/>
      <family val="2"/>
    </font>
    <font>
      <b/>
      <sz val="24"/>
      <color rgb="FF000000"/>
      <name val="Arial"/>
      <family val="2"/>
    </font>
    <font>
      <sz val="11"/>
      <color theme="0"/>
      <name val="Arial"/>
      <family val="2"/>
    </font>
    <font>
      <sz val="26"/>
      <color rgb="FF000000"/>
      <name val="Arial"/>
      <family val="2"/>
    </font>
    <font>
      <sz val="26"/>
      <color rgb="FFFFFFFF"/>
      <name val="Arial"/>
      <family val="2"/>
    </font>
    <font>
      <sz val="16"/>
      <color rgb="FF000000"/>
      <name val="Arial"/>
      <family val="2"/>
    </font>
    <font>
      <b/>
      <sz val="11"/>
      <color theme="1"/>
      <name val="Arial"/>
      <family val="2"/>
    </font>
    <font>
      <sz val="16"/>
      <color rgb="FFFF0000"/>
      <name val="Arial"/>
      <family val="2"/>
    </font>
    <font>
      <sz val="11"/>
      <color rgb="FFFF0000"/>
      <name val="Arial"/>
      <family val="2"/>
    </font>
    <font>
      <b/>
      <sz val="18"/>
      <color theme="1"/>
      <name val="Arial"/>
      <family val="2"/>
    </font>
    <font>
      <sz val="14"/>
      <name val="Arial"/>
      <family val="2"/>
    </font>
    <font>
      <b/>
      <sz val="14"/>
      <color rgb="FF000000"/>
      <name val="Arial"/>
      <family val="2"/>
    </font>
    <font>
      <sz val="14"/>
      <color rgb="FF000000"/>
      <name val="Arial"/>
      <family val="2"/>
    </font>
    <font>
      <sz val="14"/>
      <color rgb="FFFFFFFF"/>
      <name val="Arial"/>
      <family val="2"/>
    </font>
    <font>
      <sz val="9"/>
      <color theme="1"/>
      <name val="Arial Narrow"/>
      <family val="2"/>
    </font>
  </fonts>
  <fills count="16">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79998168889431442"/>
        <bgColor indexed="64"/>
      </patternFill>
    </fill>
    <fill>
      <patternFill patternType="solid">
        <fgColor theme="6" tint="0.39997558519241921"/>
        <bgColor indexed="64"/>
      </patternFill>
    </fill>
  </fills>
  <borders count="61">
    <border>
      <left/>
      <right/>
      <top/>
      <bottom/>
      <diagonal/>
    </border>
    <border>
      <left style="dotted">
        <color rgb="FFF79646"/>
      </left>
      <right style="dotted">
        <color rgb="FFF79646"/>
      </right>
      <top style="dotted">
        <color rgb="FFF79646"/>
      </top>
      <bottom style="dotted">
        <color rgb="FFF79646"/>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dashed">
        <color theme="9" tint="-0.24994659260841701"/>
      </left>
      <right/>
      <top/>
      <bottom style="dashed">
        <color theme="9" tint="-0.24994659260841701"/>
      </bottom>
      <diagonal/>
    </border>
    <border>
      <left style="dashed">
        <color theme="9" tint="-0.24994659260841701"/>
      </left>
      <right style="dashed">
        <color theme="9" tint="-0.24994659260841701"/>
      </right>
      <top style="dashed">
        <color theme="9" tint="-0.24994659260841701"/>
      </top>
      <bottom/>
      <diagonal/>
    </border>
    <border>
      <left style="dashed">
        <color theme="9" tint="-0.24994659260841701"/>
      </left>
      <right style="dashed">
        <color theme="9" tint="-0.24994659260841701"/>
      </right>
      <top/>
      <bottom style="dashed">
        <color theme="9" tint="-0.24994659260841701"/>
      </bottom>
      <diagonal/>
    </border>
    <border>
      <left style="dashed">
        <color theme="9" tint="-0.24994659260841701"/>
      </left>
      <right/>
      <top style="dashed">
        <color theme="9" tint="-0.24994659260841701"/>
      </top>
      <bottom style="dashed">
        <color theme="9" tint="-0.24994659260841701"/>
      </bottom>
      <diagonal/>
    </border>
    <border>
      <left/>
      <right style="dashed">
        <color theme="9" tint="-0.24994659260841701"/>
      </right>
      <top style="dashed">
        <color theme="9" tint="-0.24994659260841701"/>
      </top>
      <bottom style="dashed">
        <color theme="9" tint="-0.24994659260841701"/>
      </bottom>
      <diagonal/>
    </border>
    <border>
      <left style="dashed">
        <color theme="9" tint="-0.24994659260841701"/>
      </left>
      <right style="dashed">
        <color theme="9" tint="-0.24994659260841701"/>
      </right>
      <top/>
      <bottom/>
      <diagonal/>
    </border>
    <border>
      <left style="dashed">
        <color theme="9" tint="-0.24994659260841701"/>
      </left>
      <right/>
      <top/>
      <bottom/>
      <diagonal/>
    </border>
    <border>
      <left/>
      <right/>
      <top style="dashed">
        <color theme="9" tint="-0.24994659260841701"/>
      </top>
      <bottom style="dashed">
        <color theme="9" tint="-0.24994659260841701"/>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dashed">
        <color theme="9" tint="-0.24994659260841701"/>
      </left>
      <right/>
      <top style="dashed">
        <color theme="9" tint="-0.24994659260841701"/>
      </top>
      <bottom/>
      <diagonal/>
    </border>
    <border>
      <left/>
      <right/>
      <top style="dashed">
        <color theme="9" tint="-0.24994659260841701"/>
      </top>
      <bottom/>
      <diagonal/>
    </border>
    <border>
      <left/>
      <right style="dashed">
        <color theme="9" tint="-0.24994659260841701"/>
      </right>
      <top style="dashed">
        <color theme="9" tint="-0.24994659260841701"/>
      </top>
      <bottom/>
      <diagonal/>
    </border>
    <border>
      <left/>
      <right/>
      <top/>
      <bottom style="dashed">
        <color theme="9" tint="-0.24994659260841701"/>
      </bottom>
      <diagonal/>
    </border>
    <border>
      <left/>
      <right style="dashed">
        <color theme="9" tint="-0.24994659260841701"/>
      </right>
      <top/>
      <bottom style="dashed">
        <color theme="9"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dashed">
        <color theme="9" tint="-0.24994659260841701"/>
      </right>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s>
  <cellStyleXfs count="5">
    <xf numFmtId="0" fontId="0" fillId="0" borderId="0"/>
    <xf numFmtId="9" fontId="9" fillId="0" borderId="0" applyFont="0" applyFill="0" applyBorder="0" applyAlignment="0" applyProtection="0"/>
    <xf numFmtId="0" fontId="34" fillId="0" borderId="0"/>
    <xf numFmtId="0" fontId="35" fillId="0" borderId="0"/>
    <xf numFmtId="0" fontId="5" fillId="0" borderId="0"/>
  </cellStyleXfs>
  <cellXfs count="483">
    <xf numFmtId="0" fontId="0" fillId="0" borderId="0" xfId="0"/>
    <xf numFmtId="0" fontId="1" fillId="0" borderId="0" xfId="0" applyFont="1"/>
    <xf numFmtId="0" fontId="1" fillId="0" borderId="0" xfId="0" applyFont="1" applyAlignment="1">
      <alignment horizontal="center" vertical="center"/>
    </xf>
    <xf numFmtId="0" fontId="1" fillId="0" borderId="0" xfId="0" applyFont="1" applyAlignment="1">
      <alignment vertical="center"/>
    </xf>
    <xf numFmtId="0" fontId="4" fillId="2" borderId="0" xfId="0" applyFont="1" applyFill="1" applyAlignment="1">
      <alignment horizontal="center" vertical="center"/>
    </xf>
    <xf numFmtId="0" fontId="1" fillId="0" borderId="0" xfId="0" applyFont="1" applyAlignment="1">
      <alignment horizontal="center"/>
    </xf>
    <xf numFmtId="0" fontId="1" fillId="0" borderId="2" xfId="0" applyFont="1" applyBorder="1" applyAlignment="1">
      <alignment horizontal="center" vertical="center"/>
    </xf>
    <xf numFmtId="0" fontId="4" fillId="2" borderId="2" xfId="0" applyFont="1" applyFill="1" applyBorder="1" applyAlignment="1">
      <alignment horizontal="center" vertical="center" textRotation="90"/>
    </xf>
    <xf numFmtId="0" fontId="1" fillId="3" borderId="0" xfId="0" applyFont="1" applyFill="1"/>
    <xf numFmtId="0" fontId="5" fillId="0" borderId="0" xfId="0" applyFont="1"/>
    <xf numFmtId="0" fontId="3" fillId="0" borderId="1" xfId="0" applyFont="1" applyBorder="1" applyAlignment="1">
      <alignment horizontal="left" vertical="center" wrapText="1" indent="1" readingOrder="1"/>
    </xf>
    <xf numFmtId="0" fontId="4" fillId="0" borderId="0" xfId="0" applyFont="1" applyAlignment="1">
      <alignment horizontal="left" vertical="center"/>
    </xf>
    <xf numFmtId="0" fontId="4" fillId="3" borderId="0" xfId="0" applyFont="1" applyFill="1" applyAlignment="1">
      <alignment horizontal="center" vertical="center"/>
    </xf>
    <xf numFmtId="0" fontId="1" fillId="3" borderId="0" xfId="0" applyFont="1" applyFill="1" applyAlignment="1">
      <alignment vertical="center"/>
    </xf>
    <xf numFmtId="0" fontId="1" fillId="3" borderId="0" xfId="0" applyFont="1" applyFill="1" applyAlignment="1">
      <alignment horizontal="center"/>
    </xf>
    <xf numFmtId="0" fontId="1" fillId="3" borderId="0" xfId="0" applyFont="1" applyFill="1" applyAlignment="1">
      <alignment horizontal="center" vertical="center"/>
    </xf>
    <xf numFmtId="0" fontId="1" fillId="3" borderId="0" xfId="0" applyFont="1" applyFill="1" applyAlignment="1">
      <alignment horizontal="left" vertical="center"/>
    </xf>
    <xf numFmtId="0" fontId="21" fillId="0" borderId="0" xfId="0" applyFont="1"/>
    <xf numFmtId="0" fontId="13" fillId="11" borderId="11" xfId="0" applyFont="1" applyFill="1" applyBorder="1" applyAlignment="1" applyProtection="1">
      <alignment horizontal="center" vertical="center" wrapText="1" readingOrder="1"/>
      <protection hidden="1"/>
    </xf>
    <xf numFmtId="0" fontId="13" fillId="11" borderId="18" xfId="0" applyFont="1" applyFill="1" applyBorder="1" applyAlignment="1" applyProtection="1">
      <alignment horizontal="center" vertical="center" wrapText="1" readingOrder="1"/>
      <protection hidden="1"/>
    </xf>
    <xf numFmtId="0" fontId="13" fillId="11" borderId="12" xfId="0" applyFont="1" applyFill="1" applyBorder="1" applyAlignment="1" applyProtection="1">
      <alignment horizontal="center" vertical="center" wrapText="1" readingOrder="1"/>
      <protection hidden="1"/>
    </xf>
    <xf numFmtId="0" fontId="13" fillId="12" borderId="11" xfId="0" applyFont="1" applyFill="1" applyBorder="1" applyAlignment="1" applyProtection="1">
      <alignment horizontal="center" wrapText="1" readingOrder="1"/>
      <protection hidden="1"/>
    </xf>
    <xf numFmtId="0" fontId="13" fillId="12" borderId="18" xfId="0" applyFont="1" applyFill="1" applyBorder="1" applyAlignment="1" applyProtection="1">
      <alignment horizontal="center" wrapText="1" readingOrder="1"/>
      <protection hidden="1"/>
    </xf>
    <xf numFmtId="0" fontId="13" fillId="12" borderId="12" xfId="0" applyFont="1" applyFill="1" applyBorder="1" applyAlignment="1" applyProtection="1">
      <alignment horizontal="center" wrapText="1" readingOrder="1"/>
      <protection hidden="1"/>
    </xf>
    <xf numFmtId="0" fontId="13" fillId="11" borderId="13" xfId="0" applyFont="1" applyFill="1" applyBorder="1" applyAlignment="1" applyProtection="1">
      <alignment horizontal="center" vertical="center" wrapText="1" readingOrder="1"/>
      <protection hidden="1"/>
    </xf>
    <xf numFmtId="0" fontId="13" fillId="11" borderId="0" xfId="0" applyFont="1" applyFill="1" applyAlignment="1" applyProtection="1">
      <alignment horizontal="center" vertical="center" wrapText="1" readingOrder="1"/>
      <protection hidden="1"/>
    </xf>
    <xf numFmtId="0" fontId="13" fillId="11" borderId="14" xfId="0" applyFont="1" applyFill="1" applyBorder="1" applyAlignment="1" applyProtection="1">
      <alignment horizontal="center" vertical="center" wrapText="1" readingOrder="1"/>
      <protection hidden="1"/>
    </xf>
    <xf numFmtId="0" fontId="13" fillId="12" borderId="13" xfId="0" applyFont="1" applyFill="1" applyBorder="1" applyAlignment="1" applyProtection="1">
      <alignment horizontal="center" wrapText="1" readingOrder="1"/>
      <protection hidden="1"/>
    </xf>
    <xf numFmtId="0" fontId="13" fillId="12" borderId="0" xfId="0" applyFont="1" applyFill="1" applyAlignment="1" applyProtection="1">
      <alignment horizontal="center" wrapText="1" readingOrder="1"/>
      <protection hidden="1"/>
    </xf>
    <xf numFmtId="0" fontId="13" fillId="12" borderId="14" xfId="0" applyFont="1" applyFill="1" applyBorder="1" applyAlignment="1" applyProtection="1">
      <alignment horizontal="center" wrapText="1" readingOrder="1"/>
      <protection hidden="1"/>
    </xf>
    <xf numFmtId="0" fontId="13" fillId="11" borderId="15" xfId="0" applyFont="1" applyFill="1" applyBorder="1" applyAlignment="1" applyProtection="1">
      <alignment horizontal="center" vertical="center" wrapText="1" readingOrder="1"/>
      <protection hidden="1"/>
    </xf>
    <xf numFmtId="0" fontId="13" fillId="11" borderId="17" xfId="0" applyFont="1" applyFill="1" applyBorder="1" applyAlignment="1" applyProtection="1">
      <alignment horizontal="center" vertical="center" wrapText="1" readingOrder="1"/>
      <protection hidden="1"/>
    </xf>
    <xf numFmtId="0" fontId="13" fillId="11" borderId="16" xfId="0" applyFont="1" applyFill="1" applyBorder="1" applyAlignment="1" applyProtection="1">
      <alignment horizontal="center" vertical="center" wrapText="1" readingOrder="1"/>
      <protection hidden="1"/>
    </xf>
    <xf numFmtId="0" fontId="13" fillId="12" borderId="15" xfId="0" applyFont="1" applyFill="1" applyBorder="1" applyAlignment="1" applyProtection="1">
      <alignment horizontal="center" wrapText="1" readingOrder="1"/>
      <protection hidden="1"/>
    </xf>
    <xf numFmtId="0" fontId="13" fillId="12" borderId="17" xfId="0" applyFont="1" applyFill="1" applyBorder="1" applyAlignment="1" applyProtection="1">
      <alignment horizontal="center" wrapText="1" readingOrder="1"/>
      <protection hidden="1"/>
    </xf>
    <xf numFmtId="0" fontId="13" fillId="12" borderId="16" xfId="0" applyFont="1" applyFill="1" applyBorder="1" applyAlignment="1" applyProtection="1">
      <alignment horizontal="center" wrapText="1" readingOrder="1"/>
      <protection hidden="1"/>
    </xf>
    <xf numFmtId="0" fontId="13" fillId="13" borderId="11" xfId="0" applyFont="1" applyFill="1" applyBorder="1" applyAlignment="1" applyProtection="1">
      <alignment horizontal="center" wrapText="1" readingOrder="1"/>
      <protection hidden="1"/>
    </xf>
    <xf numFmtId="0" fontId="13" fillId="13" borderId="18" xfId="0" applyFont="1" applyFill="1" applyBorder="1" applyAlignment="1" applyProtection="1">
      <alignment horizontal="center" wrapText="1" readingOrder="1"/>
      <protection hidden="1"/>
    </xf>
    <xf numFmtId="0" fontId="13" fillId="13" borderId="12" xfId="0" applyFont="1" applyFill="1" applyBorder="1" applyAlignment="1" applyProtection="1">
      <alignment horizontal="center" wrapText="1" readingOrder="1"/>
      <protection hidden="1"/>
    </xf>
    <xf numFmtId="0" fontId="13" fillId="13" borderId="13" xfId="0" applyFont="1" applyFill="1" applyBorder="1" applyAlignment="1" applyProtection="1">
      <alignment horizontal="center" wrapText="1" readingOrder="1"/>
      <protection hidden="1"/>
    </xf>
    <xf numFmtId="0" fontId="13" fillId="13" borderId="0" xfId="0" applyFont="1" applyFill="1" applyAlignment="1" applyProtection="1">
      <alignment horizontal="center" wrapText="1" readingOrder="1"/>
      <protection hidden="1"/>
    </xf>
    <xf numFmtId="0" fontId="13" fillId="13" borderId="14" xfId="0" applyFont="1" applyFill="1" applyBorder="1" applyAlignment="1" applyProtection="1">
      <alignment horizontal="center" wrapText="1" readingOrder="1"/>
      <protection hidden="1"/>
    </xf>
    <xf numFmtId="0" fontId="13" fillId="13" borderId="15" xfId="0" applyFont="1" applyFill="1" applyBorder="1" applyAlignment="1" applyProtection="1">
      <alignment horizontal="center" wrapText="1" readingOrder="1"/>
      <protection hidden="1"/>
    </xf>
    <xf numFmtId="0" fontId="13" fillId="13" borderId="17" xfId="0" applyFont="1" applyFill="1" applyBorder="1" applyAlignment="1" applyProtection="1">
      <alignment horizontal="center" wrapText="1" readingOrder="1"/>
      <protection hidden="1"/>
    </xf>
    <xf numFmtId="0" fontId="13" fillId="13" borderId="16" xfId="0" applyFont="1" applyFill="1" applyBorder="1" applyAlignment="1" applyProtection="1">
      <alignment horizontal="center" wrapText="1" readingOrder="1"/>
      <protection hidden="1"/>
    </xf>
    <xf numFmtId="0" fontId="13" fillId="5" borderId="11" xfId="0" applyFont="1" applyFill="1" applyBorder="1" applyAlignment="1" applyProtection="1">
      <alignment horizontal="center" wrapText="1" readingOrder="1"/>
      <protection hidden="1"/>
    </xf>
    <xf numFmtId="0" fontId="13" fillId="5" borderId="18" xfId="0" applyFont="1" applyFill="1" applyBorder="1" applyAlignment="1" applyProtection="1">
      <alignment horizontal="center" wrapText="1" readingOrder="1"/>
      <protection hidden="1"/>
    </xf>
    <xf numFmtId="0" fontId="13" fillId="5" borderId="12" xfId="0" applyFont="1" applyFill="1" applyBorder="1" applyAlignment="1" applyProtection="1">
      <alignment horizontal="center" wrapText="1" readingOrder="1"/>
      <protection hidden="1"/>
    </xf>
    <xf numFmtId="0" fontId="13" fillId="5" borderId="13" xfId="0" applyFont="1" applyFill="1" applyBorder="1" applyAlignment="1" applyProtection="1">
      <alignment horizontal="center" wrapText="1" readingOrder="1"/>
      <protection hidden="1"/>
    </xf>
    <xf numFmtId="0" fontId="13" fillId="5" borderId="0" xfId="0" applyFont="1" applyFill="1" applyAlignment="1" applyProtection="1">
      <alignment horizontal="center" wrapText="1" readingOrder="1"/>
      <protection hidden="1"/>
    </xf>
    <xf numFmtId="0" fontId="13" fillId="5" borderId="14" xfId="0" applyFont="1" applyFill="1" applyBorder="1" applyAlignment="1" applyProtection="1">
      <alignment horizontal="center" wrapText="1" readingOrder="1"/>
      <protection hidden="1"/>
    </xf>
    <xf numFmtId="0" fontId="13" fillId="5" borderId="15" xfId="0" applyFont="1" applyFill="1" applyBorder="1" applyAlignment="1" applyProtection="1">
      <alignment horizontal="center" wrapText="1" readingOrder="1"/>
      <protection hidden="1"/>
    </xf>
    <xf numFmtId="0" fontId="13" fillId="5" borderId="17" xfId="0" applyFont="1" applyFill="1" applyBorder="1" applyAlignment="1" applyProtection="1">
      <alignment horizontal="center" wrapText="1" readingOrder="1"/>
      <protection hidden="1"/>
    </xf>
    <xf numFmtId="0" fontId="13" fillId="5" borderId="16" xfId="0" applyFont="1" applyFill="1" applyBorder="1" applyAlignment="1" applyProtection="1">
      <alignment horizontal="center" wrapText="1" readingOrder="1"/>
      <protection hidden="1"/>
    </xf>
    <xf numFmtId="0" fontId="17" fillId="13" borderId="18" xfId="0" applyFont="1" applyFill="1" applyBorder="1" applyAlignment="1" applyProtection="1">
      <alignment horizontal="center" wrapText="1" readingOrder="1"/>
      <protection hidden="1"/>
    </xf>
    <xf numFmtId="0" fontId="0" fillId="3" borderId="0" xfId="0" applyFill="1"/>
    <xf numFmtId="0" fontId="10" fillId="3" borderId="0" xfId="0" applyFont="1" applyFill="1" applyAlignment="1">
      <alignment vertical="center"/>
    </xf>
    <xf numFmtId="0" fontId="5" fillId="3" borderId="0" xfId="0" applyFont="1" applyFill="1"/>
    <xf numFmtId="0" fontId="24" fillId="3" borderId="0" xfId="0" applyFont="1" applyFill="1"/>
    <xf numFmtId="0" fontId="25" fillId="3" borderId="33" xfId="0" applyFont="1" applyFill="1" applyBorder="1" applyAlignment="1">
      <alignment horizontal="center" vertical="center" wrapText="1" readingOrder="1"/>
    </xf>
    <xf numFmtId="0" fontId="26" fillId="3" borderId="33" xfId="0" applyFont="1" applyFill="1" applyBorder="1" applyAlignment="1">
      <alignment horizontal="justify" vertical="center" wrapText="1" readingOrder="1"/>
    </xf>
    <xf numFmtId="9" fontId="25" fillId="3" borderId="40" xfId="0" applyNumberFormat="1" applyFont="1" applyFill="1" applyBorder="1" applyAlignment="1">
      <alignment horizontal="center" vertical="center" wrapText="1" readingOrder="1"/>
    </xf>
    <xf numFmtId="0" fontId="25" fillId="3" borderId="32" xfId="0" applyFont="1" applyFill="1" applyBorder="1" applyAlignment="1">
      <alignment horizontal="center" vertical="center" wrapText="1" readingOrder="1"/>
    </xf>
    <xf numFmtId="0" fontId="26" fillId="3" borderId="32" xfId="0" applyFont="1" applyFill="1" applyBorder="1" applyAlignment="1">
      <alignment horizontal="justify" vertical="center" wrapText="1" readingOrder="1"/>
    </xf>
    <xf numFmtId="9" fontId="25" fillId="3" borderId="35" xfId="0" applyNumberFormat="1" applyFont="1" applyFill="1" applyBorder="1" applyAlignment="1">
      <alignment horizontal="center" vertical="center" wrapText="1" readingOrder="1"/>
    </xf>
    <xf numFmtId="0" fontId="26" fillId="3" borderId="35" xfId="0" applyFont="1" applyFill="1" applyBorder="1" applyAlignment="1">
      <alignment horizontal="center" vertical="center" wrapText="1" readingOrder="1"/>
    </xf>
    <xf numFmtId="0" fontId="25" fillId="3" borderId="37" xfId="0" applyFont="1" applyFill="1" applyBorder="1" applyAlignment="1">
      <alignment horizontal="center" vertical="center" wrapText="1" readingOrder="1"/>
    </xf>
    <xf numFmtId="0" fontId="26" fillId="3" borderId="37" xfId="0" applyFont="1" applyFill="1" applyBorder="1" applyAlignment="1">
      <alignment horizontal="justify" vertical="center" wrapText="1" readingOrder="1"/>
    </xf>
    <xf numFmtId="0" fontId="26" fillId="3" borderId="38" xfId="0" applyFont="1" applyFill="1" applyBorder="1" applyAlignment="1">
      <alignment horizontal="center" vertical="center" wrapText="1" readingOrder="1"/>
    </xf>
    <xf numFmtId="0" fontId="33" fillId="3" borderId="0" xfId="0" applyFont="1" applyFill="1"/>
    <xf numFmtId="0" fontId="25" fillId="14" borderId="42" xfId="0" applyFont="1" applyFill="1" applyBorder="1" applyAlignment="1">
      <alignment horizontal="center" vertical="center" wrapText="1" readingOrder="1"/>
    </xf>
    <xf numFmtId="0" fontId="25" fillId="14" borderId="43" xfId="0" applyFont="1" applyFill="1" applyBorder="1" applyAlignment="1">
      <alignment horizontal="center" vertical="center" wrapText="1" readingOrder="1"/>
    </xf>
    <xf numFmtId="0" fontId="1" fillId="0" borderId="2" xfId="0" applyFont="1" applyBorder="1" applyAlignment="1">
      <alignment horizontal="center" vertical="top"/>
    </xf>
    <xf numFmtId="0" fontId="1" fillId="0" borderId="2" xfId="0" applyFont="1" applyBorder="1" applyAlignment="1" applyProtection="1">
      <alignment horizontal="center" vertical="top"/>
      <protection hidden="1"/>
    </xf>
    <xf numFmtId="0" fontId="1" fillId="0" borderId="2" xfId="0" applyFont="1" applyBorder="1" applyAlignment="1" applyProtection="1">
      <alignment horizontal="center" vertical="top" textRotation="90"/>
      <protection locked="0"/>
    </xf>
    <xf numFmtId="9" fontId="1" fillId="0" borderId="2" xfId="0" applyNumberFormat="1" applyFont="1" applyBorder="1" applyAlignment="1" applyProtection="1">
      <alignment horizontal="center" vertical="top"/>
      <protection hidden="1"/>
    </xf>
    <xf numFmtId="164" fontId="1" fillId="0" borderId="2" xfId="1" applyNumberFormat="1" applyFont="1" applyBorder="1" applyAlignment="1">
      <alignment horizontal="center" vertical="top"/>
    </xf>
    <xf numFmtId="0" fontId="4" fillId="0" borderId="2" xfId="0" applyFont="1" applyBorder="1" applyAlignment="1" applyProtection="1">
      <alignment horizontal="center" vertical="top" textRotation="90" wrapText="1"/>
      <protection hidden="1"/>
    </xf>
    <xf numFmtId="9" fontId="1" fillId="0" borderId="4" xfId="0" applyNumberFormat="1" applyFont="1" applyBorder="1" applyAlignment="1" applyProtection="1">
      <alignment horizontal="center" vertical="top"/>
      <protection hidden="1"/>
    </xf>
    <xf numFmtId="0" fontId="4" fillId="0" borderId="2" xfId="0" applyFont="1" applyBorder="1" applyAlignment="1" applyProtection="1">
      <alignment horizontal="center" vertical="top" textRotation="90"/>
      <protection hidden="1"/>
    </xf>
    <xf numFmtId="0" fontId="1" fillId="0" borderId="4" xfId="0" applyFont="1" applyBorder="1" applyAlignment="1" applyProtection="1">
      <alignment horizontal="center" vertical="top" textRotation="90"/>
      <protection locked="0"/>
    </xf>
    <xf numFmtId="0" fontId="1" fillId="0" borderId="2" xfId="0" applyFont="1" applyBorder="1" applyAlignment="1" applyProtection="1">
      <alignment horizontal="center" vertical="top" wrapText="1"/>
      <protection locked="0"/>
    </xf>
    <xf numFmtId="0" fontId="1" fillId="0" borderId="2" xfId="0" applyFont="1" applyBorder="1" applyAlignment="1" applyProtection="1">
      <alignment horizontal="center" vertical="top"/>
      <protection locked="0"/>
    </xf>
    <xf numFmtId="14" fontId="1" fillId="0" borderId="2" xfId="0" applyNumberFormat="1" applyFont="1" applyBorder="1" applyAlignment="1" applyProtection="1">
      <alignment horizontal="center" vertical="top"/>
      <protection locked="0"/>
    </xf>
    <xf numFmtId="0" fontId="23" fillId="0" borderId="2" xfId="0" applyFont="1" applyBorder="1" applyAlignment="1" applyProtection="1">
      <alignment horizontal="center" vertical="top" textRotation="90"/>
      <protection locked="0"/>
    </xf>
    <xf numFmtId="0" fontId="23" fillId="0" borderId="2" xfId="0" applyFont="1" applyBorder="1" applyAlignment="1" applyProtection="1">
      <alignment horizontal="center" vertical="top" wrapText="1"/>
      <protection locked="0"/>
    </xf>
    <xf numFmtId="0" fontId="23" fillId="0" borderId="2" xfId="0" applyFont="1" applyBorder="1" applyAlignment="1" applyProtection="1">
      <alignment horizontal="center" vertical="center" textRotation="90"/>
      <protection locked="0"/>
    </xf>
    <xf numFmtId="9" fontId="23" fillId="0" borderId="2" xfId="0" applyNumberFormat="1" applyFont="1" applyBorder="1" applyAlignment="1" applyProtection="1">
      <alignment horizontal="center" vertical="center"/>
      <protection hidden="1"/>
    </xf>
    <xf numFmtId="164" fontId="1" fillId="0" borderId="2" xfId="1" applyNumberFormat="1" applyFont="1" applyBorder="1" applyAlignment="1">
      <alignment horizontal="center" vertical="center"/>
    </xf>
    <xf numFmtId="0" fontId="44" fillId="0" borderId="2" xfId="0" applyFont="1" applyBorder="1" applyAlignment="1" applyProtection="1">
      <alignment horizontal="center" vertical="center" textRotation="90" wrapText="1"/>
      <protection hidden="1"/>
    </xf>
    <xf numFmtId="9" fontId="23" fillId="0" borderId="4" xfId="0" applyNumberFormat="1" applyFont="1" applyBorder="1" applyAlignment="1" applyProtection="1">
      <alignment horizontal="center" vertical="center"/>
      <protection hidden="1"/>
    </xf>
    <xf numFmtId="0" fontId="1" fillId="0" borderId="2" xfId="0" applyFont="1" applyBorder="1" applyAlignment="1" applyProtection="1">
      <alignment horizontal="center" vertical="center"/>
      <protection hidden="1"/>
    </xf>
    <xf numFmtId="0" fontId="23" fillId="0" borderId="4" xfId="0" applyFont="1" applyBorder="1" applyAlignment="1" applyProtection="1">
      <alignment horizontal="center" vertical="center" textRotation="90"/>
      <protection locked="0"/>
    </xf>
    <xf numFmtId="0" fontId="23" fillId="0" borderId="2" xfId="0" applyFont="1" applyBorder="1" applyAlignment="1" applyProtection="1">
      <alignment horizontal="center" vertical="center"/>
      <protection locked="0"/>
    </xf>
    <xf numFmtId="14" fontId="23" fillId="0" borderId="2" xfId="0" applyNumberFormat="1" applyFont="1" applyBorder="1" applyAlignment="1" applyProtection="1">
      <alignment horizontal="center" vertical="center"/>
      <protection locked="0"/>
    </xf>
    <xf numFmtId="0" fontId="44" fillId="0" borderId="2" xfId="0" applyFont="1" applyBorder="1" applyAlignment="1" applyProtection="1">
      <alignment horizontal="center" vertical="center" textRotation="90"/>
      <protection hidden="1"/>
    </xf>
    <xf numFmtId="0" fontId="1" fillId="0" borderId="2" xfId="0" applyFont="1" applyBorder="1" applyAlignment="1" applyProtection="1">
      <alignment horizontal="center" vertical="center" wrapText="1"/>
      <protection locked="0"/>
    </xf>
    <xf numFmtId="0" fontId="1" fillId="0" borderId="2" xfId="0" applyFont="1" applyBorder="1" applyAlignment="1" applyProtection="1">
      <alignment horizontal="center" vertical="center"/>
      <protection locked="0"/>
    </xf>
    <xf numFmtId="14" fontId="1" fillId="0" borderId="2" xfId="0" applyNumberFormat="1" applyFont="1" applyBorder="1" applyAlignment="1" applyProtection="1">
      <alignment horizontal="center" vertical="center"/>
      <protection locked="0"/>
    </xf>
    <xf numFmtId="0" fontId="1" fillId="0" borderId="2" xfId="0" applyFont="1" applyBorder="1" applyAlignment="1" applyProtection="1">
      <alignment horizontal="center" vertical="center" textRotation="90"/>
      <protection locked="0"/>
    </xf>
    <xf numFmtId="9" fontId="1" fillId="0" borderId="2" xfId="0" applyNumberFormat="1" applyFont="1" applyBorder="1" applyAlignment="1" applyProtection="1">
      <alignment horizontal="center" vertical="center"/>
      <protection hidden="1"/>
    </xf>
    <xf numFmtId="0" fontId="4" fillId="0" borderId="2" xfId="0" applyFont="1" applyBorder="1" applyAlignment="1" applyProtection="1">
      <alignment horizontal="center" vertical="center" textRotation="90" wrapText="1"/>
      <protection hidden="1"/>
    </xf>
    <xf numFmtId="9" fontId="1" fillId="0" borderId="4" xfId="0" applyNumberFormat="1" applyFont="1" applyBorder="1" applyAlignment="1" applyProtection="1">
      <alignment horizontal="center" vertical="center"/>
      <protection hidden="1"/>
    </xf>
    <xf numFmtId="0" fontId="4" fillId="0" borderId="2" xfId="0" applyFont="1" applyBorder="1" applyAlignment="1" applyProtection="1">
      <alignment horizontal="center" vertical="center" textRotation="90"/>
      <protection hidden="1"/>
    </xf>
    <xf numFmtId="0" fontId="1" fillId="0" borderId="4" xfId="0" applyFont="1" applyBorder="1" applyAlignment="1" applyProtection="1">
      <alignment horizontal="center" vertical="center" textRotation="90"/>
      <protection locked="0"/>
    </xf>
    <xf numFmtId="0" fontId="6" fillId="0" borderId="2" xfId="0" applyFont="1" applyBorder="1" applyAlignment="1" applyProtection="1">
      <alignment horizontal="center" vertical="top" wrapText="1"/>
      <protection locked="0"/>
    </xf>
    <xf numFmtId="0" fontId="6" fillId="0" borderId="2" xfId="0" applyFont="1" applyBorder="1" applyAlignment="1" applyProtection="1">
      <alignment horizontal="center" vertical="center" wrapText="1"/>
      <protection locked="0"/>
    </xf>
    <xf numFmtId="14" fontId="6" fillId="0" borderId="2" xfId="0" applyNumberFormat="1" applyFont="1" applyBorder="1" applyAlignment="1" applyProtection="1">
      <alignment horizontal="center" vertical="center"/>
      <protection locked="0"/>
    </xf>
    <xf numFmtId="0" fontId="6" fillId="0" borderId="2" xfId="0" applyFont="1" applyBorder="1" applyAlignment="1" applyProtection="1">
      <alignment horizontal="center" vertical="center"/>
      <protection locked="0"/>
    </xf>
    <xf numFmtId="0" fontId="6" fillId="0" borderId="2" xfId="0" applyFont="1" applyBorder="1" applyAlignment="1" applyProtection="1">
      <alignment horizontal="justify" vertical="center" wrapText="1"/>
      <protection locked="0"/>
    </xf>
    <xf numFmtId="0" fontId="1" fillId="0" borderId="2" xfId="0" applyFont="1" applyBorder="1" applyAlignment="1" applyProtection="1">
      <alignment horizontal="justify" vertical="center"/>
      <protection locked="0"/>
    </xf>
    <xf numFmtId="0" fontId="6" fillId="0" borderId="2" xfId="0" applyFont="1" applyBorder="1" applyAlignment="1" applyProtection="1">
      <alignment horizontal="justify" vertical="center"/>
      <protection locked="0"/>
    </xf>
    <xf numFmtId="0" fontId="1" fillId="3" borderId="0" xfId="0" applyFont="1" applyFill="1" applyAlignment="1">
      <alignment horizontal="justify" vertical="center"/>
    </xf>
    <xf numFmtId="0" fontId="1" fillId="0" borderId="0" xfId="0" applyFont="1" applyAlignment="1">
      <alignment horizontal="justify" vertical="center"/>
    </xf>
    <xf numFmtId="0" fontId="50" fillId="0" borderId="16" xfId="0" applyFont="1" applyBorder="1" applyAlignment="1">
      <alignment horizontal="center" vertical="center" wrapText="1"/>
    </xf>
    <xf numFmtId="0" fontId="51" fillId="0" borderId="16" xfId="0" applyFont="1" applyBorder="1" applyAlignment="1">
      <alignment horizontal="center" vertical="center" wrapText="1"/>
    </xf>
    <xf numFmtId="0" fontId="6" fillId="0" borderId="48" xfId="0" applyFont="1" applyBorder="1" applyAlignment="1">
      <alignment horizontal="center" vertical="center" wrapText="1"/>
    </xf>
    <xf numFmtId="0" fontId="6" fillId="0" borderId="16" xfId="0" applyFont="1" applyBorder="1" applyAlignment="1">
      <alignment horizontal="justify" vertical="center" wrapText="1"/>
    </xf>
    <xf numFmtId="0" fontId="49" fillId="0" borderId="14" xfId="0" applyFont="1" applyBorder="1" applyAlignment="1">
      <alignment horizontal="center" vertical="center" wrapText="1"/>
    </xf>
    <xf numFmtId="0" fontId="54" fillId="3" borderId="32" xfId="0" applyFont="1" applyFill="1" applyBorder="1" applyAlignment="1">
      <alignment horizontal="left" vertical="center"/>
    </xf>
    <xf numFmtId="0" fontId="22" fillId="3" borderId="32" xfId="0" applyFont="1" applyFill="1" applyBorder="1" applyAlignment="1">
      <alignment horizontal="center" vertical="center" wrapText="1"/>
    </xf>
    <xf numFmtId="0" fontId="36" fillId="3" borderId="32" xfId="2" applyFont="1" applyFill="1" applyBorder="1"/>
    <xf numFmtId="0" fontId="38" fillId="3" borderId="32" xfId="2" quotePrefix="1" applyFont="1" applyFill="1" applyBorder="1" applyAlignment="1">
      <alignment horizontal="left" vertical="top" wrapText="1"/>
    </xf>
    <xf numFmtId="0" fontId="39" fillId="3" borderId="32" xfId="2" quotePrefix="1" applyFont="1" applyFill="1" applyBorder="1" applyAlignment="1">
      <alignment horizontal="left" vertical="top" wrapText="1"/>
    </xf>
    <xf numFmtId="0" fontId="36" fillId="3" borderId="32" xfId="2" quotePrefix="1" applyFont="1" applyFill="1" applyBorder="1" applyAlignment="1">
      <alignment horizontal="left" vertical="top" wrapText="1"/>
    </xf>
    <xf numFmtId="0" fontId="40" fillId="3" borderId="32" xfId="2" quotePrefix="1" applyFont="1" applyFill="1" applyBorder="1" applyAlignment="1">
      <alignment horizontal="left" vertical="top" wrapText="1"/>
    </xf>
    <xf numFmtId="0" fontId="41" fillId="3" borderId="32" xfId="0" applyFont="1" applyFill="1" applyBorder="1" applyAlignment="1">
      <alignment horizontal="left" vertical="center" wrapText="1"/>
    </xf>
    <xf numFmtId="0" fontId="42" fillId="3" borderId="32" xfId="0" applyFont="1" applyFill="1" applyBorder="1" applyAlignment="1">
      <alignment horizontal="left" vertical="top" wrapText="1"/>
    </xf>
    <xf numFmtId="0" fontId="36" fillId="3" borderId="32" xfId="2" applyFont="1" applyFill="1" applyBorder="1" applyAlignment="1">
      <alignment horizontal="left" vertical="top" wrapText="1"/>
    </xf>
    <xf numFmtId="0" fontId="59" fillId="0" borderId="0" xfId="0" applyFont="1"/>
    <xf numFmtId="0" fontId="59" fillId="3" borderId="0" xfId="0" applyFont="1" applyFill="1"/>
    <xf numFmtId="0" fontId="59" fillId="3" borderId="32" xfId="0" applyFont="1" applyFill="1" applyBorder="1"/>
    <xf numFmtId="0" fontId="62" fillId="3" borderId="0" xfId="0" applyFont="1" applyFill="1"/>
    <xf numFmtId="0" fontId="63" fillId="5" borderId="32" xfId="0" applyFont="1" applyFill="1" applyBorder="1" applyAlignment="1">
      <alignment horizontal="center" vertical="center" wrapText="1" readingOrder="1"/>
    </xf>
    <xf numFmtId="0" fontId="63" fillId="7" borderId="32" xfId="0" applyFont="1" applyFill="1" applyBorder="1" applyAlignment="1">
      <alignment horizontal="center" vertical="center" wrapText="1" readingOrder="1"/>
    </xf>
    <xf numFmtId="0" fontId="63" fillId="4" borderId="32" xfId="0" applyFont="1" applyFill="1" applyBorder="1" applyAlignment="1">
      <alignment horizontal="center" vertical="center" wrapText="1" readingOrder="1"/>
    </xf>
    <xf numFmtId="0" fontId="63" fillId="8" borderId="32" xfId="0" applyFont="1" applyFill="1" applyBorder="1" applyAlignment="1">
      <alignment horizontal="center" vertical="center" wrapText="1" readingOrder="1"/>
    </xf>
    <xf numFmtId="0" fontId="64" fillId="9" borderId="32" xfId="0" applyFont="1" applyFill="1" applyBorder="1" applyAlignment="1">
      <alignment horizontal="center" vertical="center" wrapText="1" readingOrder="1"/>
    </xf>
    <xf numFmtId="0" fontId="65" fillId="3" borderId="0" xfId="0" applyFont="1" applyFill="1" applyAlignment="1">
      <alignment horizontal="justify" vertical="center" wrapText="1" readingOrder="1"/>
    </xf>
    <xf numFmtId="0" fontId="66" fillId="3" borderId="0" xfId="0" applyFont="1" applyFill="1" applyAlignment="1">
      <alignment vertical="center"/>
    </xf>
    <xf numFmtId="0" fontId="55" fillId="3" borderId="0" xfId="0" applyFont="1" applyFill="1"/>
    <xf numFmtId="0" fontId="62" fillId="0" borderId="0" xfId="0" applyFont="1"/>
    <xf numFmtId="0" fontId="65" fillId="0" borderId="0" xfId="0" applyFont="1" applyAlignment="1">
      <alignment horizontal="justify" vertical="center" wrapText="1" readingOrder="1"/>
    </xf>
    <xf numFmtId="0" fontId="67" fillId="0" borderId="0" xfId="0" applyFont="1" applyAlignment="1">
      <alignment vertical="center"/>
    </xf>
    <xf numFmtId="0" fontId="59" fillId="0" borderId="0" xfId="0" pivotButton="1" applyFont="1"/>
    <xf numFmtId="0" fontId="67" fillId="0" borderId="0" xfId="0" applyFont="1"/>
    <xf numFmtId="0" fontId="68" fillId="0" borderId="0" xfId="0" applyFont="1"/>
    <xf numFmtId="0" fontId="55" fillId="0" borderId="0" xfId="0" applyFont="1"/>
    <xf numFmtId="0" fontId="66" fillId="3" borderId="0" xfId="0" applyFont="1" applyFill="1" applyAlignment="1">
      <alignment horizontal="left" vertical="center"/>
    </xf>
    <xf numFmtId="0" fontId="70" fillId="0" borderId="32" xfId="0" applyFont="1" applyBorder="1" applyAlignment="1">
      <alignment horizontal="center" vertical="center" wrapText="1"/>
    </xf>
    <xf numFmtId="0" fontId="71" fillId="6" borderId="32" xfId="0" applyFont="1" applyFill="1" applyBorder="1" applyAlignment="1">
      <alignment horizontal="center" vertical="center" wrapText="1" readingOrder="1"/>
    </xf>
    <xf numFmtId="0" fontId="72" fillId="5" borderId="32" xfId="0" applyFont="1" applyFill="1" applyBorder="1" applyAlignment="1">
      <alignment horizontal="center" vertical="center" wrapText="1" readingOrder="1"/>
    </xf>
    <xf numFmtId="0" fontId="72" fillId="0" borderId="32" xfId="0" applyFont="1" applyBorder="1" applyAlignment="1">
      <alignment horizontal="justify" vertical="center" wrapText="1" readingOrder="1"/>
    </xf>
    <xf numFmtId="9" fontId="72" fillId="0" borderId="32" xfId="0" applyNumberFormat="1" applyFont="1" applyBorder="1" applyAlignment="1">
      <alignment horizontal="center" vertical="center" wrapText="1" readingOrder="1"/>
    </xf>
    <xf numFmtId="0" fontId="72" fillId="7" borderId="32" xfId="0" applyFont="1" applyFill="1" applyBorder="1" applyAlignment="1">
      <alignment horizontal="center" vertical="center" wrapText="1" readingOrder="1"/>
    </xf>
    <xf numFmtId="0" fontId="72" fillId="4" borderId="32" xfId="0" applyFont="1" applyFill="1" applyBorder="1" applyAlignment="1">
      <alignment horizontal="center" vertical="center" wrapText="1" readingOrder="1"/>
    </xf>
    <xf numFmtId="0" fontId="72" fillId="8" borderId="32" xfId="0" applyFont="1" applyFill="1" applyBorder="1" applyAlignment="1">
      <alignment horizontal="center" vertical="center" wrapText="1" readingOrder="1"/>
    </xf>
    <xf numFmtId="0" fontId="73" fillId="9" borderId="32" xfId="0" applyFont="1" applyFill="1" applyBorder="1" applyAlignment="1">
      <alignment horizontal="center" vertical="center" wrapText="1" readingOrder="1"/>
    </xf>
    <xf numFmtId="0" fontId="74" fillId="0" borderId="2" xfId="0" applyFont="1" applyBorder="1" applyAlignment="1" applyProtection="1">
      <alignment horizontal="center" vertical="center" wrapText="1"/>
      <protection locked="0"/>
    </xf>
    <xf numFmtId="0" fontId="0" fillId="3" borderId="55" xfId="0" applyFill="1" applyBorder="1" applyAlignment="1">
      <alignment horizontal="center"/>
    </xf>
    <xf numFmtId="0" fontId="0" fillId="3" borderId="60" xfId="0" applyFill="1" applyBorder="1" applyAlignment="1">
      <alignment horizontal="center"/>
    </xf>
    <xf numFmtId="0" fontId="0" fillId="3" borderId="56" xfId="0" applyFill="1" applyBorder="1" applyAlignment="1">
      <alignment horizontal="center"/>
    </xf>
    <xf numFmtId="0" fontId="36" fillId="3" borderId="55" xfId="2" applyFont="1" applyFill="1" applyBorder="1" applyAlignment="1">
      <alignment horizontal="center"/>
    </xf>
    <xf numFmtId="0" fontId="36" fillId="3" borderId="60" xfId="2" applyFont="1" applyFill="1" applyBorder="1" applyAlignment="1">
      <alignment horizontal="center"/>
    </xf>
    <xf numFmtId="0" fontId="36" fillId="3" borderId="56" xfId="2" applyFont="1" applyFill="1" applyBorder="1" applyAlignment="1">
      <alignment horizontal="center"/>
    </xf>
    <xf numFmtId="0" fontId="0" fillId="3" borderId="32" xfId="0" applyFill="1" applyBorder="1" applyAlignment="1">
      <alignment horizontal="center"/>
    </xf>
    <xf numFmtId="0" fontId="56" fillId="3" borderId="32" xfId="0" applyFont="1" applyFill="1" applyBorder="1" applyAlignment="1">
      <alignment horizontal="center" vertical="center"/>
    </xf>
    <xf numFmtId="0" fontId="0" fillId="3" borderId="32" xfId="0" applyFill="1" applyBorder="1" applyAlignment="1">
      <alignment horizontal="center" vertical="center"/>
    </xf>
    <xf numFmtId="0" fontId="37" fillId="15" borderId="32" xfId="2" applyFont="1" applyFill="1" applyBorder="1" applyAlignment="1">
      <alignment horizontal="center" vertical="center" wrapText="1"/>
    </xf>
    <xf numFmtId="0" fontId="36" fillId="0" borderId="32" xfId="2" quotePrefix="1" applyFont="1" applyBorder="1" applyAlignment="1">
      <alignment horizontal="left" vertical="center" wrapText="1"/>
    </xf>
    <xf numFmtId="0" fontId="38" fillId="3" borderId="32" xfId="2" quotePrefix="1" applyFont="1" applyFill="1" applyBorder="1" applyAlignment="1">
      <alignment horizontal="left" vertical="top" wrapText="1"/>
    </xf>
    <xf numFmtId="0" fontId="39" fillId="3" borderId="32" xfId="2" quotePrefix="1" applyFont="1" applyFill="1" applyBorder="1" applyAlignment="1">
      <alignment horizontal="left" vertical="top" wrapText="1"/>
    </xf>
    <xf numFmtId="0" fontId="2" fillId="3" borderId="32" xfId="2" quotePrefix="1" applyFont="1" applyFill="1" applyBorder="1" applyAlignment="1">
      <alignment horizontal="justify" vertical="center" wrapText="1"/>
    </xf>
    <xf numFmtId="0" fontId="36" fillId="3" borderId="32" xfId="2" quotePrefix="1" applyFont="1" applyFill="1" applyBorder="1" applyAlignment="1">
      <alignment horizontal="left" vertical="top" wrapText="1"/>
    </xf>
    <xf numFmtId="0" fontId="41" fillId="3" borderId="32" xfId="3" applyFont="1" applyFill="1" applyBorder="1" applyAlignment="1">
      <alignment horizontal="left" vertical="top" wrapText="1" readingOrder="1"/>
    </xf>
    <xf numFmtId="0" fontId="42" fillId="3" borderId="32" xfId="2" applyFont="1" applyFill="1" applyBorder="1" applyAlignment="1">
      <alignment horizontal="justify" vertical="center" wrapText="1"/>
    </xf>
    <xf numFmtId="0" fontId="40" fillId="3" borderId="32" xfId="2" quotePrefix="1" applyFont="1" applyFill="1" applyBorder="1" applyAlignment="1">
      <alignment horizontal="center" vertical="top" wrapText="1"/>
    </xf>
    <xf numFmtId="0" fontId="41" fillId="15" borderId="32" xfId="3" applyFont="1" applyFill="1" applyBorder="1" applyAlignment="1">
      <alignment horizontal="center" vertical="center" wrapText="1"/>
    </xf>
    <xf numFmtId="0" fontId="41" fillId="15" borderId="32" xfId="2" applyFont="1" applyFill="1" applyBorder="1" applyAlignment="1">
      <alignment horizontal="center" vertical="center"/>
    </xf>
    <xf numFmtId="0" fontId="41" fillId="3" borderId="32" xfId="0" applyFont="1" applyFill="1" applyBorder="1" applyAlignment="1">
      <alignment horizontal="left" vertical="center" wrapText="1"/>
    </xf>
    <xf numFmtId="0" fontId="23" fillId="0" borderId="4" xfId="0" applyFont="1" applyBorder="1" applyAlignment="1" applyProtection="1">
      <alignment horizontal="center" vertical="center" wrapText="1"/>
      <protection locked="0"/>
    </xf>
    <xf numFmtId="0" fontId="23" fillId="0" borderId="8" xfId="0" applyFont="1" applyBorder="1" applyAlignment="1" applyProtection="1">
      <alignment horizontal="center" vertical="center" wrapText="1"/>
      <protection locked="0"/>
    </xf>
    <xf numFmtId="0" fontId="23" fillId="0" borderId="5" xfId="0" applyFont="1" applyBorder="1" applyAlignment="1" applyProtection="1">
      <alignment horizontal="center" vertical="center" wrapText="1"/>
      <protection locked="0"/>
    </xf>
    <xf numFmtId="0" fontId="8" fillId="0" borderId="4" xfId="0" applyFont="1" applyBorder="1" applyAlignment="1" applyProtection="1">
      <alignment horizontal="center" vertical="center"/>
      <protection locked="0"/>
    </xf>
    <xf numFmtId="0" fontId="8" fillId="0" borderId="8" xfId="0" applyFont="1" applyBorder="1" applyAlignment="1" applyProtection="1">
      <alignment horizontal="center" vertical="center"/>
      <protection locked="0"/>
    </xf>
    <xf numFmtId="0" fontId="8" fillId="0" borderId="5" xfId="0" applyFont="1" applyBorder="1" applyAlignment="1" applyProtection="1">
      <alignment horizontal="center" vertical="center"/>
      <protection locked="0"/>
    </xf>
    <xf numFmtId="0" fontId="44" fillId="0" borderId="4" xfId="0" applyFont="1" applyBorder="1" applyAlignment="1" applyProtection="1">
      <alignment horizontal="center" vertical="center" wrapText="1"/>
      <protection hidden="1"/>
    </xf>
    <xf numFmtId="0" fontId="44" fillId="0" borderId="8" xfId="0" applyFont="1" applyBorder="1" applyAlignment="1" applyProtection="1">
      <alignment horizontal="center" vertical="center" wrapText="1"/>
      <protection hidden="1"/>
    </xf>
    <xf numFmtId="0" fontId="44" fillId="0" borderId="5" xfId="0" applyFont="1" applyBorder="1" applyAlignment="1" applyProtection="1">
      <alignment horizontal="center" vertical="center" wrapText="1"/>
      <protection hidden="1"/>
    </xf>
    <xf numFmtId="0" fontId="1" fillId="0" borderId="4" xfId="0" applyFont="1" applyBorder="1" applyAlignment="1">
      <alignment horizontal="center" vertical="center"/>
    </xf>
    <xf numFmtId="0" fontId="1" fillId="0" borderId="8" xfId="0" applyFont="1" applyBorder="1" applyAlignment="1">
      <alignment horizontal="center" vertical="center"/>
    </xf>
    <xf numFmtId="0" fontId="1" fillId="0" borderId="5" xfId="0" applyFont="1" applyBorder="1" applyAlignment="1">
      <alignment horizontal="center" vertical="center"/>
    </xf>
    <xf numFmtId="0" fontId="45" fillId="0" borderId="4" xfId="0" applyFont="1" applyBorder="1" applyAlignment="1" applyProtection="1">
      <alignment horizontal="center" vertical="center" wrapText="1"/>
      <protection locked="0"/>
    </xf>
    <xf numFmtId="0" fontId="45" fillId="0" borderId="8" xfId="0" applyFont="1" applyBorder="1" applyAlignment="1" applyProtection="1">
      <alignment horizontal="center" vertical="center" wrapText="1"/>
      <protection locked="0"/>
    </xf>
    <xf numFmtId="0" fontId="45" fillId="0" borderId="5" xfId="0" applyFont="1" applyBorder="1" applyAlignment="1" applyProtection="1">
      <alignment horizontal="center" vertical="center" wrapText="1"/>
      <protection locked="0"/>
    </xf>
    <xf numFmtId="0" fontId="44" fillId="0" borderId="4" xfId="0" applyFont="1" applyBorder="1" applyAlignment="1" applyProtection="1">
      <alignment horizontal="center" vertical="center"/>
      <protection hidden="1"/>
    </xf>
    <xf numFmtId="0" fontId="44" fillId="0" borderId="8" xfId="0" applyFont="1" applyBorder="1" applyAlignment="1" applyProtection="1">
      <alignment horizontal="center" vertical="center"/>
      <protection hidden="1"/>
    </xf>
    <xf numFmtId="0" fontId="44" fillId="0" borderId="5" xfId="0" applyFont="1" applyBorder="1" applyAlignment="1" applyProtection="1">
      <alignment horizontal="center" vertical="center"/>
      <protection hidden="1"/>
    </xf>
    <xf numFmtId="9" fontId="23" fillId="0" borderId="4" xfId="0" applyNumberFormat="1" applyFont="1" applyBorder="1" applyAlignment="1" applyProtection="1">
      <alignment horizontal="center" vertical="center" wrapText="1"/>
      <protection hidden="1"/>
    </xf>
    <xf numFmtId="9" fontId="23" fillId="0" borderId="8" xfId="0" applyNumberFormat="1" applyFont="1" applyBorder="1" applyAlignment="1" applyProtection="1">
      <alignment horizontal="center" vertical="center" wrapText="1"/>
      <protection hidden="1"/>
    </xf>
    <xf numFmtId="9" fontId="23" fillId="0" borderId="5" xfId="0" applyNumberFormat="1" applyFont="1" applyBorder="1" applyAlignment="1" applyProtection="1">
      <alignment horizontal="center" vertical="center" wrapText="1"/>
      <protection hidden="1"/>
    </xf>
    <xf numFmtId="9" fontId="23" fillId="0" borderId="4" xfId="0" applyNumberFormat="1" applyFont="1" applyBorder="1" applyAlignment="1" applyProtection="1">
      <alignment horizontal="center" vertical="center" wrapText="1"/>
      <protection locked="0"/>
    </xf>
    <xf numFmtId="9" fontId="23" fillId="0" borderId="8" xfId="0" applyNumberFormat="1" applyFont="1" applyBorder="1" applyAlignment="1" applyProtection="1">
      <alignment horizontal="center" vertical="center" wrapText="1"/>
      <protection locked="0"/>
    </xf>
    <xf numFmtId="9" fontId="23" fillId="0" borderId="5" xfId="0" applyNumberFormat="1" applyFont="1" applyBorder="1" applyAlignment="1" applyProtection="1">
      <alignment horizontal="center" vertical="center" wrapText="1"/>
      <protection locked="0"/>
    </xf>
    <xf numFmtId="0" fontId="4" fillId="2" borderId="2" xfId="0" applyFont="1" applyFill="1" applyBorder="1" applyAlignment="1">
      <alignment horizontal="center" vertical="center" textRotation="90" wrapText="1"/>
    </xf>
    <xf numFmtId="0" fontId="4" fillId="2" borderId="5"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9"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2" borderId="4" xfId="0" applyFont="1" applyFill="1" applyBorder="1" applyAlignment="1">
      <alignment horizontal="center" vertical="center" wrapText="1"/>
    </xf>
    <xf numFmtId="0" fontId="2" fillId="0" borderId="4"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44" fillId="2" borderId="6" xfId="0" applyFont="1" applyFill="1" applyBorder="1" applyAlignment="1">
      <alignment horizontal="left" vertical="center"/>
    </xf>
    <xf numFmtId="0" fontId="44" fillId="2" borderId="7" xfId="0" applyFont="1" applyFill="1" applyBorder="1" applyAlignment="1">
      <alignment horizontal="left" vertical="center"/>
    </xf>
    <xf numFmtId="0" fontId="20" fillId="2" borderId="4" xfId="0" applyFont="1" applyFill="1" applyBorder="1" applyAlignment="1">
      <alignment horizontal="center" vertical="center" textRotation="90"/>
    </xf>
    <xf numFmtId="0" fontId="20" fillId="2" borderId="5" xfId="0" applyFont="1" applyFill="1" applyBorder="1" applyAlignment="1">
      <alignment horizontal="center" vertical="center" textRotation="90"/>
    </xf>
    <xf numFmtId="0" fontId="4" fillId="2" borderId="5" xfId="0" applyFont="1" applyFill="1" applyBorder="1" applyAlignment="1">
      <alignment horizontal="center" vertical="center"/>
    </xf>
    <xf numFmtId="0" fontId="4" fillId="2" borderId="4" xfId="0" applyFont="1" applyFill="1" applyBorder="1" applyAlignment="1">
      <alignment horizontal="center" vertical="center" textRotation="90" wrapText="1"/>
    </xf>
    <xf numFmtId="0" fontId="4" fillId="2" borderId="5" xfId="0" applyFont="1" applyFill="1" applyBorder="1" applyAlignment="1">
      <alignment horizontal="center" vertical="center" textRotation="90" wrapText="1"/>
    </xf>
    <xf numFmtId="0" fontId="8" fillId="3" borderId="6" xfId="0" applyFont="1" applyFill="1" applyBorder="1" applyAlignment="1" applyProtection="1">
      <alignment horizontal="left" vertical="center" wrapText="1"/>
      <protection locked="0"/>
    </xf>
    <xf numFmtId="0" fontId="8" fillId="3" borderId="10" xfId="0" applyFont="1" applyFill="1" applyBorder="1" applyAlignment="1" applyProtection="1">
      <alignment horizontal="left" vertical="center" wrapText="1"/>
      <protection locked="0"/>
    </xf>
    <xf numFmtId="0" fontId="8" fillId="3" borderId="7" xfId="0" applyFont="1" applyFill="1" applyBorder="1" applyAlignment="1" applyProtection="1">
      <alignment horizontal="left" vertical="center" wrapText="1"/>
      <protection locked="0"/>
    </xf>
    <xf numFmtId="0" fontId="4" fillId="0" borderId="4"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5" xfId="0" applyFont="1" applyBorder="1" applyAlignment="1" applyProtection="1">
      <alignment horizontal="center" vertical="center" wrapText="1"/>
      <protection hidden="1"/>
    </xf>
    <xf numFmtId="9" fontId="1" fillId="0" borderId="4" xfId="0" applyNumberFormat="1" applyFont="1" applyBorder="1" applyAlignment="1" applyProtection="1">
      <alignment horizontal="center" vertical="center" wrapText="1"/>
      <protection hidden="1"/>
    </xf>
    <xf numFmtId="9" fontId="1" fillId="0" borderId="8" xfId="0" applyNumberFormat="1" applyFont="1" applyBorder="1" applyAlignment="1" applyProtection="1">
      <alignment horizontal="center" vertical="center" wrapText="1"/>
      <protection hidden="1"/>
    </xf>
    <xf numFmtId="9" fontId="1" fillId="0" borderId="5" xfId="0" applyNumberFormat="1" applyFont="1" applyBorder="1" applyAlignment="1" applyProtection="1">
      <alignment horizontal="center" vertical="center" wrapText="1"/>
      <protection hidden="1"/>
    </xf>
    <xf numFmtId="0" fontId="4" fillId="0" borderId="4" xfId="0" applyFont="1" applyBorder="1" applyAlignment="1" applyProtection="1">
      <alignment horizontal="center" vertical="center"/>
      <protection hidden="1"/>
    </xf>
    <xf numFmtId="0" fontId="4" fillId="0" borderId="8" xfId="0" applyFont="1" applyBorder="1" applyAlignment="1" applyProtection="1">
      <alignment horizontal="center" vertical="center"/>
      <protection hidden="1"/>
    </xf>
    <xf numFmtId="0" fontId="4" fillId="0" borderId="5" xfId="0" applyFont="1" applyBorder="1" applyAlignment="1" applyProtection="1">
      <alignment horizontal="center" vertical="center"/>
      <protection hidden="1"/>
    </xf>
    <xf numFmtId="0" fontId="1" fillId="0" borderId="4" xfId="0" applyFont="1" applyBorder="1" applyAlignment="1" applyProtection="1">
      <alignment horizontal="center" vertical="center" wrapText="1"/>
      <protection locked="0"/>
    </xf>
    <xf numFmtId="0" fontId="1" fillId="0" borderId="8" xfId="0" applyFont="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1" fillId="0" borderId="4" xfId="0" applyFont="1" applyBorder="1" applyAlignment="1" applyProtection="1">
      <alignment horizontal="center" vertical="center"/>
      <protection locked="0"/>
    </xf>
    <xf numFmtId="0" fontId="1" fillId="0" borderId="8" xfId="0" applyFont="1" applyBorder="1" applyAlignment="1" applyProtection="1">
      <alignment horizontal="center" vertical="center"/>
      <protection locked="0"/>
    </xf>
    <xf numFmtId="0" fontId="1" fillId="0" borderId="5" xfId="0" applyFont="1" applyBorder="1" applyAlignment="1" applyProtection="1">
      <alignment horizontal="center" vertical="center"/>
      <protection locked="0"/>
    </xf>
    <xf numFmtId="9" fontId="1" fillId="0" borderId="4" xfId="0" applyNumberFormat="1" applyFont="1" applyBorder="1" applyAlignment="1" applyProtection="1">
      <alignment horizontal="center" vertical="center" wrapText="1"/>
      <protection locked="0"/>
    </xf>
    <xf numFmtId="9" fontId="1" fillId="0" borderId="8" xfId="0" applyNumberFormat="1" applyFont="1" applyBorder="1" applyAlignment="1" applyProtection="1">
      <alignment horizontal="center" vertical="center" wrapText="1"/>
      <protection locked="0"/>
    </xf>
    <xf numFmtId="9" fontId="1" fillId="0" borderId="5" xfId="0" applyNumberFormat="1" applyFont="1" applyBorder="1" applyAlignment="1" applyProtection="1">
      <alignment horizontal="center" vertical="center" wrapText="1"/>
      <protection locked="0"/>
    </xf>
    <xf numFmtId="9" fontId="1" fillId="0" borderId="4" xfId="0" applyNumberFormat="1" applyFont="1" applyBorder="1" applyAlignment="1" applyProtection="1">
      <alignment horizontal="center" vertical="top" wrapText="1"/>
      <protection hidden="1"/>
    </xf>
    <xf numFmtId="9" fontId="1" fillId="0" borderId="8" xfId="0" applyNumberFormat="1" applyFont="1" applyBorder="1" applyAlignment="1" applyProtection="1">
      <alignment horizontal="center" vertical="top" wrapText="1"/>
      <protection hidden="1"/>
    </xf>
    <xf numFmtId="9" fontId="1" fillId="0" borderId="5" xfId="0" applyNumberFormat="1" applyFont="1" applyBorder="1" applyAlignment="1" applyProtection="1">
      <alignment horizontal="center" vertical="top" wrapText="1"/>
      <protection hidden="1"/>
    </xf>
    <xf numFmtId="0" fontId="1" fillId="0" borderId="4" xfId="0" applyFont="1" applyBorder="1" applyAlignment="1" applyProtection="1">
      <alignment horizontal="center" vertical="top" wrapText="1"/>
      <protection locked="0"/>
    </xf>
    <xf numFmtId="0" fontId="1" fillId="0" borderId="8" xfId="0" applyFont="1" applyBorder="1" applyAlignment="1" applyProtection="1">
      <alignment horizontal="center" vertical="top" wrapText="1"/>
      <protection locked="0"/>
    </xf>
    <xf numFmtId="0" fontId="1" fillId="0" borderId="5" xfId="0" applyFont="1" applyBorder="1" applyAlignment="1" applyProtection="1">
      <alignment horizontal="center" vertical="top" wrapText="1"/>
      <protection locked="0"/>
    </xf>
    <xf numFmtId="0" fontId="2" fillId="0" borderId="4" xfId="0" applyFont="1" applyBorder="1" applyAlignment="1" applyProtection="1">
      <alignment horizontal="center" vertical="top" wrapText="1"/>
      <protection locked="0"/>
    </xf>
    <xf numFmtId="0" fontId="2" fillId="0" borderId="8" xfId="0" applyFont="1" applyBorder="1" applyAlignment="1" applyProtection="1">
      <alignment horizontal="center" vertical="top" wrapText="1"/>
      <protection locked="0"/>
    </xf>
    <xf numFmtId="0" fontId="2" fillId="0" borderId="5" xfId="0" applyFont="1" applyBorder="1" applyAlignment="1" applyProtection="1">
      <alignment horizontal="center" vertical="top" wrapText="1"/>
      <protection locked="0"/>
    </xf>
    <xf numFmtId="0" fontId="1" fillId="0" borderId="4" xfId="0" applyFont="1" applyBorder="1" applyAlignment="1" applyProtection="1">
      <alignment horizontal="center" vertical="top"/>
      <protection locked="0"/>
    </xf>
    <xf numFmtId="0" fontId="1" fillId="0" borderId="8" xfId="0" applyFont="1" applyBorder="1" applyAlignment="1" applyProtection="1">
      <alignment horizontal="center" vertical="top"/>
      <protection locked="0"/>
    </xf>
    <xf numFmtId="0" fontId="1" fillId="0" borderId="5" xfId="0" applyFont="1" applyBorder="1" applyAlignment="1" applyProtection="1">
      <alignment horizontal="center" vertical="top"/>
      <protection locked="0"/>
    </xf>
    <xf numFmtId="0" fontId="4" fillId="0" borderId="4" xfId="0" applyFont="1" applyBorder="1" applyAlignment="1" applyProtection="1">
      <alignment horizontal="center" vertical="top" wrapText="1"/>
      <protection hidden="1"/>
    </xf>
    <xf numFmtId="0" fontId="4" fillId="0" borderId="8" xfId="0" applyFont="1" applyBorder="1" applyAlignment="1" applyProtection="1">
      <alignment horizontal="center" vertical="top" wrapText="1"/>
      <protection hidden="1"/>
    </xf>
    <xf numFmtId="0" fontId="4" fillId="0" borderId="5" xfId="0" applyFont="1" applyBorder="1" applyAlignment="1" applyProtection="1">
      <alignment horizontal="center" vertical="top" wrapText="1"/>
      <protection hidden="1"/>
    </xf>
    <xf numFmtId="0" fontId="4" fillId="0" borderId="4" xfId="0" applyFont="1" applyBorder="1" applyAlignment="1" applyProtection="1">
      <alignment horizontal="center" vertical="top"/>
      <protection hidden="1"/>
    </xf>
    <xf numFmtId="0" fontId="4" fillId="0" borderId="8" xfId="0" applyFont="1" applyBorder="1" applyAlignment="1" applyProtection="1">
      <alignment horizontal="center" vertical="top"/>
      <protection hidden="1"/>
    </xf>
    <xf numFmtId="0" fontId="4" fillId="0" borderId="5" xfId="0" applyFont="1" applyBorder="1" applyAlignment="1" applyProtection="1">
      <alignment horizontal="center" vertical="top"/>
      <protection hidden="1"/>
    </xf>
    <xf numFmtId="9" fontId="1" fillId="0" borderId="4" xfId="0" applyNumberFormat="1" applyFont="1" applyBorder="1" applyAlignment="1" applyProtection="1">
      <alignment horizontal="center" vertical="top" wrapText="1"/>
      <protection locked="0"/>
    </xf>
    <xf numFmtId="9" fontId="1" fillId="0" borderId="8" xfId="0" applyNumberFormat="1" applyFont="1" applyBorder="1" applyAlignment="1" applyProtection="1">
      <alignment horizontal="center" vertical="top" wrapText="1"/>
      <protection locked="0"/>
    </xf>
    <xf numFmtId="9" fontId="1" fillId="0" borderId="5" xfId="0" applyNumberFormat="1" applyFont="1" applyBorder="1" applyAlignment="1" applyProtection="1">
      <alignment horizontal="center" vertical="top" wrapText="1"/>
      <protection locked="0"/>
    </xf>
    <xf numFmtId="0" fontId="1" fillId="0" borderId="6" xfId="0" applyFont="1" applyBorder="1" applyAlignment="1">
      <alignment horizontal="left" vertical="center" wrapText="1"/>
    </xf>
    <xf numFmtId="0" fontId="1" fillId="0" borderId="10" xfId="0" applyFont="1" applyBorder="1" applyAlignment="1">
      <alignment horizontal="left" vertical="center" wrapText="1"/>
    </xf>
    <xf numFmtId="0" fontId="1" fillId="0" borderId="7" xfId="0" applyFont="1" applyBorder="1" applyAlignment="1">
      <alignment horizontal="left" vertical="center" wrapText="1"/>
    </xf>
    <xf numFmtId="0" fontId="18" fillId="3" borderId="27" xfId="0" applyFont="1" applyFill="1" applyBorder="1" applyAlignment="1">
      <alignment horizontal="center" vertical="center"/>
    </xf>
    <xf numFmtId="0" fontId="18" fillId="3" borderId="28" xfId="0" applyFont="1" applyFill="1" applyBorder="1" applyAlignment="1">
      <alignment horizontal="center" vertical="center"/>
    </xf>
    <xf numFmtId="0" fontId="18" fillId="3" borderId="29" xfId="0" applyFont="1" applyFill="1" applyBorder="1" applyAlignment="1">
      <alignment horizontal="center" vertical="center"/>
    </xf>
    <xf numFmtId="0" fontId="18" fillId="3" borderId="9" xfId="0" applyFont="1" applyFill="1" applyBorder="1" applyAlignment="1">
      <alignment horizontal="center" vertical="center"/>
    </xf>
    <xf numFmtId="0" fontId="18" fillId="3" borderId="0" xfId="0" applyFont="1" applyFill="1" applyAlignment="1">
      <alignment horizontal="center" vertical="center"/>
    </xf>
    <xf numFmtId="0" fontId="18" fillId="3" borderId="47" xfId="0" applyFont="1" applyFill="1" applyBorder="1" applyAlignment="1">
      <alignment horizontal="center" vertical="center"/>
    </xf>
    <xf numFmtId="0" fontId="18" fillId="3" borderId="3" xfId="0" applyFont="1" applyFill="1" applyBorder="1" applyAlignment="1">
      <alignment horizontal="center" vertical="center"/>
    </xf>
    <xf numFmtId="0" fontId="18" fillId="3" borderId="30" xfId="0" applyFont="1" applyFill="1" applyBorder="1" applyAlignment="1">
      <alignment horizontal="center" vertical="center"/>
    </xf>
    <xf numFmtId="0" fontId="18" fillId="3" borderId="31" xfId="0" applyFont="1" applyFill="1" applyBorder="1" applyAlignment="1">
      <alignment horizontal="center" vertical="center"/>
    </xf>
    <xf numFmtId="0" fontId="20" fillId="3" borderId="6" xfId="0" applyFont="1" applyFill="1" applyBorder="1" applyAlignment="1" applyProtection="1">
      <alignment horizontal="left" vertical="center"/>
      <protection locked="0"/>
    </xf>
    <xf numFmtId="0" fontId="20" fillId="3" borderId="10" xfId="0" applyFont="1" applyFill="1" applyBorder="1" applyAlignment="1" applyProtection="1">
      <alignment horizontal="left" vertical="center"/>
      <protection locked="0"/>
    </xf>
    <xf numFmtId="0" fontId="20" fillId="3" borderId="7" xfId="0" applyFont="1" applyFill="1" applyBorder="1" applyAlignment="1" applyProtection="1">
      <alignment horizontal="left" vertical="center"/>
      <protection locked="0"/>
    </xf>
    <xf numFmtId="0" fontId="4" fillId="2" borderId="6"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7" xfId="0" applyFont="1" applyFill="1" applyBorder="1" applyAlignment="1">
      <alignment horizontal="center" vertical="center"/>
    </xf>
    <xf numFmtId="0" fontId="54" fillId="14" borderId="6" xfId="0" applyFont="1" applyFill="1" applyBorder="1" applyAlignment="1">
      <alignment horizontal="left" vertical="center"/>
    </xf>
    <xf numFmtId="0" fontId="54" fillId="14" borderId="7" xfId="0" applyFont="1" applyFill="1" applyBorder="1" applyAlignment="1">
      <alignment horizontal="left" vertical="center"/>
    </xf>
    <xf numFmtId="0" fontId="53" fillId="14" borderId="6" xfId="0" applyFont="1" applyFill="1" applyBorder="1" applyAlignment="1">
      <alignment horizontal="left" vertical="center"/>
    </xf>
    <xf numFmtId="0" fontId="53" fillId="14" borderId="7" xfId="0" applyFont="1" applyFill="1" applyBorder="1" applyAlignment="1">
      <alignment horizontal="left" vertical="center"/>
    </xf>
    <xf numFmtId="0" fontId="47" fillId="14" borderId="27" xfId="0" applyFont="1" applyFill="1" applyBorder="1" applyAlignment="1">
      <alignment horizontal="center" vertical="center" wrapText="1"/>
    </xf>
    <xf numFmtId="0" fontId="47" fillId="14" borderId="28" xfId="0" applyFont="1" applyFill="1" applyBorder="1" applyAlignment="1">
      <alignment horizontal="center" vertical="center" wrapText="1"/>
    </xf>
    <xf numFmtId="0" fontId="47" fillId="14" borderId="29" xfId="0" applyFont="1" applyFill="1" applyBorder="1" applyAlignment="1">
      <alignment horizontal="center" vertical="center" wrapText="1"/>
    </xf>
    <xf numFmtId="0" fontId="47" fillId="14" borderId="9" xfId="0" applyFont="1" applyFill="1" applyBorder="1" applyAlignment="1">
      <alignment horizontal="center" vertical="center" wrapText="1"/>
    </xf>
    <xf numFmtId="0" fontId="47" fillId="14" borderId="0" xfId="0" applyFont="1" applyFill="1" applyAlignment="1">
      <alignment horizontal="center" vertical="center" wrapText="1"/>
    </xf>
    <xf numFmtId="0" fontId="47" fillId="14" borderId="47" xfId="0" applyFont="1" applyFill="1" applyBorder="1" applyAlignment="1">
      <alignment horizontal="center" vertical="center" wrapText="1"/>
    </xf>
    <xf numFmtId="0" fontId="47" fillId="14" borderId="3" xfId="0" applyFont="1" applyFill="1" applyBorder="1" applyAlignment="1">
      <alignment horizontal="center" vertical="center" wrapText="1"/>
    </xf>
    <xf numFmtId="0" fontId="47" fillId="14" borderId="30" xfId="0" applyFont="1" applyFill="1" applyBorder="1" applyAlignment="1">
      <alignment horizontal="center" vertical="center" wrapText="1"/>
    </xf>
    <xf numFmtId="0" fontId="47" fillId="14" borderId="31" xfId="0" applyFont="1" applyFill="1" applyBorder="1" applyAlignment="1">
      <alignment horizontal="center" vertical="center" wrapText="1"/>
    </xf>
    <xf numFmtId="0" fontId="1" fillId="3" borderId="0" xfId="0" applyFont="1" applyFill="1" applyAlignment="1">
      <alignment horizontal="left" vertical="center"/>
    </xf>
    <xf numFmtId="0" fontId="19" fillId="0" borderId="0" xfId="0" applyFont="1" applyAlignment="1">
      <alignment horizontal="center" vertical="center" wrapText="1"/>
    </xf>
    <xf numFmtId="0" fontId="14" fillId="5" borderId="13" xfId="0" applyFont="1" applyFill="1" applyBorder="1" applyAlignment="1" applyProtection="1">
      <alignment horizontal="center" wrapText="1" readingOrder="1"/>
      <protection hidden="1"/>
    </xf>
    <xf numFmtId="0" fontId="14" fillId="5" borderId="0" xfId="0" applyFont="1" applyFill="1" applyAlignment="1" applyProtection="1">
      <alignment horizontal="center" wrapText="1" readingOrder="1"/>
      <protection hidden="1"/>
    </xf>
    <xf numFmtId="0" fontId="14" fillId="5" borderId="14" xfId="0" applyFont="1" applyFill="1" applyBorder="1" applyAlignment="1" applyProtection="1">
      <alignment horizontal="center" wrapText="1" readingOrder="1"/>
      <protection hidden="1"/>
    </xf>
    <xf numFmtId="0" fontId="14" fillId="5" borderId="15" xfId="0" applyFont="1" applyFill="1" applyBorder="1" applyAlignment="1" applyProtection="1">
      <alignment horizontal="center" wrapText="1" readingOrder="1"/>
      <protection hidden="1"/>
    </xf>
    <xf numFmtId="0" fontId="14" fillId="5" borderId="17" xfId="0" applyFont="1" applyFill="1" applyBorder="1" applyAlignment="1" applyProtection="1">
      <alignment horizontal="center" wrapText="1" readingOrder="1"/>
      <protection hidden="1"/>
    </xf>
    <xf numFmtId="0" fontId="14" fillId="5" borderId="16" xfId="0" applyFont="1" applyFill="1" applyBorder="1" applyAlignment="1" applyProtection="1">
      <alignment horizontal="center" wrapText="1" readingOrder="1"/>
      <protection hidden="1"/>
    </xf>
    <xf numFmtId="0" fontId="14" fillId="5" borderId="11" xfId="0" applyFont="1" applyFill="1" applyBorder="1" applyAlignment="1" applyProtection="1">
      <alignment horizontal="center" wrapText="1" readingOrder="1"/>
      <protection hidden="1"/>
    </xf>
    <xf numFmtId="0" fontId="14" fillId="5" borderId="18" xfId="0" applyFont="1" applyFill="1" applyBorder="1" applyAlignment="1" applyProtection="1">
      <alignment horizontal="center" wrapText="1" readingOrder="1"/>
      <protection hidden="1"/>
    </xf>
    <xf numFmtId="0" fontId="14" fillId="5" borderId="12" xfId="0" applyFont="1" applyFill="1" applyBorder="1" applyAlignment="1" applyProtection="1">
      <alignment horizontal="center" wrapText="1" readingOrder="1"/>
      <protection hidden="1"/>
    </xf>
    <xf numFmtId="0" fontId="14" fillId="13" borderId="13" xfId="0" applyFont="1" applyFill="1" applyBorder="1" applyAlignment="1" applyProtection="1">
      <alignment horizontal="center" wrapText="1" readingOrder="1"/>
      <protection hidden="1"/>
    </xf>
    <xf numFmtId="0" fontId="14" fillId="13" borderId="0" xfId="0" applyFont="1" applyFill="1" applyAlignment="1" applyProtection="1">
      <alignment horizontal="center" wrapText="1" readingOrder="1"/>
      <protection hidden="1"/>
    </xf>
    <xf numFmtId="0" fontId="14" fillId="13" borderId="14" xfId="0" applyFont="1" applyFill="1" applyBorder="1" applyAlignment="1" applyProtection="1">
      <alignment horizontal="center" wrapText="1" readingOrder="1"/>
      <protection hidden="1"/>
    </xf>
    <xf numFmtId="0" fontId="14" fillId="13" borderId="15" xfId="0" applyFont="1" applyFill="1" applyBorder="1" applyAlignment="1" applyProtection="1">
      <alignment horizontal="center" wrapText="1" readingOrder="1"/>
      <protection hidden="1"/>
    </xf>
    <xf numFmtId="0" fontId="14" fillId="13" borderId="17" xfId="0" applyFont="1" applyFill="1" applyBorder="1" applyAlignment="1" applyProtection="1">
      <alignment horizontal="center" wrapText="1" readingOrder="1"/>
      <protection hidden="1"/>
    </xf>
    <xf numFmtId="0" fontId="14" fillId="13" borderId="16" xfId="0" applyFont="1" applyFill="1" applyBorder="1" applyAlignment="1" applyProtection="1">
      <alignment horizontal="center" wrapText="1" readingOrder="1"/>
      <protection hidden="1"/>
    </xf>
    <xf numFmtId="0" fontId="14" fillId="13" borderId="11" xfId="0" applyFont="1" applyFill="1" applyBorder="1" applyAlignment="1" applyProtection="1">
      <alignment horizontal="center" wrapText="1" readingOrder="1"/>
      <protection hidden="1"/>
    </xf>
    <xf numFmtId="0" fontId="14" fillId="13" borderId="18" xfId="0" applyFont="1" applyFill="1" applyBorder="1" applyAlignment="1" applyProtection="1">
      <alignment horizontal="center" wrapText="1" readingOrder="1"/>
      <protection hidden="1"/>
    </xf>
    <xf numFmtId="0" fontId="14" fillId="13" borderId="12" xfId="0" applyFont="1" applyFill="1" applyBorder="1" applyAlignment="1" applyProtection="1">
      <alignment horizontal="center" wrapText="1" readingOrder="1"/>
      <protection hidden="1"/>
    </xf>
    <xf numFmtId="0" fontId="14" fillId="12" borderId="13" xfId="0" applyFont="1" applyFill="1" applyBorder="1" applyAlignment="1" applyProtection="1">
      <alignment horizontal="center" wrapText="1" readingOrder="1"/>
      <protection hidden="1"/>
    </xf>
    <xf numFmtId="0" fontId="14" fillId="12" borderId="0" xfId="0" applyFont="1" applyFill="1" applyAlignment="1" applyProtection="1">
      <alignment horizontal="center" wrapText="1" readingOrder="1"/>
      <protection hidden="1"/>
    </xf>
    <xf numFmtId="0" fontId="14" fillId="12" borderId="14" xfId="0" applyFont="1" applyFill="1" applyBorder="1" applyAlignment="1" applyProtection="1">
      <alignment horizontal="center" wrapText="1" readingOrder="1"/>
      <protection hidden="1"/>
    </xf>
    <xf numFmtId="0" fontId="14" fillId="12" borderId="15" xfId="0" applyFont="1" applyFill="1" applyBorder="1" applyAlignment="1" applyProtection="1">
      <alignment horizontal="center" wrapText="1" readingOrder="1"/>
      <protection hidden="1"/>
    </xf>
    <xf numFmtId="0" fontId="14" fillId="12" borderId="17" xfId="0" applyFont="1" applyFill="1" applyBorder="1" applyAlignment="1" applyProtection="1">
      <alignment horizontal="center" wrapText="1" readingOrder="1"/>
      <protection hidden="1"/>
    </xf>
    <xf numFmtId="0" fontId="14" fillId="12" borderId="16" xfId="0" applyFont="1" applyFill="1" applyBorder="1" applyAlignment="1" applyProtection="1">
      <alignment horizontal="center" wrapText="1" readingOrder="1"/>
      <protection hidden="1"/>
    </xf>
    <xf numFmtId="0" fontId="14" fillId="12" borderId="11" xfId="0" applyFont="1" applyFill="1" applyBorder="1" applyAlignment="1" applyProtection="1">
      <alignment horizontal="center" wrapText="1" readingOrder="1"/>
      <protection hidden="1"/>
    </xf>
    <xf numFmtId="0" fontId="14" fillId="12" borderId="18" xfId="0" applyFont="1" applyFill="1" applyBorder="1" applyAlignment="1" applyProtection="1">
      <alignment horizontal="center" wrapText="1" readingOrder="1"/>
      <protection hidden="1"/>
    </xf>
    <xf numFmtId="0" fontId="14" fillId="12" borderId="12" xfId="0" applyFont="1" applyFill="1" applyBorder="1" applyAlignment="1" applyProtection="1">
      <alignment horizontal="center" wrapText="1" readingOrder="1"/>
      <protection hidden="1"/>
    </xf>
    <xf numFmtId="0" fontId="14" fillId="11" borderId="13" xfId="0" applyFont="1" applyFill="1" applyBorder="1" applyAlignment="1" applyProtection="1">
      <alignment horizontal="center" vertical="center" wrapText="1" readingOrder="1"/>
      <protection hidden="1"/>
    </xf>
    <xf numFmtId="0" fontId="14" fillId="11" borderId="0" xfId="0" applyFont="1" applyFill="1" applyAlignment="1" applyProtection="1">
      <alignment horizontal="center" vertical="center" wrapText="1" readingOrder="1"/>
      <protection hidden="1"/>
    </xf>
    <xf numFmtId="0" fontId="14" fillId="11" borderId="14" xfId="0" applyFont="1" applyFill="1" applyBorder="1" applyAlignment="1" applyProtection="1">
      <alignment horizontal="center" vertical="center" wrapText="1" readingOrder="1"/>
      <protection hidden="1"/>
    </xf>
    <xf numFmtId="0" fontId="14" fillId="11" borderId="15" xfId="0" applyFont="1" applyFill="1" applyBorder="1" applyAlignment="1" applyProtection="1">
      <alignment horizontal="center" vertical="center" wrapText="1" readingOrder="1"/>
      <protection hidden="1"/>
    </xf>
    <xf numFmtId="0" fontId="14" fillId="11" borderId="17" xfId="0" applyFont="1" applyFill="1" applyBorder="1" applyAlignment="1" applyProtection="1">
      <alignment horizontal="center" vertical="center" wrapText="1" readingOrder="1"/>
      <protection hidden="1"/>
    </xf>
    <xf numFmtId="0" fontId="14" fillId="11" borderId="16" xfId="0" applyFont="1" applyFill="1" applyBorder="1" applyAlignment="1" applyProtection="1">
      <alignment horizontal="center" vertical="center" wrapText="1" readingOrder="1"/>
      <protection hidden="1"/>
    </xf>
    <xf numFmtId="0" fontId="14" fillId="11" borderId="11" xfId="0" applyFont="1" applyFill="1" applyBorder="1" applyAlignment="1" applyProtection="1">
      <alignment horizontal="center" vertical="center" wrapText="1" readingOrder="1"/>
      <protection hidden="1"/>
    </xf>
    <xf numFmtId="0" fontId="14" fillId="11" borderId="18" xfId="0" applyFont="1" applyFill="1" applyBorder="1" applyAlignment="1" applyProtection="1">
      <alignment horizontal="center" vertical="center" wrapText="1" readingOrder="1"/>
      <protection hidden="1"/>
    </xf>
    <xf numFmtId="0" fontId="14" fillId="11" borderId="12" xfId="0" applyFont="1" applyFill="1" applyBorder="1" applyAlignment="1" applyProtection="1">
      <alignment horizontal="center" vertical="center" wrapText="1" readingOrder="1"/>
      <protection hidden="1"/>
    </xf>
    <xf numFmtId="0" fontId="12" fillId="10" borderId="0" xfId="0" applyFont="1" applyFill="1" applyAlignment="1">
      <alignment horizontal="center" vertical="center" wrapText="1" readingOrder="1"/>
    </xf>
    <xf numFmtId="0" fontId="11" fillId="0" borderId="11" xfId="0" applyFont="1" applyBorder="1" applyAlignment="1">
      <alignment horizontal="center" vertical="center" wrapText="1"/>
    </xf>
    <xf numFmtId="0" fontId="11" fillId="0" borderId="18" xfId="0" applyFont="1" applyBorder="1" applyAlignment="1">
      <alignment horizontal="center" vertical="center"/>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1" fillId="0" borderId="0" xfId="0" applyFont="1" applyAlignment="1">
      <alignment horizontal="center" vertical="center"/>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7" xfId="0" applyFont="1" applyBorder="1" applyAlignment="1">
      <alignment horizontal="center" vertical="center"/>
    </xf>
    <xf numFmtId="0" fontId="11" fillId="0" borderId="16" xfId="0" applyFont="1" applyBorder="1" applyAlignment="1">
      <alignment horizontal="center" vertical="center"/>
    </xf>
    <xf numFmtId="0" fontId="11" fillId="0" borderId="18" xfId="0" applyFont="1" applyBorder="1" applyAlignment="1">
      <alignment horizontal="center" vertical="center" wrapText="1"/>
    </xf>
    <xf numFmtId="0" fontId="12" fillId="10" borderId="0" xfId="0" applyFont="1" applyFill="1" applyAlignment="1">
      <alignment horizontal="center" vertical="center" textRotation="90" wrapText="1" readingOrder="1"/>
    </xf>
    <xf numFmtId="0" fontId="12" fillId="10" borderId="14" xfId="0" applyFont="1" applyFill="1" applyBorder="1" applyAlignment="1">
      <alignment horizontal="center" vertical="center" textRotation="90" wrapText="1" readingOrder="1"/>
    </xf>
    <xf numFmtId="0" fontId="15" fillId="12" borderId="19" xfId="0" applyFont="1" applyFill="1" applyBorder="1" applyAlignment="1">
      <alignment horizontal="center" vertical="center" wrapText="1" readingOrder="1"/>
    </xf>
    <xf numFmtId="0" fontId="15" fillId="12" borderId="20" xfId="0" applyFont="1" applyFill="1" applyBorder="1" applyAlignment="1">
      <alignment horizontal="center" vertical="center" wrapText="1" readingOrder="1"/>
    </xf>
    <xf numFmtId="0" fontId="15" fillId="12" borderId="21" xfId="0" applyFont="1" applyFill="1" applyBorder="1" applyAlignment="1">
      <alignment horizontal="center" vertical="center" wrapText="1" readingOrder="1"/>
    </xf>
    <xf numFmtId="0" fontId="15" fillId="12" borderId="22" xfId="0" applyFont="1" applyFill="1" applyBorder="1" applyAlignment="1">
      <alignment horizontal="center" vertical="center" wrapText="1" readingOrder="1"/>
    </xf>
    <xf numFmtId="0" fontId="15" fillId="12" borderId="0" xfId="0" applyFont="1" applyFill="1" applyAlignment="1">
      <alignment horizontal="center" vertical="center" wrapText="1" readingOrder="1"/>
    </xf>
    <xf numFmtId="0" fontId="15" fillId="12" borderId="23" xfId="0" applyFont="1" applyFill="1" applyBorder="1" applyAlignment="1">
      <alignment horizontal="center" vertical="center" wrapText="1" readingOrder="1"/>
    </xf>
    <xf numFmtId="0" fontId="15" fillId="12" borderId="24" xfId="0" applyFont="1" applyFill="1" applyBorder="1" applyAlignment="1">
      <alignment horizontal="center" vertical="center" wrapText="1" readingOrder="1"/>
    </xf>
    <xf numFmtId="0" fontId="15" fillId="12" borderId="25" xfId="0" applyFont="1" applyFill="1" applyBorder="1" applyAlignment="1">
      <alignment horizontal="center" vertical="center" wrapText="1" readingOrder="1"/>
    </xf>
    <xf numFmtId="0" fontId="15" fillId="12" borderId="26" xfId="0" applyFont="1" applyFill="1" applyBorder="1" applyAlignment="1">
      <alignment horizontal="center" vertical="center" wrapText="1" readingOrder="1"/>
    </xf>
    <xf numFmtId="0" fontId="15" fillId="11" borderId="19" xfId="0" applyFont="1" applyFill="1" applyBorder="1" applyAlignment="1">
      <alignment horizontal="center" vertical="center" wrapText="1" readingOrder="1"/>
    </xf>
    <xf numFmtId="0" fontId="15" fillId="11" borderId="20" xfId="0" applyFont="1" applyFill="1" applyBorder="1" applyAlignment="1">
      <alignment horizontal="center" vertical="center" wrapText="1" readingOrder="1"/>
    </xf>
    <xf numFmtId="0" fontId="15" fillId="11" borderId="21" xfId="0" applyFont="1" applyFill="1" applyBorder="1" applyAlignment="1">
      <alignment horizontal="center" vertical="center" wrapText="1" readingOrder="1"/>
    </xf>
    <xf numFmtId="0" fontId="15" fillId="11" borderId="22" xfId="0" applyFont="1" applyFill="1" applyBorder="1" applyAlignment="1">
      <alignment horizontal="center" vertical="center" wrapText="1" readingOrder="1"/>
    </xf>
    <xf numFmtId="0" fontId="15" fillId="11" borderId="0" xfId="0" applyFont="1" applyFill="1" applyAlignment="1">
      <alignment horizontal="center" vertical="center" wrapText="1" readingOrder="1"/>
    </xf>
    <xf numFmtId="0" fontId="15" fillId="11" borderId="23" xfId="0" applyFont="1" applyFill="1" applyBorder="1" applyAlignment="1">
      <alignment horizontal="center" vertical="center" wrapText="1" readingOrder="1"/>
    </xf>
    <xf numFmtId="0" fontId="15" fillId="11" borderId="24" xfId="0" applyFont="1" applyFill="1" applyBorder="1" applyAlignment="1">
      <alignment horizontal="center" vertical="center" wrapText="1" readingOrder="1"/>
    </xf>
    <xf numFmtId="0" fontId="15" fillId="11" borderId="25" xfId="0" applyFont="1" applyFill="1" applyBorder="1" applyAlignment="1">
      <alignment horizontal="center" vertical="center" wrapText="1" readingOrder="1"/>
    </xf>
    <xf numFmtId="0" fontId="15" fillId="11" borderId="26" xfId="0" applyFont="1" applyFill="1" applyBorder="1" applyAlignment="1">
      <alignment horizontal="center" vertical="center" wrapText="1" readingOrder="1"/>
    </xf>
    <xf numFmtId="0" fontId="15" fillId="13" borderId="19" xfId="0" applyFont="1" applyFill="1" applyBorder="1" applyAlignment="1">
      <alignment horizontal="center" vertical="center" wrapText="1" readingOrder="1"/>
    </xf>
    <xf numFmtId="0" fontId="15" fillId="13" borderId="20" xfId="0" applyFont="1" applyFill="1" applyBorder="1" applyAlignment="1">
      <alignment horizontal="center" vertical="center" wrapText="1" readingOrder="1"/>
    </xf>
    <xf numFmtId="0" fontId="15" fillId="13" borderId="21" xfId="0" applyFont="1" applyFill="1" applyBorder="1" applyAlignment="1">
      <alignment horizontal="center" vertical="center" wrapText="1" readingOrder="1"/>
    </xf>
    <xf numFmtId="0" fontId="15" fillId="13" borderId="22" xfId="0" applyFont="1" applyFill="1" applyBorder="1" applyAlignment="1">
      <alignment horizontal="center" vertical="center" wrapText="1" readingOrder="1"/>
    </xf>
    <xf numFmtId="0" fontId="15" fillId="13" borderId="0" xfId="0" applyFont="1" applyFill="1" applyAlignment="1">
      <alignment horizontal="center" vertical="center" wrapText="1" readingOrder="1"/>
    </xf>
    <xf numFmtId="0" fontId="15" fillId="13" borderId="23" xfId="0" applyFont="1" applyFill="1" applyBorder="1" applyAlignment="1">
      <alignment horizontal="center" vertical="center" wrapText="1" readingOrder="1"/>
    </xf>
    <xf numFmtId="0" fontId="15" fillId="13" borderId="24" xfId="0" applyFont="1" applyFill="1" applyBorder="1" applyAlignment="1">
      <alignment horizontal="center" vertical="center" wrapText="1" readingOrder="1"/>
    </xf>
    <xf numFmtId="0" fontId="15" fillId="13" borderId="25" xfId="0" applyFont="1" applyFill="1" applyBorder="1" applyAlignment="1">
      <alignment horizontal="center" vertical="center" wrapText="1" readingOrder="1"/>
    </xf>
    <xf numFmtId="0" fontId="15" fillId="13" borderId="26" xfId="0" applyFont="1" applyFill="1" applyBorder="1" applyAlignment="1">
      <alignment horizontal="center" vertical="center" wrapText="1" readingOrder="1"/>
    </xf>
    <xf numFmtId="0" fontId="15" fillId="5" borderId="19" xfId="0" applyFont="1" applyFill="1" applyBorder="1" applyAlignment="1">
      <alignment horizontal="center" vertical="center" wrapText="1" readingOrder="1"/>
    </xf>
    <xf numFmtId="0" fontId="15" fillId="5" borderId="20" xfId="0" applyFont="1" applyFill="1" applyBorder="1" applyAlignment="1">
      <alignment horizontal="center" vertical="center" wrapText="1" readingOrder="1"/>
    </xf>
    <xf numFmtId="0" fontId="15" fillId="5" borderId="21" xfId="0" applyFont="1" applyFill="1" applyBorder="1" applyAlignment="1">
      <alignment horizontal="center" vertical="center" wrapText="1" readingOrder="1"/>
    </xf>
    <xf numFmtId="0" fontId="15" fillId="5" borderId="22" xfId="0" applyFont="1" applyFill="1" applyBorder="1" applyAlignment="1">
      <alignment horizontal="center" vertical="center" wrapText="1" readingOrder="1"/>
    </xf>
    <xf numFmtId="0" fontId="15" fillId="5" borderId="0" xfId="0" applyFont="1" applyFill="1" applyAlignment="1">
      <alignment horizontal="center" vertical="center" wrapText="1" readingOrder="1"/>
    </xf>
    <xf numFmtId="0" fontId="15" fillId="5" borderId="23" xfId="0" applyFont="1" applyFill="1" applyBorder="1" applyAlignment="1">
      <alignment horizontal="center" vertical="center" wrapText="1" readingOrder="1"/>
    </xf>
    <xf numFmtId="0" fontId="15" fillId="5" borderId="24" xfId="0" applyFont="1" applyFill="1" applyBorder="1" applyAlignment="1">
      <alignment horizontal="center" vertical="center" wrapText="1" readingOrder="1"/>
    </xf>
    <xf numFmtId="0" fontId="15" fillId="5" borderId="25" xfId="0" applyFont="1" applyFill="1" applyBorder="1" applyAlignment="1">
      <alignment horizontal="center" vertical="center" wrapText="1" readingOrder="1"/>
    </xf>
    <xf numFmtId="0" fontId="15" fillId="5" borderId="26" xfId="0" applyFont="1" applyFill="1" applyBorder="1" applyAlignment="1">
      <alignment horizontal="center" vertical="center" wrapText="1" readingOrder="1"/>
    </xf>
    <xf numFmtId="0" fontId="31" fillId="0" borderId="11" xfId="0" applyFont="1" applyBorder="1" applyAlignment="1">
      <alignment horizontal="center" vertical="center" wrapText="1"/>
    </xf>
    <xf numFmtId="0" fontId="31" fillId="0" borderId="18" xfId="0" applyFont="1" applyBorder="1" applyAlignment="1">
      <alignment horizontal="center" vertical="center"/>
    </xf>
    <xf numFmtId="0" fontId="31" fillId="0" borderId="12" xfId="0" applyFont="1" applyBorder="1" applyAlignment="1">
      <alignment horizontal="center" vertical="center"/>
    </xf>
    <xf numFmtId="0" fontId="31" fillId="0" borderId="13" xfId="0" applyFont="1" applyBorder="1" applyAlignment="1">
      <alignment horizontal="center" vertical="center"/>
    </xf>
    <xf numFmtId="0" fontId="31" fillId="0" borderId="0" xfId="0" applyFont="1" applyAlignment="1">
      <alignment horizontal="center" vertical="center"/>
    </xf>
    <xf numFmtId="0" fontId="31" fillId="0" borderId="14" xfId="0" applyFont="1" applyBorder="1" applyAlignment="1">
      <alignment horizontal="center" vertical="center"/>
    </xf>
    <xf numFmtId="0" fontId="31" fillId="0" borderId="15" xfId="0" applyFont="1" applyBorder="1" applyAlignment="1">
      <alignment horizontal="center" vertical="center"/>
    </xf>
    <xf numFmtId="0" fontId="31" fillId="0" borderId="17" xfId="0" applyFont="1" applyBorder="1" applyAlignment="1">
      <alignment horizontal="center" vertical="center"/>
    </xf>
    <xf numFmtId="0" fontId="31" fillId="0" borderId="16" xfId="0" applyFont="1" applyBorder="1" applyAlignment="1">
      <alignment horizontal="center" vertical="center"/>
    </xf>
    <xf numFmtId="0" fontId="31" fillId="0" borderId="18" xfId="0" applyFont="1" applyBorder="1" applyAlignment="1">
      <alignment horizontal="center" vertical="center" wrapText="1"/>
    </xf>
    <xf numFmtId="0" fontId="30" fillId="11" borderId="19" xfId="0" applyFont="1" applyFill="1" applyBorder="1" applyAlignment="1">
      <alignment horizontal="center" vertical="center" wrapText="1" readingOrder="1"/>
    </xf>
    <xf numFmtId="0" fontId="30" fillId="11" borderId="20" xfId="0" applyFont="1" applyFill="1" applyBorder="1" applyAlignment="1">
      <alignment horizontal="center" vertical="center" wrapText="1" readingOrder="1"/>
    </xf>
    <xf numFmtId="0" fontId="30" fillId="11" borderId="21" xfId="0" applyFont="1" applyFill="1" applyBorder="1" applyAlignment="1">
      <alignment horizontal="center" vertical="center" wrapText="1" readingOrder="1"/>
    </xf>
    <xf numFmtId="0" fontId="30" fillId="11" borderId="22" xfId="0" applyFont="1" applyFill="1" applyBorder="1" applyAlignment="1">
      <alignment horizontal="center" vertical="center" wrapText="1" readingOrder="1"/>
    </xf>
    <xf numFmtId="0" fontId="30" fillId="11" borderId="0" xfId="0" applyFont="1" applyFill="1" applyAlignment="1">
      <alignment horizontal="center" vertical="center" wrapText="1" readingOrder="1"/>
    </xf>
    <xf numFmtId="0" fontId="30" fillId="11" borderId="23" xfId="0" applyFont="1" applyFill="1" applyBorder="1" applyAlignment="1">
      <alignment horizontal="center" vertical="center" wrapText="1" readingOrder="1"/>
    </xf>
    <xf numFmtId="0" fontId="30" fillId="11" borderId="24" xfId="0" applyFont="1" applyFill="1" applyBorder="1" applyAlignment="1">
      <alignment horizontal="center" vertical="center" wrapText="1" readingOrder="1"/>
    </xf>
    <xf numFmtId="0" fontId="30" fillId="11" borderId="25" xfId="0" applyFont="1" applyFill="1" applyBorder="1" applyAlignment="1">
      <alignment horizontal="center" vertical="center" wrapText="1" readingOrder="1"/>
    </xf>
    <xf numFmtId="0" fontId="30" fillId="11" borderId="26" xfId="0" applyFont="1" applyFill="1" applyBorder="1" applyAlignment="1">
      <alignment horizontal="center" vertical="center" wrapText="1" readingOrder="1"/>
    </xf>
    <xf numFmtId="0" fontId="31" fillId="0" borderId="13" xfId="0" applyFont="1" applyBorder="1" applyAlignment="1">
      <alignment horizontal="center" vertical="center" wrapText="1"/>
    </xf>
    <xf numFmtId="0" fontId="30" fillId="12" borderId="19" xfId="0" applyFont="1" applyFill="1" applyBorder="1" applyAlignment="1">
      <alignment horizontal="center" vertical="center" wrapText="1" readingOrder="1"/>
    </xf>
    <xf numFmtId="0" fontId="30" fillId="12" borderId="20" xfId="0" applyFont="1" applyFill="1" applyBorder="1" applyAlignment="1">
      <alignment horizontal="center" vertical="center" wrapText="1" readingOrder="1"/>
    </xf>
    <xf numFmtId="0" fontId="30" fillId="12" borderId="21" xfId="0" applyFont="1" applyFill="1" applyBorder="1" applyAlignment="1">
      <alignment horizontal="center" vertical="center" wrapText="1" readingOrder="1"/>
    </xf>
    <xf numFmtId="0" fontId="30" fillId="12" borderId="22" xfId="0" applyFont="1" applyFill="1" applyBorder="1" applyAlignment="1">
      <alignment horizontal="center" vertical="center" wrapText="1" readingOrder="1"/>
    </xf>
    <xf numFmtId="0" fontId="30" fillId="12" borderId="0" xfId="0" applyFont="1" applyFill="1" applyAlignment="1">
      <alignment horizontal="center" vertical="center" wrapText="1" readingOrder="1"/>
    </xf>
    <xf numFmtId="0" fontId="30" fillId="12" borderId="23" xfId="0" applyFont="1" applyFill="1" applyBorder="1" applyAlignment="1">
      <alignment horizontal="center" vertical="center" wrapText="1" readingOrder="1"/>
    </xf>
    <xf numFmtId="0" fontId="30" fillId="12" borderId="24" xfId="0" applyFont="1" applyFill="1" applyBorder="1" applyAlignment="1">
      <alignment horizontal="center" vertical="center" wrapText="1" readingOrder="1"/>
    </xf>
    <xf numFmtId="0" fontId="30" fillId="12" borderId="25" xfId="0" applyFont="1" applyFill="1" applyBorder="1" applyAlignment="1">
      <alignment horizontal="center" vertical="center" wrapText="1" readingOrder="1"/>
    </xf>
    <xf numFmtId="0" fontId="30" fillId="12" borderId="26" xfId="0" applyFont="1" applyFill="1" applyBorder="1" applyAlignment="1">
      <alignment horizontal="center" vertical="center" wrapText="1" readingOrder="1"/>
    </xf>
    <xf numFmtId="0" fontId="29" fillId="0" borderId="0" xfId="0" applyFont="1" applyAlignment="1">
      <alignment horizontal="center" vertical="center" wrapText="1"/>
    </xf>
    <xf numFmtId="0" fontId="16" fillId="0" borderId="0" xfId="0" applyFont="1" applyAlignment="1">
      <alignment horizontal="center" vertical="center" wrapText="1"/>
    </xf>
    <xf numFmtId="0" fontId="30" fillId="5" borderId="19" xfId="0" applyFont="1" applyFill="1" applyBorder="1" applyAlignment="1">
      <alignment horizontal="center" vertical="center" wrapText="1" readingOrder="1"/>
    </xf>
    <xf numFmtId="0" fontId="30" fillId="5" borderId="20" xfId="0" applyFont="1" applyFill="1" applyBorder="1" applyAlignment="1">
      <alignment horizontal="center" vertical="center" wrapText="1" readingOrder="1"/>
    </xf>
    <xf numFmtId="0" fontId="30" fillId="5" borderId="21" xfId="0" applyFont="1" applyFill="1" applyBorder="1" applyAlignment="1">
      <alignment horizontal="center" vertical="center" wrapText="1" readingOrder="1"/>
    </xf>
    <xf numFmtId="0" fontId="30" fillId="5" borderId="22" xfId="0" applyFont="1" applyFill="1" applyBorder="1" applyAlignment="1">
      <alignment horizontal="center" vertical="center" wrapText="1" readingOrder="1"/>
    </xf>
    <xf numFmtId="0" fontId="30" fillId="5" borderId="0" xfId="0" applyFont="1" applyFill="1" applyAlignment="1">
      <alignment horizontal="center" vertical="center" wrapText="1" readingOrder="1"/>
    </xf>
    <xf numFmtId="0" fontId="30" fillId="5" borderId="23" xfId="0" applyFont="1" applyFill="1" applyBorder="1" applyAlignment="1">
      <alignment horizontal="center" vertical="center" wrapText="1" readingOrder="1"/>
    </xf>
    <xf numFmtId="0" fontId="30" fillId="5" borderId="24" xfId="0" applyFont="1" applyFill="1" applyBorder="1" applyAlignment="1">
      <alignment horizontal="center" vertical="center" wrapText="1" readingOrder="1"/>
    </xf>
    <xf numFmtId="0" fontId="30" fillId="5" borderId="25" xfId="0" applyFont="1" applyFill="1" applyBorder="1" applyAlignment="1">
      <alignment horizontal="center" vertical="center" wrapText="1" readingOrder="1"/>
    </xf>
    <xf numFmtId="0" fontId="30" fillId="5" borderId="26" xfId="0" applyFont="1" applyFill="1" applyBorder="1" applyAlignment="1">
      <alignment horizontal="center" vertical="center" wrapText="1" readingOrder="1"/>
    </xf>
    <xf numFmtId="0" fontId="30" fillId="13" borderId="19" xfId="0" applyFont="1" applyFill="1" applyBorder="1" applyAlignment="1">
      <alignment horizontal="center" vertical="center" wrapText="1" readingOrder="1"/>
    </xf>
    <xf numFmtId="0" fontId="30" fillId="13" borderId="20" xfId="0" applyFont="1" applyFill="1" applyBorder="1" applyAlignment="1">
      <alignment horizontal="center" vertical="center" wrapText="1" readingOrder="1"/>
    </xf>
    <xf numFmtId="0" fontId="30" fillId="13" borderId="21" xfId="0" applyFont="1" applyFill="1" applyBorder="1" applyAlignment="1">
      <alignment horizontal="center" vertical="center" wrapText="1" readingOrder="1"/>
    </xf>
    <xf numFmtId="0" fontId="30" fillId="13" borderId="22" xfId="0" applyFont="1" applyFill="1" applyBorder="1" applyAlignment="1">
      <alignment horizontal="center" vertical="center" wrapText="1" readingOrder="1"/>
    </xf>
    <xf numFmtId="0" fontId="30" fillId="13" borderId="0" xfId="0" applyFont="1" applyFill="1" applyAlignment="1">
      <alignment horizontal="center" vertical="center" wrapText="1" readingOrder="1"/>
    </xf>
    <xf numFmtId="0" fontId="30" fillId="13" borderId="23" xfId="0" applyFont="1" applyFill="1" applyBorder="1" applyAlignment="1">
      <alignment horizontal="center" vertical="center" wrapText="1" readingOrder="1"/>
    </xf>
    <xf numFmtId="0" fontId="30" fillId="13" borderId="24" xfId="0" applyFont="1" applyFill="1" applyBorder="1" applyAlignment="1">
      <alignment horizontal="center" vertical="center" wrapText="1" readingOrder="1"/>
    </xf>
    <xf numFmtId="0" fontId="30" fillId="13" borderId="25" xfId="0" applyFont="1" applyFill="1" applyBorder="1" applyAlignment="1">
      <alignment horizontal="center" vertical="center" wrapText="1" readingOrder="1"/>
    </xf>
    <xf numFmtId="0" fontId="30" fillId="13" borderId="26" xfId="0" applyFont="1" applyFill="1" applyBorder="1" applyAlignment="1">
      <alignment horizontal="center" vertical="center" wrapText="1" readingOrder="1"/>
    </xf>
    <xf numFmtId="0" fontId="69" fillId="0" borderId="32" xfId="0" applyFont="1" applyBorder="1" applyAlignment="1">
      <alignment horizontal="center" vertical="center"/>
    </xf>
    <xf numFmtId="0" fontId="59" fillId="0" borderId="54" xfId="0" applyFont="1" applyBorder="1" applyAlignment="1">
      <alignment horizontal="center"/>
    </xf>
    <xf numFmtId="0" fontId="59" fillId="0" borderId="51" xfId="0" applyFont="1" applyBorder="1" applyAlignment="1">
      <alignment horizontal="center"/>
    </xf>
    <xf numFmtId="0" fontId="59" fillId="0" borderId="33" xfId="0" applyFont="1" applyBorder="1" applyAlignment="1">
      <alignment horizontal="center"/>
    </xf>
    <xf numFmtId="0" fontId="56" fillId="0" borderId="54" xfId="0" applyFont="1" applyBorder="1" applyAlignment="1">
      <alignment horizontal="center" vertical="center"/>
    </xf>
    <xf numFmtId="0" fontId="59" fillId="0" borderId="51" xfId="0" applyFont="1" applyBorder="1" applyAlignment="1">
      <alignment horizontal="center" vertical="center"/>
    </xf>
    <xf numFmtId="0" fontId="59" fillId="0" borderId="33" xfId="0" applyFont="1" applyBorder="1" applyAlignment="1">
      <alignment horizontal="center" vertical="center"/>
    </xf>
    <xf numFmtId="0" fontId="63" fillId="0" borderId="55" xfId="0" applyFont="1" applyBorder="1" applyAlignment="1">
      <alignment horizontal="center" vertical="center" wrapText="1" readingOrder="1"/>
    </xf>
    <xf numFmtId="0" fontId="63" fillId="0" borderId="60" xfId="0" applyFont="1" applyBorder="1" applyAlignment="1">
      <alignment horizontal="center" vertical="center" wrapText="1" readingOrder="1"/>
    </xf>
    <xf numFmtId="0" fontId="63" fillId="0" borderId="56" xfId="0" applyFont="1" applyBorder="1" applyAlignment="1">
      <alignment horizontal="center" vertical="center" wrapText="1" readingOrder="1"/>
    </xf>
    <xf numFmtId="0" fontId="61" fillId="6" borderId="55" xfId="0" applyFont="1" applyFill="1" applyBorder="1" applyAlignment="1">
      <alignment horizontal="center" vertical="center" wrapText="1" readingOrder="1"/>
    </xf>
    <xf numFmtId="0" fontId="61" fillId="6" borderId="60" xfId="0" applyFont="1" applyFill="1" applyBorder="1" applyAlignment="1">
      <alignment horizontal="center" vertical="center" wrapText="1" readingOrder="1"/>
    </xf>
    <xf numFmtId="0" fontId="61" fillId="6" borderId="56" xfId="0" applyFont="1" applyFill="1" applyBorder="1" applyAlignment="1">
      <alignment horizontal="center" vertical="center" wrapText="1" readingOrder="1"/>
    </xf>
    <xf numFmtId="0" fontId="60" fillId="0" borderId="32" xfId="0" applyFont="1" applyBorder="1" applyAlignment="1">
      <alignment horizontal="center" vertical="center"/>
    </xf>
    <xf numFmtId="0" fontId="59" fillId="0" borderId="32" xfId="0" applyFont="1" applyBorder="1" applyAlignment="1">
      <alignment horizontal="center"/>
    </xf>
    <xf numFmtId="0" fontId="57" fillId="0" borderId="57" xfId="0" applyFont="1" applyBorder="1" applyAlignment="1">
      <alignment horizontal="center" vertical="center"/>
    </xf>
    <xf numFmtId="0" fontId="57" fillId="0" borderId="44" xfId="0" applyFont="1" applyBorder="1" applyAlignment="1">
      <alignment horizontal="center" vertical="center"/>
    </xf>
    <xf numFmtId="0" fontId="57" fillId="0" borderId="58" xfId="0" applyFont="1" applyBorder="1" applyAlignment="1">
      <alignment horizontal="center" vertical="center"/>
    </xf>
    <xf numFmtId="0" fontId="57" fillId="0" borderId="46" xfId="0" applyFont="1" applyBorder="1" applyAlignment="1">
      <alignment horizontal="center" vertical="center"/>
    </xf>
    <xf numFmtId="0" fontId="57" fillId="0" borderId="59" xfId="0" applyFont="1" applyBorder="1" applyAlignment="1">
      <alignment horizontal="center" vertical="center"/>
    </xf>
    <xf numFmtId="0" fontId="57" fillId="0" borderId="45" xfId="0" applyFont="1" applyBorder="1" applyAlignment="1">
      <alignment horizontal="center" vertical="center"/>
    </xf>
    <xf numFmtId="0" fontId="5" fillId="3" borderId="32" xfId="0" applyFont="1" applyFill="1" applyBorder="1" applyAlignment="1">
      <alignment horizontal="center"/>
    </xf>
    <xf numFmtId="0" fontId="28" fillId="14" borderId="15" xfId="0" applyFont="1" applyFill="1" applyBorder="1" applyAlignment="1">
      <alignment horizontal="center" vertical="center" wrapText="1" readingOrder="1"/>
    </xf>
    <xf numFmtId="0" fontId="28" fillId="14" borderId="17" xfId="0" applyFont="1" applyFill="1" applyBorder="1" applyAlignment="1">
      <alignment horizontal="center" vertical="center" wrapText="1" readingOrder="1"/>
    </xf>
    <xf numFmtId="0" fontId="28" fillId="14" borderId="16" xfId="0" applyFont="1" applyFill="1" applyBorder="1" applyAlignment="1">
      <alignment horizontal="center" vertical="center" wrapText="1" readingOrder="1"/>
    </xf>
    <xf numFmtId="0" fontId="23" fillId="3" borderId="0" xfId="0" applyFont="1" applyFill="1" applyAlignment="1">
      <alignment horizontal="justify" vertical="center" wrapText="1"/>
    </xf>
    <xf numFmtId="0" fontId="25" fillId="14" borderId="41" xfId="0" applyFont="1" applyFill="1" applyBorder="1" applyAlignment="1">
      <alignment horizontal="center" vertical="center" wrapText="1" readingOrder="1"/>
    </xf>
    <xf numFmtId="0" fontId="25" fillId="14" borderId="42" xfId="0" applyFont="1" applyFill="1" applyBorder="1" applyAlignment="1">
      <alignment horizontal="center" vertical="center" wrapText="1" readingOrder="1"/>
    </xf>
    <xf numFmtId="0" fontId="25" fillId="3" borderId="52" xfId="0" applyFont="1" applyFill="1" applyBorder="1" applyAlignment="1">
      <alignment horizontal="center" vertical="center" wrapText="1" readingOrder="1"/>
    </xf>
    <xf numFmtId="0" fontId="25" fillId="3" borderId="53" xfId="0" applyFont="1" applyFill="1" applyBorder="1" applyAlignment="1">
      <alignment horizontal="center" vertical="center" wrapText="1" readingOrder="1"/>
    </xf>
    <xf numFmtId="0" fontId="25" fillId="3" borderId="39" xfId="0" applyFont="1" applyFill="1" applyBorder="1" applyAlignment="1">
      <alignment horizontal="center" vertical="center" wrapText="1" readingOrder="1"/>
    </xf>
    <xf numFmtId="0" fontId="25" fillId="3" borderId="50" xfId="0" applyFont="1" applyFill="1" applyBorder="1" applyAlignment="1">
      <alignment horizontal="center" vertical="center" wrapText="1" readingOrder="1"/>
    </xf>
    <xf numFmtId="0" fontId="25" fillId="3" borderId="51" xfId="0" applyFont="1" applyFill="1" applyBorder="1" applyAlignment="1">
      <alignment horizontal="center" vertical="center" wrapText="1" readingOrder="1"/>
    </xf>
    <xf numFmtId="0" fontId="25" fillId="3" borderId="33" xfId="0" applyFont="1" applyFill="1" applyBorder="1" applyAlignment="1">
      <alignment horizontal="center" vertical="center" wrapText="1" readingOrder="1"/>
    </xf>
    <xf numFmtId="0" fontId="25" fillId="3" borderId="32" xfId="0" applyFont="1" applyFill="1" applyBorder="1" applyAlignment="1">
      <alignment horizontal="center" vertical="center" wrapText="1" readingOrder="1"/>
    </xf>
    <xf numFmtId="0" fontId="25" fillId="3" borderId="34" xfId="0" applyFont="1" applyFill="1" applyBorder="1" applyAlignment="1">
      <alignment horizontal="center" vertical="center" wrapText="1" readingOrder="1"/>
    </xf>
    <xf numFmtId="0" fontId="25" fillId="3" borderId="36" xfId="0" applyFont="1" applyFill="1" applyBorder="1" applyAlignment="1">
      <alignment horizontal="center" vertical="center" wrapText="1" readingOrder="1"/>
    </xf>
    <xf numFmtId="0" fontId="25" fillId="3" borderId="37" xfId="0" applyFont="1" applyFill="1" applyBorder="1" applyAlignment="1">
      <alignment horizontal="center" vertical="center" wrapText="1" readingOrder="1"/>
    </xf>
    <xf numFmtId="0" fontId="0" fillId="0" borderId="32" xfId="0" applyBorder="1" applyAlignment="1">
      <alignment horizontal="center"/>
    </xf>
    <xf numFmtId="0" fontId="56" fillId="0" borderId="32" xfId="0" applyFont="1" applyBorder="1" applyAlignment="1">
      <alignment horizontal="center" vertical="center"/>
    </xf>
    <xf numFmtId="0" fontId="1" fillId="0" borderId="18" xfId="0" applyFont="1" applyBorder="1" applyAlignment="1">
      <alignment horizontal="left"/>
    </xf>
    <xf numFmtId="0" fontId="0" fillId="0" borderId="0" xfId="0" applyAlignment="1">
      <alignment horizontal="justify" vertical="center" wrapText="1"/>
    </xf>
    <xf numFmtId="0" fontId="0" fillId="0" borderId="0" xfId="0" applyAlignment="1">
      <alignment horizontal="justify" vertical="center"/>
    </xf>
    <xf numFmtId="0" fontId="0" fillId="0" borderId="0" xfId="0" applyAlignment="1">
      <alignment horizontal="left" vertical="center" wrapText="1"/>
    </xf>
    <xf numFmtId="0" fontId="0" fillId="0" borderId="0" xfId="0" applyAlignment="1">
      <alignment horizontal="left" vertical="center"/>
    </xf>
    <xf numFmtId="0" fontId="0" fillId="0" borderId="0" xfId="0" applyAlignment="1">
      <alignment horizontal="center" vertical="center"/>
    </xf>
    <xf numFmtId="0" fontId="20" fillId="0" borderId="32" xfId="0" applyFont="1" applyBorder="1" applyAlignment="1">
      <alignment horizontal="center" vertical="center" wrapText="1"/>
    </xf>
    <xf numFmtId="0" fontId="48" fillId="0" borderId="32" xfId="0" applyFont="1" applyBorder="1" applyAlignment="1">
      <alignment horizontal="left" vertical="center" wrapText="1"/>
    </xf>
    <xf numFmtId="17" fontId="1" fillId="0" borderId="32" xfId="0" applyNumberFormat="1" applyFont="1" applyBorder="1" applyAlignment="1">
      <alignment horizontal="justify" vertical="center" wrapText="1"/>
    </xf>
    <xf numFmtId="0" fontId="49" fillId="0" borderId="49" xfId="0" applyFont="1" applyBorder="1" applyAlignment="1">
      <alignment horizontal="center" vertical="center" wrapText="1"/>
    </xf>
    <xf numFmtId="0" fontId="49" fillId="0" borderId="48" xfId="0" applyFont="1" applyBorder="1" applyAlignment="1">
      <alignment horizontal="center" vertical="center" wrapText="1"/>
    </xf>
  </cellXfs>
  <cellStyles count="5">
    <cellStyle name="Normal" xfId="0" builtinId="0"/>
    <cellStyle name="Normal - Style1 2" xfId="2" xr:uid="{00000000-0005-0000-0000-000001000000}"/>
    <cellStyle name="Normal 2" xfId="4" xr:uid="{00000000-0005-0000-0000-000002000000}"/>
    <cellStyle name="Normal 2 2" xfId="3" xr:uid="{00000000-0005-0000-0000-000003000000}"/>
    <cellStyle name="Porcentaje" xfId="1" builtinId="5"/>
  </cellStyles>
  <dxfs count="115">
    <dxf>
      <font>
        <b val="0"/>
        <i val="0"/>
        <strike val="0"/>
        <condense val="0"/>
        <extend val="0"/>
        <outline val="0"/>
        <shadow val="0"/>
        <u val="none"/>
        <vertAlign val="baseline"/>
        <sz val="16"/>
        <color rgb="FFFF0000"/>
        <name val="Arial"/>
        <family val="2"/>
        <scheme val="none"/>
      </font>
      <fill>
        <patternFill patternType="none">
          <fgColor indexed="64"/>
          <bgColor indexed="65"/>
        </patternFill>
      </fill>
    </dxf>
    <dxf>
      <font>
        <b val="0"/>
        <i val="0"/>
        <strike val="0"/>
        <condense val="0"/>
        <extend val="0"/>
        <outline val="0"/>
        <shadow val="0"/>
        <u val="none"/>
        <vertAlign val="baseline"/>
        <sz val="16"/>
        <color rgb="FFFF0000"/>
        <name val="Arial"/>
        <family val="2"/>
        <scheme val="none"/>
      </font>
      <fill>
        <patternFill patternType="none">
          <fgColor indexed="64"/>
          <bgColor indexed="65"/>
        </patternFill>
      </fill>
    </dxf>
    <dxf>
      <font>
        <b val="0"/>
        <i val="0"/>
        <strike val="0"/>
        <condense val="0"/>
        <extend val="0"/>
        <outline val="0"/>
        <shadow val="0"/>
        <u val="none"/>
        <vertAlign val="baseline"/>
        <sz val="16"/>
        <color rgb="FFFF0000"/>
        <name val="Arial"/>
        <family val="2"/>
        <scheme val="none"/>
      </font>
      <fill>
        <patternFill patternType="none">
          <fgColor indexed="64"/>
          <bgColor indexed="65"/>
        </patternFill>
      </fill>
    </dxf>
    <dxf>
      <font>
        <b val="0"/>
        <i val="0"/>
        <strike val="0"/>
        <condense val="0"/>
        <extend val="0"/>
        <outline val="0"/>
        <shadow val="0"/>
        <u val="none"/>
        <vertAlign val="baseline"/>
        <sz val="16"/>
        <color rgb="FFFF0000"/>
        <name val="Arial"/>
        <family val="2"/>
        <scheme val="none"/>
      </font>
      <fill>
        <patternFill patternType="none">
          <fgColor indexed="64"/>
          <bgColor indexed="65"/>
        </patternFill>
      </fill>
      <alignment horizontal="general" vertical="center" textRotation="0" wrapText="0" indent="0" justifyLastLine="0" shrinkToFit="0" readingOrder="0"/>
    </dxf>
    <dxf>
      <fill>
        <patternFill>
          <bgColor theme="9" tint="-0.24994659260841701"/>
        </patternFill>
      </fill>
    </dxf>
    <dxf>
      <fill>
        <patternFill>
          <bgColor rgb="FFFFFF00"/>
        </patternFill>
      </fill>
    </dxf>
    <dxf>
      <fill>
        <patternFill>
          <bgColor rgb="FF92D050"/>
        </patternFill>
      </fill>
    </dxf>
    <dxf>
      <fill>
        <patternFill>
          <bgColor rgb="FFC00000"/>
        </patternFill>
      </fill>
    </dxf>
    <dxf>
      <fill>
        <patternFill>
          <bgColor rgb="FFFFFF66"/>
        </patternFill>
      </fill>
    </dxf>
    <dxf>
      <fill>
        <patternFill>
          <bgColor rgb="FFFF0000"/>
        </patternFill>
      </fill>
    </dxf>
    <dxf>
      <fill>
        <patternFill>
          <bgColor rgb="FFFFC000"/>
        </patternFill>
      </fill>
    </dxf>
    <dxf>
      <fill>
        <patternFill>
          <bgColor rgb="FF00B050"/>
        </patternFill>
      </fill>
    </dxf>
    <dxf>
      <font>
        <color auto="1"/>
      </font>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66"/>
        </patternFill>
      </fill>
    </dxf>
    <dxf>
      <font>
        <color auto="1"/>
      </font>
      <fill>
        <patternFill>
          <bgColor rgb="FF92D050"/>
        </patternFill>
      </fill>
    </dxf>
    <dxf>
      <fill>
        <patternFill>
          <bgColor theme="9" tint="-0.24994659260841701"/>
        </patternFill>
      </fill>
    </dxf>
    <dxf>
      <fill>
        <patternFill>
          <bgColor rgb="FFFFFF00"/>
        </patternFill>
      </fill>
    </dxf>
    <dxf>
      <fill>
        <patternFill>
          <bgColor rgb="FF92D050"/>
        </patternFill>
      </fill>
    </dxf>
    <dxf>
      <fill>
        <patternFill>
          <bgColor rgb="FFC00000"/>
        </patternFill>
      </fill>
    </dxf>
    <dxf>
      <fill>
        <patternFill>
          <bgColor rgb="FFFFFF00"/>
        </patternFill>
      </fill>
    </dxf>
    <dxf>
      <fill>
        <patternFill>
          <bgColor rgb="FF92D050"/>
        </patternFill>
      </fill>
    </dxf>
    <dxf>
      <fill>
        <patternFill>
          <bgColor theme="9" tint="-0.24994659260841701"/>
        </patternFill>
      </fill>
    </dxf>
    <dxf>
      <fill>
        <patternFill>
          <bgColor rgb="FFC00000"/>
        </patternFill>
      </fill>
    </dxf>
    <dxf>
      <fill>
        <patternFill>
          <bgColor rgb="FFFFFF00"/>
        </patternFill>
      </fill>
    </dxf>
    <dxf>
      <fill>
        <patternFill>
          <bgColor rgb="FF92D050"/>
        </patternFill>
      </fill>
    </dxf>
    <dxf>
      <fill>
        <patternFill>
          <bgColor theme="9" tint="-0.24994659260841701"/>
        </patternFill>
      </fill>
    </dxf>
    <dxf>
      <fill>
        <patternFill>
          <bgColor rgb="FFC0000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C00000"/>
        </patternFill>
      </fill>
    </dxf>
    <dxf>
      <fill>
        <patternFill>
          <bgColor rgb="FF92D050"/>
        </patternFill>
      </fill>
    </dxf>
    <dxf>
      <fill>
        <patternFill>
          <bgColor theme="9" tint="-0.24994659260841701"/>
        </patternFill>
      </fill>
    </dxf>
    <dxf>
      <fill>
        <patternFill>
          <bgColor rgb="FFFFFF00"/>
        </patternFill>
      </fill>
    </dxf>
    <dxf>
      <fill>
        <patternFill>
          <bgColor rgb="FF92D050"/>
        </patternFill>
      </fill>
    </dxf>
    <dxf>
      <fill>
        <patternFill>
          <bgColor rgb="FFFFFF00"/>
        </patternFill>
      </fill>
    </dxf>
    <dxf>
      <fill>
        <patternFill>
          <bgColor rgb="FFC00000"/>
        </patternFill>
      </fill>
    </dxf>
    <dxf>
      <fill>
        <patternFill>
          <bgColor theme="9" tint="-0.24994659260841701"/>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theme="9" tint="-0.24994659260841701"/>
        </patternFill>
      </fill>
    </dxf>
    <dxf>
      <fill>
        <patternFill>
          <bgColor rgb="FFFFFF00"/>
        </patternFill>
      </fill>
    </dxf>
    <dxf>
      <fill>
        <patternFill>
          <bgColor rgb="FF92D050"/>
        </patternFill>
      </fill>
    </dxf>
    <dxf>
      <fill>
        <patternFill>
          <bgColor rgb="FFC0000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ont>
        <color rgb="FF9C0006"/>
      </font>
      <fill>
        <patternFill>
          <bgColor rgb="FFFFC7CE"/>
        </patternFill>
      </fill>
    </dxf>
    <dxf>
      <fill>
        <patternFill>
          <bgColor rgb="FFFFC000"/>
        </patternFill>
      </fill>
    </dxf>
    <dxf>
      <fill>
        <patternFill>
          <bgColor rgb="FFFFFF66"/>
        </patternFill>
      </fill>
    </dxf>
    <dxf>
      <fill>
        <patternFill>
          <bgColor rgb="FF00B050"/>
        </patternFill>
      </fill>
    </dxf>
    <dxf>
      <fill>
        <patternFill>
          <bgColor rgb="FFFF0000"/>
        </patternFill>
      </fill>
    </dxf>
    <dxf>
      <font>
        <color auto="1"/>
      </font>
      <fill>
        <patternFill>
          <bgColor rgb="FF92D050"/>
        </patternFill>
      </fill>
    </dxf>
    <dxf>
      <font>
        <color auto="1"/>
      </font>
      <fill>
        <patternFill>
          <bgColor rgb="FF92D050"/>
        </patternFill>
      </fill>
    </dxf>
    <dxf>
      <fill>
        <patternFill>
          <bgColor rgb="FFFFFF66"/>
        </patternFill>
      </fill>
    </dxf>
    <dxf>
      <fill>
        <patternFill>
          <bgColor rgb="FFFFC000"/>
        </patternFill>
      </fill>
    </dxf>
    <dxf>
      <fill>
        <patternFill>
          <bgColor rgb="FFFF0000"/>
        </patternFill>
      </fill>
    </dxf>
    <dxf>
      <fill>
        <patternFill>
          <bgColor rgb="FF00B050"/>
        </patternFill>
      </fill>
    </dxf>
    <dxf>
      <fill>
        <patternFill>
          <bgColor rgb="FFFFC000"/>
        </patternFill>
      </fill>
    </dxf>
    <dxf>
      <font>
        <color auto="1"/>
      </font>
      <fill>
        <patternFill>
          <bgColor rgb="FF92D050"/>
        </patternFill>
      </fill>
    </dxf>
    <dxf>
      <fill>
        <patternFill>
          <bgColor rgb="FF00B050"/>
        </patternFill>
      </fill>
    </dxf>
    <dxf>
      <fill>
        <patternFill>
          <bgColor rgb="FFFFFF66"/>
        </patternFill>
      </fill>
    </dxf>
    <dxf>
      <fill>
        <patternFill>
          <bgColor rgb="FFFF000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FFC000"/>
        </patternFill>
      </fill>
    </dxf>
    <dxf>
      <fill>
        <patternFill>
          <bgColor rgb="FF00B050"/>
        </patternFill>
      </fill>
    </dxf>
    <dxf>
      <font>
        <color auto="1"/>
      </font>
      <fill>
        <patternFill>
          <bgColor rgb="FF92D050"/>
        </patternFill>
      </fill>
    </dxf>
    <dxf>
      <fill>
        <patternFill>
          <bgColor rgb="FFFFFF66"/>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0000"/>
        </patternFill>
      </fill>
    </dxf>
    <dxf>
      <fill>
        <patternFill>
          <bgColor rgb="FFFFC000"/>
        </patternFill>
      </fill>
    </dxf>
    <dxf>
      <fill>
        <patternFill>
          <bgColor rgb="FF00B050"/>
        </patternFill>
      </fill>
    </dxf>
    <dxf>
      <fill>
        <patternFill>
          <bgColor rgb="FFFFC000"/>
        </patternFill>
      </fill>
    </dxf>
    <dxf>
      <fill>
        <patternFill>
          <bgColor rgb="FFFF0000"/>
        </patternFill>
      </fill>
    </dxf>
    <dxf>
      <fill>
        <patternFill>
          <bgColor rgb="FFFFFF66"/>
        </patternFill>
      </fill>
    </dxf>
    <dxf>
      <font>
        <color auto="1"/>
      </font>
      <fill>
        <patternFill>
          <bgColor rgb="FF92D050"/>
        </patternFill>
      </fill>
    </dxf>
    <dxf>
      <fill>
        <patternFill>
          <bgColor rgb="FFFFFF66"/>
        </patternFill>
      </fill>
    </dxf>
    <dxf>
      <fill>
        <patternFill>
          <bgColor rgb="FF00B050"/>
        </patternFill>
      </fill>
    </dxf>
    <dxf>
      <fill>
        <patternFill>
          <bgColor rgb="FFFF0000"/>
        </patternFill>
      </fill>
    </dxf>
    <dxf>
      <font>
        <color auto="1"/>
      </font>
      <fill>
        <patternFill>
          <bgColor rgb="FF92D050"/>
        </patternFill>
      </fill>
    </dxf>
    <dxf>
      <fill>
        <patternFill>
          <bgColor rgb="FFFFC000"/>
        </patternFill>
      </fill>
    </dxf>
    <dxf>
      <fill>
        <patternFill>
          <bgColor rgb="FFFFC000"/>
        </patternFill>
      </fill>
    </dxf>
    <dxf>
      <fill>
        <patternFill>
          <bgColor rgb="FFFFFF66"/>
        </patternFill>
      </fill>
    </dxf>
    <dxf>
      <fill>
        <patternFill>
          <bgColor rgb="FF00B050"/>
        </patternFill>
      </fill>
    </dxf>
    <dxf>
      <fill>
        <patternFill>
          <bgColor rgb="FFFF0000"/>
        </patternFill>
      </fill>
    </dxf>
    <dxf>
      <font>
        <color auto="1"/>
      </font>
      <fill>
        <patternFill>
          <bgColor rgb="FF92D050"/>
        </patternFill>
      </fill>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s>
  <tableStyles count="0" defaultTableStyle="TableStyleMedium2" defaultPivotStyle="PivotStyleLight16"/>
  <colors>
    <mruColors>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1.xml"/><Relationship Id="rId5" Type="http://schemas.openxmlformats.org/officeDocument/2006/relationships/worksheet" Target="worksheets/sheet5.xml"/><Relationship Id="rId15" Type="http://schemas.openxmlformats.org/officeDocument/2006/relationships/sheetMetadata" Target="metadata.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452439</xdr:colOff>
      <xdr:row>0</xdr:row>
      <xdr:rowOff>47625</xdr:rowOff>
    </xdr:from>
    <xdr:to>
      <xdr:col>1</xdr:col>
      <xdr:colOff>1174751</xdr:colOff>
      <xdr:row>3</xdr:row>
      <xdr:rowOff>84492</xdr:rowOff>
    </xdr:to>
    <xdr:pic>
      <xdr:nvPicPr>
        <xdr:cNvPr id="2" name="Imagen 1">
          <a:extLst>
            <a:ext uri="{FF2B5EF4-FFF2-40B4-BE49-F238E27FC236}">
              <a16:creationId xmlns:a16="http://schemas.microsoft.com/office/drawing/2014/main" id="{EEF8DA2A-66F0-4DC5-BF82-A3350C3220C0}"/>
            </a:ext>
          </a:extLst>
        </xdr:cNvPr>
        <xdr:cNvPicPr>
          <a:picLocks noChangeAspect="1"/>
        </xdr:cNvPicPr>
      </xdr:nvPicPr>
      <xdr:blipFill>
        <a:blip xmlns:r="http://schemas.openxmlformats.org/officeDocument/2006/relationships" r:embed="rId1"/>
        <a:stretch>
          <a:fillRect/>
        </a:stretch>
      </xdr:blipFill>
      <xdr:spPr>
        <a:xfrm>
          <a:off x="635002" y="47625"/>
          <a:ext cx="722312" cy="60836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636327</xdr:colOff>
      <xdr:row>0</xdr:row>
      <xdr:rowOff>63500</xdr:rowOff>
    </xdr:from>
    <xdr:to>
      <xdr:col>2</xdr:col>
      <xdr:colOff>738187</xdr:colOff>
      <xdr:row>3</xdr:row>
      <xdr:rowOff>191411</xdr:rowOff>
    </xdr:to>
    <xdr:pic>
      <xdr:nvPicPr>
        <xdr:cNvPr id="2" name="Imagen 1">
          <a:extLst>
            <a:ext uri="{FF2B5EF4-FFF2-40B4-BE49-F238E27FC236}">
              <a16:creationId xmlns:a16="http://schemas.microsoft.com/office/drawing/2014/main" id="{6AD5DBC8-C320-4F78-AA78-307E2B5D38D5}"/>
            </a:ext>
          </a:extLst>
        </xdr:cNvPr>
        <xdr:cNvPicPr>
          <a:picLocks noChangeAspect="1"/>
        </xdr:cNvPicPr>
      </xdr:nvPicPr>
      <xdr:blipFill>
        <a:blip xmlns:r="http://schemas.openxmlformats.org/officeDocument/2006/relationships" r:embed="rId1"/>
        <a:stretch>
          <a:fillRect/>
        </a:stretch>
      </xdr:blipFill>
      <xdr:spPr>
        <a:xfrm>
          <a:off x="898265" y="63500"/>
          <a:ext cx="1042453" cy="87800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500063</xdr:colOff>
      <xdr:row>0</xdr:row>
      <xdr:rowOff>71438</xdr:rowOff>
    </xdr:from>
    <xdr:to>
      <xdr:col>1</xdr:col>
      <xdr:colOff>1202532</xdr:colOff>
      <xdr:row>3</xdr:row>
      <xdr:rowOff>120167</xdr:rowOff>
    </xdr:to>
    <xdr:pic>
      <xdr:nvPicPr>
        <xdr:cNvPr id="2" name="Imagen 1">
          <a:extLst>
            <a:ext uri="{FF2B5EF4-FFF2-40B4-BE49-F238E27FC236}">
              <a16:creationId xmlns:a16="http://schemas.microsoft.com/office/drawing/2014/main" id="{F9F68C99-EB3F-4CB3-8054-9E692C917630}"/>
            </a:ext>
          </a:extLst>
        </xdr:cNvPr>
        <xdr:cNvPicPr>
          <a:picLocks noChangeAspect="1"/>
        </xdr:cNvPicPr>
      </xdr:nvPicPr>
      <xdr:blipFill>
        <a:blip xmlns:r="http://schemas.openxmlformats.org/officeDocument/2006/relationships" r:embed="rId1"/>
        <a:stretch>
          <a:fillRect/>
        </a:stretch>
      </xdr:blipFill>
      <xdr:spPr>
        <a:xfrm>
          <a:off x="1262063" y="71438"/>
          <a:ext cx="702469" cy="59165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588818</xdr:colOff>
      <xdr:row>0</xdr:row>
      <xdr:rowOff>69273</xdr:rowOff>
    </xdr:from>
    <xdr:to>
      <xdr:col>1</xdr:col>
      <xdr:colOff>1870364</xdr:colOff>
      <xdr:row>3</xdr:row>
      <xdr:rowOff>161518</xdr:rowOff>
    </xdr:to>
    <xdr:pic>
      <xdr:nvPicPr>
        <xdr:cNvPr id="2" name="Imagen 1">
          <a:extLst>
            <a:ext uri="{FF2B5EF4-FFF2-40B4-BE49-F238E27FC236}">
              <a16:creationId xmlns:a16="http://schemas.microsoft.com/office/drawing/2014/main" id="{BA37A43C-DDF8-4466-958D-8EBC7520D3A3}"/>
            </a:ext>
          </a:extLst>
        </xdr:cNvPr>
        <xdr:cNvPicPr>
          <a:picLocks noChangeAspect="1"/>
        </xdr:cNvPicPr>
      </xdr:nvPicPr>
      <xdr:blipFill>
        <a:blip xmlns:r="http://schemas.openxmlformats.org/officeDocument/2006/relationships" r:embed="rId1"/>
        <a:stretch>
          <a:fillRect/>
        </a:stretch>
      </xdr:blipFill>
      <xdr:spPr>
        <a:xfrm>
          <a:off x="1350818" y="69273"/>
          <a:ext cx="1281546" cy="107938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123826</xdr:colOff>
      <xdr:row>0</xdr:row>
      <xdr:rowOff>1</xdr:rowOff>
    </xdr:from>
    <xdr:to>
      <xdr:col>1</xdr:col>
      <xdr:colOff>809626</xdr:colOff>
      <xdr:row>3</xdr:row>
      <xdr:rowOff>6115</xdr:rowOff>
    </xdr:to>
    <xdr:pic>
      <xdr:nvPicPr>
        <xdr:cNvPr id="3" name="Imagen 2">
          <a:extLst>
            <a:ext uri="{FF2B5EF4-FFF2-40B4-BE49-F238E27FC236}">
              <a16:creationId xmlns:a16="http://schemas.microsoft.com/office/drawing/2014/main" id="{387100A6-1970-4B55-9F83-ACA09244E14C}"/>
            </a:ext>
          </a:extLst>
        </xdr:cNvPr>
        <xdr:cNvPicPr>
          <a:picLocks noChangeAspect="1"/>
        </xdr:cNvPicPr>
      </xdr:nvPicPr>
      <xdr:blipFill>
        <a:blip xmlns:r="http://schemas.openxmlformats.org/officeDocument/2006/relationships" r:embed="rId1"/>
        <a:stretch>
          <a:fillRect/>
        </a:stretch>
      </xdr:blipFill>
      <xdr:spPr>
        <a:xfrm>
          <a:off x="1076326" y="1"/>
          <a:ext cx="685800" cy="57761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408214</xdr:colOff>
      <xdr:row>78</xdr:row>
      <xdr:rowOff>136072</xdr:rowOff>
    </xdr:from>
    <xdr:to>
      <xdr:col>2</xdr:col>
      <xdr:colOff>3351709</xdr:colOff>
      <xdr:row>79</xdr:row>
      <xdr:rowOff>63047</xdr:rowOff>
    </xdr:to>
    <xdr:grpSp>
      <xdr:nvGrpSpPr>
        <xdr:cNvPr id="3" name="Agrupar 1">
          <a:extLst>
            <a:ext uri="{FF2B5EF4-FFF2-40B4-BE49-F238E27FC236}">
              <a16:creationId xmlns:a16="http://schemas.microsoft.com/office/drawing/2014/main" id="{010526ED-8781-4FAD-A771-426B278B34ED}"/>
            </a:ext>
          </a:extLst>
        </xdr:cNvPr>
        <xdr:cNvGrpSpPr/>
      </xdr:nvGrpSpPr>
      <xdr:grpSpPr>
        <a:xfrm>
          <a:off x="408214" y="31044697"/>
          <a:ext cx="8477520" cy="117475"/>
          <a:chOff x="0" y="0"/>
          <a:chExt cx="7883152" cy="117639"/>
        </a:xfrm>
      </xdr:grpSpPr>
      <xdr:sp macro="" textlink="">
        <xdr:nvSpPr>
          <xdr:cNvPr id="4" name="Rectángulo 3">
            <a:extLst>
              <a:ext uri="{FF2B5EF4-FFF2-40B4-BE49-F238E27FC236}">
                <a16:creationId xmlns:a16="http://schemas.microsoft.com/office/drawing/2014/main" id="{6ACFD8C4-87A4-4E0D-9223-BFB1BDF21B8D}"/>
              </a:ext>
            </a:extLst>
          </xdr:cNvPr>
          <xdr:cNvSpPr/>
        </xdr:nvSpPr>
        <xdr:spPr>
          <a:xfrm>
            <a:off x="0" y="0"/>
            <a:ext cx="2633976" cy="117639"/>
          </a:xfrm>
          <a:prstGeom prst="rect">
            <a:avLst/>
          </a:prstGeom>
          <a:solidFill>
            <a:srgbClr val="FFB62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sp macro="" textlink="">
        <xdr:nvSpPr>
          <xdr:cNvPr id="5" name="Rectángulo 4">
            <a:extLst>
              <a:ext uri="{FF2B5EF4-FFF2-40B4-BE49-F238E27FC236}">
                <a16:creationId xmlns:a16="http://schemas.microsoft.com/office/drawing/2014/main" id="{0EB06A3B-5048-40BD-8615-B71E0611F004}"/>
              </a:ext>
            </a:extLst>
          </xdr:cNvPr>
          <xdr:cNvSpPr/>
        </xdr:nvSpPr>
        <xdr:spPr>
          <a:xfrm>
            <a:off x="2621707" y="0"/>
            <a:ext cx="2633345" cy="117475"/>
          </a:xfrm>
          <a:prstGeom prst="rect">
            <a:avLst/>
          </a:prstGeom>
          <a:solidFill>
            <a:srgbClr val="004B9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sp macro="" textlink="">
        <xdr:nvSpPr>
          <xdr:cNvPr id="6" name="Rectángulo 5">
            <a:extLst>
              <a:ext uri="{FF2B5EF4-FFF2-40B4-BE49-F238E27FC236}">
                <a16:creationId xmlns:a16="http://schemas.microsoft.com/office/drawing/2014/main" id="{68C2F5D0-7122-452F-9B66-71B91A78D565}"/>
              </a:ext>
            </a:extLst>
          </xdr:cNvPr>
          <xdr:cNvSpPr/>
        </xdr:nvSpPr>
        <xdr:spPr>
          <a:xfrm>
            <a:off x="5249807" y="0"/>
            <a:ext cx="2633345" cy="117475"/>
          </a:xfrm>
          <a:prstGeom prst="rect">
            <a:avLst/>
          </a:prstGeom>
          <a:solidFill>
            <a:srgbClr val="FA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grpSp>
    <xdr:clientData/>
  </xdr:twoCellAnchor>
  <xdr:twoCellAnchor>
    <xdr:from>
      <xdr:col>1</xdr:col>
      <xdr:colOff>1319892</xdr:colOff>
      <xdr:row>7</xdr:row>
      <xdr:rowOff>326572</xdr:rowOff>
    </xdr:from>
    <xdr:to>
      <xdr:col>1</xdr:col>
      <xdr:colOff>2349229</xdr:colOff>
      <xdr:row>7</xdr:row>
      <xdr:rowOff>371657</xdr:rowOff>
    </xdr:to>
    <xdr:grpSp>
      <xdr:nvGrpSpPr>
        <xdr:cNvPr id="7" name="Agrupar 207">
          <a:extLst>
            <a:ext uri="{FF2B5EF4-FFF2-40B4-BE49-F238E27FC236}">
              <a16:creationId xmlns:a16="http://schemas.microsoft.com/office/drawing/2014/main" id="{17C57FD8-538A-4958-B8E2-0CFEDA348C8B}"/>
            </a:ext>
          </a:extLst>
        </xdr:cNvPr>
        <xdr:cNvGrpSpPr/>
      </xdr:nvGrpSpPr>
      <xdr:grpSpPr>
        <a:xfrm>
          <a:off x="2205717" y="2964997"/>
          <a:ext cx="1029337" cy="45085"/>
          <a:chOff x="0" y="0"/>
          <a:chExt cx="7975600" cy="116840"/>
        </a:xfrm>
      </xdr:grpSpPr>
      <xdr:sp macro="" textlink="">
        <xdr:nvSpPr>
          <xdr:cNvPr id="8" name="Rectángulo 7">
            <a:extLst>
              <a:ext uri="{FF2B5EF4-FFF2-40B4-BE49-F238E27FC236}">
                <a16:creationId xmlns:a16="http://schemas.microsoft.com/office/drawing/2014/main" id="{B63DABEF-A1AE-4ACB-8488-DB5973DC158F}"/>
              </a:ext>
            </a:extLst>
          </xdr:cNvPr>
          <xdr:cNvSpPr/>
        </xdr:nvSpPr>
        <xdr:spPr>
          <a:xfrm>
            <a:off x="0" y="0"/>
            <a:ext cx="2717800" cy="116840"/>
          </a:xfrm>
          <a:prstGeom prst="rect">
            <a:avLst/>
          </a:prstGeom>
          <a:solidFill>
            <a:srgbClr val="FFB62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sp macro="" textlink="">
        <xdr:nvSpPr>
          <xdr:cNvPr id="9" name="Rectángulo 8">
            <a:extLst>
              <a:ext uri="{FF2B5EF4-FFF2-40B4-BE49-F238E27FC236}">
                <a16:creationId xmlns:a16="http://schemas.microsoft.com/office/drawing/2014/main" id="{63EF27A5-1F90-4EDF-AABB-0D160AB8AAED}"/>
              </a:ext>
            </a:extLst>
          </xdr:cNvPr>
          <xdr:cNvSpPr/>
        </xdr:nvSpPr>
        <xdr:spPr>
          <a:xfrm>
            <a:off x="2628900" y="0"/>
            <a:ext cx="2717800" cy="116840"/>
          </a:xfrm>
          <a:prstGeom prst="rect">
            <a:avLst/>
          </a:prstGeom>
          <a:solidFill>
            <a:srgbClr val="004B9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sp macro="" textlink="">
        <xdr:nvSpPr>
          <xdr:cNvPr id="10" name="Rectángulo 9">
            <a:extLst>
              <a:ext uri="{FF2B5EF4-FFF2-40B4-BE49-F238E27FC236}">
                <a16:creationId xmlns:a16="http://schemas.microsoft.com/office/drawing/2014/main" id="{6DA8E81A-E093-4E21-B55D-F4EBBDA8A51E}"/>
              </a:ext>
            </a:extLst>
          </xdr:cNvPr>
          <xdr:cNvSpPr/>
        </xdr:nvSpPr>
        <xdr:spPr>
          <a:xfrm>
            <a:off x="5257800" y="0"/>
            <a:ext cx="2717800" cy="116840"/>
          </a:xfrm>
          <a:prstGeom prst="rect">
            <a:avLst/>
          </a:prstGeom>
          <a:solidFill>
            <a:srgbClr val="FA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grpSp>
    <xdr:clientData/>
  </xdr:twoCellAnchor>
  <xdr:twoCellAnchor editAs="oneCell">
    <xdr:from>
      <xdr:col>0</xdr:col>
      <xdr:colOff>80598</xdr:colOff>
      <xdr:row>0</xdr:row>
      <xdr:rowOff>80599</xdr:rowOff>
    </xdr:from>
    <xdr:to>
      <xdr:col>0</xdr:col>
      <xdr:colOff>791310</xdr:colOff>
      <xdr:row>3</xdr:row>
      <xdr:rowOff>107695</xdr:rowOff>
    </xdr:to>
    <xdr:pic>
      <xdr:nvPicPr>
        <xdr:cNvPr id="11" name="Imagen 10">
          <a:extLst>
            <a:ext uri="{FF2B5EF4-FFF2-40B4-BE49-F238E27FC236}">
              <a16:creationId xmlns:a16="http://schemas.microsoft.com/office/drawing/2014/main" id="{95C0FD84-1226-473E-871D-FBDEB9C3F577}"/>
            </a:ext>
          </a:extLst>
        </xdr:cNvPr>
        <xdr:cNvPicPr>
          <a:picLocks noChangeAspect="1"/>
        </xdr:cNvPicPr>
      </xdr:nvPicPr>
      <xdr:blipFill>
        <a:blip xmlns:r="http://schemas.openxmlformats.org/officeDocument/2006/relationships" r:embed="rId1"/>
        <a:stretch>
          <a:fillRect/>
        </a:stretch>
      </xdr:blipFill>
      <xdr:spPr>
        <a:xfrm>
          <a:off x="80598" y="80599"/>
          <a:ext cx="710712" cy="598596"/>
        </a:xfrm>
        <a:prstGeom prst="rect">
          <a:avLst/>
        </a:prstGeom>
      </xdr:spPr>
    </xdr:pic>
    <xdr:clientData/>
  </xdr:twoCellAnchor>
  <xdr:twoCellAnchor editAs="oneCell">
    <xdr:from>
      <xdr:col>2</xdr:col>
      <xdr:colOff>1487365</xdr:colOff>
      <xdr:row>4</xdr:row>
      <xdr:rowOff>21981</xdr:rowOff>
    </xdr:from>
    <xdr:to>
      <xdr:col>2</xdr:col>
      <xdr:colOff>3655013</xdr:colOff>
      <xdr:row>5</xdr:row>
      <xdr:rowOff>2491</xdr:rowOff>
    </xdr:to>
    <xdr:pic>
      <xdr:nvPicPr>
        <xdr:cNvPr id="12" name="Imagen 11">
          <a:extLst>
            <a:ext uri="{FF2B5EF4-FFF2-40B4-BE49-F238E27FC236}">
              <a16:creationId xmlns:a16="http://schemas.microsoft.com/office/drawing/2014/main" id="{133C5AD9-E4AF-40B8-8A60-900CD0273FA1}"/>
            </a:ext>
          </a:extLst>
        </xdr:cNvPr>
        <xdr:cNvPicPr/>
      </xdr:nvPicPr>
      <xdr:blipFill rotWithShape="1">
        <a:blip xmlns:r="http://schemas.openxmlformats.org/officeDocument/2006/relationships" r:embed="rId2"/>
        <a:srcRect r="12068"/>
        <a:stretch/>
      </xdr:blipFill>
      <xdr:spPr bwMode="auto">
        <a:xfrm>
          <a:off x="7019192" y="783981"/>
          <a:ext cx="2167648" cy="493395"/>
        </a:xfrm>
        <a:prstGeom prst="rect">
          <a:avLst/>
        </a:prstGeom>
        <a:ln>
          <a:noFill/>
        </a:ln>
        <a:extLst>
          <a:ext uri="{53640926-AAD7-44D8-BBD7-CCE9431645EC}">
            <a14:shadowObscured xmlns:a14="http://schemas.microsoft.com/office/drawing/2010/main"/>
          </a:ext>
        </a:extLst>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dres Marin" refreshedDate="44186.276661689815" createdVersion="6" refreshedVersion="6" minRefreshableVersion="3" recordCount="10" xr:uid="{00000000-000A-0000-FFFF-FFFF0400000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500-000000000000}" name="TablaDinámica1" cacheId="7541"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E213:F225"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formats count="6">
    <format dxfId="109">
      <pivotArea type="all" dataOnly="0" outline="0" fieldPosition="0"/>
    </format>
    <format dxfId="110">
      <pivotArea field="0" type="button" dataOnly="0" labelOnly="1" outline="0" axis="axisRow" fieldPosition="0"/>
    </format>
    <format dxfId="111">
      <pivotArea field="1" type="button" dataOnly="0" labelOnly="1" outline="0" axis="axisRow" fieldPosition="1"/>
    </format>
    <format dxfId="112">
      <pivotArea dataOnly="0" labelOnly="1" outline="0" fieldPosition="0">
        <references count="1">
          <reference field="0" count="0"/>
        </references>
      </pivotArea>
    </format>
    <format dxfId="113">
      <pivotArea dataOnly="0" labelOnly="1" outline="0" fieldPosition="0">
        <references count="2">
          <reference field="0" count="1" selected="0">
            <x v="0"/>
          </reference>
          <reference field="1" count="5">
            <x v="0"/>
            <x v="6"/>
            <x v="7"/>
            <x v="8"/>
            <x v="9"/>
          </reference>
        </references>
      </pivotArea>
    </format>
    <format dxfId="114">
      <pivotArea dataOnly="0" labelOnly="1" outline="0" fieldPosition="0">
        <references count="2">
          <reference field="0" count="1" selected="0">
            <x v="1"/>
          </reference>
          <reference field="1" count="5">
            <x v="1"/>
            <x v="2"/>
            <x v="3"/>
            <x v="4"/>
            <x v="5"/>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B213:C223" totalsRowShown="0" headerRowDxfId="3" dataDxfId="2">
  <autoFilter ref="B213:C223" xr:uid="{00000000-0009-0000-0100-000001000000}"/>
  <tableColumns count="2">
    <tableColumn id="1" xr3:uid="{00000000-0010-0000-0000-000001000000}" name="Criterios" dataDxfId="1"/>
    <tableColumn id="2" xr3:uid="{00000000-0010-0000-0000-000002000000}" name="Subcriterios" dataDxfId="0"/>
  </tableColumns>
  <tableStyleInfo name="TableStyleMedium2"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pivotTable" Target="../pivotTables/pivotTable1.xml"/><Relationship Id="rId4" Type="http://schemas.openxmlformats.org/officeDocument/2006/relationships/table" Target="../tables/table1.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B953BC-949A-4331-9729-6A3945B4EEDE}">
  <dimension ref="B1:H50"/>
  <sheetViews>
    <sheetView zoomScaleNormal="100" workbookViewId="0">
      <selection activeCell="B8" sqref="B8:H9"/>
    </sheetView>
  </sheetViews>
  <sheetFormatPr defaultColWidth="11.42578125" defaultRowHeight="15"/>
  <cols>
    <col min="1" max="1" width="2.7109375" style="55" customWidth="1" collapsed="1"/>
    <col min="2" max="3" width="24.7109375" style="55" customWidth="1" collapsed="1"/>
    <col min="4" max="4" width="16" style="55" customWidth="1" collapsed="1"/>
    <col min="5" max="5" width="24.7109375" style="55" customWidth="1" collapsed="1"/>
    <col min="6" max="6" width="27.7109375" style="55" customWidth="1" collapsed="1"/>
    <col min="7" max="7" width="24.7109375" style="55" customWidth="1" collapsed="1"/>
    <col min="8" max="8" width="40.28515625" style="55" customWidth="1" collapsed="1"/>
    <col min="9" max="16384" width="11.42578125" style="55" collapsed="1"/>
  </cols>
  <sheetData>
    <row r="1" spans="2:8">
      <c r="B1" s="165"/>
      <c r="C1" s="166" t="s">
        <v>0</v>
      </c>
      <c r="D1" s="167"/>
      <c r="E1" s="167"/>
      <c r="F1" s="167"/>
      <c r="G1" s="167"/>
      <c r="H1" s="119" t="s">
        <v>1</v>
      </c>
    </row>
    <row r="2" spans="2:8">
      <c r="B2" s="165"/>
      <c r="C2" s="167"/>
      <c r="D2" s="167"/>
      <c r="E2" s="167"/>
      <c r="F2" s="167"/>
      <c r="G2" s="167"/>
      <c r="H2" s="119" t="s">
        <v>2</v>
      </c>
    </row>
    <row r="3" spans="2:8">
      <c r="B3" s="165"/>
      <c r="C3" s="167"/>
      <c r="D3" s="167"/>
      <c r="E3" s="167"/>
      <c r="F3" s="167"/>
      <c r="G3" s="167"/>
      <c r="H3" s="119" t="s">
        <v>3</v>
      </c>
    </row>
    <row r="4" spans="2:8">
      <c r="B4" s="165"/>
      <c r="C4" s="167"/>
      <c r="D4" s="167"/>
      <c r="E4" s="167"/>
      <c r="F4" s="167"/>
      <c r="G4" s="167"/>
      <c r="H4" s="119" t="s">
        <v>4</v>
      </c>
    </row>
    <row r="5" spans="2:8">
      <c r="B5" s="159"/>
      <c r="C5" s="160"/>
      <c r="D5" s="160"/>
      <c r="E5" s="160"/>
      <c r="F5" s="160"/>
      <c r="G5" s="160"/>
      <c r="H5" s="161"/>
    </row>
    <row r="6" spans="2:8" ht="18">
      <c r="B6" s="168" t="s">
        <v>5</v>
      </c>
      <c r="C6" s="168"/>
      <c r="D6" s="168"/>
      <c r="E6" s="168"/>
      <c r="F6" s="168"/>
      <c r="G6" s="168"/>
      <c r="H6" s="168"/>
    </row>
    <row r="7" spans="2:8">
      <c r="B7" s="162"/>
      <c r="C7" s="163"/>
      <c r="D7" s="163"/>
      <c r="E7" s="163"/>
      <c r="F7" s="163"/>
      <c r="G7" s="163"/>
      <c r="H7" s="164"/>
    </row>
    <row r="8" spans="2:8" ht="63" customHeight="1">
      <c r="B8" s="169" t="s">
        <v>6</v>
      </c>
      <c r="C8" s="169"/>
      <c r="D8" s="169"/>
      <c r="E8" s="169"/>
      <c r="F8" s="169"/>
      <c r="G8" s="169"/>
      <c r="H8" s="169"/>
    </row>
    <row r="9" spans="2:8" ht="63" customHeight="1">
      <c r="B9" s="169"/>
      <c r="C9" s="169"/>
      <c r="D9" s="169"/>
      <c r="E9" s="169"/>
      <c r="F9" s="169"/>
      <c r="G9" s="169"/>
      <c r="H9" s="169"/>
    </row>
    <row r="10" spans="2:8" ht="16.5">
      <c r="B10" s="170" t="s">
        <v>7</v>
      </c>
      <c r="C10" s="171"/>
      <c r="D10" s="171"/>
      <c r="E10" s="171"/>
      <c r="F10" s="171"/>
      <c r="G10" s="171"/>
      <c r="H10" s="171"/>
    </row>
    <row r="11" spans="2:8" ht="95.25" customHeight="1">
      <c r="B11" s="172" t="s">
        <v>8</v>
      </c>
      <c r="C11" s="172"/>
      <c r="D11" s="172"/>
      <c r="E11" s="172"/>
      <c r="F11" s="172"/>
      <c r="G11" s="172"/>
      <c r="H11" s="172"/>
    </row>
    <row r="12" spans="2:8" ht="16.5">
      <c r="B12" s="122"/>
      <c r="C12" s="123"/>
      <c r="D12" s="123"/>
      <c r="E12" s="123"/>
      <c r="F12" s="123"/>
      <c r="G12" s="123"/>
      <c r="H12" s="123"/>
    </row>
    <row r="13" spans="2:8" ht="16.5" customHeight="1">
      <c r="B13" s="173" t="s">
        <v>9</v>
      </c>
      <c r="C13" s="173"/>
      <c r="D13" s="173"/>
      <c r="E13" s="173"/>
      <c r="F13" s="173"/>
      <c r="G13" s="173"/>
      <c r="H13" s="173"/>
    </row>
    <row r="14" spans="2:8" ht="16.5" customHeight="1">
      <c r="B14" s="173"/>
      <c r="C14" s="173"/>
      <c r="D14" s="173"/>
      <c r="E14" s="173"/>
      <c r="F14" s="173"/>
      <c r="G14" s="173"/>
      <c r="H14" s="173"/>
    </row>
    <row r="15" spans="2:8" ht="11.65" customHeight="1">
      <c r="B15" s="124"/>
      <c r="C15" s="125"/>
      <c r="D15" s="125"/>
      <c r="E15" s="125"/>
      <c r="F15" s="125"/>
      <c r="G15" s="124"/>
      <c r="H15" s="124"/>
    </row>
    <row r="16" spans="2:8" ht="27.4" customHeight="1">
      <c r="B16" s="176" t="s">
        <v>10</v>
      </c>
      <c r="C16" s="176"/>
      <c r="D16" s="176"/>
      <c r="E16" s="176"/>
      <c r="F16" s="176"/>
      <c r="G16" s="176"/>
      <c r="H16" s="176"/>
    </row>
    <row r="17" spans="2:8">
      <c r="B17" s="125"/>
      <c r="C17" s="177" t="s">
        <v>11</v>
      </c>
      <c r="D17" s="177"/>
      <c r="E17" s="178" t="s">
        <v>12</v>
      </c>
      <c r="F17" s="178"/>
      <c r="G17" s="125"/>
      <c r="H17" s="125"/>
    </row>
    <row r="18" spans="2:8" ht="13.5" customHeight="1">
      <c r="B18" s="121"/>
      <c r="C18" s="174" t="s">
        <v>13</v>
      </c>
      <c r="D18" s="174"/>
      <c r="E18" s="175" t="s">
        <v>14</v>
      </c>
      <c r="F18" s="175"/>
      <c r="G18" s="121"/>
      <c r="H18" s="121"/>
    </row>
    <row r="19" spans="2:8" ht="13.5" customHeight="1">
      <c r="B19" s="121"/>
      <c r="C19" s="174" t="s">
        <v>15</v>
      </c>
      <c r="D19" s="174"/>
      <c r="E19" s="175" t="s">
        <v>16</v>
      </c>
      <c r="F19" s="175"/>
      <c r="G19" s="121"/>
      <c r="H19" s="121"/>
    </row>
    <row r="20" spans="2:8" ht="13.5" customHeight="1">
      <c r="B20" s="121"/>
      <c r="C20" s="174" t="s">
        <v>17</v>
      </c>
      <c r="D20" s="174"/>
      <c r="E20" s="175" t="s">
        <v>18</v>
      </c>
      <c r="F20" s="175"/>
      <c r="G20" s="121"/>
      <c r="H20" s="121"/>
    </row>
    <row r="21" spans="2:8" ht="27" customHeight="1">
      <c r="B21" s="121"/>
      <c r="C21" s="174" t="s">
        <v>19</v>
      </c>
      <c r="D21" s="174"/>
      <c r="E21" s="175" t="s">
        <v>20</v>
      </c>
      <c r="F21" s="175"/>
      <c r="G21" s="121"/>
      <c r="H21" s="121"/>
    </row>
    <row r="22" spans="2:8" ht="30" customHeight="1">
      <c r="B22" s="121"/>
      <c r="C22" s="179" t="s">
        <v>21</v>
      </c>
      <c r="D22" s="179"/>
      <c r="E22" s="175" t="s">
        <v>22</v>
      </c>
      <c r="F22" s="175"/>
      <c r="G22" s="121"/>
      <c r="H22" s="121"/>
    </row>
    <row r="23" spans="2:8" ht="44.25" customHeight="1">
      <c r="B23" s="121"/>
      <c r="C23" s="179" t="s">
        <v>23</v>
      </c>
      <c r="D23" s="179"/>
      <c r="E23" s="175" t="s">
        <v>24</v>
      </c>
      <c r="F23" s="175"/>
      <c r="G23" s="121"/>
      <c r="H23" s="121"/>
    </row>
    <row r="24" spans="2:8" ht="69" customHeight="1">
      <c r="B24" s="121"/>
      <c r="C24" s="179" t="s">
        <v>25</v>
      </c>
      <c r="D24" s="179"/>
      <c r="E24" s="175" t="s">
        <v>26</v>
      </c>
      <c r="F24" s="175"/>
      <c r="G24" s="121"/>
      <c r="H24" s="121"/>
    </row>
    <row r="25" spans="2:8" ht="69.75" customHeight="1">
      <c r="B25" s="121"/>
      <c r="C25" s="179" t="s">
        <v>27</v>
      </c>
      <c r="D25" s="179"/>
      <c r="E25" s="175" t="s">
        <v>28</v>
      </c>
      <c r="F25" s="175"/>
      <c r="G25" s="121"/>
      <c r="H25" s="121"/>
    </row>
    <row r="26" spans="2:8" ht="63.75" customHeight="1">
      <c r="B26" s="121"/>
      <c r="C26" s="179" t="s">
        <v>29</v>
      </c>
      <c r="D26" s="179"/>
      <c r="E26" s="175" t="s">
        <v>30</v>
      </c>
      <c r="F26" s="175"/>
      <c r="G26" s="121"/>
      <c r="H26" s="121"/>
    </row>
    <row r="27" spans="2:8" ht="64.5" customHeight="1">
      <c r="B27" s="121"/>
      <c r="C27" s="179" t="s">
        <v>31</v>
      </c>
      <c r="D27" s="179"/>
      <c r="E27" s="175" t="s">
        <v>32</v>
      </c>
      <c r="F27" s="175"/>
      <c r="G27" s="121"/>
      <c r="H27" s="121"/>
    </row>
    <row r="28" spans="2:8" ht="41.25" customHeight="1">
      <c r="B28" s="121"/>
      <c r="C28" s="179" t="s">
        <v>33</v>
      </c>
      <c r="D28" s="179"/>
      <c r="E28" s="175" t="s">
        <v>34</v>
      </c>
      <c r="F28" s="175"/>
      <c r="G28" s="121"/>
      <c r="H28" s="121"/>
    </row>
    <row r="29" spans="2:8" ht="40.5" customHeight="1">
      <c r="B29" s="121"/>
      <c r="C29" s="179" t="s">
        <v>35</v>
      </c>
      <c r="D29" s="179"/>
      <c r="E29" s="175" t="s">
        <v>36</v>
      </c>
      <c r="F29" s="175"/>
      <c r="G29" s="121"/>
      <c r="H29" s="121"/>
    </row>
    <row r="30" spans="2:8" ht="42" customHeight="1">
      <c r="B30" s="121"/>
      <c r="C30" s="179" t="s">
        <v>37</v>
      </c>
      <c r="D30" s="179"/>
      <c r="E30" s="175" t="s">
        <v>38</v>
      </c>
      <c r="F30" s="175"/>
      <c r="G30" s="121"/>
      <c r="H30" s="121"/>
    </row>
    <row r="31" spans="2:8" ht="24.75" customHeight="1">
      <c r="B31" s="121"/>
      <c r="C31" s="179" t="s">
        <v>39</v>
      </c>
      <c r="D31" s="179"/>
      <c r="E31" s="175" t="s">
        <v>40</v>
      </c>
      <c r="F31" s="175"/>
      <c r="G31" s="121"/>
      <c r="H31" s="121"/>
    </row>
    <row r="32" spans="2:8" ht="23.25" customHeight="1">
      <c r="B32" s="121"/>
      <c r="C32" s="179" t="s">
        <v>41</v>
      </c>
      <c r="D32" s="179"/>
      <c r="E32" s="175" t="s">
        <v>42</v>
      </c>
      <c r="F32" s="175"/>
      <c r="G32" s="121"/>
      <c r="H32" s="121"/>
    </row>
    <row r="33" spans="2:8" ht="30.75" customHeight="1">
      <c r="B33" s="121"/>
      <c r="C33" s="179" t="s">
        <v>43</v>
      </c>
      <c r="D33" s="179"/>
      <c r="E33" s="175" t="s">
        <v>44</v>
      </c>
      <c r="F33" s="175"/>
      <c r="G33" s="121"/>
      <c r="H33" s="121"/>
    </row>
    <row r="34" spans="2:8" ht="35.25" customHeight="1">
      <c r="B34" s="121"/>
      <c r="C34" s="179" t="s">
        <v>43</v>
      </c>
      <c r="D34" s="179"/>
      <c r="E34" s="175" t="s">
        <v>44</v>
      </c>
      <c r="F34" s="175"/>
      <c r="G34" s="121"/>
      <c r="H34" s="121"/>
    </row>
    <row r="35" spans="2:8" ht="33" customHeight="1">
      <c r="B35" s="121"/>
      <c r="C35" s="179" t="s">
        <v>45</v>
      </c>
      <c r="D35" s="179"/>
      <c r="E35" s="175" t="s">
        <v>46</v>
      </c>
      <c r="F35" s="175"/>
      <c r="G35" s="121"/>
      <c r="H35" s="121"/>
    </row>
    <row r="36" spans="2:8" ht="30" customHeight="1">
      <c r="B36" s="121"/>
      <c r="C36" s="179" t="s">
        <v>47</v>
      </c>
      <c r="D36" s="179"/>
      <c r="E36" s="175" t="s">
        <v>48</v>
      </c>
      <c r="F36" s="175"/>
      <c r="G36" s="121"/>
      <c r="H36" s="121"/>
    </row>
    <row r="37" spans="2:8" ht="35.25" customHeight="1">
      <c r="B37" s="121"/>
      <c r="C37" s="179" t="s">
        <v>49</v>
      </c>
      <c r="D37" s="179"/>
      <c r="E37" s="175" t="s">
        <v>50</v>
      </c>
      <c r="F37" s="175"/>
      <c r="G37" s="121"/>
      <c r="H37" s="121"/>
    </row>
    <row r="38" spans="2:8" ht="31.5" customHeight="1">
      <c r="B38" s="121"/>
      <c r="C38" s="179" t="s">
        <v>51</v>
      </c>
      <c r="D38" s="179"/>
      <c r="E38" s="175" t="s">
        <v>52</v>
      </c>
      <c r="F38" s="175"/>
      <c r="G38" s="121"/>
      <c r="H38" s="121"/>
    </row>
    <row r="39" spans="2:8" ht="54" customHeight="1">
      <c r="B39" s="121"/>
      <c r="C39" s="179" t="s">
        <v>53</v>
      </c>
      <c r="D39" s="179"/>
      <c r="E39" s="175" t="s">
        <v>54</v>
      </c>
      <c r="F39" s="175"/>
      <c r="G39" s="121"/>
      <c r="H39" s="121"/>
    </row>
    <row r="40" spans="2:8" ht="30.75" customHeight="1">
      <c r="B40" s="121"/>
      <c r="C40" s="179" t="s">
        <v>55</v>
      </c>
      <c r="D40" s="179"/>
      <c r="E40" s="175" t="s">
        <v>56</v>
      </c>
      <c r="F40" s="175"/>
      <c r="G40" s="121"/>
      <c r="H40" s="121"/>
    </row>
    <row r="41" spans="2:8" ht="74.25" customHeight="1">
      <c r="B41" s="121"/>
      <c r="C41" s="179" t="s">
        <v>57</v>
      </c>
      <c r="D41" s="179"/>
      <c r="E41" s="175" t="s">
        <v>58</v>
      </c>
      <c r="F41" s="175"/>
      <c r="G41" s="121"/>
      <c r="H41" s="121"/>
    </row>
    <row r="42" spans="2:8" ht="82.5" customHeight="1">
      <c r="B42" s="121"/>
      <c r="C42" s="179" t="s">
        <v>59</v>
      </c>
      <c r="D42" s="179"/>
      <c r="E42" s="175" t="s">
        <v>60</v>
      </c>
      <c r="F42" s="175"/>
      <c r="G42" s="121"/>
      <c r="H42" s="121"/>
    </row>
    <row r="43" spans="2:8" ht="6.75" customHeight="1">
      <c r="B43" s="121"/>
      <c r="C43" s="126"/>
      <c r="D43" s="126"/>
      <c r="E43" s="127"/>
      <c r="F43" s="127"/>
      <c r="G43" s="121"/>
      <c r="H43" s="121"/>
    </row>
    <row r="44" spans="2:8">
      <c r="B44" s="121"/>
      <c r="C44" s="128"/>
      <c r="D44" s="128"/>
      <c r="E44" s="128"/>
      <c r="F44" s="128"/>
      <c r="G44" s="121"/>
      <c r="H44" s="121"/>
    </row>
    <row r="45" spans="2:8" ht="21" customHeight="1">
      <c r="B45" s="128" t="s">
        <v>61</v>
      </c>
      <c r="C45" s="128"/>
      <c r="D45" s="128"/>
      <c r="E45" s="128"/>
      <c r="F45" s="128"/>
      <c r="G45" s="128"/>
      <c r="H45" s="128"/>
    </row>
    <row r="46" spans="2:8" ht="20.25" customHeight="1">
      <c r="B46" s="128" t="s">
        <v>62</v>
      </c>
      <c r="C46" s="128"/>
      <c r="D46" s="128"/>
      <c r="E46" s="128"/>
      <c r="F46" s="128"/>
      <c r="G46" s="128"/>
      <c r="H46" s="128"/>
    </row>
    <row r="47" spans="2:8" ht="20.25" customHeight="1">
      <c r="B47" s="128" t="s">
        <v>63</v>
      </c>
      <c r="C47" s="128"/>
      <c r="D47" s="128"/>
      <c r="E47" s="128"/>
      <c r="F47" s="128"/>
      <c r="G47" s="128"/>
      <c r="H47" s="128"/>
    </row>
    <row r="48" spans="2:8" ht="20.25" customHeight="1">
      <c r="B48" s="128" t="s">
        <v>64</v>
      </c>
      <c r="C48" s="128"/>
      <c r="D48" s="128"/>
      <c r="E48" s="128"/>
      <c r="F48" s="128"/>
      <c r="G48" s="128"/>
      <c r="H48" s="128"/>
    </row>
    <row r="49" spans="2:8" ht="16.5" customHeight="1">
      <c r="B49" s="128" t="s">
        <v>65</v>
      </c>
      <c r="C49" s="128"/>
      <c r="D49" s="128"/>
      <c r="E49" s="128"/>
      <c r="F49" s="128"/>
      <c r="G49" s="128"/>
      <c r="H49" s="128"/>
    </row>
    <row r="50" spans="2:8" ht="17.25" customHeight="1">
      <c r="B50" s="128" t="s">
        <v>66</v>
      </c>
      <c r="C50" s="121"/>
      <c r="D50" s="121"/>
      <c r="E50" s="121"/>
      <c r="F50" s="121"/>
      <c r="G50" s="121"/>
      <c r="H50" s="121"/>
    </row>
  </sheetData>
  <mergeCells count="62">
    <mergeCell ref="C41:D41"/>
    <mergeCell ref="E41:F41"/>
    <mergeCell ref="C42:D42"/>
    <mergeCell ref="E42:F42"/>
    <mergeCell ref="C38:D38"/>
    <mergeCell ref="E38:F38"/>
    <mergeCell ref="C39:D39"/>
    <mergeCell ref="E39:F39"/>
    <mergeCell ref="C40:D40"/>
    <mergeCell ref="E40:F40"/>
    <mergeCell ref="C35:D35"/>
    <mergeCell ref="E35:F35"/>
    <mergeCell ref="C36:D36"/>
    <mergeCell ref="E36:F36"/>
    <mergeCell ref="C37:D37"/>
    <mergeCell ref="E37:F37"/>
    <mergeCell ref="C32:D32"/>
    <mergeCell ref="E32:F32"/>
    <mergeCell ref="C33:D33"/>
    <mergeCell ref="E33:F33"/>
    <mergeCell ref="C34:D34"/>
    <mergeCell ref="E34:F34"/>
    <mergeCell ref="C29:D29"/>
    <mergeCell ref="E29:F29"/>
    <mergeCell ref="C30:D30"/>
    <mergeCell ref="E30:F30"/>
    <mergeCell ref="C31:D31"/>
    <mergeCell ref="E31:F31"/>
    <mergeCell ref="C26:D26"/>
    <mergeCell ref="E26:F26"/>
    <mergeCell ref="C27:D27"/>
    <mergeCell ref="E27:F27"/>
    <mergeCell ref="C28:D28"/>
    <mergeCell ref="E28:F28"/>
    <mergeCell ref="C23:D23"/>
    <mergeCell ref="E23:F23"/>
    <mergeCell ref="C24:D24"/>
    <mergeCell ref="E24:F24"/>
    <mergeCell ref="C25:D25"/>
    <mergeCell ref="E25:F25"/>
    <mergeCell ref="C20:D20"/>
    <mergeCell ref="E20:F20"/>
    <mergeCell ref="C21:D21"/>
    <mergeCell ref="E21:F21"/>
    <mergeCell ref="C22:D22"/>
    <mergeCell ref="E22:F22"/>
    <mergeCell ref="B8:H9"/>
    <mergeCell ref="B10:H10"/>
    <mergeCell ref="B11:H11"/>
    <mergeCell ref="B13:H14"/>
    <mergeCell ref="C19:D19"/>
    <mergeCell ref="E19:F19"/>
    <mergeCell ref="B16:H16"/>
    <mergeCell ref="C17:D17"/>
    <mergeCell ref="E17:F17"/>
    <mergeCell ref="C18:D18"/>
    <mergeCell ref="E18:F18"/>
    <mergeCell ref="B5:H5"/>
    <mergeCell ref="B7:H7"/>
    <mergeCell ref="B1:B4"/>
    <mergeCell ref="C1:G4"/>
    <mergeCell ref="B6:H6"/>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3:A21"/>
  <sheetViews>
    <sheetView workbookViewId="0">
      <selection activeCell="A19" sqref="A19"/>
    </sheetView>
  </sheetViews>
  <sheetFormatPr defaultColWidth="11.42578125" defaultRowHeight="12.75"/>
  <cols>
    <col min="1" max="1" width="32.85546875" style="9" customWidth="1"/>
    <col min="2" max="16384" width="11.42578125" style="9"/>
  </cols>
  <sheetData>
    <row r="3" spans="1:1">
      <c r="A3" s="10" t="s">
        <v>113</v>
      </c>
    </row>
    <row r="4" spans="1:1">
      <c r="A4" s="10" t="s">
        <v>213</v>
      </c>
    </row>
    <row r="5" spans="1:1">
      <c r="A5" s="10" t="s">
        <v>215</v>
      </c>
    </row>
    <row r="6" spans="1:1">
      <c r="A6" s="10" t="s">
        <v>217</v>
      </c>
    </row>
    <row r="7" spans="1:1">
      <c r="A7" s="10" t="s">
        <v>114</v>
      </c>
    </row>
    <row r="8" spans="1:1">
      <c r="A8" s="10" t="s">
        <v>115</v>
      </c>
    </row>
    <row r="9" spans="1:1">
      <c r="A9" s="10" t="s">
        <v>223</v>
      </c>
    </row>
    <row r="10" spans="1:1">
      <c r="A10" s="10" t="s">
        <v>116</v>
      </c>
    </row>
    <row r="11" spans="1:1">
      <c r="A11" s="10" t="s">
        <v>226</v>
      </c>
    </row>
    <row r="12" spans="1:1">
      <c r="A12" s="10" t="s">
        <v>348</v>
      </c>
    </row>
    <row r="13" spans="1:1">
      <c r="A13" s="10" t="s">
        <v>349</v>
      </c>
    </row>
    <row r="14" spans="1:1">
      <c r="A14" s="10" t="s">
        <v>350</v>
      </c>
    </row>
    <row r="16" spans="1:1">
      <c r="A16" s="10" t="s">
        <v>351</v>
      </c>
    </row>
    <row r="17" spans="1:1">
      <c r="A17" s="10" t="s">
        <v>337</v>
      </c>
    </row>
    <row r="18" spans="1:1">
      <c r="A18" s="10" t="s">
        <v>338</v>
      </c>
    </row>
    <row r="20" spans="1:1">
      <c r="A20" s="10" t="s">
        <v>341</v>
      </c>
    </row>
    <row r="21" spans="1:1">
      <c r="A21" s="10" t="s">
        <v>342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sheetPr>
  <dimension ref="A1:BQ74"/>
  <sheetViews>
    <sheetView tabSelected="1" zoomScaleNormal="100" workbookViewId="0">
      <selection activeCell="A30" sqref="A30:XFD71"/>
    </sheetView>
  </sheetViews>
  <sheetFormatPr defaultColWidth="11.42578125" defaultRowHeight="16.5"/>
  <cols>
    <col min="1" max="1" width="4" style="2" bestFit="1" customWidth="1"/>
    <col min="2" max="2" width="14.140625" style="2" customWidth="1"/>
    <col min="3" max="3" width="21.5703125" style="2" customWidth="1"/>
    <col min="4" max="4" width="20" style="2" customWidth="1"/>
    <col min="5" max="5" width="34.7109375" style="1" customWidth="1"/>
    <col min="6" max="6" width="20.5703125" style="5" customWidth="1"/>
    <col min="7" max="7" width="17.85546875" style="1" customWidth="1"/>
    <col min="8" max="8" width="16.5703125" style="1" customWidth="1"/>
    <col min="9" max="9" width="6.28515625" style="1" bestFit="1" customWidth="1"/>
    <col min="10" max="10" width="27.28515625" style="1" bestFit="1" customWidth="1"/>
    <col min="11" max="11" width="16.28515625" style="1" hidden="1" customWidth="1"/>
    <col min="12" max="12" width="17.5703125" style="1" customWidth="1"/>
    <col min="13" max="13" width="6.28515625" style="1" bestFit="1" customWidth="1"/>
    <col min="14" max="14" width="16" style="1" customWidth="1"/>
    <col min="15" max="15" width="5.85546875" style="1" customWidth="1"/>
    <col min="16" max="16" width="43.5703125" style="113" customWidth="1"/>
    <col min="17" max="17" width="15.140625" style="1" bestFit="1" customWidth="1"/>
    <col min="18" max="18" width="6.85546875" style="1" customWidth="1"/>
    <col min="19" max="19" width="5" style="1" customWidth="1"/>
    <col min="20" max="20" width="5.5703125" style="1" customWidth="1"/>
    <col min="21" max="21" width="7.140625" style="1" customWidth="1"/>
    <col min="22" max="22" width="6.7109375" style="1" customWidth="1"/>
    <col min="23" max="23" width="7.5703125" style="1" customWidth="1"/>
    <col min="24" max="24" width="9.28515625" style="1" hidden="1" customWidth="1"/>
    <col min="25" max="25" width="8.7109375" style="1" customWidth="1"/>
    <col min="26" max="26" width="10.42578125" style="1" customWidth="1"/>
    <col min="27" max="27" width="9.28515625" style="1" customWidth="1"/>
    <col min="28" max="28" width="9.140625" style="1" customWidth="1"/>
    <col min="29" max="29" width="8.42578125" style="1" customWidth="1"/>
    <col min="30" max="30" width="7.28515625" style="1" customWidth="1"/>
    <col min="31" max="31" width="31" style="1" customWidth="1"/>
    <col min="32" max="32" width="18.85546875" style="1" customWidth="1"/>
    <col min="33" max="34" width="14.5703125" style="1" customWidth="1"/>
    <col min="35" max="35" width="14.85546875" style="1" customWidth="1"/>
    <col min="36" max="36" width="18.5703125" style="1" customWidth="1"/>
    <col min="37" max="37" width="31.5703125" style="1" customWidth="1"/>
    <col min="38" max="16384" width="11.42578125" style="1"/>
  </cols>
  <sheetData>
    <row r="1" spans="1:69" ht="19.5" customHeight="1">
      <c r="A1" s="268"/>
      <c r="B1" s="269"/>
      <c r="C1" s="269"/>
      <c r="D1" s="270"/>
      <c r="E1" s="287" t="s">
        <v>0</v>
      </c>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9"/>
      <c r="AJ1" s="283" t="s">
        <v>67</v>
      </c>
      <c r="AK1" s="284"/>
    </row>
    <row r="2" spans="1:69" ht="19.5" customHeight="1">
      <c r="A2" s="271"/>
      <c r="B2" s="272"/>
      <c r="C2" s="272"/>
      <c r="D2" s="273"/>
      <c r="E2" s="290"/>
      <c r="F2" s="291"/>
      <c r="G2" s="291"/>
      <c r="H2" s="291"/>
      <c r="I2" s="291"/>
      <c r="J2" s="291"/>
      <c r="K2" s="291"/>
      <c r="L2" s="291"/>
      <c r="M2" s="291"/>
      <c r="N2" s="291"/>
      <c r="O2" s="291"/>
      <c r="P2" s="291"/>
      <c r="Q2" s="291"/>
      <c r="R2" s="291"/>
      <c r="S2" s="291"/>
      <c r="T2" s="291"/>
      <c r="U2" s="291"/>
      <c r="V2" s="291"/>
      <c r="W2" s="291"/>
      <c r="X2" s="291"/>
      <c r="Y2" s="291"/>
      <c r="Z2" s="291"/>
      <c r="AA2" s="291"/>
      <c r="AB2" s="291"/>
      <c r="AC2" s="291"/>
      <c r="AD2" s="291"/>
      <c r="AE2" s="291"/>
      <c r="AF2" s="291"/>
      <c r="AG2" s="291"/>
      <c r="AH2" s="291"/>
      <c r="AI2" s="292"/>
      <c r="AJ2" s="285" t="s">
        <v>68</v>
      </c>
      <c r="AK2" s="286"/>
    </row>
    <row r="3" spans="1:69" ht="19.5" customHeight="1">
      <c r="A3" s="271"/>
      <c r="B3" s="272"/>
      <c r="C3" s="272"/>
      <c r="D3" s="273"/>
      <c r="E3" s="290"/>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2"/>
      <c r="AJ3" s="285" t="s">
        <v>69</v>
      </c>
      <c r="AK3" s="286"/>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row>
    <row r="4" spans="1:69" ht="19.5" customHeight="1">
      <c r="A4" s="274"/>
      <c r="B4" s="275"/>
      <c r="C4" s="275"/>
      <c r="D4" s="276"/>
      <c r="E4" s="293"/>
      <c r="F4" s="294"/>
      <c r="G4" s="294"/>
      <c r="H4" s="294"/>
      <c r="I4" s="294"/>
      <c r="J4" s="294"/>
      <c r="K4" s="294"/>
      <c r="L4" s="294"/>
      <c r="M4" s="294"/>
      <c r="N4" s="294"/>
      <c r="O4" s="294"/>
      <c r="P4" s="294"/>
      <c r="Q4" s="294"/>
      <c r="R4" s="294"/>
      <c r="S4" s="294"/>
      <c r="T4" s="294"/>
      <c r="U4" s="294"/>
      <c r="V4" s="294"/>
      <c r="W4" s="294"/>
      <c r="X4" s="294"/>
      <c r="Y4" s="294"/>
      <c r="Z4" s="294"/>
      <c r="AA4" s="294"/>
      <c r="AB4" s="294"/>
      <c r="AC4" s="294"/>
      <c r="AD4" s="294"/>
      <c r="AE4" s="294"/>
      <c r="AF4" s="294"/>
      <c r="AG4" s="294"/>
      <c r="AH4" s="294"/>
      <c r="AI4" s="295"/>
      <c r="AJ4" s="285" t="s">
        <v>70</v>
      </c>
      <c r="AK4" s="286"/>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row>
    <row r="5" spans="1:69" ht="16.5" customHeight="1">
      <c r="A5" s="15"/>
      <c r="B5" s="16"/>
      <c r="C5" s="15"/>
      <c r="D5" s="15"/>
      <c r="E5" s="8"/>
      <c r="F5" s="14"/>
      <c r="G5" s="8"/>
      <c r="H5" s="8"/>
      <c r="I5" s="8"/>
      <c r="J5" s="8"/>
      <c r="K5" s="8"/>
      <c r="L5" s="8"/>
      <c r="M5" s="8"/>
      <c r="N5" s="8"/>
      <c r="O5" s="8"/>
      <c r="P5" s="112"/>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row>
    <row r="6" spans="1:69" ht="23.25" customHeight="1">
      <c r="A6" s="216" t="s">
        <v>71</v>
      </c>
      <c r="B6" s="217"/>
      <c r="C6" s="277" t="s">
        <v>72</v>
      </c>
      <c r="D6" s="278"/>
      <c r="E6" s="278"/>
      <c r="F6" s="278"/>
      <c r="G6" s="278"/>
      <c r="H6" s="278"/>
      <c r="I6" s="278"/>
      <c r="J6" s="278"/>
      <c r="K6" s="278"/>
      <c r="L6" s="278"/>
      <c r="M6" s="278"/>
      <c r="N6" s="279"/>
      <c r="O6" s="296"/>
      <c r="P6" s="296"/>
      <c r="Q6" s="296"/>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row>
    <row r="7" spans="1:69" ht="51.75" customHeight="1">
      <c r="A7" s="216" t="s">
        <v>73</v>
      </c>
      <c r="B7" s="217"/>
      <c r="C7" s="223" t="s">
        <v>74</v>
      </c>
      <c r="D7" s="224"/>
      <c r="E7" s="224"/>
      <c r="F7" s="224"/>
      <c r="G7" s="224"/>
      <c r="H7" s="224"/>
      <c r="I7" s="224"/>
      <c r="J7" s="224"/>
      <c r="K7" s="224"/>
      <c r="L7" s="224"/>
      <c r="M7" s="224"/>
      <c r="N7" s="225"/>
      <c r="O7" s="8"/>
      <c r="P7" s="112"/>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row>
    <row r="8" spans="1:69" ht="38.25" customHeight="1">
      <c r="A8" s="216" t="s">
        <v>75</v>
      </c>
      <c r="B8" s="217"/>
      <c r="C8" s="223" t="s">
        <v>76</v>
      </c>
      <c r="D8" s="224"/>
      <c r="E8" s="224"/>
      <c r="F8" s="224"/>
      <c r="G8" s="224"/>
      <c r="H8" s="224"/>
      <c r="I8" s="224"/>
      <c r="J8" s="224"/>
      <c r="K8" s="224"/>
      <c r="L8" s="224"/>
      <c r="M8" s="224"/>
      <c r="N8" s="225"/>
      <c r="O8" s="8"/>
      <c r="P8" s="112"/>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row>
    <row r="9" spans="1:69">
      <c r="A9" s="280" t="s">
        <v>77</v>
      </c>
      <c r="B9" s="281"/>
      <c r="C9" s="281"/>
      <c r="D9" s="281"/>
      <c r="E9" s="281"/>
      <c r="F9" s="281"/>
      <c r="G9" s="282"/>
      <c r="H9" s="280" t="s">
        <v>78</v>
      </c>
      <c r="I9" s="281"/>
      <c r="J9" s="281"/>
      <c r="K9" s="281"/>
      <c r="L9" s="281"/>
      <c r="M9" s="281"/>
      <c r="N9" s="282"/>
      <c r="O9" s="280" t="s">
        <v>79</v>
      </c>
      <c r="P9" s="281"/>
      <c r="Q9" s="281"/>
      <c r="R9" s="281"/>
      <c r="S9" s="281"/>
      <c r="T9" s="281"/>
      <c r="U9" s="281"/>
      <c r="V9" s="281"/>
      <c r="W9" s="282"/>
      <c r="X9" s="280" t="s">
        <v>80</v>
      </c>
      <c r="Y9" s="281"/>
      <c r="Z9" s="281"/>
      <c r="AA9" s="281"/>
      <c r="AB9" s="281"/>
      <c r="AC9" s="281"/>
      <c r="AD9" s="282"/>
      <c r="AE9" s="280" t="s">
        <v>81</v>
      </c>
      <c r="AF9" s="281"/>
      <c r="AG9" s="281"/>
      <c r="AH9" s="281"/>
      <c r="AI9" s="281"/>
      <c r="AJ9" s="281"/>
      <c r="AK9" s="282"/>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row>
    <row r="10" spans="1:69" ht="16.5" customHeight="1">
      <c r="A10" s="218" t="s">
        <v>82</v>
      </c>
      <c r="B10" s="211" t="s">
        <v>21</v>
      </c>
      <c r="C10" s="205" t="s">
        <v>23</v>
      </c>
      <c r="D10" s="205" t="s">
        <v>25</v>
      </c>
      <c r="E10" s="220" t="s">
        <v>27</v>
      </c>
      <c r="F10" s="212" t="s">
        <v>29</v>
      </c>
      <c r="G10" s="205" t="s">
        <v>83</v>
      </c>
      <c r="H10" s="207" t="s">
        <v>84</v>
      </c>
      <c r="I10" s="208" t="s">
        <v>85</v>
      </c>
      <c r="J10" s="212" t="s">
        <v>86</v>
      </c>
      <c r="K10" s="212" t="s">
        <v>87</v>
      </c>
      <c r="L10" s="210" t="s">
        <v>88</v>
      </c>
      <c r="M10" s="208" t="s">
        <v>85</v>
      </c>
      <c r="N10" s="205" t="s">
        <v>35</v>
      </c>
      <c r="O10" s="221" t="s">
        <v>89</v>
      </c>
      <c r="P10" s="206" t="s">
        <v>37</v>
      </c>
      <c r="Q10" s="212" t="s">
        <v>39</v>
      </c>
      <c r="R10" s="206" t="s">
        <v>90</v>
      </c>
      <c r="S10" s="206"/>
      <c r="T10" s="206"/>
      <c r="U10" s="206"/>
      <c r="V10" s="206"/>
      <c r="W10" s="206"/>
      <c r="X10" s="204" t="s">
        <v>91</v>
      </c>
      <c r="Y10" s="204" t="s">
        <v>92</v>
      </c>
      <c r="Z10" s="204" t="s">
        <v>85</v>
      </c>
      <c r="AA10" s="204" t="s">
        <v>93</v>
      </c>
      <c r="AB10" s="204" t="s">
        <v>85</v>
      </c>
      <c r="AC10" s="204" t="s">
        <v>94</v>
      </c>
      <c r="AD10" s="221" t="s">
        <v>55</v>
      </c>
      <c r="AE10" s="206" t="s">
        <v>81</v>
      </c>
      <c r="AF10" s="206" t="s">
        <v>95</v>
      </c>
      <c r="AG10" s="206" t="s">
        <v>96</v>
      </c>
      <c r="AH10" s="212" t="s">
        <v>97</v>
      </c>
      <c r="AI10" s="206" t="s">
        <v>98</v>
      </c>
      <c r="AJ10" s="206" t="s">
        <v>99</v>
      </c>
      <c r="AK10" s="206" t="s">
        <v>59</v>
      </c>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row>
    <row r="11" spans="1:69" s="4" customFormat="1" ht="94.5" customHeight="1">
      <c r="A11" s="219"/>
      <c r="B11" s="211"/>
      <c r="C11" s="206"/>
      <c r="D11" s="206"/>
      <c r="E11" s="211"/>
      <c r="F11" s="205"/>
      <c r="G11" s="206"/>
      <c r="H11" s="205"/>
      <c r="I11" s="209"/>
      <c r="J11" s="205"/>
      <c r="K11" s="205"/>
      <c r="L11" s="209"/>
      <c r="M11" s="209"/>
      <c r="N11" s="206"/>
      <c r="O11" s="222"/>
      <c r="P11" s="206"/>
      <c r="Q11" s="205"/>
      <c r="R11" s="7" t="s">
        <v>100</v>
      </c>
      <c r="S11" s="7" t="s">
        <v>101</v>
      </c>
      <c r="T11" s="7" t="s">
        <v>102</v>
      </c>
      <c r="U11" s="7" t="s">
        <v>103</v>
      </c>
      <c r="V11" s="7" t="s">
        <v>104</v>
      </c>
      <c r="W11" s="7" t="s">
        <v>105</v>
      </c>
      <c r="X11" s="204"/>
      <c r="Y11" s="204"/>
      <c r="Z11" s="204"/>
      <c r="AA11" s="204"/>
      <c r="AB11" s="204"/>
      <c r="AC11" s="204"/>
      <c r="AD11" s="222"/>
      <c r="AE11" s="206"/>
      <c r="AF11" s="206"/>
      <c r="AG11" s="206"/>
      <c r="AH11" s="205"/>
      <c r="AI11" s="206"/>
      <c r="AJ11" s="206"/>
      <c r="AK11" s="206"/>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row>
    <row r="12" spans="1:69" s="3" customFormat="1" ht="109.5" customHeight="1">
      <c r="A12" s="189">
        <v>1</v>
      </c>
      <c r="B12" s="180" t="s">
        <v>106</v>
      </c>
      <c r="C12" s="180" t="s">
        <v>107</v>
      </c>
      <c r="D12" s="180" t="s">
        <v>108</v>
      </c>
      <c r="E12" s="192" t="s">
        <v>109</v>
      </c>
      <c r="F12" s="180" t="s">
        <v>110</v>
      </c>
      <c r="G12" s="183">
        <v>365</v>
      </c>
      <c r="H12" s="186" t="str">
        <f>IF(G12&lt;=0,"",IF(G12&lt;=2,"Muy Baja",IF(G12&lt;=24,"Baja",IF(G12&lt;=500,"Media",IF(G12&lt;=5000,"Alta","Muy Alta")))))</f>
        <v>Media</v>
      </c>
      <c r="I12" s="198">
        <f>IF(H12="","",IF(H12="Muy Baja",0.2,IF(H12="Baja",0.4,IF(H12="Media",0.6,IF(H12="Alta",0.8,IF(H12="Muy Alta",1,))))))</f>
        <v>0.6</v>
      </c>
      <c r="J12" s="201" t="s">
        <v>111</v>
      </c>
      <c r="K12" s="198" t="str">
        <f>IF(NOT(ISERROR(MATCH(J12,'Tabla Impacto'!$B$225:$B$227,0))),'Tabla Impacto'!$G$227&amp;"Por favor no seleccionar los criterios de impacto(Afectación Económica o presupuestal y Pérdida Reputacional)",J12)</f>
        <v xml:space="preserve">     Entre 100 y 500 SMLMV </v>
      </c>
      <c r="L12" s="186" t="str">
        <f>IF(OR(K12='Tabla Impacto'!$C$15,K12='Tabla Impacto'!$E$15),"Leve",IF(OR(K12='Tabla Impacto'!$C$16,K12='Tabla Impacto'!$E$16),"Menor",IF(OR(K12='Tabla Impacto'!$C$17,K12='Tabla Impacto'!$E$17),"Moderado",IF(OR(K12='Tabla Impacto'!$C$18,K12='Tabla Impacto'!$E$18),"Mayor",IF(OR(K12='Tabla Impacto'!$C$19,K12='Tabla Impacto'!$E$19),"Catastrófico","")))))</f>
        <v>Mayor</v>
      </c>
      <c r="M12" s="198">
        <f>IF(L12="","",IF(L12="Leve",0.2,IF(L12="Menor",0.4,IF(L12="Moderado",0.6,IF(L12="Mayor",0.8,IF(L12="Catastrófico",1,))))))</f>
        <v>0.8</v>
      </c>
      <c r="N12" s="195" t="str">
        <f>IF(OR(AND(H12="Muy Baja",L12="Leve"),AND(H12="Muy Baja",L12="Menor"),AND(H12="Baja",L12="Leve")),"Bajo",IF(OR(AND(H12="Muy baja",L12="Moderado"),AND(H12="Baja",L12="Menor"),AND(H12="Baja",L12="Moderado"),AND(H12="Media",L12="Leve"),AND(H12="Media",L12="Menor"),AND(H12="Media",L12="Moderado"),AND(H12="Alta",L12="Leve"),AND(H12="Alta",L12="Menor")),"Moderado",IF(OR(AND(H12="Muy Baja",L12="Mayor"),AND(H12="Baja",L12="Mayor"),AND(H12="Media",L12="Mayor"),AND(H12="Alta",L12="Moderado"),AND(H12="Alta",L12="Mayor"),AND(H12="Muy Alta",L12="Leve"),AND(H12="Muy Alta",L12="Menor"),AND(H12="Muy Alta",L12="Moderado"),AND(H12="Muy Alta",L12="Mayor")),"Alto",IF(OR(AND(H12="Muy Baja",L12="Catastrófico"),AND(H12="Baja",L12="Catastrófico"),AND(H12="Media",L12="Catastrófico"),AND(H12="Alta",L12="Catastrófico"),AND(H12="Muy Alta",L12="Catastrófico")),"Extremo",""))))</f>
        <v>Alto</v>
      </c>
      <c r="O12" s="6">
        <v>1</v>
      </c>
      <c r="P12" s="109" t="s">
        <v>112</v>
      </c>
      <c r="Q12" s="91" t="str">
        <f>IF(OR(R12="Preventivo",R12="Detectivo"),"Probabilidad",IF(R12="Correctivo","Impacto",""))</f>
        <v>Probabilidad</v>
      </c>
      <c r="R12" s="86" t="s">
        <v>113</v>
      </c>
      <c r="S12" s="86" t="s">
        <v>114</v>
      </c>
      <c r="T12" s="87" t="str">
        <f>IF(AND(R12="Preventivo",S12="Automático"),"50%",IF(AND(R12="Preventivo",S12="Manual"),"40%",IF(AND(R12="Detectivo",S12="Automático"),"40%",IF(AND(R12="Detectivo",S12="Manual"),"30%",IF(AND(R12="Correctivo",S12="Automático"),"35%",IF(AND(R12="Correctivo",S12="Manual"),"25%",""))))))</f>
        <v>40%</v>
      </c>
      <c r="U12" s="86" t="s">
        <v>115</v>
      </c>
      <c r="V12" s="86" t="s">
        <v>116</v>
      </c>
      <c r="W12" s="86" t="s">
        <v>117</v>
      </c>
      <c r="X12" s="88">
        <f>IFERROR(IF(Q12="Probabilidad",(I12-(+I12*T12)),IF(Q12="Impacto",I12,"")),"")</f>
        <v>0.36</v>
      </c>
      <c r="Y12" s="89" t="str">
        <f>IFERROR(IF(X12="","",IF(X12&lt;=0.2,"Muy Baja",IF(X12&lt;=0.4,"Baja",IF(X12&lt;=0.6,"Media",IF(X12&lt;=0.8,"Alta","Muy Alta"))))),"")</f>
        <v>Baja</v>
      </c>
      <c r="Z12" s="90">
        <f>+X12</f>
        <v>0.36</v>
      </c>
      <c r="AA12" s="89" t="str">
        <f>IFERROR(IF(AB12="","",IF(AB12&lt;=0.2,"Leve",IF(AB12&lt;=0.4,"Menor",IF(AB12&lt;=0.6,"Moderado",IF(AB12&lt;=0.8,"Mayor","Catastrófico"))))),"")</f>
        <v>Mayor</v>
      </c>
      <c r="AB12" s="90">
        <f>IFERROR(IF(Q12="Impacto",(M12-(+M12*T12)),IF(Q12="Probabilidad",M12,"")),"")</f>
        <v>0.8</v>
      </c>
      <c r="AC12" s="95" t="str">
        <f>IFERROR(IF(OR(AND(Y12="Muy Baja",AA12="Leve"),AND(Y12="Muy Baja",AA12="Menor"),AND(Y12="Baja",AA12="Leve")),"Bajo",IF(OR(AND(Y12="Muy baja",AA12="Moderado"),AND(Y12="Baja",AA12="Menor"),AND(Y12="Baja",AA12="Moderado"),AND(Y12="Media",AA12="Leve"),AND(Y12="Media",AA12="Menor"),AND(Y12="Media",AA12="Moderado"),AND(Y12="Alta",AA12="Leve"),AND(Y12="Alta",AA12="Menor")),"Moderado",IF(OR(AND(Y12="Muy Baja",AA12="Mayor"),AND(Y12="Baja",AA12="Mayor"),AND(Y12="Media",AA12="Mayor"),AND(Y12="Alta",AA12="Moderado"),AND(Y12="Alta",AA12="Mayor"),AND(Y12="Muy Alta",AA12="Leve"),AND(Y12="Muy Alta",AA12="Menor"),AND(Y12="Muy Alta",AA12="Moderado"),AND(Y12="Muy Alta",AA12="Mayor")),"Alto",IF(OR(AND(Y12="Muy Baja",AA12="Catastrófico"),AND(Y12="Baja",AA12="Catastrófico"),AND(Y12="Media",AA12="Catastrófico"),AND(Y12="Alta",AA12="Catastrófico"),AND(Y12="Muy Alta",AA12="Catastrófico")),"Extremo","")))),"")</f>
        <v>Alto</v>
      </c>
      <c r="AD12" s="92" t="s">
        <v>118</v>
      </c>
      <c r="AE12" s="158" t="s">
        <v>119</v>
      </c>
      <c r="AF12" s="106" t="s">
        <v>120</v>
      </c>
      <c r="AG12" s="107">
        <v>45201</v>
      </c>
      <c r="AH12" s="107">
        <v>45260</v>
      </c>
      <c r="AI12" s="94"/>
      <c r="AJ12" s="85"/>
      <c r="AK12" s="9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row>
    <row r="13" spans="1:69" ht="18" customHeight="1">
      <c r="A13" s="190"/>
      <c r="B13" s="181"/>
      <c r="C13" s="181"/>
      <c r="D13" s="181"/>
      <c r="E13" s="193"/>
      <c r="F13" s="181"/>
      <c r="G13" s="184"/>
      <c r="H13" s="187"/>
      <c r="I13" s="199"/>
      <c r="J13" s="202"/>
      <c r="K13" s="199">
        <f>IF(NOT(ISERROR(MATCH(J13,_xlfn.ANCHORARRAY(E24),0))),I26&amp;"Por favor no seleccionar los criterios de impacto",J13)</f>
        <v>0</v>
      </c>
      <c r="L13" s="187"/>
      <c r="M13" s="199"/>
      <c r="N13" s="196"/>
      <c r="O13" s="6">
        <v>2</v>
      </c>
      <c r="P13" s="109"/>
      <c r="Q13" s="91" t="str">
        <f>IF(OR(R13="Preventivo",R13="Detectivo"),"Probabilidad",IF(R13="Correctivo","Impacto",""))</f>
        <v/>
      </c>
      <c r="R13" s="86"/>
      <c r="S13" s="86"/>
      <c r="T13" s="87" t="str">
        <f t="shared" ref="T13:T17" si="0">IF(AND(R13="Preventivo",S13="Automático"),"50%",IF(AND(R13="Preventivo",S13="Manual"),"40%",IF(AND(R13="Detectivo",S13="Automático"),"40%",IF(AND(R13="Detectivo",S13="Manual"),"30%",IF(AND(R13="Correctivo",S13="Automático"),"35%",IF(AND(R13="Correctivo",S13="Manual"),"25%",""))))))</f>
        <v/>
      </c>
      <c r="U13" s="86"/>
      <c r="V13" s="86"/>
      <c r="W13" s="86"/>
      <c r="X13" s="88" t="str">
        <f>IFERROR(IF(AND(Q12="Probabilidad",Q13="Probabilidad"),(Z12-(+Z12*T13)),IF(Q13="Probabilidad",(I12-(+I12*T13)),IF(Q13="Impacto",Z12,""))),"")</f>
        <v/>
      </c>
      <c r="Y13" s="89" t="str">
        <f t="shared" ref="Y13:Y71" si="1">IFERROR(IF(X13="","",IF(X13&lt;=0.2,"Muy Baja",IF(X13&lt;=0.4,"Baja",IF(X13&lt;=0.6,"Media",IF(X13&lt;=0.8,"Alta","Muy Alta"))))),"")</f>
        <v/>
      </c>
      <c r="Z13" s="90" t="str">
        <f t="shared" ref="Z13:Z17" si="2">+X13</f>
        <v/>
      </c>
      <c r="AA13" s="89" t="str">
        <f t="shared" ref="AA13:AA71" si="3">IFERROR(IF(AB13="","",IF(AB13&lt;=0.2,"Leve",IF(AB13&lt;=0.4,"Menor",IF(AB13&lt;=0.6,"Moderado",IF(AB13&lt;=0.8,"Mayor","Catastrófico"))))),"")</f>
        <v/>
      </c>
      <c r="AB13" s="90" t="str">
        <f>IFERROR(IF(AND(Q12="Impacto",Q13="Impacto"),(AB12-(+AB12*T13)),IF(Q13="Impacto",(M12-(+M12*T13)),IF(Q13="Probabilidad",AB12,""))),"")</f>
        <v/>
      </c>
      <c r="AC13" s="95" t="str">
        <f t="shared" ref="AC13:AC17" si="4">IFERROR(IF(OR(AND(Y13="Muy Baja",AA13="Leve"),AND(Y13="Muy Baja",AA13="Menor"),AND(Y13="Baja",AA13="Leve")),"Bajo",IF(OR(AND(Y13="Muy baja",AA13="Moderado"),AND(Y13="Baja",AA13="Menor"),AND(Y13="Baja",AA13="Moderado"),AND(Y13="Media",AA13="Leve"),AND(Y13="Media",AA13="Menor"),AND(Y13="Media",AA13="Moderado"),AND(Y13="Alta",AA13="Leve"),AND(Y13="Alta",AA13="Menor")),"Moderado",IF(OR(AND(Y13="Muy Baja",AA13="Mayor"),AND(Y13="Baja",AA13="Mayor"),AND(Y13="Media",AA13="Mayor"),AND(Y13="Alta",AA13="Moderado"),AND(Y13="Alta",AA13="Mayor"),AND(Y13="Muy Alta",AA13="Leve"),AND(Y13="Muy Alta",AA13="Menor"),AND(Y13="Muy Alta",AA13="Moderado"),AND(Y13="Muy Alta",AA13="Mayor")),"Alto",IF(OR(AND(Y13="Muy Baja",AA13="Catastrófico"),AND(Y13="Baja",AA13="Catastrófico"),AND(Y13="Media",AA13="Catastrófico"),AND(Y13="Alta",AA13="Catastrófico"),AND(Y13="Muy Alta",AA13="Catastrófico")),"Extremo","")))),"")</f>
        <v/>
      </c>
      <c r="AD13" s="92"/>
      <c r="AE13" s="106"/>
      <c r="AF13" s="106"/>
      <c r="AG13" s="107"/>
      <c r="AH13" s="107"/>
      <c r="AI13" s="98"/>
      <c r="AJ13" s="81"/>
      <c r="AK13" s="97"/>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row>
    <row r="14" spans="1:69" ht="18" customHeight="1">
      <c r="A14" s="190"/>
      <c r="B14" s="181"/>
      <c r="C14" s="181"/>
      <c r="D14" s="181"/>
      <c r="E14" s="193"/>
      <c r="F14" s="181"/>
      <c r="G14" s="184"/>
      <c r="H14" s="187"/>
      <c r="I14" s="199"/>
      <c r="J14" s="202"/>
      <c r="K14" s="199">
        <f>IF(NOT(ISERROR(MATCH(J14,_xlfn.ANCHORARRAY(E25),0))),I27&amp;"Por favor no seleccionar los criterios de impacto",J14)</f>
        <v>0</v>
      </c>
      <c r="L14" s="187"/>
      <c r="M14" s="199"/>
      <c r="N14" s="196"/>
      <c r="O14" s="72">
        <v>3</v>
      </c>
      <c r="P14" s="110"/>
      <c r="Q14" s="73"/>
      <c r="R14" s="74"/>
      <c r="S14" s="74"/>
      <c r="T14" s="75"/>
      <c r="U14" s="84"/>
      <c r="V14" s="84"/>
      <c r="W14" s="84"/>
      <c r="X14" s="76"/>
      <c r="Y14" s="77"/>
      <c r="Z14" s="78"/>
      <c r="AA14" s="77"/>
      <c r="AB14" s="78"/>
      <c r="AC14" s="79"/>
      <c r="AD14" s="80"/>
      <c r="AE14" s="81"/>
      <c r="AF14" s="82"/>
      <c r="AG14" s="83"/>
      <c r="AH14" s="83"/>
      <c r="AI14" s="83"/>
      <c r="AJ14" s="81"/>
      <c r="AK14" s="82"/>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row>
    <row r="15" spans="1:69" ht="18" customHeight="1">
      <c r="A15" s="190"/>
      <c r="B15" s="181"/>
      <c r="C15" s="181"/>
      <c r="D15" s="181"/>
      <c r="E15" s="193"/>
      <c r="F15" s="181"/>
      <c r="G15" s="184"/>
      <c r="H15" s="187"/>
      <c r="I15" s="199"/>
      <c r="J15" s="202"/>
      <c r="K15" s="199">
        <f>IF(NOT(ISERROR(MATCH(J15,_xlfn.ANCHORARRAY(E26),0))),I28&amp;"Por favor no seleccionar los criterios de impacto",J15)</f>
        <v>0</v>
      </c>
      <c r="L15" s="187"/>
      <c r="M15" s="199"/>
      <c r="N15" s="196"/>
      <c r="O15" s="72">
        <v>4</v>
      </c>
      <c r="P15" s="109"/>
      <c r="Q15" s="73"/>
      <c r="R15" s="74"/>
      <c r="S15" s="74"/>
      <c r="T15" s="75"/>
      <c r="U15" s="74"/>
      <c r="V15" s="74"/>
      <c r="W15" s="74"/>
      <c r="X15" s="76"/>
      <c r="Y15" s="77"/>
      <c r="Z15" s="78"/>
      <c r="AA15" s="77"/>
      <c r="AB15" s="78"/>
      <c r="AC15" s="79"/>
      <c r="AD15" s="80"/>
      <c r="AE15" s="81"/>
      <c r="AF15" s="82"/>
      <c r="AG15" s="83"/>
      <c r="AH15" s="83"/>
      <c r="AI15" s="83"/>
      <c r="AJ15" s="81"/>
      <c r="AK15" s="82"/>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row>
    <row r="16" spans="1:69" ht="18" customHeight="1">
      <c r="A16" s="190"/>
      <c r="B16" s="181"/>
      <c r="C16" s="181"/>
      <c r="D16" s="181"/>
      <c r="E16" s="193"/>
      <c r="F16" s="181"/>
      <c r="G16" s="184"/>
      <c r="H16" s="187"/>
      <c r="I16" s="199"/>
      <c r="J16" s="202"/>
      <c r="K16" s="199">
        <f>IF(NOT(ISERROR(MATCH(J16,_xlfn.ANCHORARRAY(E27),0))),I29&amp;"Por favor no seleccionar los criterios de impacto",J16)</f>
        <v>0</v>
      </c>
      <c r="L16" s="187"/>
      <c r="M16" s="199"/>
      <c r="N16" s="196"/>
      <c r="O16" s="72">
        <v>5</v>
      </c>
      <c r="P16" s="109"/>
      <c r="Q16" s="73" t="str">
        <f t="shared" ref="Q16:Q17" si="5">IF(OR(R16="Preventivo",R16="Detectivo"),"Probabilidad",IF(R16="Correctivo","Impacto",""))</f>
        <v/>
      </c>
      <c r="R16" s="74"/>
      <c r="S16" s="74"/>
      <c r="T16" s="75" t="str">
        <f t="shared" si="0"/>
        <v/>
      </c>
      <c r="U16" s="74"/>
      <c r="V16" s="74"/>
      <c r="W16" s="74"/>
      <c r="X16" s="76" t="str">
        <f t="shared" ref="X16:X17" si="6">IFERROR(IF(AND(Q15="Probabilidad",Q16="Probabilidad"),(Z15-(+Z15*T16)),IF(AND(Q15="Impacto",Q16="Probabilidad"),(Z14-(+Z14*T16)),IF(Q16="Impacto",Z15,""))),"")</f>
        <v/>
      </c>
      <c r="Y16" s="77" t="str">
        <f t="shared" si="1"/>
        <v/>
      </c>
      <c r="Z16" s="78" t="str">
        <f t="shared" si="2"/>
        <v/>
      </c>
      <c r="AA16" s="77" t="str">
        <f t="shared" si="3"/>
        <v/>
      </c>
      <c r="AB16" s="78" t="str">
        <f t="shared" ref="AB16:AB17" si="7">IFERROR(IF(AND(Q15="Impacto",Q16="Impacto"),(AB15-(+AB15*T16)),IF(AND(Q15="Probabilidad",Q16="Impacto"),(AB14-(+AB14*T16)),IF(Q16="Probabilidad",AB15,""))),"")</f>
        <v/>
      </c>
      <c r="AC16" s="79" t="str">
        <f t="shared" si="4"/>
        <v/>
      </c>
      <c r="AD16" s="80"/>
      <c r="AE16" s="81"/>
      <c r="AF16" s="82"/>
      <c r="AG16" s="83"/>
      <c r="AH16" s="83"/>
      <c r="AI16" s="83"/>
      <c r="AJ16" s="81"/>
      <c r="AK16" s="82"/>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row>
    <row r="17" spans="1:69" ht="18" customHeight="1">
      <c r="A17" s="191"/>
      <c r="B17" s="182"/>
      <c r="C17" s="182"/>
      <c r="D17" s="182"/>
      <c r="E17" s="194"/>
      <c r="F17" s="182"/>
      <c r="G17" s="185"/>
      <c r="H17" s="188"/>
      <c r="I17" s="200"/>
      <c r="J17" s="203"/>
      <c r="K17" s="200">
        <f>IF(NOT(ISERROR(MATCH(J17,_xlfn.ANCHORARRAY(E28),0))),I30&amp;"Por favor no seleccionar los criterios de impacto",J17)</f>
        <v>0</v>
      </c>
      <c r="L17" s="188"/>
      <c r="M17" s="200"/>
      <c r="N17" s="197"/>
      <c r="O17" s="72">
        <v>6</v>
      </c>
      <c r="P17" s="109"/>
      <c r="Q17" s="73" t="str">
        <f t="shared" si="5"/>
        <v/>
      </c>
      <c r="R17" s="74"/>
      <c r="S17" s="74"/>
      <c r="T17" s="75" t="str">
        <f t="shared" si="0"/>
        <v/>
      </c>
      <c r="U17" s="74"/>
      <c r="V17" s="74"/>
      <c r="W17" s="74"/>
      <c r="X17" s="76" t="str">
        <f t="shared" si="6"/>
        <v/>
      </c>
      <c r="Y17" s="77" t="str">
        <f t="shared" si="1"/>
        <v/>
      </c>
      <c r="Z17" s="78" t="str">
        <f t="shared" si="2"/>
        <v/>
      </c>
      <c r="AA17" s="77" t="str">
        <f t="shared" si="3"/>
        <v/>
      </c>
      <c r="AB17" s="78" t="str">
        <f t="shared" si="7"/>
        <v/>
      </c>
      <c r="AC17" s="79" t="str">
        <f t="shared" si="4"/>
        <v/>
      </c>
      <c r="AD17" s="80"/>
      <c r="AE17" s="81"/>
      <c r="AF17" s="82"/>
      <c r="AG17" s="83"/>
      <c r="AH17" s="83"/>
      <c r="AI17" s="83"/>
      <c r="AJ17" s="81"/>
      <c r="AK17" s="82"/>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row>
    <row r="18" spans="1:69" ht="108.75" customHeight="1">
      <c r="A18" s="189">
        <v>2</v>
      </c>
      <c r="B18" s="235" t="s">
        <v>106</v>
      </c>
      <c r="C18" s="235" t="s">
        <v>121</v>
      </c>
      <c r="D18" s="235" t="s">
        <v>122</v>
      </c>
      <c r="E18" s="213" t="s">
        <v>123</v>
      </c>
      <c r="F18" s="235" t="s">
        <v>124</v>
      </c>
      <c r="G18" s="238">
        <v>17</v>
      </c>
      <c r="H18" s="226" t="str">
        <f>IF(G18&lt;=0,"",IF(G18&lt;=2,"Muy Baja",IF(G18&lt;=24,"Baja",IF(G18&lt;=500,"Media",IF(G18&lt;=5000,"Alta","Muy Alta")))))</f>
        <v>Baja</v>
      </c>
      <c r="I18" s="229">
        <f>IF(H18="","",IF(H18="Muy Baja",0.2,IF(H18="Baja",0.4,IF(H18="Media",0.6,IF(H18="Alta",0.8,IF(H18="Muy Alta",1,))))))</f>
        <v>0.4</v>
      </c>
      <c r="J18" s="241" t="s">
        <v>125</v>
      </c>
      <c r="K18" s="229" t="str">
        <f>IF(NOT(ISERROR(MATCH(J18,'Tabla Impacto'!$B$225:$B$227,0))),'Tabla Impacto'!$G$227&amp;"Por favor no seleccionar los criterios de impacto(Afectación Económica o presupuestal y Pérdida Reputacional)",J18)</f>
        <v xml:space="preserve">     Entre 50 y 100 SMLMV </v>
      </c>
      <c r="L18" s="226" t="str">
        <f>IF(OR(K18='Tabla Impacto'!$C$15,K18='Tabla Impacto'!$E$15),"Leve",IF(OR(K18='Tabla Impacto'!$C$16,K18='Tabla Impacto'!$E$16),"Menor",IF(OR(K18='Tabla Impacto'!$C$17,K18='Tabla Impacto'!$E$17),"Moderado",IF(OR(K18='Tabla Impacto'!$C$18,K18='Tabla Impacto'!$E$18),"Mayor",IF(OR(K18='Tabla Impacto'!$C$19,K18='Tabla Impacto'!$E$19),"Catastrófico","")))))</f>
        <v>Moderado</v>
      </c>
      <c r="M18" s="229">
        <f>IF(L18="","",IF(L18="Leve",0.2,IF(L18="Menor",0.4,IF(L18="Moderado",0.6,IF(L18="Mayor",0.8,IF(L18="Catastrófico",1,))))))</f>
        <v>0.6</v>
      </c>
      <c r="N18" s="232" t="str">
        <f>IF(OR(AND(H18="Muy Baja",L18="Leve"),AND(H18="Muy Baja",L18="Menor"),AND(H18="Baja",L18="Leve")),"Bajo",IF(OR(AND(H18="Muy baja",L18="Moderado"),AND(H18="Baja",L18="Menor"),AND(H18="Baja",L18="Moderado"),AND(H18="Media",L18="Leve"),AND(H18="Media",L18="Menor"),AND(H18="Media",L18="Moderado"),AND(H18="Alta",L18="Leve"),AND(H18="Alta",L18="Menor")),"Moderado",IF(OR(AND(H18="Muy Baja",L18="Mayor"),AND(H18="Baja",L18="Mayor"),AND(H18="Media",L18="Mayor"),AND(H18="Alta",L18="Moderado"),AND(H18="Alta",L18="Mayor"),AND(H18="Muy Alta",L18="Leve"),AND(H18="Muy Alta",L18="Menor"),AND(H18="Muy Alta",L18="Moderado"),AND(H18="Muy Alta",L18="Mayor")),"Alto",IF(OR(AND(H18="Muy Baja",L18="Catastrófico"),AND(H18="Baja",L18="Catastrófico"),AND(H18="Media",L18="Catastrófico"),AND(H18="Alta",L18="Catastrófico"),AND(H18="Muy Alta",L18="Catastrófico")),"Extremo",""))))</f>
        <v>Moderado</v>
      </c>
      <c r="O18" s="72">
        <v>1</v>
      </c>
      <c r="P18" s="109" t="s">
        <v>126</v>
      </c>
      <c r="Q18" s="91" t="str">
        <f>IF(OR(R18="Preventivo",R18="Detectivo"),"Probabilidad",IF(R18="Correctivo","Impacto",""))</f>
        <v>Probabilidad</v>
      </c>
      <c r="R18" s="99" t="s">
        <v>113</v>
      </c>
      <c r="S18" s="99" t="s">
        <v>114</v>
      </c>
      <c r="T18" s="100" t="str">
        <f>IF(AND(R18="Preventivo",S18="Automático"),"50%",IF(AND(R18="Preventivo",S18="Manual"),"40%",IF(AND(R18="Detectivo",S18="Automático"),"40%",IF(AND(R18="Detectivo",S18="Manual"),"30%",IF(AND(R18="Correctivo",S18="Automático"),"35%",IF(AND(R18="Correctivo",S18="Manual"),"25%",""))))))</f>
        <v>40%</v>
      </c>
      <c r="U18" s="99" t="s">
        <v>115</v>
      </c>
      <c r="V18" s="99" t="s">
        <v>116</v>
      </c>
      <c r="W18" s="99" t="s">
        <v>117</v>
      </c>
      <c r="X18" s="88">
        <f>IFERROR(IF(Q18="Probabilidad",(I18-(+I18*T18)),IF(Q18="Impacto",I18,"")),"")</f>
        <v>0.24</v>
      </c>
      <c r="Y18" s="101" t="str">
        <f>IFERROR(IF(X18="","",IF(X18&lt;=0.2,"Muy Baja",IF(X18&lt;=0.4,"Baja",IF(X18&lt;=0.6,"Media",IF(X18&lt;=0.8,"Alta","Muy Alta"))))),"")</f>
        <v>Baja</v>
      </c>
      <c r="Z18" s="102">
        <f>+X18</f>
        <v>0.24</v>
      </c>
      <c r="AA18" s="101" t="str">
        <f>IFERROR(IF(AB18="","",IF(AB18&lt;=0.2,"Leve",IF(AB18&lt;=0.4,"Menor",IF(AB18&lt;=0.6,"Moderado",IF(AB18&lt;=0.8,"Mayor","Catastrófico"))))),"")</f>
        <v>Moderado</v>
      </c>
      <c r="AB18" s="102">
        <f>IFERROR(IF(Q18="Impacto",(M18-(+M18*T18)),IF(Q18="Probabilidad",M18,"")),"")</f>
        <v>0.6</v>
      </c>
      <c r="AC18" s="103" t="str">
        <f>IFERROR(IF(OR(AND(Y18="Muy Baja",AA18="Leve"),AND(Y18="Muy Baja",AA18="Menor"),AND(Y18="Baja",AA18="Leve")),"Bajo",IF(OR(AND(Y18="Muy baja",AA18="Moderado"),AND(Y18="Baja",AA18="Menor"),AND(Y18="Baja",AA18="Moderado"),AND(Y18="Media",AA18="Leve"),AND(Y18="Media",AA18="Menor"),AND(Y18="Media",AA18="Moderado"),AND(Y18="Alta",AA18="Leve"),AND(Y18="Alta",AA18="Menor")),"Moderado",IF(OR(AND(Y18="Muy Baja",AA18="Mayor"),AND(Y18="Baja",AA18="Mayor"),AND(Y18="Media",AA18="Mayor"),AND(Y18="Alta",AA18="Moderado"),AND(Y18="Alta",AA18="Mayor"),AND(Y18="Muy Alta",AA18="Leve"),AND(Y18="Muy Alta",AA18="Menor"),AND(Y18="Muy Alta",AA18="Moderado"),AND(Y18="Muy Alta",AA18="Mayor")),"Alto",IF(OR(AND(Y18="Muy Baja",AA18="Catastrófico"),AND(Y18="Baja",AA18="Catastrófico"),AND(Y18="Media",AA18="Catastrófico"),AND(Y18="Alta",AA18="Catastrófico"),AND(Y18="Muy Alta",AA18="Catastrófico")),"Extremo","")))),"")</f>
        <v>Moderado</v>
      </c>
      <c r="AD18" s="104" t="s">
        <v>118</v>
      </c>
      <c r="AE18" s="106" t="s">
        <v>127</v>
      </c>
      <c r="AF18" s="106" t="s">
        <v>128</v>
      </c>
      <c r="AG18" s="107">
        <v>45201</v>
      </c>
      <c r="AH18" s="107">
        <v>45275</v>
      </c>
      <c r="AI18" s="83"/>
      <c r="AJ18" s="81"/>
      <c r="AK18" s="82"/>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row>
    <row r="19" spans="1:69" ht="18" customHeight="1">
      <c r="A19" s="190"/>
      <c r="B19" s="236"/>
      <c r="C19" s="236"/>
      <c r="D19" s="236"/>
      <c r="E19" s="214"/>
      <c r="F19" s="236"/>
      <c r="G19" s="239"/>
      <c r="H19" s="227"/>
      <c r="I19" s="230"/>
      <c r="J19" s="242" t="s">
        <v>125</v>
      </c>
      <c r="K19" s="230" t="str">
        <f>IF(NOT(ISERROR(MATCH(J19,_xlfn.ANCHORARRAY(E30),0))),I32&amp;"Por favor no seleccionar los criterios de impacto",J19)</f>
        <v xml:space="preserve">     Entre 50 y 100 SMLMV </v>
      </c>
      <c r="L19" s="227"/>
      <c r="M19" s="230"/>
      <c r="N19" s="233"/>
      <c r="O19" s="72">
        <v>2</v>
      </c>
      <c r="P19" s="109"/>
      <c r="Q19" s="91" t="str">
        <f>IF(OR(R19="Preventivo",R19="Detectivo"),"Probabilidad",IF(R19="Correctivo","Impacto",""))</f>
        <v/>
      </c>
      <c r="R19" s="99"/>
      <c r="S19" s="99"/>
      <c r="T19" s="100" t="str">
        <f t="shared" ref="T19:T23" si="8">IF(AND(R19="Preventivo",S19="Automático"),"50%",IF(AND(R19="Preventivo",S19="Manual"),"40%",IF(AND(R19="Detectivo",S19="Automático"),"40%",IF(AND(R19="Detectivo",S19="Manual"),"30%",IF(AND(R19="Correctivo",S19="Automático"),"35%",IF(AND(R19="Correctivo",S19="Manual"),"25%",""))))))</f>
        <v/>
      </c>
      <c r="U19" s="99"/>
      <c r="V19" s="99"/>
      <c r="W19" s="99"/>
      <c r="X19" s="88" t="str">
        <f>IFERROR(IF(AND(Q18="Probabilidad",Q19="Probabilidad"),(Z18-(+Z18*T19)),IF(Q19="Probabilidad",(I18-(+I18*T19)),IF(Q19="Impacto",Z18,""))),"")</f>
        <v/>
      </c>
      <c r="Y19" s="101" t="str">
        <f t="shared" si="1"/>
        <v/>
      </c>
      <c r="Z19" s="102" t="str">
        <f t="shared" ref="Z19:Z23" si="9">+X19</f>
        <v/>
      </c>
      <c r="AA19" s="101" t="str">
        <f t="shared" si="3"/>
        <v/>
      </c>
      <c r="AB19" s="102" t="str">
        <f>IFERROR(IF(AND(Q18="Impacto",Q19="Impacto"),(AB18-(+AB18*T19)),IF(Q19="Impacto",(M18-(+M18*T19)),IF(Q19="Probabilidad",AB18,""))),"")</f>
        <v/>
      </c>
      <c r="AC19" s="103" t="str">
        <f t="shared" ref="AC19:AC20" si="10">IFERROR(IF(OR(AND(Y19="Muy Baja",AA19="Leve"),AND(Y19="Muy Baja",AA19="Menor"),AND(Y19="Baja",AA19="Leve")),"Bajo",IF(OR(AND(Y19="Muy baja",AA19="Moderado"),AND(Y19="Baja",AA19="Menor"),AND(Y19="Baja",AA19="Moderado"),AND(Y19="Media",AA19="Leve"),AND(Y19="Media",AA19="Menor"),AND(Y19="Media",AA19="Moderado"),AND(Y19="Alta",AA19="Leve"),AND(Y19="Alta",AA19="Menor")),"Moderado",IF(OR(AND(Y19="Muy Baja",AA19="Mayor"),AND(Y19="Baja",AA19="Mayor"),AND(Y19="Media",AA19="Mayor"),AND(Y19="Alta",AA19="Moderado"),AND(Y19="Alta",AA19="Mayor"),AND(Y19="Muy Alta",AA19="Leve"),AND(Y19="Muy Alta",AA19="Menor"),AND(Y19="Muy Alta",AA19="Moderado"),AND(Y19="Muy Alta",AA19="Mayor")),"Alto",IF(OR(AND(Y19="Muy Baja",AA19="Catastrófico"),AND(Y19="Baja",AA19="Catastrófico"),AND(Y19="Media",AA19="Catastrófico"),AND(Y19="Alta",AA19="Catastrófico"),AND(Y19="Muy Alta",AA19="Catastrófico")),"Extremo","")))),"")</f>
        <v/>
      </c>
      <c r="AD19" s="104"/>
      <c r="AE19" s="106"/>
      <c r="AF19" s="106"/>
      <c r="AG19" s="107"/>
      <c r="AH19" s="107"/>
      <c r="AI19" s="83"/>
      <c r="AJ19" s="81"/>
      <c r="AK19" s="82"/>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row>
    <row r="20" spans="1:69" ht="18" customHeight="1">
      <c r="A20" s="190"/>
      <c r="B20" s="236"/>
      <c r="C20" s="236"/>
      <c r="D20" s="236"/>
      <c r="E20" s="214"/>
      <c r="F20" s="236"/>
      <c r="G20" s="239"/>
      <c r="H20" s="227"/>
      <c r="I20" s="230"/>
      <c r="J20" s="242" t="s">
        <v>125</v>
      </c>
      <c r="K20" s="230" t="str">
        <f>IF(NOT(ISERROR(MATCH(J20,_xlfn.ANCHORARRAY(E31),0))),I33&amp;"Por favor no seleccionar los criterios de impacto",J20)</f>
        <v xml:space="preserve">     Entre 50 y 100 SMLMV </v>
      </c>
      <c r="L20" s="227"/>
      <c r="M20" s="230"/>
      <c r="N20" s="233"/>
      <c r="O20" s="72">
        <v>3</v>
      </c>
      <c r="P20" s="111"/>
      <c r="Q20" s="91" t="str">
        <f>IF(OR(R20="Preventivo",R20="Detectivo"),"Probabilidad",IF(R20="Correctivo","Impacto",""))</f>
        <v/>
      </c>
      <c r="R20" s="99"/>
      <c r="S20" s="99"/>
      <c r="T20" s="100" t="str">
        <f t="shared" si="8"/>
        <v/>
      </c>
      <c r="U20" s="99"/>
      <c r="V20" s="99"/>
      <c r="W20" s="99"/>
      <c r="X20" s="88" t="str">
        <f>IFERROR(IF(AND(Q19="Probabilidad",Q20="Probabilidad"),(Z19-(+Z19*T20)),IF(AND(Q19="Impacto",Q20="Probabilidad"),(Z18-(+Z18*T20)),IF(Q20="Impacto",Z19,""))),"")</f>
        <v/>
      </c>
      <c r="Y20" s="101" t="str">
        <f t="shared" si="1"/>
        <v/>
      </c>
      <c r="Z20" s="102" t="str">
        <f t="shared" si="9"/>
        <v/>
      </c>
      <c r="AA20" s="101" t="str">
        <f t="shared" si="3"/>
        <v/>
      </c>
      <c r="AB20" s="102" t="str">
        <f>IFERROR(IF(AND(Q19="Impacto",Q20="Impacto"),(AB19-(+AB19*T20)),IF(AND(Q19="Probabilidad",Q20="Impacto"),(AB18-(+AB18*T20)),IF(Q20="Probabilidad",AB19,""))),"")</f>
        <v/>
      </c>
      <c r="AC20" s="103" t="str">
        <f t="shared" si="10"/>
        <v/>
      </c>
      <c r="AD20" s="104"/>
      <c r="AE20" s="106"/>
      <c r="AF20" s="108"/>
      <c r="AG20" s="107"/>
      <c r="AH20" s="107"/>
      <c r="AI20" s="83"/>
      <c r="AJ20" s="81"/>
      <c r="AK20" s="82"/>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row>
    <row r="21" spans="1:69" ht="18" customHeight="1">
      <c r="A21" s="190"/>
      <c r="B21" s="236"/>
      <c r="C21" s="236"/>
      <c r="D21" s="236"/>
      <c r="E21" s="214"/>
      <c r="F21" s="236"/>
      <c r="G21" s="239"/>
      <c r="H21" s="227"/>
      <c r="I21" s="230"/>
      <c r="J21" s="242" t="s">
        <v>125</v>
      </c>
      <c r="K21" s="230" t="str">
        <f>IF(NOT(ISERROR(MATCH(J21,_xlfn.ANCHORARRAY(E32),0))),I34&amp;"Por favor no seleccionar los criterios de impacto",J21)</f>
        <v xml:space="preserve">     Entre 50 y 100 SMLMV </v>
      </c>
      <c r="L21" s="227"/>
      <c r="M21" s="230"/>
      <c r="N21" s="233"/>
      <c r="O21" s="72">
        <v>4</v>
      </c>
      <c r="P21" s="109"/>
      <c r="Q21" s="73" t="str">
        <f t="shared" ref="Q21:Q23" si="11">IF(OR(R21="Preventivo",R21="Detectivo"),"Probabilidad",IF(R21="Correctivo","Impacto",""))</f>
        <v/>
      </c>
      <c r="R21" s="74"/>
      <c r="S21" s="74"/>
      <c r="T21" s="75" t="str">
        <f t="shared" si="8"/>
        <v/>
      </c>
      <c r="U21" s="74"/>
      <c r="V21" s="74"/>
      <c r="W21" s="74"/>
      <c r="X21" s="76" t="str">
        <f t="shared" ref="X21:X23" si="12">IFERROR(IF(AND(Q20="Probabilidad",Q21="Probabilidad"),(Z20-(+Z20*T21)),IF(AND(Q20="Impacto",Q21="Probabilidad"),(Z19-(+Z19*T21)),IF(Q21="Impacto",Z20,""))),"")</f>
        <v/>
      </c>
      <c r="Y21" s="77" t="str">
        <f t="shared" si="1"/>
        <v/>
      </c>
      <c r="Z21" s="78" t="str">
        <f t="shared" si="9"/>
        <v/>
      </c>
      <c r="AA21" s="77" t="str">
        <f t="shared" si="3"/>
        <v/>
      </c>
      <c r="AB21" s="78" t="str">
        <f t="shared" ref="AB21:AB23" si="13">IFERROR(IF(AND(Q20="Impacto",Q21="Impacto"),(AB20-(+AB20*T21)),IF(AND(Q20="Probabilidad",Q21="Impacto"),(AB19-(+AB19*T21)),IF(Q21="Probabilidad",AB20,""))),"")</f>
        <v/>
      </c>
      <c r="AC21" s="79" t="str">
        <f>IFERROR(IF(OR(AND(Y21="Muy Baja",AA21="Leve"),AND(Y21="Muy Baja",AA21="Menor"),AND(Y21="Baja",AA21="Leve")),"Bajo",IF(OR(AND(Y21="Muy baja",AA21="Moderado"),AND(Y21="Baja",AA21="Menor"),AND(Y21="Baja",AA21="Moderado"),AND(Y21="Media",AA21="Leve"),AND(Y21="Media",AA21="Menor"),AND(Y21="Media",AA21="Moderado"),AND(Y21="Alta",AA21="Leve"),AND(Y21="Alta",AA21="Menor")),"Moderado",IF(OR(AND(Y21="Muy Baja",AA21="Mayor"),AND(Y21="Baja",AA21="Mayor"),AND(Y21="Media",AA21="Mayor"),AND(Y21="Alta",AA21="Moderado"),AND(Y21="Alta",AA21="Mayor"),AND(Y21="Muy Alta",AA21="Leve"),AND(Y21="Muy Alta",AA21="Menor"),AND(Y21="Muy Alta",AA21="Moderado"),AND(Y21="Muy Alta",AA21="Mayor")),"Alto",IF(OR(AND(Y21="Muy Baja",AA21="Catastrófico"),AND(Y21="Baja",AA21="Catastrófico"),AND(Y21="Media",AA21="Catastrófico"),AND(Y21="Alta",AA21="Catastrófico"),AND(Y21="Muy Alta",AA21="Catastrófico")),"Extremo","")))),"")</f>
        <v/>
      </c>
      <c r="AD21" s="80"/>
      <c r="AE21" s="81"/>
      <c r="AF21" s="82"/>
      <c r="AG21" s="83"/>
      <c r="AH21" s="83"/>
      <c r="AI21" s="83"/>
      <c r="AJ21" s="81"/>
      <c r="AK21" s="82"/>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row>
    <row r="22" spans="1:69" ht="18" customHeight="1">
      <c r="A22" s="190"/>
      <c r="B22" s="236"/>
      <c r="C22" s="236"/>
      <c r="D22" s="236"/>
      <c r="E22" s="214"/>
      <c r="F22" s="236"/>
      <c r="G22" s="239"/>
      <c r="H22" s="227"/>
      <c r="I22" s="230"/>
      <c r="J22" s="242" t="s">
        <v>125</v>
      </c>
      <c r="K22" s="230" t="str">
        <f>IF(NOT(ISERROR(MATCH(J22,_xlfn.ANCHORARRAY(E33),0))),I35&amp;"Por favor no seleccionar los criterios de impacto",J22)</f>
        <v xml:space="preserve">     Entre 50 y 100 SMLMV </v>
      </c>
      <c r="L22" s="227"/>
      <c r="M22" s="230"/>
      <c r="N22" s="233"/>
      <c r="O22" s="72">
        <v>5</v>
      </c>
      <c r="P22" s="109"/>
      <c r="Q22" s="73" t="str">
        <f t="shared" si="11"/>
        <v/>
      </c>
      <c r="R22" s="74"/>
      <c r="S22" s="74"/>
      <c r="T22" s="75" t="str">
        <f t="shared" si="8"/>
        <v/>
      </c>
      <c r="U22" s="74"/>
      <c r="V22" s="74"/>
      <c r="W22" s="74"/>
      <c r="X22" s="76" t="str">
        <f t="shared" si="12"/>
        <v/>
      </c>
      <c r="Y22" s="77" t="str">
        <f t="shared" si="1"/>
        <v/>
      </c>
      <c r="Z22" s="78" t="str">
        <f t="shared" si="9"/>
        <v/>
      </c>
      <c r="AA22" s="77" t="str">
        <f t="shared" si="3"/>
        <v/>
      </c>
      <c r="AB22" s="78" t="str">
        <f t="shared" si="13"/>
        <v/>
      </c>
      <c r="AC22" s="79" t="str">
        <f t="shared" ref="AC22:AC23" si="14">IFERROR(IF(OR(AND(Y22="Muy Baja",AA22="Leve"),AND(Y22="Muy Baja",AA22="Menor"),AND(Y22="Baja",AA22="Leve")),"Bajo",IF(OR(AND(Y22="Muy baja",AA22="Moderado"),AND(Y22="Baja",AA22="Menor"),AND(Y22="Baja",AA22="Moderado"),AND(Y22="Media",AA22="Leve"),AND(Y22="Media",AA22="Menor"),AND(Y22="Media",AA22="Moderado"),AND(Y22="Alta",AA22="Leve"),AND(Y22="Alta",AA22="Menor")),"Moderado",IF(OR(AND(Y22="Muy Baja",AA22="Mayor"),AND(Y22="Baja",AA22="Mayor"),AND(Y22="Media",AA22="Mayor"),AND(Y22="Alta",AA22="Moderado"),AND(Y22="Alta",AA22="Mayor"),AND(Y22="Muy Alta",AA22="Leve"),AND(Y22="Muy Alta",AA22="Menor"),AND(Y22="Muy Alta",AA22="Moderado"),AND(Y22="Muy Alta",AA22="Mayor")),"Alto",IF(OR(AND(Y22="Muy Baja",AA22="Catastrófico"),AND(Y22="Baja",AA22="Catastrófico"),AND(Y22="Media",AA22="Catastrófico"),AND(Y22="Alta",AA22="Catastrófico"),AND(Y22="Muy Alta",AA22="Catastrófico")),"Extremo","")))),"")</f>
        <v/>
      </c>
      <c r="AD22" s="80"/>
      <c r="AE22" s="81"/>
      <c r="AF22" s="82"/>
      <c r="AG22" s="83"/>
      <c r="AH22" s="83"/>
      <c r="AI22" s="83"/>
      <c r="AJ22" s="81"/>
      <c r="AK22" s="82"/>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row>
    <row r="23" spans="1:69" ht="18" customHeight="1">
      <c r="A23" s="191"/>
      <c r="B23" s="237"/>
      <c r="C23" s="237"/>
      <c r="D23" s="237"/>
      <c r="E23" s="215"/>
      <c r="F23" s="237"/>
      <c r="G23" s="240"/>
      <c r="H23" s="228"/>
      <c r="I23" s="231"/>
      <c r="J23" s="243" t="s">
        <v>125</v>
      </c>
      <c r="K23" s="231" t="str">
        <f>IF(NOT(ISERROR(MATCH(J23,_xlfn.ANCHORARRAY(E34),0))),I36&amp;"Por favor no seleccionar los criterios de impacto",J23)</f>
        <v xml:space="preserve">     Entre 50 y 100 SMLMV </v>
      </c>
      <c r="L23" s="228"/>
      <c r="M23" s="231"/>
      <c r="N23" s="234"/>
      <c r="O23" s="72">
        <v>6</v>
      </c>
      <c r="P23" s="109"/>
      <c r="Q23" s="73" t="str">
        <f t="shared" si="11"/>
        <v/>
      </c>
      <c r="R23" s="74"/>
      <c r="S23" s="74"/>
      <c r="T23" s="75" t="str">
        <f t="shared" si="8"/>
        <v/>
      </c>
      <c r="U23" s="74"/>
      <c r="V23" s="74"/>
      <c r="W23" s="74"/>
      <c r="X23" s="76" t="str">
        <f t="shared" si="12"/>
        <v/>
      </c>
      <c r="Y23" s="77" t="str">
        <f t="shared" si="1"/>
        <v/>
      </c>
      <c r="Z23" s="78" t="str">
        <f t="shared" si="9"/>
        <v/>
      </c>
      <c r="AA23" s="77" t="str">
        <f t="shared" si="3"/>
        <v/>
      </c>
      <c r="AB23" s="78" t="str">
        <f t="shared" si="13"/>
        <v/>
      </c>
      <c r="AC23" s="79" t="str">
        <f t="shared" si="14"/>
        <v/>
      </c>
      <c r="AD23" s="80"/>
      <c r="AE23" s="81"/>
      <c r="AF23" s="82"/>
      <c r="AG23" s="83"/>
      <c r="AH23" s="83"/>
      <c r="AI23" s="83"/>
      <c r="AJ23" s="81"/>
      <c r="AK23" s="82"/>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row>
    <row r="24" spans="1:69" ht="91.5" customHeight="1">
      <c r="A24" s="189">
        <v>3</v>
      </c>
      <c r="B24" s="235" t="s">
        <v>106</v>
      </c>
      <c r="C24" s="235" t="s">
        <v>129</v>
      </c>
      <c r="D24" s="235" t="s">
        <v>130</v>
      </c>
      <c r="E24" s="213" t="s">
        <v>131</v>
      </c>
      <c r="F24" s="235" t="s">
        <v>124</v>
      </c>
      <c r="G24" s="238">
        <v>20</v>
      </c>
      <c r="H24" s="226" t="str">
        <f>IF(G24&lt;=0,"",IF(G24&lt;=2,"Muy Baja",IF(G24&lt;=24,"Baja",IF(G24&lt;=500,"Media",IF(G24&lt;=5000,"Alta","Muy Alta")))))</f>
        <v>Baja</v>
      </c>
      <c r="I24" s="229">
        <f>IF(H24="","",IF(H24="Muy Baja",0.2,IF(H24="Baja",0.4,IF(H24="Media",0.6,IF(H24="Alta",0.8,IF(H24="Muy Alta",1,))))))</f>
        <v>0.4</v>
      </c>
      <c r="J24" s="241" t="s">
        <v>125</v>
      </c>
      <c r="K24" s="244" t="str">
        <f>IF(NOT(ISERROR(MATCH(J24,'Tabla Impacto'!$B$225:$B$227,0))),'Tabla Impacto'!$G$227&amp;"Por favor no seleccionar los criterios de impacto(Afectación Económica o presupuestal y Pérdida Reputacional)",J24)</f>
        <v xml:space="preserve">     Entre 50 y 100 SMLMV </v>
      </c>
      <c r="L24" s="226" t="str">
        <f>IF(OR(K24='Tabla Impacto'!$C$15,K24='Tabla Impacto'!$E$15),"Leve",IF(OR(K24='Tabla Impacto'!$C$16,K24='Tabla Impacto'!$E$16),"Menor",IF(OR(K24='Tabla Impacto'!$C$17,K24='Tabla Impacto'!$E$17),"Moderado",IF(OR(K24='Tabla Impacto'!$C$18,K24='Tabla Impacto'!$E$18),"Mayor",IF(OR(K24='Tabla Impacto'!$C$19,K24='Tabla Impacto'!$E$19),"Catastrófico","")))))</f>
        <v>Moderado</v>
      </c>
      <c r="M24" s="229">
        <f>IF(L24="","",IF(L24="Leve",0.2,IF(L24="Menor",0.4,IF(L24="Moderado",0.6,IF(L24="Mayor",0.8,IF(L24="Catastrófico",1,))))))</f>
        <v>0.6</v>
      </c>
      <c r="N24" s="232" t="str">
        <f>IF(OR(AND(H24="Muy Baja",L24="Leve"),AND(H24="Muy Baja",L24="Menor"),AND(H24="Baja",L24="Leve")),"Bajo",IF(OR(AND(H24="Muy baja",L24="Moderado"),AND(H24="Baja",L24="Menor"),AND(H24="Baja",L24="Moderado"),AND(H24="Media",L24="Leve"),AND(H24="Media",L24="Menor"),AND(H24="Media",L24="Moderado"),AND(H24="Alta",L24="Leve"),AND(H24="Alta",L24="Menor")),"Moderado",IF(OR(AND(H24="Muy Baja",L24="Mayor"),AND(H24="Baja",L24="Mayor"),AND(H24="Media",L24="Mayor"),AND(H24="Alta",L24="Moderado"),AND(H24="Alta",L24="Mayor"),AND(H24="Muy Alta",L24="Leve"),AND(H24="Muy Alta",L24="Menor"),AND(H24="Muy Alta",L24="Moderado"),AND(H24="Muy Alta",L24="Mayor")),"Alto",IF(OR(AND(H24="Muy Baja",L24="Catastrófico"),AND(H24="Baja",L24="Catastrófico"),AND(H24="Media",L24="Catastrófico"),AND(H24="Alta",L24="Catastrófico"),AND(H24="Muy Alta",L24="Catastrófico")),"Extremo",""))))</f>
        <v>Moderado</v>
      </c>
      <c r="O24" s="72">
        <v>1</v>
      </c>
      <c r="P24" s="109" t="s">
        <v>132</v>
      </c>
      <c r="Q24" s="91" t="str">
        <f>IF(OR(R24="Preventivo",R24="Detectivo"),"Probabilidad",IF(R24="Correctivo","Impacto",""))</f>
        <v>Probabilidad</v>
      </c>
      <c r="R24" s="99" t="s">
        <v>113</v>
      </c>
      <c r="S24" s="99" t="s">
        <v>114</v>
      </c>
      <c r="T24" s="100" t="str">
        <f>IF(AND(R24="Preventivo",S24="Automático"),"50%",IF(AND(R24="Preventivo",S24="Manual"),"40%",IF(AND(R24="Detectivo",S24="Automático"),"40%",IF(AND(R24="Detectivo",S24="Manual"),"30%",IF(AND(R24="Correctivo",S24="Automático"),"35%",IF(AND(R24="Correctivo",S24="Manual"),"25%",""))))))</f>
        <v>40%</v>
      </c>
      <c r="U24" s="99" t="s">
        <v>115</v>
      </c>
      <c r="V24" s="99" t="s">
        <v>116</v>
      </c>
      <c r="W24" s="99" t="s">
        <v>117</v>
      </c>
      <c r="X24" s="88">
        <f>IFERROR(IF(Q24="Probabilidad",(I24-(+I24*T24)),IF(Q24="Impacto",I24,"")),"")</f>
        <v>0.24</v>
      </c>
      <c r="Y24" s="101" t="str">
        <f>IFERROR(IF(X24="","",IF(X24&lt;=0.2,"Muy Baja",IF(X24&lt;=0.4,"Baja",IF(X24&lt;=0.6,"Media",IF(X24&lt;=0.8,"Alta","Muy Alta"))))),"")</f>
        <v>Baja</v>
      </c>
      <c r="Z24" s="102">
        <f>+X24</f>
        <v>0.24</v>
      </c>
      <c r="AA24" s="101" t="str">
        <f>IFERROR(IF(AB24="","",IF(AB24&lt;=0.2,"Leve",IF(AB24&lt;=0.4,"Menor",IF(AB24&lt;=0.6,"Moderado",IF(AB24&lt;=0.8,"Mayor","Catastrófico"))))),"")</f>
        <v>Moderado</v>
      </c>
      <c r="AB24" s="102">
        <f>IFERROR(IF(Q24="Impacto",(M24-(+M24*T24)),IF(Q24="Probabilidad",M24,"")),"")</f>
        <v>0.6</v>
      </c>
      <c r="AC24" s="103" t="str">
        <f>IFERROR(IF(OR(AND(Y24="Muy Baja",AA24="Leve"),AND(Y24="Muy Baja",AA24="Menor"),AND(Y24="Baja",AA24="Leve")),"Bajo",IF(OR(AND(Y24="Muy baja",AA24="Moderado"),AND(Y24="Baja",AA24="Menor"),AND(Y24="Baja",AA24="Moderado"),AND(Y24="Media",AA24="Leve"),AND(Y24="Media",AA24="Menor"),AND(Y24="Media",AA24="Moderado"),AND(Y24="Alta",AA24="Leve"),AND(Y24="Alta",AA24="Menor")),"Moderado",IF(OR(AND(Y24="Muy Baja",AA24="Mayor"),AND(Y24="Baja",AA24="Mayor"),AND(Y24="Media",AA24="Mayor"),AND(Y24="Alta",AA24="Moderado"),AND(Y24="Alta",AA24="Mayor"),AND(Y24="Muy Alta",AA24="Leve"),AND(Y24="Muy Alta",AA24="Menor"),AND(Y24="Muy Alta",AA24="Moderado"),AND(Y24="Muy Alta",AA24="Mayor")),"Alto",IF(OR(AND(Y24="Muy Baja",AA24="Catastrófico"),AND(Y24="Baja",AA24="Catastrófico"),AND(Y24="Media",AA24="Catastrófico"),AND(Y24="Alta",AA24="Catastrófico"),AND(Y24="Muy Alta",AA24="Catastrófico")),"Extremo","")))),"")</f>
        <v>Moderado</v>
      </c>
      <c r="AD24" s="104" t="s">
        <v>118</v>
      </c>
      <c r="AE24" s="106" t="s">
        <v>133</v>
      </c>
      <c r="AF24" s="106" t="s">
        <v>128</v>
      </c>
      <c r="AG24" s="107">
        <v>45201</v>
      </c>
      <c r="AH24" s="107">
        <v>45275</v>
      </c>
      <c r="AI24" s="83"/>
      <c r="AJ24" s="81"/>
      <c r="AK24" s="82"/>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row>
    <row r="25" spans="1:69" ht="18" customHeight="1">
      <c r="A25" s="190"/>
      <c r="B25" s="236"/>
      <c r="C25" s="236"/>
      <c r="D25" s="236"/>
      <c r="E25" s="214"/>
      <c r="F25" s="236"/>
      <c r="G25" s="239"/>
      <c r="H25" s="227"/>
      <c r="I25" s="230"/>
      <c r="J25" s="242"/>
      <c r="K25" s="245">
        <f>IF(NOT(ISERROR(MATCH(J25,_xlfn.ANCHORARRAY(E36),0))),I38&amp;"Por favor no seleccionar los criterios de impacto",J25)</f>
        <v>0</v>
      </c>
      <c r="L25" s="227"/>
      <c r="M25" s="230"/>
      <c r="N25" s="233"/>
      <c r="O25" s="72">
        <v>2</v>
      </c>
      <c r="P25" s="109"/>
      <c r="Q25" s="73" t="str">
        <f>IF(OR(R25="Preventivo",R25="Detectivo"),"Probabilidad",IF(R25="Correctivo","Impacto",""))</f>
        <v/>
      </c>
      <c r="R25" s="99"/>
      <c r="S25" s="99"/>
      <c r="T25" s="100" t="str">
        <f t="shared" ref="T25:T29" si="15">IF(AND(R25="Preventivo",S25="Automático"),"50%",IF(AND(R25="Preventivo",S25="Manual"),"40%",IF(AND(R25="Detectivo",S25="Automático"),"40%",IF(AND(R25="Detectivo",S25="Manual"),"30%",IF(AND(R25="Correctivo",S25="Automático"),"35%",IF(AND(R25="Correctivo",S25="Manual"),"25%",""))))))</f>
        <v/>
      </c>
      <c r="U25" s="99"/>
      <c r="V25" s="99"/>
      <c r="W25" s="99"/>
      <c r="X25" s="88" t="str">
        <f>IFERROR(IF(AND(Q24="Probabilidad",Q25="Probabilidad"),(Z24-(+Z24*T25)),IF(Q25="Probabilidad",(I24-(+I24*T25)),IF(Q25="Impacto",Z24,""))),"")</f>
        <v/>
      </c>
      <c r="Y25" s="101" t="str">
        <f t="shared" si="1"/>
        <v/>
      </c>
      <c r="Z25" s="102" t="str">
        <f t="shared" ref="Z25:Z29" si="16">+X25</f>
        <v/>
      </c>
      <c r="AA25" s="101" t="str">
        <f t="shared" si="3"/>
        <v/>
      </c>
      <c r="AB25" s="102" t="str">
        <f>IFERROR(IF(AND(Q24="Impacto",Q25="Impacto"),(AB24-(+AB24*T25)),IF(Q25="Impacto",(M24-(+M24*T25)),IF(Q25="Probabilidad",AB24,""))),"")</f>
        <v/>
      </c>
      <c r="AC25" s="103" t="str">
        <f t="shared" ref="AC25:AC26" si="17">IFERROR(IF(OR(AND(Y25="Muy Baja",AA25="Leve"),AND(Y25="Muy Baja",AA25="Menor"),AND(Y25="Baja",AA25="Leve")),"Bajo",IF(OR(AND(Y25="Muy baja",AA25="Moderado"),AND(Y25="Baja",AA25="Menor"),AND(Y25="Baja",AA25="Moderado"),AND(Y25="Media",AA25="Leve"),AND(Y25="Media",AA25="Menor"),AND(Y25="Media",AA25="Moderado"),AND(Y25="Alta",AA25="Leve"),AND(Y25="Alta",AA25="Menor")),"Moderado",IF(OR(AND(Y25="Muy Baja",AA25="Mayor"),AND(Y25="Baja",AA25="Mayor"),AND(Y25="Media",AA25="Mayor"),AND(Y25="Alta",AA25="Moderado"),AND(Y25="Alta",AA25="Mayor"),AND(Y25="Muy Alta",AA25="Leve"),AND(Y25="Muy Alta",AA25="Menor"),AND(Y25="Muy Alta",AA25="Moderado"),AND(Y25="Muy Alta",AA25="Mayor")),"Alto",IF(OR(AND(Y25="Muy Baja",AA25="Catastrófico"),AND(Y25="Baja",AA25="Catastrófico"),AND(Y25="Media",AA25="Catastrófico"),AND(Y25="Alta",AA25="Catastrófico"),AND(Y25="Muy Alta",AA25="Catastrófico")),"Extremo","")))),"")</f>
        <v/>
      </c>
      <c r="AD25" s="104"/>
      <c r="AE25" s="106"/>
      <c r="AF25" s="105"/>
      <c r="AG25" s="83"/>
      <c r="AH25" s="83"/>
      <c r="AI25" s="83"/>
      <c r="AJ25" s="81"/>
      <c r="AK25" s="82"/>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row>
    <row r="26" spans="1:69" ht="18" customHeight="1">
      <c r="A26" s="190"/>
      <c r="B26" s="236"/>
      <c r="C26" s="236"/>
      <c r="D26" s="236"/>
      <c r="E26" s="214"/>
      <c r="F26" s="236"/>
      <c r="G26" s="239"/>
      <c r="H26" s="227"/>
      <c r="I26" s="230"/>
      <c r="J26" s="242"/>
      <c r="K26" s="245">
        <f>IF(NOT(ISERROR(MATCH(J26,_xlfn.ANCHORARRAY(E37),0))),I39&amp;"Por favor no seleccionar los criterios de impacto",J26)</f>
        <v>0</v>
      </c>
      <c r="L26" s="227"/>
      <c r="M26" s="230"/>
      <c r="N26" s="233"/>
      <c r="O26" s="72">
        <v>3</v>
      </c>
      <c r="P26" s="110"/>
      <c r="Q26" s="73" t="str">
        <f>IF(OR(R26="Preventivo",R26="Detectivo"),"Probabilidad",IF(R26="Correctivo","Impacto",""))</f>
        <v/>
      </c>
      <c r="R26" s="74"/>
      <c r="S26" s="74"/>
      <c r="T26" s="75" t="str">
        <f t="shared" si="15"/>
        <v/>
      </c>
      <c r="U26" s="74"/>
      <c r="V26" s="74"/>
      <c r="W26" s="74"/>
      <c r="X26" s="76" t="str">
        <f>IFERROR(IF(AND(Q25="Probabilidad",Q26="Probabilidad"),(Z25-(+Z25*T26)),IF(AND(Q25="Impacto",Q26="Probabilidad"),(Z24-(+Z24*T26)),IF(Q26="Impacto",Z25,""))),"")</f>
        <v/>
      </c>
      <c r="Y26" s="77" t="str">
        <f t="shared" si="1"/>
        <v/>
      </c>
      <c r="Z26" s="78" t="str">
        <f t="shared" si="16"/>
        <v/>
      </c>
      <c r="AA26" s="77" t="str">
        <f t="shared" si="3"/>
        <v/>
      </c>
      <c r="AB26" s="78" t="str">
        <f>IFERROR(IF(AND(Q25="Impacto",Q26="Impacto"),(AB25-(+AB25*T26)),IF(AND(Q25="Probabilidad",Q26="Impacto"),(AB24-(+AB24*T26)),IF(Q26="Probabilidad",AB25,""))),"")</f>
        <v/>
      </c>
      <c r="AC26" s="79" t="str">
        <f t="shared" si="17"/>
        <v/>
      </c>
      <c r="AD26" s="80"/>
      <c r="AE26" s="81"/>
      <c r="AF26" s="82"/>
      <c r="AG26" s="83"/>
      <c r="AH26" s="83"/>
      <c r="AI26" s="83"/>
      <c r="AJ26" s="81"/>
      <c r="AK26" s="82"/>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row>
    <row r="27" spans="1:69" ht="18" customHeight="1">
      <c r="A27" s="190"/>
      <c r="B27" s="236"/>
      <c r="C27" s="236"/>
      <c r="D27" s="236"/>
      <c r="E27" s="214"/>
      <c r="F27" s="236"/>
      <c r="G27" s="239"/>
      <c r="H27" s="227"/>
      <c r="I27" s="230"/>
      <c r="J27" s="242"/>
      <c r="K27" s="245">
        <f>IF(NOT(ISERROR(MATCH(J27,_xlfn.ANCHORARRAY(E38),0))),I40&amp;"Por favor no seleccionar los criterios de impacto",J27)</f>
        <v>0</v>
      </c>
      <c r="L27" s="227"/>
      <c r="M27" s="230"/>
      <c r="N27" s="233"/>
      <c r="O27" s="72">
        <v>4</v>
      </c>
      <c r="P27" s="109"/>
      <c r="Q27" s="73" t="str">
        <f t="shared" ref="Q27:Q29" si="18">IF(OR(R27="Preventivo",R27="Detectivo"),"Probabilidad",IF(R27="Correctivo","Impacto",""))</f>
        <v/>
      </c>
      <c r="R27" s="74"/>
      <c r="S27" s="74"/>
      <c r="T27" s="75" t="str">
        <f t="shared" si="15"/>
        <v/>
      </c>
      <c r="U27" s="74"/>
      <c r="V27" s="74"/>
      <c r="W27" s="74"/>
      <c r="X27" s="76" t="str">
        <f t="shared" ref="X27:X29" si="19">IFERROR(IF(AND(Q26="Probabilidad",Q27="Probabilidad"),(Z26-(+Z26*T27)),IF(AND(Q26="Impacto",Q27="Probabilidad"),(Z25-(+Z25*T27)),IF(Q27="Impacto",Z26,""))),"")</f>
        <v/>
      </c>
      <c r="Y27" s="77" t="str">
        <f t="shared" si="1"/>
        <v/>
      </c>
      <c r="Z27" s="78" t="str">
        <f t="shared" si="16"/>
        <v/>
      </c>
      <c r="AA27" s="77" t="str">
        <f t="shared" si="3"/>
        <v/>
      </c>
      <c r="AB27" s="78" t="str">
        <f t="shared" ref="AB27:AB29" si="20">IFERROR(IF(AND(Q26="Impacto",Q27="Impacto"),(AB26-(+AB26*T27)),IF(AND(Q26="Probabilidad",Q27="Impacto"),(AB25-(+AB25*T27)),IF(Q27="Probabilidad",AB26,""))),"")</f>
        <v/>
      </c>
      <c r="AC27" s="79" t="str">
        <f>IFERROR(IF(OR(AND(Y27="Muy Baja",AA27="Leve"),AND(Y27="Muy Baja",AA27="Menor"),AND(Y27="Baja",AA27="Leve")),"Bajo",IF(OR(AND(Y27="Muy baja",AA27="Moderado"),AND(Y27="Baja",AA27="Menor"),AND(Y27="Baja",AA27="Moderado"),AND(Y27="Media",AA27="Leve"),AND(Y27="Media",AA27="Menor"),AND(Y27="Media",AA27="Moderado"),AND(Y27="Alta",AA27="Leve"),AND(Y27="Alta",AA27="Menor")),"Moderado",IF(OR(AND(Y27="Muy Baja",AA27="Mayor"),AND(Y27="Baja",AA27="Mayor"),AND(Y27="Media",AA27="Mayor"),AND(Y27="Alta",AA27="Moderado"),AND(Y27="Alta",AA27="Mayor"),AND(Y27="Muy Alta",AA27="Leve"),AND(Y27="Muy Alta",AA27="Menor"),AND(Y27="Muy Alta",AA27="Moderado"),AND(Y27="Muy Alta",AA27="Mayor")),"Alto",IF(OR(AND(Y27="Muy Baja",AA27="Catastrófico"),AND(Y27="Baja",AA27="Catastrófico"),AND(Y27="Media",AA27="Catastrófico"),AND(Y27="Alta",AA27="Catastrófico"),AND(Y27="Muy Alta",AA27="Catastrófico")),"Extremo","")))),"")</f>
        <v/>
      </c>
      <c r="AD27" s="80"/>
      <c r="AE27" s="81"/>
      <c r="AF27" s="82"/>
      <c r="AG27" s="83"/>
      <c r="AH27" s="83"/>
      <c r="AI27" s="83"/>
      <c r="AJ27" s="81"/>
      <c r="AK27" s="82"/>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row>
    <row r="28" spans="1:69" ht="18" customHeight="1">
      <c r="A28" s="190"/>
      <c r="B28" s="236"/>
      <c r="C28" s="236"/>
      <c r="D28" s="236"/>
      <c r="E28" s="214"/>
      <c r="F28" s="236"/>
      <c r="G28" s="239"/>
      <c r="H28" s="227"/>
      <c r="I28" s="230"/>
      <c r="J28" s="242"/>
      <c r="K28" s="245">
        <f>IF(NOT(ISERROR(MATCH(J28,_xlfn.ANCHORARRAY(E39),0))),I41&amp;"Por favor no seleccionar los criterios de impacto",J28)</f>
        <v>0</v>
      </c>
      <c r="L28" s="227"/>
      <c r="M28" s="230"/>
      <c r="N28" s="233"/>
      <c r="O28" s="72">
        <v>5</v>
      </c>
      <c r="P28" s="109"/>
      <c r="Q28" s="73" t="str">
        <f t="shared" si="18"/>
        <v/>
      </c>
      <c r="R28" s="74"/>
      <c r="S28" s="74"/>
      <c r="T28" s="75" t="str">
        <f t="shared" si="15"/>
        <v/>
      </c>
      <c r="U28" s="74"/>
      <c r="V28" s="74"/>
      <c r="W28" s="74"/>
      <c r="X28" s="76" t="str">
        <f t="shared" si="19"/>
        <v/>
      </c>
      <c r="Y28" s="77" t="str">
        <f t="shared" si="1"/>
        <v/>
      </c>
      <c r="Z28" s="78" t="str">
        <f t="shared" si="16"/>
        <v/>
      </c>
      <c r="AA28" s="77" t="str">
        <f t="shared" si="3"/>
        <v/>
      </c>
      <c r="AB28" s="78" t="str">
        <f t="shared" si="20"/>
        <v/>
      </c>
      <c r="AC28" s="79" t="str">
        <f t="shared" ref="AC28:AC29" si="21">IFERROR(IF(OR(AND(Y28="Muy Baja",AA28="Leve"),AND(Y28="Muy Baja",AA28="Menor"),AND(Y28="Baja",AA28="Leve")),"Bajo",IF(OR(AND(Y28="Muy baja",AA28="Moderado"),AND(Y28="Baja",AA28="Menor"),AND(Y28="Baja",AA28="Moderado"),AND(Y28="Media",AA28="Leve"),AND(Y28="Media",AA28="Menor"),AND(Y28="Media",AA28="Moderado"),AND(Y28="Alta",AA28="Leve"),AND(Y28="Alta",AA28="Menor")),"Moderado",IF(OR(AND(Y28="Muy Baja",AA28="Mayor"),AND(Y28="Baja",AA28="Mayor"),AND(Y28="Media",AA28="Mayor"),AND(Y28="Alta",AA28="Moderado"),AND(Y28="Alta",AA28="Mayor"),AND(Y28="Muy Alta",AA28="Leve"),AND(Y28="Muy Alta",AA28="Menor"),AND(Y28="Muy Alta",AA28="Moderado"),AND(Y28="Muy Alta",AA28="Mayor")),"Alto",IF(OR(AND(Y28="Muy Baja",AA28="Catastrófico"),AND(Y28="Baja",AA28="Catastrófico"),AND(Y28="Media",AA28="Catastrófico"),AND(Y28="Alta",AA28="Catastrófico"),AND(Y28="Muy Alta",AA28="Catastrófico")),"Extremo","")))),"")</f>
        <v/>
      </c>
      <c r="AD28" s="80"/>
      <c r="AE28" s="81"/>
      <c r="AF28" s="82"/>
      <c r="AG28" s="83"/>
      <c r="AH28" s="83"/>
      <c r="AI28" s="83"/>
      <c r="AJ28" s="81"/>
      <c r="AK28" s="82"/>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row>
    <row r="29" spans="1:69" ht="18" customHeight="1">
      <c r="A29" s="191"/>
      <c r="B29" s="237"/>
      <c r="C29" s="237"/>
      <c r="D29" s="237"/>
      <c r="E29" s="215"/>
      <c r="F29" s="237"/>
      <c r="G29" s="240"/>
      <c r="H29" s="228"/>
      <c r="I29" s="231"/>
      <c r="J29" s="243"/>
      <c r="K29" s="246">
        <f>IF(NOT(ISERROR(MATCH(J29,_xlfn.ANCHORARRAY(E40),0))),I42&amp;"Por favor no seleccionar los criterios de impacto",J29)</f>
        <v>0</v>
      </c>
      <c r="L29" s="228"/>
      <c r="M29" s="231"/>
      <c r="N29" s="234"/>
      <c r="O29" s="72">
        <v>6</v>
      </c>
      <c r="P29" s="109"/>
      <c r="Q29" s="73" t="str">
        <f t="shared" si="18"/>
        <v/>
      </c>
      <c r="R29" s="74"/>
      <c r="S29" s="74"/>
      <c r="T29" s="75" t="str">
        <f t="shared" si="15"/>
        <v/>
      </c>
      <c r="U29" s="74"/>
      <c r="V29" s="74"/>
      <c r="W29" s="74"/>
      <c r="X29" s="76" t="str">
        <f t="shared" si="19"/>
        <v/>
      </c>
      <c r="Y29" s="77" t="str">
        <f t="shared" si="1"/>
        <v/>
      </c>
      <c r="Z29" s="78" t="str">
        <f t="shared" si="16"/>
        <v/>
      </c>
      <c r="AA29" s="77" t="str">
        <f t="shared" si="3"/>
        <v/>
      </c>
      <c r="AB29" s="78" t="str">
        <f t="shared" si="20"/>
        <v/>
      </c>
      <c r="AC29" s="79" t="str">
        <f t="shared" si="21"/>
        <v/>
      </c>
      <c r="AD29" s="80"/>
      <c r="AE29" s="81"/>
      <c r="AF29" s="82"/>
      <c r="AG29" s="83"/>
      <c r="AH29" s="83"/>
      <c r="AI29" s="83"/>
      <c r="AJ29" s="81"/>
      <c r="AK29" s="82"/>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row>
    <row r="30" spans="1:69" ht="18" hidden="1" customHeight="1">
      <c r="A30" s="189"/>
      <c r="B30" s="247"/>
      <c r="C30" s="247"/>
      <c r="D30" s="247"/>
      <c r="E30" s="250"/>
      <c r="F30" s="247"/>
      <c r="G30" s="253"/>
      <c r="H30" s="256"/>
      <c r="I30" s="244"/>
      <c r="J30" s="262"/>
      <c r="K30" s="244"/>
      <c r="L30" s="256"/>
      <c r="M30" s="244"/>
      <c r="N30" s="259"/>
      <c r="O30" s="72"/>
      <c r="P30" s="109"/>
      <c r="Q30" s="91"/>
      <c r="R30" s="99"/>
      <c r="S30" s="99"/>
      <c r="T30" s="100"/>
      <c r="U30" s="99"/>
      <c r="V30" s="99"/>
      <c r="W30" s="99"/>
      <c r="X30" s="88"/>
      <c r="Y30" s="101"/>
      <c r="Z30" s="102"/>
      <c r="AA30" s="101"/>
      <c r="AB30" s="102"/>
      <c r="AC30" s="103"/>
      <c r="AD30" s="104"/>
      <c r="AE30" s="96"/>
      <c r="AF30" s="96"/>
      <c r="AG30" s="98"/>
      <c r="AH30" s="83"/>
      <c r="AI30" s="83"/>
      <c r="AJ30" s="81"/>
      <c r="AK30" s="82"/>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row>
    <row r="31" spans="1:69" ht="18" hidden="1" customHeight="1">
      <c r="A31" s="190"/>
      <c r="B31" s="248"/>
      <c r="C31" s="248"/>
      <c r="D31" s="248"/>
      <c r="E31" s="251"/>
      <c r="F31" s="248"/>
      <c r="G31" s="254"/>
      <c r="H31" s="257"/>
      <c r="I31" s="245"/>
      <c r="J31" s="263"/>
      <c r="K31" s="245"/>
      <c r="L31" s="257"/>
      <c r="M31" s="245"/>
      <c r="N31" s="260"/>
      <c r="O31" s="72"/>
      <c r="P31" s="109"/>
      <c r="Q31" s="73"/>
      <c r="R31" s="74"/>
      <c r="S31" s="74"/>
      <c r="T31" s="75"/>
      <c r="U31" s="74"/>
      <c r="V31" s="74"/>
      <c r="W31" s="74"/>
      <c r="X31" s="76"/>
      <c r="Y31" s="77"/>
      <c r="Z31" s="78"/>
      <c r="AA31" s="77"/>
      <c r="AB31" s="78"/>
      <c r="AC31" s="79"/>
      <c r="AD31" s="80"/>
      <c r="AE31" s="81"/>
      <c r="AF31" s="82"/>
      <c r="AG31" s="83"/>
      <c r="AH31" s="83"/>
      <c r="AI31" s="83"/>
      <c r="AJ31" s="81"/>
      <c r="AK31" s="82"/>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row>
    <row r="32" spans="1:69" ht="18" hidden="1" customHeight="1">
      <c r="A32" s="190"/>
      <c r="B32" s="248"/>
      <c r="C32" s="248"/>
      <c r="D32" s="248"/>
      <c r="E32" s="251"/>
      <c r="F32" s="248"/>
      <c r="G32" s="254"/>
      <c r="H32" s="257"/>
      <c r="I32" s="245"/>
      <c r="J32" s="263"/>
      <c r="K32" s="245"/>
      <c r="L32" s="257"/>
      <c r="M32" s="245"/>
      <c r="N32" s="260"/>
      <c r="O32" s="72"/>
      <c r="P32" s="110"/>
      <c r="Q32" s="73"/>
      <c r="R32" s="74"/>
      <c r="S32" s="74"/>
      <c r="T32" s="75"/>
      <c r="U32" s="74"/>
      <c r="V32" s="74"/>
      <c r="W32" s="74"/>
      <c r="X32" s="76"/>
      <c r="Y32" s="77"/>
      <c r="Z32" s="78"/>
      <c r="AA32" s="77"/>
      <c r="AB32" s="78"/>
      <c r="AC32" s="79"/>
      <c r="AD32" s="80"/>
      <c r="AE32" s="81"/>
      <c r="AF32" s="82"/>
      <c r="AG32" s="83"/>
      <c r="AH32" s="83"/>
      <c r="AI32" s="83"/>
      <c r="AJ32" s="81"/>
      <c r="AK32" s="82"/>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row>
    <row r="33" spans="1:69" ht="18" hidden="1" customHeight="1">
      <c r="A33" s="190"/>
      <c r="B33" s="248"/>
      <c r="C33" s="248"/>
      <c r="D33" s="248"/>
      <c r="E33" s="251"/>
      <c r="F33" s="248"/>
      <c r="G33" s="254"/>
      <c r="H33" s="257"/>
      <c r="I33" s="245"/>
      <c r="J33" s="263"/>
      <c r="K33" s="245"/>
      <c r="L33" s="257"/>
      <c r="M33" s="245"/>
      <c r="N33" s="260"/>
      <c r="O33" s="72"/>
      <c r="P33" s="109"/>
      <c r="Q33" s="73"/>
      <c r="R33" s="74"/>
      <c r="S33" s="74"/>
      <c r="T33" s="75"/>
      <c r="U33" s="74"/>
      <c r="V33" s="74"/>
      <c r="W33" s="74"/>
      <c r="X33" s="76"/>
      <c r="Y33" s="77"/>
      <c r="Z33" s="78"/>
      <c r="AA33" s="77"/>
      <c r="AB33" s="78"/>
      <c r="AC33" s="79"/>
      <c r="AD33" s="80"/>
      <c r="AE33" s="81"/>
      <c r="AF33" s="82"/>
      <c r="AG33" s="83"/>
      <c r="AH33" s="83"/>
      <c r="AI33" s="83"/>
      <c r="AJ33" s="81"/>
      <c r="AK33" s="82"/>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row>
    <row r="34" spans="1:69" ht="18" hidden="1" customHeight="1">
      <c r="A34" s="190"/>
      <c r="B34" s="248"/>
      <c r="C34" s="248"/>
      <c r="D34" s="248"/>
      <c r="E34" s="251"/>
      <c r="F34" s="248"/>
      <c r="G34" s="254"/>
      <c r="H34" s="257"/>
      <c r="I34" s="245"/>
      <c r="J34" s="263"/>
      <c r="K34" s="245"/>
      <c r="L34" s="257"/>
      <c r="M34" s="245"/>
      <c r="N34" s="260"/>
      <c r="O34" s="72"/>
      <c r="P34" s="109"/>
      <c r="Q34" s="73"/>
      <c r="R34" s="74"/>
      <c r="S34" s="74"/>
      <c r="T34" s="75"/>
      <c r="U34" s="74"/>
      <c r="V34" s="74"/>
      <c r="W34" s="74"/>
      <c r="X34" s="76"/>
      <c r="Y34" s="77"/>
      <c r="Z34" s="78"/>
      <c r="AA34" s="77"/>
      <c r="AB34" s="78"/>
      <c r="AC34" s="79"/>
      <c r="AD34" s="80"/>
      <c r="AE34" s="81"/>
      <c r="AF34" s="82"/>
      <c r="AG34" s="83"/>
      <c r="AH34" s="83"/>
      <c r="AI34" s="83"/>
      <c r="AJ34" s="81"/>
      <c r="AK34" s="82"/>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row>
    <row r="35" spans="1:69" ht="18" hidden="1" customHeight="1">
      <c r="A35" s="191"/>
      <c r="B35" s="249"/>
      <c r="C35" s="249"/>
      <c r="D35" s="249"/>
      <c r="E35" s="252"/>
      <c r="F35" s="249"/>
      <c r="G35" s="255"/>
      <c r="H35" s="258"/>
      <c r="I35" s="246"/>
      <c r="J35" s="264"/>
      <c r="K35" s="246"/>
      <c r="L35" s="258"/>
      <c r="M35" s="246"/>
      <c r="N35" s="261"/>
      <c r="O35" s="72"/>
      <c r="P35" s="109"/>
      <c r="Q35" s="73"/>
      <c r="R35" s="74"/>
      <c r="S35" s="74"/>
      <c r="T35" s="75"/>
      <c r="U35" s="74"/>
      <c r="V35" s="74"/>
      <c r="W35" s="74"/>
      <c r="X35" s="76"/>
      <c r="Y35" s="77"/>
      <c r="Z35" s="78"/>
      <c r="AA35" s="77"/>
      <c r="AB35" s="78"/>
      <c r="AC35" s="79"/>
      <c r="AD35" s="80"/>
      <c r="AE35" s="81"/>
      <c r="AF35" s="82"/>
      <c r="AG35" s="83"/>
      <c r="AH35" s="83"/>
      <c r="AI35" s="83"/>
      <c r="AJ35" s="81"/>
      <c r="AK35" s="82"/>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row>
    <row r="36" spans="1:69" ht="18" hidden="1" customHeight="1">
      <c r="A36" s="189">
        <v>5</v>
      </c>
      <c r="B36" s="247"/>
      <c r="C36" s="247"/>
      <c r="D36" s="247"/>
      <c r="E36" s="250"/>
      <c r="F36" s="247"/>
      <c r="G36" s="253"/>
      <c r="H36" s="256"/>
      <c r="I36" s="244" t="str">
        <f>IF(H36="","",IF(H36="Muy Baja",0.2,IF(H36="Baja",0.4,IF(H36="Media",0.6,IF(H36="Alta",0.8,IF(H36="Muy Alta",1,))))))</f>
        <v/>
      </c>
      <c r="J36" s="262"/>
      <c r="K36" s="244">
        <f>IF(NOT(ISERROR(MATCH(J36,'Tabla Impacto'!$B$225:$B$227,0))),'Tabla Impacto'!$G$227&amp;"Por favor no seleccionar los criterios de impacto(Afectación Económica o presupuestal y Pérdida Reputacional)",J36)</f>
        <v>0</v>
      </c>
      <c r="L36" s="256" t="str">
        <f>IF(OR(K36='Tabla Impacto'!$C$15,K36='Tabla Impacto'!$E$15),"Leve",IF(OR(K36='Tabla Impacto'!$C$16,K36='Tabla Impacto'!$E$16),"Menor",IF(OR(K36='Tabla Impacto'!$C$17,K36='Tabla Impacto'!$E$17),"Moderado",IF(OR(K36='Tabla Impacto'!$C$18,K36='Tabla Impacto'!$E$18),"Mayor",IF(OR(K36='Tabla Impacto'!$C$19,K36='Tabla Impacto'!$E$19),"Catastrófico","")))))</f>
        <v/>
      </c>
      <c r="M36" s="244" t="str">
        <f>IF(L36="","",IF(L36="Leve",0.2,IF(L36="Menor",0.4,IF(L36="Moderado",0.6,IF(L36="Mayor",0.8,IF(L36="Catastrófico",1,))))))</f>
        <v/>
      </c>
      <c r="N36" s="259" t="str">
        <f>IF(OR(AND(H36="Muy Baja",L36="Leve"),AND(H36="Muy Baja",L36="Menor"),AND(H36="Baja",L36="Leve")),"Bajo",IF(OR(AND(H36="Muy baja",L36="Moderado"),AND(H36="Baja",L36="Menor"),AND(H36="Baja",L36="Moderado"),AND(H36="Media",L36="Leve"),AND(H36="Media",L36="Menor"),AND(H36="Media",L36="Moderado"),AND(H36="Alta",L36="Leve"),AND(H36="Alta",L36="Menor")),"Moderado",IF(OR(AND(H36="Muy Baja",L36="Mayor"),AND(H36="Baja",L36="Mayor"),AND(H36="Media",L36="Mayor"),AND(H36="Alta",L36="Moderado"),AND(H36="Alta",L36="Mayor"),AND(H36="Muy Alta",L36="Leve"),AND(H36="Muy Alta",L36="Menor"),AND(H36="Muy Alta",L36="Moderado"),AND(H36="Muy Alta",L36="Mayor")),"Alto",IF(OR(AND(H36="Muy Baja",L36="Catastrófico"),AND(H36="Baja",L36="Catastrófico"),AND(H36="Media",L36="Catastrófico"),AND(H36="Alta",L36="Catastrófico"),AND(H36="Muy Alta",L36="Catastrófico")),"Extremo",""))))</f>
        <v/>
      </c>
      <c r="O36" s="72">
        <v>1</v>
      </c>
      <c r="P36" s="109"/>
      <c r="Q36" s="91"/>
      <c r="R36" s="99"/>
      <c r="S36" s="99"/>
      <c r="T36" s="100"/>
      <c r="U36" s="99"/>
      <c r="V36" s="99"/>
      <c r="W36" s="99"/>
      <c r="X36" s="88" t="str">
        <f>IFERROR(IF(Q36="Probabilidad",(I36-(+I36*T36)),IF(Q36="Impacto",I36,"")),"")</f>
        <v/>
      </c>
      <c r="Y36" s="101" t="str">
        <f>IFERROR(IF(X36="","",IF(X36&lt;=0.2,"Muy Baja",IF(X36&lt;=0.4,"Baja",IF(X36&lt;=0.6,"Media",IF(X36&lt;=0.8,"Alta","Muy Alta"))))),"")</f>
        <v/>
      </c>
      <c r="Z36" s="102" t="str">
        <f>+X36</f>
        <v/>
      </c>
      <c r="AA36" s="101" t="str">
        <f>IFERROR(IF(AB36="","",IF(AB36&lt;=0.2,"Leve",IF(AB36&lt;=0.4,"Menor",IF(AB36&lt;=0.6,"Moderado",IF(AB36&lt;=0.8,"Mayor","Catastrófico"))))),"")</f>
        <v/>
      </c>
      <c r="AB36" s="102" t="str">
        <f>IFERROR(IF(Q36="Impacto",(M36-(+M36*T36)),IF(Q36="Probabilidad",M36,"")),"")</f>
        <v/>
      </c>
      <c r="AC36" s="103" t="str">
        <f>IFERROR(IF(OR(AND(Y36="Muy Baja",AA36="Leve"),AND(Y36="Muy Baja",AA36="Menor"),AND(Y36="Baja",AA36="Leve")),"Bajo",IF(OR(AND(Y36="Muy baja",AA36="Moderado"),AND(Y36="Baja",AA36="Menor"),AND(Y36="Baja",AA36="Moderado"),AND(Y36="Media",AA36="Leve"),AND(Y36="Media",AA36="Menor"),AND(Y36="Media",AA36="Moderado"),AND(Y36="Alta",AA36="Leve"),AND(Y36="Alta",AA36="Menor")),"Moderado",IF(OR(AND(Y36="Muy Baja",AA36="Mayor"),AND(Y36="Baja",AA36="Mayor"),AND(Y36="Media",AA36="Mayor"),AND(Y36="Alta",AA36="Moderado"),AND(Y36="Alta",AA36="Mayor"),AND(Y36="Muy Alta",AA36="Leve"),AND(Y36="Muy Alta",AA36="Menor"),AND(Y36="Muy Alta",AA36="Moderado"),AND(Y36="Muy Alta",AA36="Mayor")),"Alto",IF(OR(AND(Y36="Muy Baja",AA36="Catastrófico"),AND(Y36="Baja",AA36="Catastrófico"),AND(Y36="Media",AA36="Catastrófico"),AND(Y36="Alta",AA36="Catastrófico"),AND(Y36="Muy Alta",AA36="Catastrófico")),"Extremo","")))),"")</f>
        <v/>
      </c>
      <c r="AD36" s="104"/>
      <c r="AE36" s="105"/>
      <c r="AF36" s="106"/>
      <c r="AG36" s="83"/>
      <c r="AH36" s="83"/>
      <c r="AI36" s="83"/>
      <c r="AJ36" s="81"/>
      <c r="AK36" s="82"/>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row>
    <row r="37" spans="1:69" ht="18" hidden="1" customHeight="1">
      <c r="A37" s="190"/>
      <c r="B37" s="248"/>
      <c r="C37" s="248"/>
      <c r="D37" s="248"/>
      <c r="E37" s="251"/>
      <c r="F37" s="248"/>
      <c r="G37" s="254"/>
      <c r="H37" s="257"/>
      <c r="I37" s="245"/>
      <c r="J37" s="263"/>
      <c r="K37" s="245">
        <f>IF(NOT(ISERROR(MATCH(J37,_xlfn.ANCHORARRAY(E48),0))),I50&amp;"Por favor no seleccionar los criterios de impacto",J37)</f>
        <v>0</v>
      </c>
      <c r="L37" s="257"/>
      <c r="M37" s="245"/>
      <c r="N37" s="260"/>
      <c r="O37" s="72">
        <v>2</v>
      </c>
      <c r="P37" s="109"/>
      <c r="Q37" s="73" t="str">
        <f>IF(OR(R37="Preventivo",R37="Detectivo"),"Probabilidad",IF(R37="Correctivo","Impacto",""))</f>
        <v/>
      </c>
      <c r="R37" s="74"/>
      <c r="S37" s="74"/>
      <c r="T37" s="75" t="str">
        <f t="shared" ref="T37:T41" si="22">IF(AND(R37="Preventivo",S37="Automático"),"50%",IF(AND(R37="Preventivo",S37="Manual"),"40%",IF(AND(R37="Detectivo",S37="Automático"),"40%",IF(AND(R37="Detectivo",S37="Manual"),"30%",IF(AND(R37="Correctivo",S37="Automático"),"35%",IF(AND(R37="Correctivo",S37="Manual"),"25%",""))))))</f>
        <v/>
      </c>
      <c r="U37" s="74"/>
      <c r="V37" s="74"/>
      <c r="W37" s="74"/>
      <c r="X37" s="76" t="str">
        <f>IFERROR(IF(AND(Q36="Probabilidad",Q37="Probabilidad"),(Z36-(+Z36*T37)),IF(Q37="Probabilidad",(I36-(+I36*T37)),IF(Q37="Impacto",Z36,""))),"")</f>
        <v/>
      </c>
      <c r="Y37" s="77" t="str">
        <f t="shared" si="1"/>
        <v/>
      </c>
      <c r="Z37" s="78" t="str">
        <f t="shared" ref="Z37:Z41" si="23">+X37</f>
        <v/>
      </c>
      <c r="AA37" s="77" t="str">
        <f t="shared" si="3"/>
        <v/>
      </c>
      <c r="AB37" s="78" t="str">
        <f>IFERROR(IF(AND(Q36="Impacto",Q37="Impacto"),(AB36-(+AB36*T37)),IF(Q37="Impacto",(M36-(+M36*T37)),IF(Q37="Probabilidad",AB36,""))),"")</f>
        <v/>
      </c>
      <c r="AC37" s="79" t="str">
        <f t="shared" ref="AC37:AC38" si="24">IFERROR(IF(OR(AND(Y37="Muy Baja",AA37="Leve"),AND(Y37="Muy Baja",AA37="Menor"),AND(Y37="Baja",AA37="Leve")),"Bajo",IF(OR(AND(Y37="Muy baja",AA37="Moderado"),AND(Y37="Baja",AA37="Menor"),AND(Y37="Baja",AA37="Moderado"),AND(Y37="Media",AA37="Leve"),AND(Y37="Media",AA37="Menor"),AND(Y37="Media",AA37="Moderado"),AND(Y37="Alta",AA37="Leve"),AND(Y37="Alta",AA37="Menor")),"Moderado",IF(OR(AND(Y37="Muy Baja",AA37="Mayor"),AND(Y37="Baja",AA37="Mayor"),AND(Y37="Media",AA37="Mayor"),AND(Y37="Alta",AA37="Moderado"),AND(Y37="Alta",AA37="Mayor"),AND(Y37="Muy Alta",AA37="Leve"),AND(Y37="Muy Alta",AA37="Menor"),AND(Y37="Muy Alta",AA37="Moderado"),AND(Y37="Muy Alta",AA37="Mayor")),"Alto",IF(OR(AND(Y37="Muy Baja",AA37="Catastrófico"),AND(Y37="Baja",AA37="Catastrófico"),AND(Y37="Media",AA37="Catastrófico"),AND(Y37="Alta",AA37="Catastrófico"),AND(Y37="Muy Alta",AA37="Catastrófico")),"Extremo","")))),"")</f>
        <v/>
      </c>
      <c r="AD37" s="80"/>
      <c r="AE37" s="81"/>
      <c r="AF37" s="82"/>
      <c r="AG37" s="83"/>
      <c r="AH37" s="83"/>
      <c r="AI37" s="83"/>
      <c r="AJ37" s="81"/>
      <c r="AK37" s="82"/>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row>
    <row r="38" spans="1:69" ht="18" hidden="1" customHeight="1">
      <c r="A38" s="190"/>
      <c r="B38" s="248"/>
      <c r="C38" s="248"/>
      <c r="D38" s="248"/>
      <c r="E38" s="251"/>
      <c r="F38" s="248"/>
      <c r="G38" s="254"/>
      <c r="H38" s="257"/>
      <c r="I38" s="245"/>
      <c r="J38" s="263"/>
      <c r="K38" s="245">
        <f>IF(NOT(ISERROR(MATCH(J38,_xlfn.ANCHORARRAY(E49),0))),I51&amp;"Por favor no seleccionar los criterios de impacto",J38)</f>
        <v>0</v>
      </c>
      <c r="L38" s="257"/>
      <c r="M38" s="245"/>
      <c r="N38" s="260"/>
      <c r="O38" s="72">
        <v>3</v>
      </c>
      <c r="P38" s="110"/>
      <c r="Q38" s="73" t="str">
        <f>IF(OR(R38="Preventivo",R38="Detectivo"),"Probabilidad",IF(R38="Correctivo","Impacto",""))</f>
        <v/>
      </c>
      <c r="R38" s="74"/>
      <c r="S38" s="74"/>
      <c r="T38" s="75" t="str">
        <f t="shared" si="22"/>
        <v/>
      </c>
      <c r="U38" s="74"/>
      <c r="V38" s="74"/>
      <c r="W38" s="74"/>
      <c r="X38" s="76" t="str">
        <f>IFERROR(IF(AND(Q37="Probabilidad",Q38="Probabilidad"),(Z37-(+Z37*T38)),IF(AND(Q37="Impacto",Q38="Probabilidad"),(Z36-(+Z36*T38)),IF(Q38="Impacto",Z37,""))),"")</f>
        <v/>
      </c>
      <c r="Y38" s="77" t="str">
        <f t="shared" si="1"/>
        <v/>
      </c>
      <c r="Z38" s="78" t="str">
        <f t="shared" si="23"/>
        <v/>
      </c>
      <c r="AA38" s="77" t="str">
        <f t="shared" si="3"/>
        <v/>
      </c>
      <c r="AB38" s="78" t="str">
        <f>IFERROR(IF(AND(Q37="Impacto",Q38="Impacto"),(AB37-(+AB37*T38)),IF(AND(Q37="Probabilidad",Q38="Impacto"),(AB36-(+AB36*T38)),IF(Q38="Probabilidad",AB37,""))),"")</f>
        <v/>
      </c>
      <c r="AC38" s="79" t="str">
        <f t="shared" si="24"/>
        <v/>
      </c>
      <c r="AD38" s="80"/>
      <c r="AE38" s="81"/>
      <c r="AF38" s="82"/>
      <c r="AG38" s="83"/>
      <c r="AH38" s="83"/>
      <c r="AI38" s="83"/>
      <c r="AJ38" s="81"/>
      <c r="AK38" s="82"/>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row>
    <row r="39" spans="1:69" ht="18" hidden="1" customHeight="1">
      <c r="A39" s="190"/>
      <c r="B39" s="248"/>
      <c r="C39" s="248"/>
      <c r="D39" s="248"/>
      <c r="E39" s="251"/>
      <c r="F39" s="248"/>
      <c r="G39" s="254"/>
      <c r="H39" s="257"/>
      <c r="I39" s="245"/>
      <c r="J39" s="263"/>
      <c r="K39" s="245">
        <f>IF(NOT(ISERROR(MATCH(J39,_xlfn.ANCHORARRAY(E50),0))),I52&amp;"Por favor no seleccionar los criterios de impacto",J39)</f>
        <v>0</v>
      </c>
      <c r="L39" s="257"/>
      <c r="M39" s="245"/>
      <c r="N39" s="260"/>
      <c r="O39" s="72">
        <v>4</v>
      </c>
      <c r="P39" s="109"/>
      <c r="Q39" s="73" t="str">
        <f t="shared" ref="Q39:Q41" si="25">IF(OR(R39="Preventivo",R39="Detectivo"),"Probabilidad",IF(R39="Correctivo","Impacto",""))</f>
        <v/>
      </c>
      <c r="R39" s="74"/>
      <c r="S39" s="74"/>
      <c r="T39" s="75" t="str">
        <f t="shared" si="22"/>
        <v/>
      </c>
      <c r="U39" s="74"/>
      <c r="V39" s="74"/>
      <c r="W39" s="74"/>
      <c r="X39" s="76" t="str">
        <f t="shared" ref="X39:X41" si="26">IFERROR(IF(AND(Q38="Probabilidad",Q39="Probabilidad"),(Z38-(+Z38*T39)),IF(AND(Q38="Impacto",Q39="Probabilidad"),(Z37-(+Z37*T39)),IF(Q39="Impacto",Z38,""))),"")</f>
        <v/>
      </c>
      <c r="Y39" s="77" t="str">
        <f t="shared" si="1"/>
        <v/>
      </c>
      <c r="Z39" s="78" t="str">
        <f t="shared" si="23"/>
        <v/>
      </c>
      <c r="AA39" s="77" t="str">
        <f t="shared" si="3"/>
        <v/>
      </c>
      <c r="AB39" s="78" t="str">
        <f t="shared" ref="AB39:AB41" si="27">IFERROR(IF(AND(Q38="Impacto",Q39="Impacto"),(AB38-(+AB38*T39)),IF(AND(Q38="Probabilidad",Q39="Impacto"),(AB37-(+AB37*T39)),IF(Q39="Probabilidad",AB38,""))),"")</f>
        <v/>
      </c>
      <c r="AC39" s="79" t="str">
        <f>IFERROR(IF(OR(AND(Y39="Muy Baja",AA39="Leve"),AND(Y39="Muy Baja",AA39="Menor"),AND(Y39="Baja",AA39="Leve")),"Bajo",IF(OR(AND(Y39="Muy baja",AA39="Moderado"),AND(Y39="Baja",AA39="Menor"),AND(Y39="Baja",AA39="Moderado"),AND(Y39="Media",AA39="Leve"),AND(Y39="Media",AA39="Menor"),AND(Y39="Media",AA39="Moderado"),AND(Y39="Alta",AA39="Leve"),AND(Y39="Alta",AA39="Menor")),"Moderado",IF(OR(AND(Y39="Muy Baja",AA39="Mayor"),AND(Y39="Baja",AA39="Mayor"),AND(Y39="Media",AA39="Mayor"),AND(Y39="Alta",AA39="Moderado"),AND(Y39="Alta",AA39="Mayor"),AND(Y39="Muy Alta",AA39="Leve"),AND(Y39="Muy Alta",AA39="Menor"),AND(Y39="Muy Alta",AA39="Moderado"),AND(Y39="Muy Alta",AA39="Mayor")),"Alto",IF(OR(AND(Y39="Muy Baja",AA39="Catastrófico"),AND(Y39="Baja",AA39="Catastrófico"),AND(Y39="Media",AA39="Catastrófico"),AND(Y39="Alta",AA39="Catastrófico"),AND(Y39="Muy Alta",AA39="Catastrófico")),"Extremo","")))),"")</f>
        <v/>
      </c>
      <c r="AD39" s="80"/>
      <c r="AE39" s="81"/>
      <c r="AF39" s="82"/>
      <c r="AG39" s="83"/>
      <c r="AH39" s="83"/>
      <c r="AI39" s="83"/>
      <c r="AJ39" s="81"/>
      <c r="AK39" s="82"/>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row>
    <row r="40" spans="1:69" ht="18" hidden="1" customHeight="1">
      <c r="A40" s="190"/>
      <c r="B40" s="248"/>
      <c r="C40" s="248"/>
      <c r="D40" s="248"/>
      <c r="E40" s="251"/>
      <c r="F40" s="248"/>
      <c r="G40" s="254"/>
      <c r="H40" s="257"/>
      <c r="I40" s="245"/>
      <c r="J40" s="263"/>
      <c r="K40" s="245">
        <f>IF(NOT(ISERROR(MATCH(J40,_xlfn.ANCHORARRAY(E51),0))),I53&amp;"Por favor no seleccionar los criterios de impacto",J40)</f>
        <v>0</v>
      </c>
      <c r="L40" s="257"/>
      <c r="M40" s="245"/>
      <c r="N40" s="260"/>
      <c r="O40" s="72">
        <v>5</v>
      </c>
      <c r="P40" s="109"/>
      <c r="Q40" s="73" t="str">
        <f t="shared" si="25"/>
        <v/>
      </c>
      <c r="R40" s="74"/>
      <c r="S40" s="74"/>
      <c r="T40" s="75" t="str">
        <f t="shared" si="22"/>
        <v/>
      </c>
      <c r="U40" s="74"/>
      <c r="V40" s="74"/>
      <c r="W40" s="74"/>
      <c r="X40" s="76" t="str">
        <f t="shared" si="26"/>
        <v/>
      </c>
      <c r="Y40" s="77" t="str">
        <f t="shared" si="1"/>
        <v/>
      </c>
      <c r="Z40" s="78" t="str">
        <f t="shared" si="23"/>
        <v/>
      </c>
      <c r="AA40" s="77" t="str">
        <f t="shared" si="3"/>
        <v/>
      </c>
      <c r="AB40" s="78" t="str">
        <f t="shared" si="27"/>
        <v/>
      </c>
      <c r="AC40" s="79" t="str">
        <f t="shared" ref="AC40:AC41" si="28">IFERROR(IF(OR(AND(Y40="Muy Baja",AA40="Leve"),AND(Y40="Muy Baja",AA40="Menor"),AND(Y40="Baja",AA40="Leve")),"Bajo",IF(OR(AND(Y40="Muy baja",AA40="Moderado"),AND(Y40="Baja",AA40="Menor"),AND(Y40="Baja",AA40="Moderado"),AND(Y40="Media",AA40="Leve"),AND(Y40="Media",AA40="Menor"),AND(Y40="Media",AA40="Moderado"),AND(Y40="Alta",AA40="Leve"),AND(Y40="Alta",AA40="Menor")),"Moderado",IF(OR(AND(Y40="Muy Baja",AA40="Mayor"),AND(Y40="Baja",AA40="Mayor"),AND(Y40="Media",AA40="Mayor"),AND(Y40="Alta",AA40="Moderado"),AND(Y40="Alta",AA40="Mayor"),AND(Y40="Muy Alta",AA40="Leve"),AND(Y40="Muy Alta",AA40="Menor"),AND(Y40="Muy Alta",AA40="Moderado"),AND(Y40="Muy Alta",AA40="Mayor")),"Alto",IF(OR(AND(Y40="Muy Baja",AA40="Catastrófico"),AND(Y40="Baja",AA40="Catastrófico"),AND(Y40="Media",AA40="Catastrófico"),AND(Y40="Alta",AA40="Catastrófico"),AND(Y40="Muy Alta",AA40="Catastrófico")),"Extremo","")))),"")</f>
        <v/>
      </c>
      <c r="AD40" s="80"/>
      <c r="AE40" s="81"/>
      <c r="AF40" s="82"/>
      <c r="AG40" s="83"/>
      <c r="AH40" s="83"/>
      <c r="AI40" s="83"/>
      <c r="AJ40" s="81"/>
      <c r="AK40" s="82"/>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row>
    <row r="41" spans="1:69" ht="18" hidden="1" customHeight="1">
      <c r="A41" s="191"/>
      <c r="B41" s="249"/>
      <c r="C41" s="249"/>
      <c r="D41" s="249"/>
      <c r="E41" s="252"/>
      <c r="F41" s="249"/>
      <c r="G41" s="255"/>
      <c r="H41" s="258"/>
      <c r="I41" s="246"/>
      <c r="J41" s="264"/>
      <c r="K41" s="246">
        <f>IF(NOT(ISERROR(MATCH(J41,_xlfn.ANCHORARRAY(E52),0))),I54&amp;"Por favor no seleccionar los criterios de impacto",J41)</f>
        <v>0</v>
      </c>
      <c r="L41" s="258"/>
      <c r="M41" s="246"/>
      <c r="N41" s="261"/>
      <c r="O41" s="72">
        <v>6</v>
      </c>
      <c r="P41" s="109"/>
      <c r="Q41" s="73" t="str">
        <f t="shared" si="25"/>
        <v/>
      </c>
      <c r="R41" s="74"/>
      <c r="S41" s="74"/>
      <c r="T41" s="75" t="str">
        <f t="shared" si="22"/>
        <v/>
      </c>
      <c r="U41" s="74"/>
      <c r="V41" s="74"/>
      <c r="W41" s="74"/>
      <c r="X41" s="76" t="str">
        <f t="shared" si="26"/>
        <v/>
      </c>
      <c r="Y41" s="77" t="str">
        <f t="shared" si="1"/>
        <v/>
      </c>
      <c r="Z41" s="78" t="str">
        <f t="shared" si="23"/>
        <v/>
      </c>
      <c r="AA41" s="77" t="str">
        <f t="shared" si="3"/>
        <v/>
      </c>
      <c r="AB41" s="78" t="str">
        <f t="shared" si="27"/>
        <v/>
      </c>
      <c r="AC41" s="79" t="str">
        <f t="shared" si="28"/>
        <v/>
      </c>
      <c r="AD41" s="80"/>
      <c r="AE41" s="81"/>
      <c r="AF41" s="82"/>
      <c r="AG41" s="83"/>
      <c r="AH41" s="83"/>
      <c r="AI41" s="83"/>
      <c r="AJ41" s="81"/>
      <c r="AK41" s="82"/>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row>
    <row r="42" spans="1:69" ht="18" hidden="1" customHeight="1">
      <c r="A42" s="189">
        <v>6</v>
      </c>
      <c r="B42" s="247"/>
      <c r="C42" s="247"/>
      <c r="D42" s="247"/>
      <c r="E42" s="250"/>
      <c r="F42" s="247"/>
      <c r="G42" s="253"/>
      <c r="H42" s="256" t="str">
        <f>IF(G42&lt;=0,"",IF(G42&lt;=2,"Muy Baja",IF(G42&lt;=24,"Baja",IF(G42&lt;=500,"Media",IF(G42&lt;=5000,"Alta","Muy Alta")))))</f>
        <v/>
      </c>
      <c r="I42" s="244" t="str">
        <f>IF(H42="","",IF(H42="Muy Baja",0.2,IF(H42="Baja",0.4,IF(H42="Media",0.6,IF(H42="Alta",0.8,IF(H42="Muy Alta",1,))))))</f>
        <v/>
      </c>
      <c r="J42" s="262"/>
      <c r="K42" s="244">
        <f>IF(NOT(ISERROR(MATCH(J42,'Tabla Impacto'!$B$225:$B$227,0))),'Tabla Impacto'!$G$227&amp;"Por favor no seleccionar los criterios de impacto(Afectación Económica o presupuestal y Pérdida Reputacional)",J42)</f>
        <v>0</v>
      </c>
      <c r="L42" s="256" t="str">
        <f>IF(OR(K42='Tabla Impacto'!$C$15,K42='Tabla Impacto'!$E$15),"Leve",IF(OR(K42='Tabla Impacto'!$C$16,K42='Tabla Impacto'!$E$16),"Menor",IF(OR(K42='Tabla Impacto'!$C$17,K42='Tabla Impacto'!$E$17),"Moderado",IF(OR(K42='Tabla Impacto'!$C$18,K42='Tabla Impacto'!$E$18),"Mayor",IF(OR(K42='Tabla Impacto'!$C$19,K42='Tabla Impacto'!$E$19),"Catastrófico","")))))</f>
        <v/>
      </c>
      <c r="M42" s="244" t="str">
        <f>IF(L42="","",IF(L42="Leve",0.2,IF(L42="Menor",0.4,IF(L42="Moderado",0.6,IF(L42="Mayor",0.8,IF(L42="Catastrófico",1,))))))</f>
        <v/>
      </c>
      <c r="N42" s="259" t="str">
        <f>IF(OR(AND(H42="Muy Baja",L42="Leve"),AND(H42="Muy Baja",L42="Menor"),AND(H42="Baja",L42="Leve")),"Bajo",IF(OR(AND(H42="Muy baja",L42="Moderado"),AND(H42="Baja",L42="Menor"),AND(H42="Baja",L42="Moderado"),AND(H42="Media",L42="Leve"),AND(H42="Media",L42="Menor"),AND(H42="Media",L42="Moderado"),AND(H42="Alta",L42="Leve"),AND(H42="Alta",L42="Menor")),"Moderado",IF(OR(AND(H42="Muy Baja",L42="Mayor"),AND(H42="Baja",L42="Mayor"),AND(H42="Media",L42="Mayor"),AND(H42="Alta",L42="Moderado"),AND(H42="Alta",L42="Mayor"),AND(H42="Muy Alta",L42="Leve"),AND(H42="Muy Alta",L42="Menor"),AND(H42="Muy Alta",L42="Moderado"),AND(H42="Muy Alta",L42="Mayor")),"Alto",IF(OR(AND(H42="Muy Baja",L42="Catastrófico"),AND(H42="Baja",L42="Catastrófico"),AND(H42="Media",L42="Catastrófico"),AND(H42="Alta",L42="Catastrófico"),AND(H42="Muy Alta",L42="Catastrófico")),"Extremo",""))))</f>
        <v/>
      </c>
      <c r="O42" s="72">
        <v>1</v>
      </c>
      <c r="P42" s="109"/>
      <c r="Q42" s="73"/>
      <c r="R42" s="74"/>
      <c r="S42" s="74"/>
      <c r="T42" s="75"/>
      <c r="U42" s="74"/>
      <c r="V42" s="74"/>
      <c r="W42" s="74"/>
      <c r="X42" s="76" t="str">
        <f>IFERROR(IF(Q42="Probabilidad",(I42-(+I42*T42)),IF(Q42="Impacto",I42,"")),"")</f>
        <v/>
      </c>
      <c r="Y42" s="77" t="str">
        <f>IFERROR(IF(X42="","",IF(X42&lt;=0.2,"Muy Baja",IF(X42&lt;=0.4,"Baja",IF(X42&lt;=0.6,"Media",IF(X42&lt;=0.8,"Alta","Muy Alta"))))),"")</f>
        <v/>
      </c>
      <c r="Z42" s="78" t="str">
        <f>+X42</f>
        <v/>
      </c>
      <c r="AA42" s="77" t="str">
        <f>IFERROR(IF(AB42="","",IF(AB42&lt;=0.2,"Leve",IF(AB42&lt;=0.4,"Menor",IF(AB42&lt;=0.6,"Moderado",IF(AB42&lt;=0.8,"Mayor","Catastrófico"))))),"")</f>
        <v/>
      </c>
      <c r="AB42" s="78" t="str">
        <f>IFERROR(IF(Q42="Impacto",(M42-(+M42*T42)),IF(Q42="Probabilidad",M42,"")),"")</f>
        <v/>
      </c>
      <c r="AC42" s="79" t="str">
        <f>IFERROR(IF(OR(AND(Y42="Muy Baja",AA42="Leve"),AND(Y42="Muy Baja",AA42="Menor"),AND(Y42="Baja",AA42="Leve")),"Bajo",IF(OR(AND(Y42="Muy baja",AA42="Moderado"),AND(Y42="Baja",AA42="Menor"),AND(Y42="Baja",AA42="Moderado"),AND(Y42="Media",AA42="Leve"),AND(Y42="Media",AA42="Menor"),AND(Y42="Media",AA42="Moderado"),AND(Y42="Alta",AA42="Leve"),AND(Y42="Alta",AA42="Menor")),"Moderado",IF(OR(AND(Y42="Muy Baja",AA42="Mayor"),AND(Y42="Baja",AA42="Mayor"),AND(Y42="Media",AA42="Mayor"),AND(Y42="Alta",AA42="Moderado"),AND(Y42="Alta",AA42="Mayor"),AND(Y42="Muy Alta",AA42="Leve"),AND(Y42="Muy Alta",AA42="Menor"),AND(Y42="Muy Alta",AA42="Moderado"),AND(Y42="Muy Alta",AA42="Mayor")),"Alto",IF(OR(AND(Y42="Muy Baja",AA42="Catastrófico"),AND(Y42="Baja",AA42="Catastrófico"),AND(Y42="Media",AA42="Catastrófico"),AND(Y42="Alta",AA42="Catastrófico"),AND(Y42="Muy Alta",AA42="Catastrófico")),"Extremo","")))),"")</f>
        <v/>
      </c>
      <c r="AD42" s="80"/>
      <c r="AE42" s="105"/>
      <c r="AF42" s="81"/>
      <c r="AG42" s="83"/>
      <c r="AH42" s="83"/>
      <c r="AI42" s="83"/>
      <c r="AJ42" s="81"/>
      <c r="AK42" s="82"/>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row>
    <row r="43" spans="1:69" ht="18" hidden="1" customHeight="1">
      <c r="A43" s="190"/>
      <c r="B43" s="248"/>
      <c r="C43" s="248"/>
      <c r="D43" s="248"/>
      <c r="E43" s="251"/>
      <c r="F43" s="248"/>
      <c r="G43" s="254"/>
      <c r="H43" s="257"/>
      <c r="I43" s="245"/>
      <c r="J43" s="263"/>
      <c r="K43" s="245">
        <f>IF(NOT(ISERROR(MATCH(J43,_xlfn.ANCHORARRAY(E54),0))),I56&amp;"Por favor no seleccionar los criterios de impacto",J43)</f>
        <v>0</v>
      </c>
      <c r="L43" s="257"/>
      <c r="M43" s="245"/>
      <c r="N43" s="260"/>
      <c r="O43" s="72">
        <v>2</v>
      </c>
      <c r="P43" s="109"/>
      <c r="Q43" s="73" t="str">
        <f>IF(OR(R43="Preventivo",R43="Detectivo"),"Probabilidad",IF(R43="Correctivo","Impacto",""))</f>
        <v/>
      </c>
      <c r="R43" s="74"/>
      <c r="S43" s="74"/>
      <c r="T43" s="75" t="str">
        <f t="shared" ref="T43:T47" si="29">IF(AND(R43="Preventivo",S43="Automático"),"50%",IF(AND(R43="Preventivo",S43="Manual"),"40%",IF(AND(R43="Detectivo",S43="Automático"),"40%",IF(AND(R43="Detectivo",S43="Manual"),"30%",IF(AND(R43="Correctivo",S43="Automático"),"35%",IF(AND(R43="Correctivo",S43="Manual"),"25%",""))))))</f>
        <v/>
      </c>
      <c r="U43" s="74"/>
      <c r="V43" s="74"/>
      <c r="W43" s="74"/>
      <c r="X43" s="76" t="str">
        <f>IFERROR(IF(AND(Q42="Probabilidad",Q43="Probabilidad"),(Z42-(+Z42*T43)),IF(Q43="Probabilidad",(I42-(+I42*T43)),IF(Q43="Impacto",Z42,""))),"")</f>
        <v/>
      </c>
      <c r="Y43" s="77" t="str">
        <f t="shared" si="1"/>
        <v/>
      </c>
      <c r="Z43" s="78" t="str">
        <f t="shared" ref="Z43:Z47" si="30">+X43</f>
        <v/>
      </c>
      <c r="AA43" s="77" t="str">
        <f t="shared" si="3"/>
        <v/>
      </c>
      <c r="AB43" s="78" t="str">
        <f>IFERROR(IF(AND(Q42="Impacto",Q43="Impacto"),(AB42-(+AB42*T43)),IF(Q43="Impacto",(M42-(+M42*T43)),IF(Q43="Probabilidad",AB42,""))),"")</f>
        <v/>
      </c>
      <c r="AC43" s="79" t="str">
        <f t="shared" ref="AC43:AC44" si="31">IFERROR(IF(OR(AND(Y43="Muy Baja",AA43="Leve"),AND(Y43="Muy Baja",AA43="Menor"),AND(Y43="Baja",AA43="Leve")),"Bajo",IF(OR(AND(Y43="Muy baja",AA43="Moderado"),AND(Y43="Baja",AA43="Menor"),AND(Y43="Baja",AA43="Moderado"),AND(Y43="Media",AA43="Leve"),AND(Y43="Media",AA43="Menor"),AND(Y43="Media",AA43="Moderado"),AND(Y43="Alta",AA43="Leve"),AND(Y43="Alta",AA43="Menor")),"Moderado",IF(OR(AND(Y43="Muy Baja",AA43="Mayor"),AND(Y43="Baja",AA43="Mayor"),AND(Y43="Media",AA43="Mayor"),AND(Y43="Alta",AA43="Moderado"),AND(Y43="Alta",AA43="Mayor"),AND(Y43="Muy Alta",AA43="Leve"),AND(Y43="Muy Alta",AA43="Menor"),AND(Y43="Muy Alta",AA43="Moderado"),AND(Y43="Muy Alta",AA43="Mayor")),"Alto",IF(OR(AND(Y43="Muy Baja",AA43="Catastrófico"),AND(Y43="Baja",AA43="Catastrófico"),AND(Y43="Media",AA43="Catastrófico"),AND(Y43="Alta",AA43="Catastrófico"),AND(Y43="Muy Alta",AA43="Catastrófico")),"Extremo","")))),"")</f>
        <v/>
      </c>
      <c r="AD43" s="80"/>
      <c r="AE43" s="81"/>
      <c r="AF43" s="82"/>
      <c r="AG43" s="83"/>
      <c r="AH43" s="83"/>
      <c r="AI43" s="83"/>
      <c r="AJ43" s="81"/>
      <c r="AK43" s="82"/>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row>
    <row r="44" spans="1:69" ht="18" hidden="1" customHeight="1">
      <c r="A44" s="190"/>
      <c r="B44" s="248"/>
      <c r="C44" s="248"/>
      <c r="D44" s="248"/>
      <c r="E44" s="251"/>
      <c r="F44" s="248"/>
      <c r="G44" s="254"/>
      <c r="H44" s="257"/>
      <c r="I44" s="245"/>
      <c r="J44" s="263"/>
      <c r="K44" s="245">
        <f>IF(NOT(ISERROR(MATCH(J44,_xlfn.ANCHORARRAY(E55),0))),I57&amp;"Por favor no seleccionar los criterios de impacto",J44)</f>
        <v>0</v>
      </c>
      <c r="L44" s="257"/>
      <c r="M44" s="245"/>
      <c r="N44" s="260"/>
      <c r="O44" s="72">
        <v>3</v>
      </c>
      <c r="P44" s="110"/>
      <c r="Q44" s="73" t="str">
        <f>IF(OR(R44="Preventivo",R44="Detectivo"),"Probabilidad",IF(R44="Correctivo","Impacto",""))</f>
        <v/>
      </c>
      <c r="R44" s="74"/>
      <c r="S44" s="74"/>
      <c r="T44" s="75" t="str">
        <f t="shared" si="29"/>
        <v/>
      </c>
      <c r="U44" s="74"/>
      <c r="V44" s="74"/>
      <c r="W44" s="74"/>
      <c r="X44" s="76" t="str">
        <f>IFERROR(IF(AND(Q43="Probabilidad",Q44="Probabilidad"),(Z43-(+Z43*T44)),IF(AND(Q43="Impacto",Q44="Probabilidad"),(Z42-(+Z42*T44)),IF(Q44="Impacto",Z43,""))),"")</f>
        <v/>
      </c>
      <c r="Y44" s="77" t="str">
        <f t="shared" si="1"/>
        <v/>
      </c>
      <c r="Z44" s="78" t="str">
        <f t="shared" si="30"/>
        <v/>
      </c>
      <c r="AA44" s="77" t="str">
        <f t="shared" si="3"/>
        <v/>
      </c>
      <c r="AB44" s="78" t="str">
        <f>IFERROR(IF(AND(Q43="Impacto",Q44="Impacto"),(AB43-(+AB43*T44)),IF(AND(Q43="Probabilidad",Q44="Impacto"),(AB42-(+AB42*T44)),IF(Q44="Probabilidad",AB43,""))),"")</f>
        <v/>
      </c>
      <c r="AC44" s="79" t="str">
        <f t="shared" si="31"/>
        <v/>
      </c>
      <c r="AD44" s="80"/>
      <c r="AE44" s="81"/>
      <c r="AF44" s="82"/>
      <c r="AG44" s="83"/>
      <c r="AH44" s="83"/>
      <c r="AI44" s="83"/>
      <c r="AJ44" s="81"/>
      <c r="AK44" s="82"/>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row>
    <row r="45" spans="1:69" ht="18" hidden="1" customHeight="1">
      <c r="A45" s="190"/>
      <c r="B45" s="248"/>
      <c r="C45" s="248"/>
      <c r="D45" s="248"/>
      <c r="E45" s="251"/>
      <c r="F45" s="248"/>
      <c r="G45" s="254"/>
      <c r="H45" s="257"/>
      <c r="I45" s="245"/>
      <c r="J45" s="263"/>
      <c r="K45" s="245">
        <f>IF(NOT(ISERROR(MATCH(J45,_xlfn.ANCHORARRAY(E56),0))),I58&amp;"Por favor no seleccionar los criterios de impacto",J45)</f>
        <v>0</v>
      </c>
      <c r="L45" s="257"/>
      <c r="M45" s="245"/>
      <c r="N45" s="260"/>
      <c r="O45" s="72">
        <v>4</v>
      </c>
      <c r="P45" s="109"/>
      <c r="Q45" s="73" t="str">
        <f t="shared" ref="Q45:Q47" si="32">IF(OR(R45="Preventivo",R45="Detectivo"),"Probabilidad",IF(R45="Correctivo","Impacto",""))</f>
        <v/>
      </c>
      <c r="R45" s="74"/>
      <c r="S45" s="74"/>
      <c r="T45" s="75" t="str">
        <f t="shared" si="29"/>
        <v/>
      </c>
      <c r="U45" s="74"/>
      <c r="V45" s="74"/>
      <c r="W45" s="74"/>
      <c r="X45" s="76" t="str">
        <f t="shared" ref="X45:X47" si="33">IFERROR(IF(AND(Q44="Probabilidad",Q45="Probabilidad"),(Z44-(+Z44*T45)),IF(AND(Q44="Impacto",Q45="Probabilidad"),(Z43-(+Z43*T45)),IF(Q45="Impacto",Z44,""))),"")</f>
        <v/>
      </c>
      <c r="Y45" s="77" t="str">
        <f t="shared" si="1"/>
        <v/>
      </c>
      <c r="Z45" s="78" t="str">
        <f t="shared" si="30"/>
        <v/>
      </c>
      <c r="AA45" s="77" t="str">
        <f t="shared" si="3"/>
        <v/>
      </c>
      <c r="AB45" s="78" t="str">
        <f t="shared" ref="AB45:AB47" si="34">IFERROR(IF(AND(Q44="Impacto",Q45="Impacto"),(AB44-(+AB44*T45)),IF(AND(Q44="Probabilidad",Q45="Impacto"),(AB43-(+AB43*T45)),IF(Q45="Probabilidad",AB44,""))),"")</f>
        <v/>
      </c>
      <c r="AC45" s="79" t="str">
        <f>IFERROR(IF(OR(AND(Y45="Muy Baja",AA45="Leve"),AND(Y45="Muy Baja",AA45="Menor"),AND(Y45="Baja",AA45="Leve")),"Bajo",IF(OR(AND(Y45="Muy baja",AA45="Moderado"),AND(Y45="Baja",AA45="Menor"),AND(Y45="Baja",AA45="Moderado"),AND(Y45="Media",AA45="Leve"),AND(Y45="Media",AA45="Menor"),AND(Y45="Media",AA45="Moderado"),AND(Y45="Alta",AA45="Leve"),AND(Y45="Alta",AA45="Menor")),"Moderado",IF(OR(AND(Y45="Muy Baja",AA45="Mayor"),AND(Y45="Baja",AA45="Mayor"),AND(Y45="Media",AA45="Mayor"),AND(Y45="Alta",AA45="Moderado"),AND(Y45="Alta",AA45="Mayor"),AND(Y45="Muy Alta",AA45="Leve"),AND(Y45="Muy Alta",AA45="Menor"),AND(Y45="Muy Alta",AA45="Moderado"),AND(Y45="Muy Alta",AA45="Mayor")),"Alto",IF(OR(AND(Y45="Muy Baja",AA45="Catastrófico"),AND(Y45="Baja",AA45="Catastrófico"),AND(Y45="Media",AA45="Catastrófico"),AND(Y45="Alta",AA45="Catastrófico"),AND(Y45="Muy Alta",AA45="Catastrófico")),"Extremo","")))),"")</f>
        <v/>
      </c>
      <c r="AD45" s="80"/>
      <c r="AE45" s="81"/>
      <c r="AF45" s="82"/>
      <c r="AG45" s="83"/>
      <c r="AH45" s="83"/>
      <c r="AI45" s="83"/>
      <c r="AJ45" s="81"/>
      <c r="AK45" s="82"/>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row>
    <row r="46" spans="1:69" ht="18" hidden="1" customHeight="1">
      <c r="A46" s="190"/>
      <c r="B46" s="248"/>
      <c r="C46" s="248"/>
      <c r="D46" s="248"/>
      <c r="E46" s="251"/>
      <c r="F46" s="248"/>
      <c r="G46" s="254"/>
      <c r="H46" s="257"/>
      <c r="I46" s="245"/>
      <c r="J46" s="263"/>
      <c r="K46" s="245">
        <f>IF(NOT(ISERROR(MATCH(J46,_xlfn.ANCHORARRAY(E57),0))),I59&amp;"Por favor no seleccionar los criterios de impacto",J46)</f>
        <v>0</v>
      </c>
      <c r="L46" s="257"/>
      <c r="M46" s="245"/>
      <c r="N46" s="260"/>
      <c r="O46" s="72">
        <v>5</v>
      </c>
      <c r="P46" s="109"/>
      <c r="Q46" s="73" t="str">
        <f t="shared" si="32"/>
        <v/>
      </c>
      <c r="R46" s="74"/>
      <c r="S46" s="74"/>
      <c r="T46" s="75" t="str">
        <f t="shared" si="29"/>
        <v/>
      </c>
      <c r="U46" s="74"/>
      <c r="V46" s="74"/>
      <c r="W46" s="74"/>
      <c r="X46" s="76" t="str">
        <f t="shared" si="33"/>
        <v/>
      </c>
      <c r="Y46" s="77" t="str">
        <f t="shared" si="1"/>
        <v/>
      </c>
      <c r="Z46" s="78" t="str">
        <f t="shared" si="30"/>
        <v/>
      </c>
      <c r="AA46" s="77" t="str">
        <f t="shared" si="3"/>
        <v/>
      </c>
      <c r="AB46" s="78" t="str">
        <f t="shared" si="34"/>
        <v/>
      </c>
      <c r="AC46" s="79" t="str">
        <f t="shared" ref="AC46" si="35">IFERROR(IF(OR(AND(Y46="Muy Baja",AA46="Leve"),AND(Y46="Muy Baja",AA46="Menor"),AND(Y46="Baja",AA46="Leve")),"Bajo",IF(OR(AND(Y46="Muy baja",AA46="Moderado"),AND(Y46="Baja",AA46="Menor"),AND(Y46="Baja",AA46="Moderado"),AND(Y46="Media",AA46="Leve"),AND(Y46="Media",AA46="Menor"),AND(Y46="Media",AA46="Moderado"),AND(Y46="Alta",AA46="Leve"),AND(Y46="Alta",AA46="Menor")),"Moderado",IF(OR(AND(Y46="Muy Baja",AA46="Mayor"),AND(Y46="Baja",AA46="Mayor"),AND(Y46="Media",AA46="Mayor"),AND(Y46="Alta",AA46="Moderado"),AND(Y46="Alta",AA46="Mayor"),AND(Y46="Muy Alta",AA46="Leve"),AND(Y46="Muy Alta",AA46="Menor"),AND(Y46="Muy Alta",AA46="Moderado"),AND(Y46="Muy Alta",AA46="Mayor")),"Alto",IF(OR(AND(Y46="Muy Baja",AA46="Catastrófico"),AND(Y46="Baja",AA46="Catastrófico"),AND(Y46="Media",AA46="Catastrófico"),AND(Y46="Alta",AA46="Catastrófico"),AND(Y46="Muy Alta",AA46="Catastrófico")),"Extremo","")))),"")</f>
        <v/>
      </c>
      <c r="AD46" s="80"/>
      <c r="AE46" s="81"/>
      <c r="AF46" s="82"/>
      <c r="AG46" s="83"/>
      <c r="AH46" s="83"/>
      <c r="AI46" s="83"/>
      <c r="AJ46" s="81"/>
      <c r="AK46" s="82"/>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row>
    <row r="47" spans="1:69" ht="18" hidden="1" customHeight="1">
      <c r="A47" s="191"/>
      <c r="B47" s="249"/>
      <c r="C47" s="249"/>
      <c r="D47" s="249"/>
      <c r="E47" s="252"/>
      <c r="F47" s="249"/>
      <c r="G47" s="255"/>
      <c r="H47" s="258"/>
      <c r="I47" s="246"/>
      <c r="J47" s="264"/>
      <c r="K47" s="246">
        <f>IF(NOT(ISERROR(MATCH(J47,_xlfn.ANCHORARRAY(E58),0))),I60&amp;"Por favor no seleccionar los criterios de impacto",J47)</f>
        <v>0</v>
      </c>
      <c r="L47" s="258"/>
      <c r="M47" s="246"/>
      <c r="N47" s="261"/>
      <c r="O47" s="72">
        <v>6</v>
      </c>
      <c r="P47" s="109"/>
      <c r="Q47" s="73" t="str">
        <f t="shared" si="32"/>
        <v/>
      </c>
      <c r="R47" s="74"/>
      <c r="S47" s="74"/>
      <c r="T47" s="75" t="str">
        <f t="shared" si="29"/>
        <v/>
      </c>
      <c r="U47" s="74"/>
      <c r="V47" s="74"/>
      <c r="W47" s="74"/>
      <c r="X47" s="76" t="str">
        <f t="shared" si="33"/>
        <v/>
      </c>
      <c r="Y47" s="77" t="str">
        <f t="shared" si="1"/>
        <v/>
      </c>
      <c r="Z47" s="78" t="str">
        <f t="shared" si="30"/>
        <v/>
      </c>
      <c r="AA47" s="77" t="str">
        <f>IFERROR(IF(AB47="","",IF(AB47&lt;=0.2,"Leve",IF(AB47&lt;=0.4,"Menor",IF(AB47&lt;=0.6,"Moderado",IF(AB47&lt;=0.8,"Mayor","Catastrófico"))))),"")</f>
        <v/>
      </c>
      <c r="AB47" s="78" t="str">
        <f t="shared" si="34"/>
        <v/>
      </c>
      <c r="AC47" s="79" t="str">
        <f>IFERROR(IF(OR(AND(Y47="Muy Baja",AA47="Leve"),AND(Y47="Muy Baja",AA47="Menor"),AND(Y47="Baja",AA47="Leve")),"Bajo",IF(OR(AND(Y47="Muy baja",AA47="Moderado"),AND(Y47="Baja",AA47="Menor"),AND(Y47="Baja",AA47="Moderado"),AND(Y47="Media",AA47="Leve"),AND(Y47="Media",AA47="Menor"),AND(Y47="Media",AA47="Moderado"),AND(Y47="Alta",AA47="Leve"),AND(Y47="Alta",AA47="Menor")),"Moderado",IF(OR(AND(Y47="Muy Baja",AA47="Mayor"),AND(Y47="Baja",AA47="Mayor"),AND(Y47="Media",AA47="Mayor"),AND(Y47="Alta",AA47="Moderado"),AND(Y47="Alta",AA47="Mayor"),AND(Y47="Muy Alta",AA47="Leve"),AND(Y47="Muy Alta",AA47="Menor"),AND(Y47="Muy Alta",AA47="Moderado"),AND(Y47="Muy Alta",AA47="Mayor")),"Alto",IF(OR(AND(Y47="Muy Baja",AA47="Catastrófico"),AND(Y47="Baja",AA47="Catastrófico"),AND(Y47="Media",AA47="Catastrófico"),AND(Y47="Alta",AA47="Catastrófico"),AND(Y47="Muy Alta",AA47="Catastrófico")),"Extremo","")))),"")</f>
        <v/>
      </c>
      <c r="AD47" s="80"/>
      <c r="AE47" s="81"/>
      <c r="AF47" s="82"/>
      <c r="AG47" s="83"/>
      <c r="AH47" s="83"/>
      <c r="AI47" s="83"/>
      <c r="AJ47" s="81"/>
      <c r="AK47" s="82"/>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row>
    <row r="48" spans="1:69" ht="18" hidden="1" customHeight="1">
      <c r="A48" s="189">
        <v>7</v>
      </c>
      <c r="B48" s="247"/>
      <c r="C48" s="247"/>
      <c r="D48" s="247"/>
      <c r="E48" s="250"/>
      <c r="F48" s="247"/>
      <c r="G48" s="253"/>
      <c r="H48" s="256" t="str">
        <f>IF(G48&lt;=0,"",IF(G48&lt;=2,"Muy Baja",IF(G48&lt;=24,"Baja",IF(G48&lt;=500,"Media",IF(G48&lt;=5000,"Alta","Muy Alta")))))</f>
        <v/>
      </c>
      <c r="I48" s="244" t="str">
        <f>IF(H48="","",IF(H48="Muy Baja",0.2,IF(H48="Baja",0.4,IF(H48="Media",0.6,IF(H48="Alta",0.8,IF(H48="Muy Alta",1,))))))</f>
        <v/>
      </c>
      <c r="J48" s="262"/>
      <c r="K48" s="244">
        <f>IF(NOT(ISERROR(MATCH(J48,'Tabla Impacto'!$B$225:$B$227,0))),'Tabla Impacto'!$G$227&amp;"Por favor no seleccionar los criterios de impacto(Afectación Económica o presupuestal y Pérdida Reputacional)",J48)</f>
        <v>0</v>
      </c>
      <c r="L48" s="256" t="str">
        <f>IF(OR(K48='Tabla Impacto'!$C$15,K48='Tabla Impacto'!$E$15),"Leve",IF(OR(K48='Tabla Impacto'!$C$16,K48='Tabla Impacto'!$E$16),"Menor",IF(OR(K48='Tabla Impacto'!$C$17,K48='Tabla Impacto'!$E$17),"Moderado",IF(OR(K48='Tabla Impacto'!$C$18,K48='Tabla Impacto'!$E$18),"Mayor",IF(OR(K48='Tabla Impacto'!$C$19,K48='Tabla Impacto'!$E$19),"Catastrófico","")))))</f>
        <v/>
      </c>
      <c r="M48" s="244" t="str">
        <f>IF(L48="","",IF(L48="Leve",0.2,IF(L48="Menor",0.4,IF(L48="Moderado",0.6,IF(L48="Mayor",0.8,IF(L48="Catastrófico",1,))))))</f>
        <v/>
      </c>
      <c r="N48" s="259" t="str">
        <f>IF(OR(AND(H48="Muy Baja",L48="Leve"),AND(H48="Muy Baja",L48="Menor"),AND(H48="Baja",L48="Leve")),"Bajo",IF(OR(AND(H48="Muy baja",L48="Moderado"),AND(H48="Baja",L48="Menor"),AND(H48="Baja",L48="Moderado"),AND(H48="Media",L48="Leve"),AND(H48="Media",L48="Menor"),AND(H48="Media",L48="Moderado"),AND(H48="Alta",L48="Leve"),AND(H48="Alta",L48="Menor")),"Moderado",IF(OR(AND(H48="Muy Baja",L48="Mayor"),AND(H48="Baja",L48="Mayor"),AND(H48="Media",L48="Mayor"),AND(H48="Alta",L48="Moderado"),AND(H48="Alta",L48="Mayor"),AND(H48="Muy Alta",L48="Leve"),AND(H48="Muy Alta",L48="Menor"),AND(H48="Muy Alta",L48="Moderado"),AND(H48="Muy Alta",L48="Mayor")),"Alto",IF(OR(AND(H48="Muy Baja",L48="Catastrófico"),AND(H48="Baja",L48="Catastrófico"),AND(H48="Media",L48="Catastrófico"),AND(H48="Alta",L48="Catastrófico"),AND(H48="Muy Alta",L48="Catastrófico")),"Extremo",""))))</f>
        <v/>
      </c>
      <c r="O48" s="72">
        <v>1</v>
      </c>
      <c r="P48" s="109"/>
      <c r="Q48" s="91" t="str">
        <f>IF(OR(R48="Preventivo",R48="Detectivo"),"Probabilidad",IF(R48="Correctivo","Impacto",""))</f>
        <v/>
      </c>
      <c r="R48" s="99"/>
      <c r="S48" s="99"/>
      <c r="T48" s="100" t="str">
        <f>IF(AND(R48="Preventivo",S48="Automático"),"50%",IF(AND(R48="Preventivo",S48="Manual"),"40%",IF(AND(R48="Detectivo",S48="Automático"),"40%",IF(AND(R48="Detectivo",S48="Manual"),"30%",IF(AND(R48="Correctivo",S48="Automático"),"35%",IF(AND(R48="Correctivo",S48="Manual"),"25%",""))))))</f>
        <v/>
      </c>
      <c r="U48" s="99"/>
      <c r="V48" s="99"/>
      <c r="W48" s="99"/>
      <c r="X48" s="88" t="str">
        <f>IFERROR(IF(Q48="Probabilidad",(I48-(+I48*T48)),IF(Q48="Impacto",I48,"")),"")</f>
        <v/>
      </c>
      <c r="Y48" s="101" t="str">
        <f>IFERROR(IF(X48="","",IF(X48&lt;=0.2,"Muy Baja",IF(X48&lt;=0.4,"Baja",IF(X48&lt;=0.6,"Media",IF(X48&lt;=0.8,"Alta","Muy Alta"))))),"")</f>
        <v/>
      </c>
      <c r="Z48" s="102" t="str">
        <f>+X48</f>
        <v/>
      </c>
      <c r="AA48" s="101" t="str">
        <f>IFERROR(IF(AB48="","",IF(AB48&lt;=0.2,"Leve",IF(AB48&lt;=0.4,"Menor",IF(AB48&lt;=0.6,"Moderado",IF(AB48&lt;=0.8,"Mayor","Catastrófico"))))),"")</f>
        <v/>
      </c>
      <c r="AB48" s="102" t="str">
        <f>IFERROR(IF(Q48="Impacto",(M48-(+M48*T48)),IF(Q48="Probabilidad",M48,"")),"")</f>
        <v/>
      </c>
      <c r="AC48" s="103" t="str">
        <f>IFERROR(IF(OR(AND(Y48="Muy Baja",AA48="Leve"),AND(Y48="Muy Baja",AA48="Menor"),AND(Y48="Baja",AA48="Leve")),"Bajo",IF(OR(AND(Y48="Muy baja",AA48="Moderado"),AND(Y48="Baja",AA48="Menor"),AND(Y48="Baja",AA48="Moderado"),AND(Y48="Media",AA48="Leve"),AND(Y48="Media",AA48="Menor"),AND(Y48="Media",AA48="Moderado"),AND(Y48="Alta",AA48="Leve"),AND(Y48="Alta",AA48="Menor")),"Moderado",IF(OR(AND(Y48="Muy Baja",AA48="Mayor"),AND(Y48="Baja",AA48="Mayor"),AND(Y48="Media",AA48="Mayor"),AND(Y48="Alta",AA48="Moderado"),AND(Y48="Alta",AA48="Mayor"),AND(Y48="Muy Alta",AA48="Leve"),AND(Y48="Muy Alta",AA48="Menor"),AND(Y48="Muy Alta",AA48="Moderado"),AND(Y48="Muy Alta",AA48="Mayor")),"Alto",IF(OR(AND(Y48="Muy Baja",AA48="Catastrófico"),AND(Y48="Baja",AA48="Catastrófico"),AND(Y48="Media",AA48="Catastrófico"),AND(Y48="Alta",AA48="Catastrófico"),AND(Y48="Muy Alta",AA48="Catastrófico")),"Extremo","")))),"")</f>
        <v/>
      </c>
      <c r="AD48" s="104"/>
      <c r="AE48" s="81"/>
      <c r="AF48" s="81"/>
      <c r="AG48" s="83"/>
      <c r="AH48" s="83"/>
      <c r="AI48" s="83"/>
      <c r="AJ48" s="81"/>
      <c r="AK48" s="82"/>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row>
    <row r="49" spans="1:69" ht="18" hidden="1" customHeight="1">
      <c r="A49" s="190"/>
      <c r="B49" s="248"/>
      <c r="C49" s="248"/>
      <c r="D49" s="248"/>
      <c r="E49" s="251"/>
      <c r="F49" s="248"/>
      <c r="G49" s="254"/>
      <c r="H49" s="257"/>
      <c r="I49" s="245"/>
      <c r="J49" s="263"/>
      <c r="K49" s="245">
        <f>IF(NOT(ISERROR(MATCH(J49,_xlfn.ANCHORARRAY(E60),0))),I62&amp;"Por favor no seleccionar los criterios de impacto",J49)</f>
        <v>0</v>
      </c>
      <c r="L49" s="257"/>
      <c r="M49" s="245"/>
      <c r="N49" s="260"/>
      <c r="O49" s="72">
        <v>2</v>
      </c>
      <c r="P49" s="109"/>
      <c r="Q49" s="91" t="str">
        <f>IF(OR(R49="Preventivo",R49="Detectivo"),"Probabilidad",IF(R49="Correctivo","Impacto",""))</f>
        <v/>
      </c>
      <c r="R49" s="99"/>
      <c r="S49" s="99"/>
      <c r="T49" s="100" t="str">
        <f t="shared" ref="T49:T53" si="36">IF(AND(R49="Preventivo",S49="Automático"),"50%",IF(AND(R49="Preventivo",S49="Manual"),"40%",IF(AND(R49="Detectivo",S49="Automático"),"40%",IF(AND(R49="Detectivo",S49="Manual"),"30%",IF(AND(R49="Correctivo",S49="Automático"),"35%",IF(AND(R49="Correctivo",S49="Manual"),"25%",""))))))</f>
        <v/>
      </c>
      <c r="U49" s="99"/>
      <c r="V49" s="99"/>
      <c r="W49" s="99"/>
      <c r="X49" s="88" t="str">
        <f>IFERROR(IF(AND(Q48="Probabilidad",Q49="Probabilidad"),(Z48-(+Z48*T49)),IF(Q49="Probabilidad",(I48-(+I48*T49)),IF(Q49="Impacto",Z48,""))),"")</f>
        <v/>
      </c>
      <c r="Y49" s="101" t="str">
        <f t="shared" si="1"/>
        <v/>
      </c>
      <c r="Z49" s="102" t="str">
        <f t="shared" ref="Z49:Z53" si="37">+X49</f>
        <v/>
      </c>
      <c r="AA49" s="101" t="str">
        <f t="shared" si="3"/>
        <v/>
      </c>
      <c r="AB49" s="102" t="str">
        <f>IFERROR(IF(AND(Q48="Impacto",Q49="Impacto"),(AB48-(+AB48*T49)),IF(Q49="Impacto",(M48-(+M48*T49)),IF(Q49="Probabilidad",AB48,""))),"")</f>
        <v/>
      </c>
      <c r="AC49" s="103" t="str">
        <f t="shared" ref="AC49:AC50" si="38">IFERROR(IF(OR(AND(Y49="Muy Baja",AA49="Leve"),AND(Y49="Muy Baja",AA49="Menor"),AND(Y49="Baja",AA49="Leve")),"Bajo",IF(OR(AND(Y49="Muy baja",AA49="Moderado"),AND(Y49="Baja",AA49="Menor"),AND(Y49="Baja",AA49="Moderado"),AND(Y49="Media",AA49="Leve"),AND(Y49="Media",AA49="Menor"),AND(Y49="Media",AA49="Moderado"),AND(Y49="Alta",AA49="Leve"),AND(Y49="Alta",AA49="Menor")),"Moderado",IF(OR(AND(Y49="Muy Baja",AA49="Mayor"),AND(Y49="Baja",AA49="Mayor"),AND(Y49="Media",AA49="Mayor"),AND(Y49="Alta",AA49="Moderado"),AND(Y49="Alta",AA49="Mayor"),AND(Y49="Muy Alta",AA49="Leve"),AND(Y49="Muy Alta",AA49="Menor"),AND(Y49="Muy Alta",AA49="Moderado"),AND(Y49="Muy Alta",AA49="Mayor")),"Alto",IF(OR(AND(Y49="Muy Baja",AA49="Catastrófico"),AND(Y49="Baja",AA49="Catastrófico"),AND(Y49="Media",AA49="Catastrófico"),AND(Y49="Alta",AA49="Catastrófico"),AND(Y49="Muy Alta",AA49="Catastrófico")),"Extremo","")))),"")</f>
        <v/>
      </c>
      <c r="AD49" s="104"/>
      <c r="AE49" s="81"/>
      <c r="AF49" s="82"/>
      <c r="AG49" s="83"/>
      <c r="AH49" s="83"/>
      <c r="AI49" s="83"/>
      <c r="AJ49" s="81"/>
      <c r="AK49" s="82"/>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row>
    <row r="50" spans="1:69" ht="18" hidden="1" customHeight="1">
      <c r="A50" s="190"/>
      <c r="B50" s="248"/>
      <c r="C50" s="248"/>
      <c r="D50" s="248"/>
      <c r="E50" s="251"/>
      <c r="F50" s="248"/>
      <c r="G50" s="254"/>
      <c r="H50" s="257"/>
      <c r="I50" s="245"/>
      <c r="J50" s="263"/>
      <c r="K50" s="245">
        <f>IF(NOT(ISERROR(MATCH(J50,_xlfn.ANCHORARRAY(E61),0))),I63&amp;"Por favor no seleccionar los criterios de impacto",J50)</f>
        <v>0</v>
      </c>
      <c r="L50" s="257"/>
      <c r="M50" s="245"/>
      <c r="N50" s="260"/>
      <c r="O50" s="72">
        <v>3</v>
      </c>
      <c r="P50" s="110"/>
      <c r="Q50" s="73" t="str">
        <f>IF(OR(R50="Preventivo",R50="Detectivo"),"Probabilidad",IF(R50="Correctivo","Impacto",""))</f>
        <v/>
      </c>
      <c r="R50" s="74"/>
      <c r="S50" s="74"/>
      <c r="T50" s="75" t="str">
        <f t="shared" si="36"/>
        <v/>
      </c>
      <c r="U50" s="74"/>
      <c r="V50" s="74"/>
      <c r="W50" s="74"/>
      <c r="X50" s="76" t="str">
        <f>IFERROR(IF(AND(Q49="Probabilidad",Q50="Probabilidad"),(Z49-(+Z49*T50)),IF(AND(Q49="Impacto",Q50="Probabilidad"),(Z48-(+Z48*T50)),IF(Q50="Impacto",Z49,""))),"")</f>
        <v/>
      </c>
      <c r="Y50" s="77" t="str">
        <f t="shared" si="1"/>
        <v/>
      </c>
      <c r="Z50" s="78" t="str">
        <f t="shared" si="37"/>
        <v/>
      </c>
      <c r="AA50" s="77" t="str">
        <f t="shared" si="3"/>
        <v/>
      </c>
      <c r="AB50" s="78" t="str">
        <f>IFERROR(IF(AND(Q49="Impacto",Q50="Impacto"),(AB49-(+AB49*T50)),IF(AND(Q49="Probabilidad",Q50="Impacto"),(AB48-(+AB48*T50)),IF(Q50="Probabilidad",AB49,""))),"")</f>
        <v/>
      </c>
      <c r="AC50" s="79" t="str">
        <f t="shared" si="38"/>
        <v/>
      </c>
      <c r="AD50" s="80"/>
      <c r="AE50" s="81"/>
      <c r="AF50" s="82"/>
      <c r="AG50" s="83"/>
      <c r="AH50" s="83"/>
      <c r="AI50" s="83"/>
      <c r="AJ50" s="81"/>
      <c r="AK50" s="82"/>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row>
    <row r="51" spans="1:69" ht="18" hidden="1" customHeight="1">
      <c r="A51" s="190"/>
      <c r="B51" s="248"/>
      <c r="C51" s="248"/>
      <c r="D51" s="248"/>
      <c r="E51" s="251"/>
      <c r="F51" s="248"/>
      <c r="G51" s="254"/>
      <c r="H51" s="257"/>
      <c r="I51" s="245"/>
      <c r="J51" s="263"/>
      <c r="K51" s="245">
        <f>IF(NOT(ISERROR(MATCH(J51,_xlfn.ANCHORARRAY(E62),0))),I64&amp;"Por favor no seleccionar los criterios de impacto",J51)</f>
        <v>0</v>
      </c>
      <c r="L51" s="257"/>
      <c r="M51" s="245"/>
      <c r="N51" s="260"/>
      <c r="O51" s="72">
        <v>4</v>
      </c>
      <c r="P51" s="109"/>
      <c r="Q51" s="73" t="str">
        <f t="shared" ref="Q51:Q53" si="39">IF(OR(R51="Preventivo",R51="Detectivo"),"Probabilidad",IF(R51="Correctivo","Impacto",""))</f>
        <v/>
      </c>
      <c r="R51" s="74"/>
      <c r="S51" s="74"/>
      <c r="T51" s="75" t="str">
        <f t="shared" si="36"/>
        <v/>
      </c>
      <c r="U51" s="74"/>
      <c r="V51" s="74"/>
      <c r="W51" s="74"/>
      <c r="X51" s="76" t="str">
        <f t="shared" ref="X51:X53" si="40">IFERROR(IF(AND(Q50="Probabilidad",Q51="Probabilidad"),(Z50-(+Z50*T51)),IF(AND(Q50="Impacto",Q51="Probabilidad"),(Z49-(+Z49*T51)),IF(Q51="Impacto",Z50,""))),"")</f>
        <v/>
      </c>
      <c r="Y51" s="77" t="str">
        <f t="shared" si="1"/>
        <v/>
      </c>
      <c r="Z51" s="78" t="str">
        <f t="shared" si="37"/>
        <v/>
      </c>
      <c r="AA51" s="77" t="str">
        <f t="shared" si="3"/>
        <v/>
      </c>
      <c r="AB51" s="78" t="str">
        <f t="shared" ref="AB51:AB53" si="41">IFERROR(IF(AND(Q50="Impacto",Q51="Impacto"),(AB50-(+AB50*T51)),IF(AND(Q50="Probabilidad",Q51="Impacto"),(AB49-(+AB49*T51)),IF(Q51="Probabilidad",AB50,""))),"")</f>
        <v/>
      </c>
      <c r="AC51" s="79" t="str">
        <f>IFERROR(IF(OR(AND(Y51="Muy Baja",AA51="Leve"),AND(Y51="Muy Baja",AA51="Menor"),AND(Y51="Baja",AA51="Leve")),"Bajo",IF(OR(AND(Y51="Muy baja",AA51="Moderado"),AND(Y51="Baja",AA51="Menor"),AND(Y51="Baja",AA51="Moderado"),AND(Y51="Media",AA51="Leve"),AND(Y51="Media",AA51="Menor"),AND(Y51="Media",AA51="Moderado"),AND(Y51="Alta",AA51="Leve"),AND(Y51="Alta",AA51="Menor")),"Moderado",IF(OR(AND(Y51="Muy Baja",AA51="Mayor"),AND(Y51="Baja",AA51="Mayor"),AND(Y51="Media",AA51="Mayor"),AND(Y51="Alta",AA51="Moderado"),AND(Y51="Alta",AA51="Mayor"),AND(Y51="Muy Alta",AA51="Leve"),AND(Y51="Muy Alta",AA51="Menor"),AND(Y51="Muy Alta",AA51="Moderado"),AND(Y51="Muy Alta",AA51="Mayor")),"Alto",IF(OR(AND(Y51="Muy Baja",AA51="Catastrófico"),AND(Y51="Baja",AA51="Catastrófico"),AND(Y51="Media",AA51="Catastrófico"),AND(Y51="Alta",AA51="Catastrófico"),AND(Y51="Muy Alta",AA51="Catastrófico")),"Extremo","")))),"")</f>
        <v/>
      </c>
      <c r="AD51" s="80"/>
      <c r="AE51" s="81"/>
      <c r="AF51" s="82"/>
      <c r="AG51" s="83"/>
      <c r="AH51" s="83"/>
      <c r="AI51" s="83"/>
      <c r="AJ51" s="81"/>
      <c r="AK51" s="82"/>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row>
    <row r="52" spans="1:69" ht="18" hidden="1" customHeight="1">
      <c r="A52" s="190"/>
      <c r="B52" s="248"/>
      <c r="C52" s="248"/>
      <c r="D52" s="248"/>
      <c r="E52" s="251"/>
      <c r="F52" s="248"/>
      <c r="G52" s="254"/>
      <c r="H52" s="257"/>
      <c r="I52" s="245"/>
      <c r="J52" s="263"/>
      <c r="K52" s="245">
        <f>IF(NOT(ISERROR(MATCH(J52,_xlfn.ANCHORARRAY(E63),0))),I65&amp;"Por favor no seleccionar los criterios de impacto",J52)</f>
        <v>0</v>
      </c>
      <c r="L52" s="257"/>
      <c r="M52" s="245"/>
      <c r="N52" s="260"/>
      <c r="O52" s="72">
        <v>5</v>
      </c>
      <c r="P52" s="109"/>
      <c r="Q52" s="73" t="str">
        <f t="shared" si="39"/>
        <v/>
      </c>
      <c r="R52" s="74"/>
      <c r="S52" s="74"/>
      <c r="T52" s="75" t="str">
        <f t="shared" si="36"/>
        <v/>
      </c>
      <c r="U52" s="74"/>
      <c r="V52" s="74"/>
      <c r="W52" s="74"/>
      <c r="X52" s="76" t="str">
        <f t="shared" si="40"/>
        <v/>
      </c>
      <c r="Y52" s="77" t="str">
        <f t="shared" si="1"/>
        <v/>
      </c>
      <c r="Z52" s="78" t="str">
        <f t="shared" si="37"/>
        <v/>
      </c>
      <c r="AA52" s="77" t="str">
        <f t="shared" si="3"/>
        <v/>
      </c>
      <c r="AB52" s="78" t="str">
        <f t="shared" si="41"/>
        <v/>
      </c>
      <c r="AC52" s="79" t="str">
        <f t="shared" ref="AC52:AC53" si="42">IFERROR(IF(OR(AND(Y52="Muy Baja",AA52="Leve"),AND(Y52="Muy Baja",AA52="Menor"),AND(Y52="Baja",AA52="Leve")),"Bajo",IF(OR(AND(Y52="Muy baja",AA52="Moderado"),AND(Y52="Baja",AA52="Menor"),AND(Y52="Baja",AA52="Moderado"),AND(Y52="Media",AA52="Leve"),AND(Y52="Media",AA52="Menor"),AND(Y52="Media",AA52="Moderado"),AND(Y52="Alta",AA52="Leve"),AND(Y52="Alta",AA52="Menor")),"Moderado",IF(OR(AND(Y52="Muy Baja",AA52="Mayor"),AND(Y52="Baja",AA52="Mayor"),AND(Y52="Media",AA52="Mayor"),AND(Y52="Alta",AA52="Moderado"),AND(Y52="Alta",AA52="Mayor"),AND(Y52="Muy Alta",AA52="Leve"),AND(Y52="Muy Alta",AA52="Menor"),AND(Y52="Muy Alta",AA52="Moderado"),AND(Y52="Muy Alta",AA52="Mayor")),"Alto",IF(OR(AND(Y52="Muy Baja",AA52="Catastrófico"),AND(Y52="Baja",AA52="Catastrófico"),AND(Y52="Media",AA52="Catastrófico"),AND(Y52="Alta",AA52="Catastrófico"),AND(Y52="Muy Alta",AA52="Catastrófico")),"Extremo","")))),"")</f>
        <v/>
      </c>
      <c r="AD52" s="80"/>
      <c r="AE52" s="81"/>
      <c r="AF52" s="82"/>
      <c r="AG52" s="83"/>
      <c r="AH52" s="83"/>
      <c r="AI52" s="83"/>
      <c r="AJ52" s="81"/>
      <c r="AK52" s="82"/>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row>
    <row r="53" spans="1:69" ht="18" hidden="1" customHeight="1">
      <c r="A53" s="191"/>
      <c r="B53" s="249"/>
      <c r="C53" s="249"/>
      <c r="D53" s="249"/>
      <c r="E53" s="252"/>
      <c r="F53" s="249"/>
      <c r="G53" s="255"/>
      <c r="H53" s="258"/>
      <c r="I53" s="246"/>
      <c r="J53" s="264"/>
      <c r="K53" s="246">
        <f>IF(NOT(ISERROR(MATCH(J53,_xlfn.ANCHORARRAY(E64),0))),I66&amp;"Por favor no seleccionar los criterios de impacto",J53)</f>
        <v>0</v>
      </c>
      <c r="L53" s="258"/>
      <c r="M53" s="246"/>
      <c r="N53" s="261"/>
      <c r="O53" s="72">
        <v>6</v>
      </c>
      <c r="P53" s="109"/>
      <c r="Q53" s="73" t="str">
        <f t="shared" si="39"/>
        <v/>
      </c>
      <c r="R53" s="74"/>
      <c r="S53" s="74"/>
      <c r="T53" s="75" t="str">
        <f t="shared" si="36"/>
        <v/>
      </c>
      <c r="U53" s="74"/>
      <c r="V53" s="74"/>
      <c r="W53" s="74"/>
      <c r="X53" s="76" t="str">
        <f t="shared" si="40"/>
        <v/>
      </c>
      <c r="Y53" s="77" t="str">
        <f t="shared" si="1"/>
        <v/>
      </c>
      <c r="Z53" s="78" t="str">
        <f t="shared" si="37"/>
        <v/>
      </c>
      <c r="AA53" s="77" t="str">
        <f t="shared" si="3"/>
        <v/>
      </c>
      <c r="AB53" s="78" t="str">
        <f t="shared" si="41"/>
        <v/>
      </c>
      <c r="AC53" s="79" t="str">
        <f t="shared" si="42"/>
        <v/>
      </c>
      <c r="AD53" s="80"/>
      <c r="AE53" s="81"/>
      <c r="AF53" s="82"/>
      <c r="AG53" s="83"/>
      <c r="AH53" s="83"/>
      <c r="AI53" s="83"/>
      <c r="AJ53" s="81"/>
      <c r="AK53" s="82"/>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row>
    <row r="54" spans="1:69" ht="18" hidden="1" customHeight="1">
      <c r="A54" s="189">
        <v>8</v>
      </c>
      <c r="B54" s="247"/>
      <c r="C54" s="247"/>
      <c r="D54" s="247"/>
      <c r="E54" s="250"/>
      <c r="F54" s="247"/>
      <c r="G54" s="253"/>
      <c r="H54" s="256" t="str">
        <f>IF(G54&lt;=0,"",IF(G54&lt;=2,"Muy Baja",IF(G54&lt;=24,"Baja",IF(G54&lt;=500,"Media",IF(G54&lt;=5000,"Alta","Muy Alta")))))</f>
        <v/>
      </c>
      <c r="I54" s="244" t="str">
        <f>IF(H54="","",IF(H54="Muy Baja",0.2,IF(H54="Baja",0.4,IF(H54="Media",0.6,IF(H54="Alta",0.8,IF(H54="Muy Alta",1,))))))</f>
        <v/>
      </c>
      <c r="J54" s="262"/>
      <c r="K54" s="244">
        <f>IF(NOT(ISERROR(MATCH(J54,'Tabla Impacto'!$B$225:$B$227,0))),'Tabla Impacto'!$G$227&amp;"Por favor no seleccionar los criterios de impacto(Afectación Económica o presupuestal y Pérdida Reputacional)",J54)</f>
        <v>0</v>
      </c>
      <c r="L54" s="256" t="str">
        <f>IF(OR(K54='Tabla Impacto'!$C$15,K54='Tabla Impacto'!$E$15),"Leve",IF(OR(K54='Tabla Impacto'!$C$16,K54='Tabla Impacto'!$E$16),"Menor",IF(OR(K54='Tabla Impacto'!$C$17,K54='Tabla Impacto'!$E$17),"Moderado",IF(OR(K54='Tabla Impacto'!$C$18,K54='Tabla Impacto'!$E$18),"Mayor",IF(OR(K54='Tabla Impacto'!$C$19,K54='Tabla Impacto'!$E$19),"Catastrófico","")))))</f>
        <v/>
      </c>
      <c r="M54" s="244" t="str">
        <f>IF(L54="","",IF(L54="Leve",0.2,IF(L54="Menor",0.4,IF(L54="Moderado",0.6,IF(L54="Mayor",0.8,IF(L54="Catastrófico",1,))))))</f>
        <v/>
      </c>
      <c r="N54" s="259" t="str">
        <f>IF(OR(AND(H54="Muy Baja",L54="Leve"),AND(H54="Muy Baja",L54="Menor"),AND(H54="Baja",L54="Leve")),"Bajo",IF(OR(AND(H54="Muy baja",L54="Moderado"),AND(H54="Baja",L54="Menor"),AND(H54="Baja",L54="Moderado"),AND(H54="Media",L54="Leve"),AND(H54="Media",L54="Menor"),AND(H54="Media",L54="Moderado"),AND(H54="Alta",L54="Leve"),AND(H54="Alta",L54="Menor")),"Moderado",IF(OR(AND(H54="Muy Baja",L54="Mayor"),AND(H54="Baja",L54="Mayor"),AND(H54="Media",L54="Mayor"),AND(H54="Alta",L54="Moderado"),AND(H54="Alta",L54="Mayor"),AND(H54="Muy Alta",L54="Leve"),AND(H54="Muy Alta",L54="Menor"),AND(H54="Muy Alta",L54="Moderado"),AND(H54="Muy Alta",L54="Mayor")),"Alto",IF(OR(AND(H54="Muy Baja",L54="Catastrófico"),AND(H54="Baja",L54="Catastrófico"),AND(H54="Media",L54="Catastrófico"),AND(H54="Alta",L54="Catastrófico"),AND(H54="Muy Alta",L54="Catastrófico")),"Extremo",""))))</f>
        <v/>
      </c>
      <c r="O54" s="72">
        <v>1</v>
      </c>
      <c r="P54" s="109"/>
      <c r="Q54" s="91"/>
      <c r="R54" s="99"/>
      <c r="S54" s="99"/>
      <c r="T54" s="100" t="str">
        <f>IF(AND(R54="Preventivo",S54="Automático"),"50%",IF(AND(R54="Preventivo",S54="Manual"),"40%",IF(AND(R54="Detectivo",S54="Automático"),"40%",IF(AND(R54="Detectivo",S54="Manual"),"30%",IF(AND(R54="Correctivo",S54="Automático"),"35%",IF(AND(R54="Correctivo",S54="Manual"),"25%",""))))))</f>
        <v/>
      </c>
      <c r="U54" s="99"/>
      <c r="V54" s="99"/>
      <c r="W54" s="99"/>
      <c r="X54" s="88" t="str">
        <f>IFERROR(IF(Q54="Probabilidad",(I54-(+I54*T54)),IF(Q54="Impacto",I54,"")),"")</f>
        <v/>
      </c>
      <c r="Y54" s="101" t="str">
        <f>IFERROR(IF(X54="","",IF(X54&lt;=0.2,"Muy Baja",IF(X54&lt;=0.4,"Baja",IF(X54&lt;=0.6,"Media",IF(X54&lt;=0.8,"Alta","Muy Alta"))))),"")</f>
        <v/>
      </c>
      <c r="Z54" s="102" t="str">
        <f>+X54</f>
        <v/>
      </c>
      <c r="AA54" s="101" t="str">
        <f>IFERROR(IF(AB54="","",IF(AB54&lt;=0.2,"Leve",IF(AB54&lt;=0.4,"Menor",IF(AB54&lt;=0.6,"Moderado",IF(AB54&lt;=0.8,"Mayor","Catastrófico"))))),"")</f>
        <v/>
      </c>
      <c r="AB54" s="102" t="str">
        <f>IFERROR(IF(Q54="Impacto",(M54-(+M54*T54)),IF(Q54="Probabilidad",M54,"")),"")</f>
        <v/>
      </c>
      <c r="AC54" s="103" t="str">
        <f>IFERROR(IF(OR(AND(Y54="Muy Baja",AA54="Leve"),AND(Y54="Muy Baja",AA54="Menor"),AND(Y54="Baja",AA54="Leve")),"Bajo",IF(OR(AND(Y54="Muy baja",AA54="Moderado"),AND(Y54="Baja",AA54="Menor"),AND(Y54="Baja",AA54="Moderado"),AND(Y54="Media",AA54="Leve"),AND(Y54="Media",AA54="Menor"),AND(Y54="Media",AA54="Moderado"),AND(Y54="Alta",AA54="Leve"),AND(Y54="Alta",AA54="Menor")),"Moderado",IF(OR(AND(Y54="Muy Baja",AA54="Mayor"),AND(Y54="Baja",AA54="Mayor"),AND(Y54="Media",AA54="Mayor"),AND(Y54="Alta",AA54="Moderado"),AND(Y54="Alta",AA54="Mayor"),AND(Y54="Muy Alta",AA54="Leve"),AND(Y54="Muy Alta",AA54="Menor"),AND(Y54="Muy Alta",AA54="Moderado"),AND(Y54="Muy Alta",AA54="Mayor")),"Alto",IF(OR(AND(Y54="Muy Baja",AA54="Catastrófico"),AND(Y54="Baja",AA54="Catastrófico"),AND(Y54="Media",AA54="Catastrófico"),AND(Y54="Alta",AA54="Catastrófico"),AND(Y54="Muy Alta",AA54="Catastrófico")),"Extremo","")))),"")</f>
        <v/>
      </c>
      <c r="AD54" s="104"/>
      <c r="AE54" s="81"/>
      <c r="AF54" s="81"/>
      <c r="AG54" s="83"/>
      <c r="AH54" s="83"/>
      <c r="AI54" s="83"/>
      <c r="AJ54" s="81"/>
      <c r="AK54" s="82"/>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row>
    <row r="55" spans="1:69" ht="18" hidden="1" customHeight="1">
      <c r="A55" s="190"/>
      <c r="B55" s="248"/>
      <c r="C55" s="248"/>
      <c r="D55" s="248"/>
      <c r="E55" s="251"/>
      <c r="F55" s="248"/>
      <c r="G55" s="254"/>
      <c r="H55" s="257"/>
      <c r="I55" s="245"/>
      <c r="J55" s="263"/>
      <c r="K55" s="245">
        <f>IF(NOT(ISERROR(MATCH(J55,_xlfn.ANCHORARRAY(E66),0))),I68&amp;"Por favor no seleccionar los criterios de impacto",J55)</f>
        <v>0</v>
      </c>
      <c r="L55" s="257"/>
      <c r="M55" s="245"/>
      <c r="N55" s="260"/>
      <c r="O55" s="72">
        <v>2</v>
      </c>
      <c r="P55" s="109"/>
      <c r="Q55" s="73" t="str">
        <f>IF(OR(R55="Preventivo",R55="Detectivo"),"Probabilidad",IF(R55="Correctivo","Impacto",""))</f>
        <v/>
      </c>
      <c r="R55" s="74"/>
      <c r="S55" s="74"/>
      <c r="T55" s="75" t="str">
        <f t="shared" ref="T55:T59" si="43">IF(AND(R55="Preventivo",S55="Automático"),"50%",IF(AND(R55="Preventivo",S55="Manual"),"40%",IF(AND(R55="Detectivo",S55="Automático"),"40%",IF(AND(R55="Detectivo",S55="Manual"),"30%",IF(AND(R55="Correctivo",S55="Automático"),"35%",IF(AND(R55="Correctivo",S55="Manual"),"25%",""))))))</f>
        <v/>
      </c>
      <c r="U55" s="74"/>
      <c r="V55" s="74"/>
      <c r="W55" s="74"/>
      <c r="X55" s="76" t="str">
        <f>IFERROR(IF(AND(Q54="Probabilidad",Q55="Probabilidad"),(Z54-(+Z54*T55)),IF(Q55="Probabilidad",(I54-(+I54*T55)),IF(Q55="Impacto",Z54,""))),"")</f>
        <v/>
      </c>
      <c r="Y55" s="77" t="str">
        <f t="shared" si="1"/>
        <v/>
      </c>
      <c r="Z55" s="78" t="str">
        <f t="shared" ref="Z55:Z59" si="44">+X55</f>
        <v/>
      </c>
      <c r="AA55" s="77" t="str">
        <f t="shared" si="3"/>
        <v/>
      </c>
      <c r="AB55" s="78" t="str">
        <f>IFERROR(IF(AND(Q54="Impacto",Q55="Impacto"),(AB54-(+AB54*T55)),IF(Q55="Impacto",(M54-(+M54*T55)),IF(Q55="Probabilidad",AB54,""))),"")</f>
        <v/>
      </c>
      <c r="AC55" s="79" t="str">
        <f t="shared" ref="AC55:AC56" si="45">IFERROR(IF(OR(AND(Y55="Muy Baja",AA55="Leve"),AND(Y55="Muy Baja",AA55="Menor"),AND(Y55="Baja",AA55="Leve")),"Bajo",IF(OR(AND(Y55="Muy baja",AA55="Moderado"),AND(Y55="Baja",AA55="Menor"),AND(Y55="Baja",AA55="Moderado"),AND(Y55="Media",AA55="Leve"),AND(Y55="Media",AA55="Menor"),AND(Y55="Media",AA55="Moderado"),AND(Y55="Alta",AA55="Leve"),AND(Y55="Alta",AA55="Menor")),"Moderado",IF(OR(AND(Y55="Muy Baja",AA55="Mayor"),AND(Y55="Baja",AA55="Mayor"),AND(Y55="Media",AA55="Mayor"),AND(Y55="Alta",AA55="Moderado"),AND(Y55="Alta",AA55="Mayor"),AND(Y55="Muy Alta",AA55="Leve"),AND(Y55="Muy Alta",AA55="Menor"),AND(Y55="Muy Alta",AA55="Moderado"),AND(Y55="Muy Alta",AA55="Mayor")),"Alto",IF(OR(AND(Y55="Muy Baja",AA55="Catastrófico"),AND(Y55="Baja",AA55="Catastrófico"),AND(Y55="Media",AA55="Catastrófico"),AND(Y55="Alta",AA55="Catastrófico"),AND(Y55="Muy Alta",AA55="Catastrófico")),"Extremo","")))),"")</f>
        <v/>
      </c>
      <c r="AD55" s="80"/>
      <c r="AE55" s="81"/>
      <c r="AF55" s="82"/>
      <c r="AG55" s="83"/>
      <c r="AH55" s="83"/>
      <c r="AI55" s="83"/>
      <c r="AJ55" s="81"/>
      <c r="AK55" s="82"/>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row>
    <row r="56" spans="1:69" ht="18" hidden="1" customHeight="1">
      <c r="A56" s="190"/>
      <c r="B56" s="248"/>
      <c r="C56" s="248"/>
      <c r="D56" s="248"/>
      <c r="E56" s="251"/>
      <c r="F56" s="248"/>
      <c r="G56" s="254"/>
      <c r="H56" s="257"/>
      <c r="I56" s="245"/>
      <c r="J56" s="263"/>
      <c r="K56" s="245">
        <f>IF(NOT(ISERROR(MATCH(J56,_xlfn.ANCHORARRAY(E67),0))),I69&amp;"Por favor no seleccionar los criterios de impacto",J56)</f>
        <v>0</v>
      </c>
      <c r="L56" s="257"/>
      <c r="M56" s="245"/>
      <c r="N56" s="260"/>
      <c r="O56" s="72">
        <v>3</v>
      </c>
      <c r="P56" s="110"/>
      <c r="Q56" s="73" t="str">
        <f>IF(OR(R56="Preventivo",R56="Detectivo"),"Probabilidad",IF(R56="Correctivo","Impacto",""))</f>
        <v/>
      </c>
      <c r="R56" s="74"/>
      <c r="S56" s="74"/>
      <c r="T56" s="75" t="str">
        <f t="shared" si="43"/>
        <v/>
      </c>
      <c r="U56" s="74"/>
      <c r="V56" s="74"/>
      <c r="W56" s="74"/>
      <c r="X56" s="76" t="str">
        <f>IFERROR(IF(AND(Q55="Probabilidad",Q56="Probabilidad"),(Z55-(+Z55*T56)),IF(AND(Q55="Impacto",Q56="Probabilidad"),(Z54-(+Z54*T56)),IF(Q56="Impacto",Z55,""))),"")</f>
        <v/>
      </c>
      <c r="Y56" s="77" t="str">
        <f t="shared" si="1"/>
        <v/>
      </c>
      <c r="Z56" s="78" t="str">
        <f t="shared" si="44"/>
        <v/>
      </c>
      <c r="AA56" s="77" t="str">
        <f t="shared" si="3"/>
        <v/>
      </c>
      <c r="AB56" s="78" t="str">
        <f>IFERROR(IF(AND(Q55="Impacto",Q56="Impacto"),(AB55-(+AB55*T56)),IF(AND(Q55="Probabilidad",Q56="Impacto"),(AB54-(+AB54*T56)),IF(Q56="Probabilidad",AB55,""))),"")</f>
        <v/>
      </c>
      <c r="AC56" s="79" t="str">
        <f t="shared" si="45"/>
        <v/>
      </c>
      <c r="AD56" s="80"/>
      <c r="AE56" s="81"/>
      <c r="AF56" s="82"/>
      <c r="AG56" s="83"/>
      <c r="AH56" s="83"/>
      <c r="AI56" s="83"/>
      <c r="AJ56" s="81"/>
      <c r="AK56" s="82"/>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row>
    <row r="57" spans="1:69" ht="18" hidden="1" customHeight="1">
      <c r="A57" s="190"/>
      <c r="B57" s="248"/>
      <c r="C57" s="248"/>
      <c r="D57" s="248"/>
      <c r="E57" s="251"/>
      <c r="F57" s="248"/>
      <c r="G57" s="254"/>
      <c r="H57" s="257"/>
      <c r="I57" s="245"/>
      <c r="J57" s="263"/>
      <c r="K57" s="245">
        <f>IF(NOT(ISERROR(MATCH(J57,_xlfn.ANCHORARRAY(E68),0))),I70&amp;"Por favor no seleccionar los criterios de impacto",J57)</f>
        <v>0</v>
      </c>
      <c r="L57" s="257"/>
      <c r="M57" s="245"/>
      <c r="N57" s="260"/>
      <c r="O57" s="72">
        <v>4</v>
      </c>
      <c r="P57" s="109"/>
      <c r="Q57" s="73" t="str">
        <f t="shared" ref="Q57:Q59" si="46">IF(OR(R57="Preventivo",R57="Detectivo"),"Probabilidad",IF(R57="Correctivo","Impacto",""))</f>
        <v/>
      </c>
      <c r="R57" s="74"/>
      <c r="S57" s="74"/>
      <c r="T57" s="75" t="str">
        <f t="shared" si="43"/>
        <v/>
      </c>
      <c r="U57" s="74"/>
      <c r="V57" s="74"/>
      <c r="W57" s="74"/>
      <c r="X57" s="76" t="str">
        <f t="shared" ref="X57:X59" si="47">IFERROR(IF(AND(Q56="Probabilidad",Q57="Probabilidad"),(Z56-(+Z56*T57)),IF(AND(Q56="Impacto",Q57="Probabilidad"),(Z55-(+Z55*T57)),IF(Q57="Impacto",Z56,""))),"")</f>
        <v/>
      </c>
      <c r="Y57" s="77" t="str">
        <f t="shared" si="1"/>
        <v/>
      </c>
      <c r="Z57" s="78" t="str">
        <f t="shared" si="44"/>
        <v/>
      </c>
      <c r="AA57" s="77" t="str">
        <f t="shared" si="3"/>
        <v/>
      </c>
      <c r="AB57" s="78" t="str">
        <f t="shared" ref="AB57:AB59" si="48">IFERROR(IF(AND(Q56="Impacto",Q57="Impacto"),(AB56-(+AB56*T57)),IF(AND(Q56="Probabilidad",Q57="Impacto"),(AB55-(+AB55*T57)),IF(Q57="Probabilidad",AB56,""))),"")</f>
        <v/>
      </c>
      <c r="AC57" s="79" t="str">
        <f>IFERROR(IF(OR(AND(Y57="Muy Baja",AA57="Leve"),AND(Y57="Muy Baja",AA57="Menor"),AND(Y57="Baja",AA57="Leve")),"Bajo",IF(OR(AND(Y57="Muy baja",AA57="Moderado"),AND(Y57="Baja",AA57="Menor"),AND(Y57="Baja",AA57="Moderado"),AND(Y57="Media",AA57="Leve"),AND(Y57="Media",AA57="Menor"),AND(Y57="Media",AA57="Moderado"),AND(Y57="Alta",AA57="Leve"),AND(Y57="Alta",AA57="Menor")),"Moderado",IF(OR(AND(Y57="Muy Baja",AA57="Mayor"),AND(Y57="Baja",AA57="Mayor"),AND(Y57="Media",AA57="Mayor"),AND(Y57="Alta",AA57="Moderado"),AND(Y57="Alta",AA57="Mayor"),AND(Y57="Muy Alta",AA57="Leve"),AND(Y57="Muy Alta",AA57="Menor"),AND(Y57="Muy Alta",AA57="Moderado"),AND(Y57="Muy Alta",AA57="Mayor")),"Alto",IF(OR(AND(Y57="Muy Baja",AA57="Catastrófico"),AND(Y57="Baja",AA57="Catastrófico"),AND(Y57="Media",AA57="Catastrófico"),AND(Y57="Alta",AA57="Catastrófico"),AND(Y57="Muy Alta",AA57="Catastrófico")),"Extremo","")))),"")</f>
        <v/>
      </c>
      <c r="AD57" s="80"/>
      <c r="AE57" s="81"/>
      <c r="AF57" s="82"/>
      <c r="AG57" s="83"/>
      <c r="AH57" s="83"/>
      <c r="AI57" s="83"/>
      <c r="AJ57" s="81"/>
      <c r="AK57" s="82"/>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row>
    <row r="58" spans="1:69" ht="18" hidden="1" customHeight="1">
      <c r="A58" s="190"/>
      <c r="B58" s="248"/>
      <c r="C58" s="248"/>
      <c r="D58" s="248"/>
      <c r="E58" s="251"/>
      <c r="F58" s="248"/>
      <c r="G58" s="254"/>
      <c r="H58" s="257"/>
      <c r="I58" s="245"/>
      <c r="J58" s="263"/>
      <c r="K58" s="245">
        <f>IF(NOT(ISERROR(MATCH(J58,_xlfn.ANCHORARRAY(E69),0))),I71&amp;"Por favor no seleccionar los criterios de impacto",J58)</f>
        <v>0</v>
      </c>
      <c r="L58" s="257"/>
      <c r="M58" s="245"/>
      <c r="N58" s="260"/>
      <c r="O58" s="72">
        <v>5</v>
      </c>
      <c r="P58" s="109"/>
      <c r="Q58" s="73" t="str">
        <f t="shared" si="46"/>
        <v/>
      </c>
      <c r="R58" s="74"/>
      <c r="S58" s="74"/>
      <c r="T58" s="75" t="str">
        <f t="shared" si="43"/>
        <v/>
      </c>
      <c r="U58" s="74"/>
      <c r="V58" s="74"/>
      <c r="W58" s="74"/>
      <c r="X58" s="76" t="str">
        <f t="shared" si="47"/>
        <v/>
      </c>
      <c r="Y58" s="77" t="str">
        <f t="shared" si="1"/>
        <v/>
      </c>
      <c r="Z58" s="78" t="str">
        <f t="shared" si="44"/>
        <v/>
      </c>
      <c r="AA58" s="77" t="str">
        <f t="shared" si="3"/>
        <v/>
      </c>
      <c r="AB58" s="78" t="str">
        <f t="shared" si="48"/>
        <v/>
      </c>
      <c r="AC58" s="79" t="str">
        <f t="shared" ref="AC58:AC59" si="49">IFERROR(IF(OR(AND(Y58="Muy Baja",AA58="Leve"),AND(Y58="Muy Baja",AA58="Menor"),AND(Y58="Baja",AA58="Leve")),"Bajo",IF(OR(AND(Y58="Muy baja",AA58="Moderado"),AND(Y58="Baja",AA58="Menor"),AND(Y58="Baja",AA58="Moderado"),AND(Y58="Media",AA58="Leve"),AND(Y58="Media",AA58="Menor"),AND(Y58="Media",AA58="Moderado"),AND(Y58="Alta",AA58="Leve"),AND(Y58="Alta",AA58="Menor")),"Moderado",IF(OR(AND(Y58="Muy Baja",AA58="Mayor"),AND(Y58="Baja",AA58="Mayor"),AND(Y58="Media",AA58="Mayor"),AND(Y58="Alta",AA58="Moderado"),AND(Y58="Alta",AA58="Mayor"),AND(Y58="Muy Alta",AA58="Leve"),AND(Y58="Muy Alta",AA58="Menor"),AND(Y58="Muy Alta",AA58="Moderado"),AND(Y58="Muy Alta",AA58="Mayor")),"Alto",IF(OR(AND(Y58="Muy Baja",AA58="Catastrófico"),AND(Y58="Baja",AA58="Catastrófico"),AND(Y58="Media",AA58="Catastrófico"),AND(Y58="Alta",AA58="Catastrófico"),AND(Y58="Muy Alta",AA58="Catastrófico")),"Extremo","")))),"")</f>
        <v/>
      </c>
      <c r="AD58" s="80"/>
      <c r="AE58" s="81"/>
      <c r="AF58" s="82"/>
      <c r="AG58" s="83"/>
      <c r="AH58" s="83"/>
      <c r="AI58" s="83"/>
      <c r="AJ58" s="81"/>
      <c r="AK58" s="82"/>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row>
    <row r="59" spans="1:69" ht="18" hidden="1" customHeight="1">
      <c r="A59" s="191"/>
      <c r="B59" s="249"/>
      <c r="C59" s="249"/>
      <c r="D59" s="249"/>
      <c r="E59" s="252"/>
      <c r="F59" s="249"/>
      <c r="G59" s="255"/>
      <c r="H59" s="258"/>
      <c r="I59" s="246"/>
      <c r="J59" s="264"/>
      <c r="K59" s="246">
        <f>IF(NOT(ISERROR(MATCH(J59,_xlfn.ANCHORARRAY(E70),0))),I72&amp;"Por favor no seleccionar los criterios de impacto",J59)</f>
        <v>0</v>
      </c>
      <c r="L59" s="258"/>
      <c r="M59" s="246"/>
      <c r="N59" s="261"/>
      <c r="O59" s="72">
        <v>6</v>
      </c>
      <c r="P59" s="109"/>
      <c r="Q59" s="73" t="str">
        <f t="shared" si="46"/>
        <v/>
      </c>
      <c r="R59" s="74"/>
      <c r="S59" s="74"/>
      <c r="T59" s="75" t="str">
        <f t="shared" si="43"/>
        <v/>
      </c>
      <c r="U59" s="74"/>
      <c r="V59" s="74"/>
      <c r="W59" s="74"/>
      <c r="X59" s="76" t="str">
        <f t="shared" si="47"/>
        <v/>
      </c>
      <c r="Y59" s="77" t="str">
        <f t="shared" si="1"/>
        <v/>
      </c>
      <c r="Z59" s="78" t="str">
        <f t="shared" si="44"/>
        <v/>
      </c>
      <c r="AA59" s="77" t="str">
        <f t="shared" si="3"/>
        <v/>
      </c>
      <c r="AB59" s="78" t="str">
        <f t="shared" si="48"/>
        <v/>
      </c>
      <c r="AC59" s="79" t="str">
        <f t="shared" si="49"/>
        <v/>
      </c>
      <c r="AD59" s="80"/>
      <c r="AE59" s="81"/>
      <c r="AF59" s="82"/>
      <c r="AG59" s="83"/>
      <c r="AH59" s="83"/>
      <c r="AI59" s="83"/>
      <c r="AJ59" s="81"/>
      <c r="AK59" s="82"/>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row>
    <row r="60" spans="1:69" ht="18" hidden="1" customHeight="1">
      <c r="A60" s="189">
        <v>9</v>
      </c>
      <c r="B60" s="247"/>
      <c r="C60" s="247"/>
      <c r="D60" s="247"/>
      <c r="E60" s="250"/>
      <c r="F60" s="247"/>
      <c r="G60" s="253"/>
      <c r="H60" s="256" t="str">
        <f>IF(G60&lt;=0,"",IF(G60&lt;=2,"Muy Baja",IF(G60&lt;=24,"Baja",IF(G60&lt;=500,"Media",IF(G60&lt;=5000,"Alta","Muy Alta")))))</f>
        <v/>
      </c>
      <c r="I60" s="244" t="str">
        <f>IF(H60="","",IF(H60="Muy Baja",0.2,IF(H60="Baja",0.4,IF(H60="Media",0.6,IF(H60="Alta",0.8,IF(H60="Muy Alta",1,))))))</f>
        <v/>
      </c>
      <c r="J60" s="262"/>
      <c r="K60" s="244">
        <f>IF(NOT(ISERROR(MATCH(J60,'Tabla Impacto'!$B$225:$B$227,0))),'Tabla Impacto'!$G$227&amp;"Por favor no seleccionar los criterios de impacto(Afectación Económica o presupuestal y Pérdida Reputacional)",J60)</f>
        <v>0</v>
      </c>
      <c r="L60" s="256" t="str">
        <f>IF(OR(K60='Tabla Impacto'!$C$15,K60='Tabla Impacto'!$E$15),"Leve",IF(OR(K60='Tabla Impacto'!$C$16,K60='Tabla Impacto'!$E$16),"Menor",IF(OR(K60='Tabla Impacto'!$C$17,K60='Tabla Impacto'!$E$17),"Moderado",IF(OR(K60='Tabla Impacto'!$C$18,K60='Tabla Impacto'!$E$18),"Mayor",IF(OR(K60='Tabla Impacto'!$C$19,K60='Tabla Impacto'!$E$19),"Catastrófico","")))))</f>
        <v/>
      </c>
      <c r="M60" s="244" t="str">
        <f>IF(L60="","",IF(L60="Leve",0.2,IF(L60="Menor",0.4,IF(L60="Moderado",0.6,IF(L60="Mayor",0.8,IF(L60="Catastrófico",1,))))))</f>
        <v/>
      </c>
      <c r="N60" s="259" t="str">
        <f>IF(OR(AND(H60="Muy Baja",L60="Leve"),AND(H60="Muy Baja",L60="Menor"),AND(H60="Baja",L60="Leve")),"Bajo",IF(OR(AND(H60="Muy baja",L60="Moderado"),AND(H60="Baja",L60="Menor"),AND(H60="Baja",L60="Moderado"),AND(H60="Media",L60="Leve"),AND(H60="Media",L60="Menor"),AND(H60="Media",L60="Moderado"),AND(H60="Alta",L60="Leve"),AND(H60="Alta",L60="Menor")),"Moderado",IF(OR(AND(H60="Muy Baja",L60="Mayor"),AND(H60="Baja",L60="Mayor"),AND(H60="Media",L60="Mayor"),AND(H60="Alta",L60="Moderado"),AND(H60="Alta",L60="Mayor"),AND(H60="Muy Alta",L60="Leve"),AND(H60="Muy Alta",L60="Menor"),AND(H60="Muy Alta",L60="Moderado"),AND(H60="Muy Alta",L60="Mayor")),"Alto",IF(OR(AND(H60="Muy Baja",L60="Catastrófico"),AND(H60="Baja",L60="Catastrófico"),AND(H60="Media",L60="Catastrófico"),AND(H60="Alta",L60="Catastrófico"),AND(H60="Muy Alta",L60="Catastrófico")),"Extremo",""))))</f>
        <v/>
      </c>
      <c r="O60" s="72">
        <v>1</v>
      </c>
      <c r="P60" s="109"/>
      <c r="Q60" s="91"/>
      <c r="R60" s="99"/>
      <c r="S60" s="99"/>
      <c r="T60" s="100" t="str">
        <f>IF(AND(R60="Preventivo",S60="Automático"),"50%",IF(AND(R60="Preventivo",S60="Manual"),"40%",IF(AND(R60="Detectivo",S60="Automático"),"40%",IF(AND(R60="Detectivo",S60="Manual"),"30%",IF(AND(R60="Correctivo",S60="Automático"),"35%",IF(AND(R60="Correctivo",S60="Manual"),"25%",""))))))</f>
        <v/>
      </c>
      <c r="U60" s="99"/>
      <c r="V60" s="99"/>
      <c r="W60" s="99"/>
      <c r="X60" s="88" t="str">
        <f>IFERROR(IF(Q60="Probabilidad",(I60-(+I60*T60)),IF(Q60="Impacto",I60,"")),"")</f>
        <v/>
      </c>
      <c r="Y60" s="101" t="str">
        <f>IFERROR(IF(X60="","",IF(X60&lt;=0.2,"Muy Baja",IF(X60&lt;=0.4,"Baja",IF(X60&lt;=0.6,"Media",IF(X60&lt;=0.8,"Alta","Muy Alta"))))),"")</f>
        <v/>
      </c>
      <c r="Z60" s="102" t="str">
        <f>+X60</f>
        <v/>
      </c>
      <c r="AA60" s="101" t="str">
        <f>IFERROR(IF(AB60="","",IF(AB60&lt;=0.2,"Leve",IF(AB60&lt;=0.4,"Menor",IF(AB60&lt;=0.6,"Moderado",IF(AB60&lt;=0.8,"Mayor","Catastrófico"))))),"")</f>
        <v/>
      </c>
      <c r="AB60" s="102" t="str">
        <f>IFERROR(IF(Q60="Impacto",(M60-(+M60*T60)),IF(Q60="Probabilidad",M60,"")),"")</f>
        <v/>
      </c>
      <c r="AC60" s="103" t="str">
        <f>IFERROR(IF(OR(AND(Y60="Muy Baja",AA60="Leve"),AND(Y60="Muy Baja",AA60="Menor"),AND(Y60="Baja",AA60="Leve")),"Bajo",IF(OR(AND(Y60="Muy baja",AA60="Moderado"),AND(Y60="Baja",AA60="Menor"),AND(Y60="Baja",AA60="Moderado"),AND(Y60="Media",AA60="Leve"),AND(Y60="Media",AA60="Menor"),AND(Y60="Media",AA60="Moderado"),AND(Y60="Alta",AA60="Leve"),AND(Y60="Alta",AA60="Menor")),"Moderado",IF(OR(AND(Y60="Muy Baja",AA60="Mayor"),AND(Y60="Baja",AA60="Mayor"),AND(Y60="Media",AA60="Mayor"),AND(Y60="Alta",AA60="Moderado"),AND(Y60="Alta",AA60="Mayor"),AND(Y60="Muy Alta",AA60="Leve"),AND(Y60="Muy Alta",AA60="Menor"),AND(Y60="Muy Alta",AA60="Moderado"),AND(Y60="Muy Alta",AA60="Mayor")),"Alto",IF(OR(AND(Y60="Muy Baja",AA60="Catastrófico"),AND(Y60="Baja",AA60="Catastrófico"),AND(Y60="Media",AA60="Catastrófico"),AND(Y60="Alta",AA60="Catastrófico"),AND(Y60="Muy Alta",AA60="Catastrófico")),"Extremo","")))),"")</f>
        <v/>
      </c>
      <c r="AD60" s="104"/>
      <c r="AE60" s="81"/>
      <c r="AF60" s="81"/>
      <c r="AG60" s="83"/>
      <c r="AH60" s="83"/>
      <c r="AI60" s="83"/>
      <c r="AJ60" s="81"/>
      <c r="AK60" s="82"/>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row>
    <row r="61" spans="1:69" ht="18" hidden="1" customHeight="1">
      <c r="A61" s="190"/>
      <c r="B61" s="248"/>
      <c r="C61" s="248"/>
      <c r="D61" s="248"/>
      <c r="E61" s="251"/>
      <c r="F61" s="248"/>
      <c r="G61" s="254"/>
      <c r="H61" s="257"/>
      <c r="I61" s="245"/>
      <c r="J61" s="263"/>
      <c r="K61" s="245">
        <f>IF(NOT(ISERROR(MATCH(J61,_xlfn.ANCHORARRAY(E72),0))),I74&amp;"Por favor no seleccionar los criterios de impacto",J61)</f>
        <v>0</v>
      </c>
      <c r="L61" s="257"/>
      <c r="M61" s="245"/>
      <c r="N61" s="260"/>
      <c r="O61" s="72">
        <v>2</v>
      </c>
      <c r="P61" s="109"/>
      <c r="Q61" s="73" t="str">
        <f>IF(OR(R61="Preventivo",R61="Detectivo"),"Probabilidad",IF(R61="Correctivo","Impacto",""))</f>
        <v/>
      </c>
      <c r="R61" s="74"/>
      <c r="S61" s="74"/>
      <c r="T61" s="75" t="str">
        <f t="shared" ref="T61:T65" si="50">IF(AND(R61="Preventivo",S61="Automático"),"50%",IF(AND(R61="Preventivo",S61="Manual"),"40%",IF(AND(R61="Detectivo",S61="Automático"),"40%",IF(AND(R61="Detectivo",S61="Manual"),"30%",IF(AND(R61="Correctivo",S61="Automático"),"35%",IF(AND(R61="Correctivo",S61="Manual"),"25%",""))))))</f>
        <v/>
      </c>
      <c r="U61" s="74"/>
      <c r="V61" s="74"/>
      <c r="W61" s="74"/>
      <c r="X61" s="76" t="str">
        <f>IFERROR(IF(AND(Q60="Probabilidad",Q61="Probabilidad"),(Z60-(+Z60*T61)),IF(Q61="Probabilidad",(I60-(+I60*T61)),IF(Q61="Impacto",Z60,""))),"")</f>
        <v/>
      </c>
      <c r="Y61" s="77" t="str">
        <f t="shared" si="1"/>
        <v/>
      </c>
      <c r="Z61" s="78" t="str">
        <f t="shared" ref="Z61:Z65" si="51">+X61</f>
        <v/>
      </c>
      <c r="AA61" s="77" t="str">
        <f t="shared" si="3"/>
        <v/>
      </c>
      <c r="AB61" s="78" t="str">
        <f>IFERROR(IF(AND(Q60="Impacto",Q61="Impacto"),(AB60-(+AB60*T61)),IF(Q61="Impacto",(M60-(+M60*T61)),IF(Q61="Probabilidad",AB60,""))),"")</f>
        <v/>
      </c>
      <c r="AC61" s="79" t="str">
        <f t="shared" ref="AC61:AC62" si="52">IFERROR(IF(OR(AND(Y61="Muy Baja",AA61="Leve"),AND(Y61="Muy Baja",AA61="Menor"),AND(Y61="Baja",AA61="Leve")),"Bajo",IF(OR(AND(Y61="Muy baja",AA61="Moderado"),AND(Y61="Baja",AA61="Menor"),AND(Y61="Baja",AA61="Moderado"),AND(Y61="Media",AA61="Leve"),AND(Y61="Media",AA61="Menor"),AND(Y61="Media",AA61="Moderado"),AND(Y61="Alta",AA61="Leve"),AND(Y61="Alta",AA61="Menor")),"Moderado",IF(OR(AND(Y61="Muy Baja",AA61="Mayor"),AND(Y61="Baja",AA61="Mayor"),AND(Y61="Media",AA61="Mayor"),AND(Y61="Alta",AA61="Moderado"),AND(Y61="Alta",AA61="Mayor"),AND(Y61="Muy Alta",AA61="Leve"),AND(Y61="Muy Alta",AA61="Menor"),AND(Y61="Muy Alta",AA61="Moderado"),AND(Y61="Muy Alta",AA61="Mayor")),"Alto",IF(OR(AND(Y61="Muy Baja",AA61="Catastrófico"),AND(Y61="Baja",AA61="Catastrófico"),AND(Y61="Media",AA61="Catastrófico"),AND(Y61="Alta",AA61="Catastrófico"),AND(Y61="Muy Alta",AA61="Catastrófico")),"Extremo","")))),"")</f>
        <v/>
      </c>
      <c r="AD61" s="80"/>
      <c r="AE61" s="81"/>
      <c r="AF61" s="82"/>
      <c r="AG61" s="83"/>
      <c r="AH61" s="83"/>
      <c r="AI61" s="83"/>
      <c r="AJ61" s="81"/>
      <c r="AK61" s="82"/>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row>
    <row r="62" spans="1:69" ht="18" hidden="1" customHeight="1">
      <c r="A62" s="190"/>
      <c r="B62" s="248"/>
      <c r="C62" s="248"/>
      <c r="D62" s="248"/>
      <c r="E62" s="251"/>
      <c r="F62" s="248"/>
      <c r="G62" s="254"/>
      <c r="H62" s="257"/>
      <c r="I62" s="245"/>
      <c r="J62" s="263"/>
      <c r="K62" s="245">
        <f>IF(NOT(ISERROR(MATCH(J62,_xlfn.ANCHORARRAY(E73),0))),I75&amp;"Por favor no seleccionar los criterios de impacto",J62)</f>
        <v>0</v>
      </c>
      <c r="L62" s="257"/>
      <c r="M62" s="245"/>
      <c r="N62" s="260"/>
      <c r="O62" s="72">
        <v>3</v>
      </c>
      <c r="P62" s="110"/>
      <c r="Q62" s="73" t="str">
        <f>IF(OR(R62="Preventivo",R62="Detectivo"),"Probabilidad",IF(R62="Correctivo","Impacto",""))</f>
        <v/>
      </c>
      <c r="R62" s="74"/>
      <c r="S62" s="74"/>
      <c r="T62" s="75" t="str">
        <f t="shared" si="50"/>
        <v/>
      </c>
      <c r="U62" s="74"/>
      <c r="V62" s="74"/>
      <c r="W62" s="74"/>
      <c r="X62" s="76" t="str">
        <f>IFERROR(IF(AND(Q61="Probabilidad",Q62="Probabilidad"),(Z61-(+Z61*T62)),IF(AND(Q61="Impacto",Q62="Probabilidad"),(Z60-(+Z60*T62)),IF(Q62="Impacto",Z61,""))),"")</f>
        <v/>
      </c>
      <c r="Y62" s="77" t="str">
        <f t="shared" si="1"/>
        <v/>
      </c>
      <c r="Z62" s="78" t="str">
        <f t="shared" si="51"/>
        <v/>
      </c>
      <c r="AA62" s="77" t="str">
        <f t="shared" si="3"/>
        <v/>
      </c>
      <c r="AB62" s="78" t="str">
        <f>IFERROR(IF(AND(Q61="Impacto",Q62="Impacto"),(AB61-(+AB61*T62)),IF(AND(Q61="Probabilidad",Q62="Impacto"),(AB60-(+AB60*T62)),IF(Q62="Probabilidad",AB61,""))),"")</f>
        <v/>
      </c>
      <c r="AC62" s="79" t="str">
        <f t="shared" si="52"/>
        <v/>
      </c>
      <c r="AD62" s="80"/>
      <c r="AE62" s="81"/>
      <c r="AF62" s="82"/>
      <c r="AG62" s="83"/>
      <c r="AH62" s="83"/>
      <c r="AI62" s="83"/>
      <c r="AJ62" s="81"/>
      <c r="AK62" s="82"/>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row>
    <row r="63" spans="1:69" ht="18" hidden="1" customHeight="1">
      <c r="A63" s="190"/>
      <c r="B63" s="248"/>
      <c r="C63" s="248"/>
      <c r="D63" s="248"/>
      <c r="E63" s="251"/>
      <c r="F63" s="248"/>
      <c r="G63" s="254"/>
      <c r="H63" s="257"/>
      <c r="I63" s="245"/>
      <c r="J63" s="263"/>
      <c r="K63" s="245">
        <f>IF(NOT(ISERROR(MATCH(J63,_xlfn.ANCHORARRAY(E74),0))),I76&amp;"Por favor no seleccionar los criterios de impacto",J63)</f>
        <v>0</v>
      </c>
      <c r="L63" s="257"/>
      <c r="M63" s="245"/>
      <c r="N63" s="260"/>
      <c r="O63" s="72">
        <v>4</v>
      </c>
      <c r="P63" s="109"/>
      <c r="Q63" s="73" t="str">
        <f t="shared" ref="Q63:Q65" si="53">IF(OR(R63="Preventivo",R63="Detectivo"),"Probabilidad",IF(R63="Correctivo","Impacto",""))</f>
        <v/>
      </c>
      <c r="R63" s="74"/>
      <c r="S63" s="74"/>
      <c r="T63" s="75" t="str">
        <f t="shared" si="50"/>
        <v/>
      </c>
      <c r="U63" s="74"/>
      <c r="V63" s="74"/>
      <c r="W63" s="74"/>
      <c r="X63" s="76" t="str">
        <f t="shared" ref="X63:X64" si="54">IFERROR(IF(AND(Q62="Probabilidad",Q63="Probabilidad"),(Z62-(+Z62*T63)),IF(AND(Q62="Impacto",Q63="Probabilidad"),(Z61-(+Z61*T63)),IF(Q63="Impacto",Z62,""))),"")</f>
        <v/>
      </c>
      <c r="Y63" s="77" t="str">
        <f t="shared" si="1"/>
        <v/>
      </c>
      <c r="Z63" s="78" t="str">
        <f t="shared" si="51"/>
        <v/>
      </c>
      <c r="AA63" s="77" t="str">
        <f t="shared" si="3"/>
        <v/>
      </c>
      <c r="AB63" s="78" t="str">
        <f t="shared" ref="AB63:AB64" si="55">IFERROR(IF(AND(Q62="Impacto",Q63="Impacto"),(AB62-(+AB62*T63)),IF(AND(Q62="Probabilidad",Q63="Impacto"),(AB61-(+AB61*T63)),IF(Q63="Probabilidad",AB62,""))),"")</f>
        <v/>
      </c>
      <c r="AC63" s="79" t="str">
        <f>IFERROR(IF(OR(AND(Y63="Muy Baja",AA63="Leve"),AND(Y63="Muy Baja",AA63="Menor"),AND(Y63="Baja",AA63="Leve")),"Bajo",IF(OR(AND(Y63="Muy baja",AA63="Moderado"),AND(Y63="Baja",AA63="Menor"),AND(Y63="Baja",AA63="Moderado"),AND(Y63="Media",AA63="Leve"),AND(Y63="Media",AA63="Menor"),AND(Y63="Media",AA63="Moderado"),AND(Y63="Alta",AA63="Leve"),AND(Y63="Alta",AA63="Menor")),"Moderado",IF(OR(AND(Y63="Muy Baja",AA63="Mayor"),AND(Y63="Baja",AA63="Mayor"),AND(Y63="Media",AA63="Mayor"),AND(Y63="Alta",AA63="Moderado"),AND(Y63="Alta",AA63="Mayor"),AND(Y63="Muy Alta",AA63="Leve"),AND(Y63="Muy Alta",AA63="Menor"),AND(Y63="Muy Alta",AA63="Moderado"),AND(Y63="Muy Alta",AA63="Mayor")),"Alto",IF(OR(AND(Y63="Muy Baja",AA63="Catastrófico"),AND(Y63="Baja",AA63="Catastrófico"),AND(Y63="Media",AA63="Catastrófico"),AND(Y63="Alta",AA63="Catastrófico"),AND(Y63="Muy Alta",AA63="Catastrófico")),"Extremo","")))),"")</f>
        <v/>
      </c>
      <c r="AD63" s="80"/>
      <c r="AE63" s="81"/>
      <c r="AF63" s="82"/>
      <c r="AG63" s="83"/>
      <c r="AH63" s="83"/>
      <c r="AI63" s="83"/>
      <c r="AJ63" s="81"/>
      <c r="AK63" s="82"/>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row>
    <row r="64" spans="1:69" ht="18" hidden="1" customHeight="1">
      <c r="A64" s="190"/>
      <c r="B64" s="248"/>
      <c r="C64" s="248"/>
      <c r="D64" s="248"/>
      <c r="E64" s="251"/>
      <c r="F64" s="248"/>
      <c r="G64" s="254"/>
      <c r="H64" s="257"/>
      <c r="I64" s="245"/>
      <c r="J64" s="263"/>
      <c r="K64" s="245">
        <f>IF(NOT(ISERROR(MATCH(J64,_xlfn.ANCHORARRAY(E75),0))),I77&amp;"Por favor no seleccionar los criterios de impacto",J64)</f>
        <v>0</v>
      </c>
      <c r="L64" s="257"/>
      <c r="M64" s="245"/>
      <c r="N64" s="260"/>
      <c r="O64" s="72">
        <v>5</v>
      </c>
      <c r="P64" s="109"/>
      <c r="Q64" s="73" t="str">
        <f t="shared" si="53"/>
        <v/>
      </c>
      <c r="R64" s="74"/>
      <c r="S64" s="74"/>
      <c r="T64" s="75" t="str">
        <f t="shared" si="50"/>
        <v/>
      </c>
      <c r="U64" s="74"/>
      <c r="V64" s="74"/>
      <c r="W64" s="74"/>
      <c r="X64" s="76" t="str">
        <f t="shared" si="54"/>
        <v/>
      </c>
      <c r="Y64" s="77" t="str">
        <f t="shared" si="1"/>
        <v/>
      </c>
      <c r="Z64" s="78" t="str">
        <f t="shared" si="51"/>
        <v/>
      </c>
      <c r="AA64" s="77" t="str">
        <f t="shared" si="3"/>
        <v/>
      </c>
      <c r="AB64" s="78" t="str">
        <f t="shared" si="55"/>
        <v/>
      </c>
      <c r="AC64" s="79" t="str">
        <f t="shared" ref="AC64:AC65" si="56">IFERROR(IF(OR(AND(Y64="Muy Baja",AA64="Leve"),AND(Y64="Muy Baja",AA64="Menor"),AND(Y64="Baja",AA64="Leve")),"Bajo",IF(OR(AND(Y64="Muy baja",AA64="Moderado"),AND(Y64="Baja",AA64="Menor"),AND(Y64="Baja",AA64="Moderado"),AND(Y64="Media",AA64="Leve"),AND(Y64="Media",AA64="Menor"),AND(Y64="Media",AA64="Moderado"),AND(Y64="Alta",AA64="Leve"),AND(Y64="Alta",AA64="Menor")),"Moderado",IF(OR(AND(Y64="Muy Baja",AA64="Mayor"),AND(Y64="Baja",AA64="Mayor"),AND(Y64="Media",AA64="Mayor"),AND(Y64="Alta",AA64="Moderado"),AND(Y64="Alta",AA64="Mayor"),AND(Y64="Muy Alta",AA64="Leve"),AND(Y64="Muy Alta",AA64="Menor"),AND(Y64="Muy Alta",AA64="Moderado"),AND(Y64="Muy Alta",AA64="Mayor")),"Alto",IF(OR(AND(Y64="Muy Baja",AA64="Catastrófico"),AND(Y64="Baja",AA64="Catastrófico"),AND(Y64="Media",AA64="Catastrófico"),AND(Y64="Alta",AA64="Catastrófico"),AND(Y64="Muy Alta",AA64="Catastrófico")),"Extremo","")))),"")</f>
        <v/>
      </c>
      <c r="AD64" s="80"/>
      <c r="AE64" s="81"/>
      <c r="AF64" s="82"/>
      <c r="AG64" s="83"/>
      <c r="AH64" s="83"/>
      <c r="AI64" s="83"/>
      <c r="AJ64" s="81"/>
      <c r="AK64" s="82"/>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row>
    <row r="65" spans="1:69" ht="18" hidden="1" customHeight="1">
      <c r="A65" s="191"/>
      <c r="B65" s="249"/>
      <c r="C65" s="249"/>
      <c r="D65" s="249"/>
      <c r="E65" s="252"/>
      <c r="F65" s="249"/>
      <c r="G65" s="255"/>
      <c r="H65" s="258"/>
      <c r="I65" s="246"/>
      <c r="J65" s="264"/>
      <c r="K65" s="246">
        <f>IF(NOT(ISERROR(MATCH(J65,_xlfn.ANCHORARRAY(E76),0))),I78&amp;"Por favor no seleccionar los criterios de impacto",J65)</f>
        <v>0</v>
      </c>
      <c r="L65" s="258"/>
      <c r="M65" s="246"/>
      <c r="N65" s="261"/>
      <c r="O65" s="72">
        <v>6</v>
      </c>
      <c r="P65" s="109"/>
      <c r="Q65" s="73" t="str">
        <f t="shared" si="53"/>
        <v/>
      </c>
      <c r="R65" s="74"/>
      <c r="S65" s="74"/>
      <c r="T65" s="75" t="str">
        <f t="shared" si="50"/>
        <v/>
      </c>
      <c r="U65" s="74"/>
      <c r="V65" s="74"/>
      <c r="W65" s="74"/>
      <c r="X65" s="76" t="str">
        <f>IFERROR(IF(AND(Q64="Probabilidad",Q65="Probabilidad"),(Z64-(+Z64*T65)),IF(AND(Q64="Impacto",Q65="Probabilidad"),(Z63-(+Z63*T65)),IF(Q65="Impacto",Z64,""))),"")</f>
        <v/>
      </c>
      <c r="Y65" s="77" t="str">
        <f t="shared" si="1"/>
        <v/>
      </c>
      <c r="Z65" s="78" t="str">
        <f t="shared" si="51"/>
        <v/>
      </c>
      <c r="AA65" s="77" t="str">
        <f t="shared" si="3"/>
        <v/>
      </c>
      <c r="AB65" s="78" t="str">
        <f>IFERROR(IF(AND(Q64="Impacto",Q65="Impacto"),(AB64-(+AB64*T65)),IF(AND(Q64="Probabilidad",Q65="Impacto"),(AB63-(+AB63*T65)),IF(Q65="Probabilidad",AB64,""))),"")</f>
        <v/>
      </c>
      <c r="AC65" s="79" t="str">
        <f t="shared" si="56"/>
        <v/>
      </c>
      <c r="AD65" s="80"/>
      <c r="AE65" s="81"/>
      <c r="AF65" s="82"/>
      <c r="AG65" s="83"/>
      <c r="AH65" s="83"/>
      <c r="AI65" s="83"/>
      <c r="AJ65" s="81"/>
      <c r="AK65" s="82"/>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c r="BQ65" s="8"/>
    </row>
    <row r="66" spans="1:69" ht="18" hidden="1" customHeight="1">
      <c r="A66" s="189">
        <v>10</v>
      </c>
      <c r="B66" s="247"/>
      <c r="C66" s="247"/>
      <c r="D66" s="247"/>
      <c r="E66" s="250"/>
      <c r="F66" s="247"/>
      <c r="G66" s="253"/>
      <c r="H66" s="256" t="str">
        <f>IF(G66&lt;=0,"",IF(G66&lt;=2,"Muy Baja",IF(G66&lt;=24,"Baja",IF(G66&lt;=500,"Media",IF(G66&lt;=5000,"Alta","Muy Alta")))))</f>
        <v/>
      </c>
      <c r="I66" s="244" t="str">
        <f>IF(H66="","",IF(H66="Muy Baja",0.2,IF(H66="Baja",0.4,IF(H66="Media",0.6,IF(H66="Alta",0.8,IF(H66="Muy Alta",1,))))))</f>
        <v/>
      </c>
      <c r="J66" s="262"/>
      <c r="K66" s="244">
        <f>IF(NOT(ISERROR(MATCH(J66,'Tabla Impacto'!$B$225:$B$227,0))),'Tabla Impacto'!$G$227&amp;"Por favor no seleccionar los criterios de impacto(Afectación Económica o presupuestal y Pérdida Reputacional)",J66)</f>
        <v>0</v>
      </c>
      <c r="L66" s="256" t="str">
        <f>IF(OR(K66='Tabla Impacto'!$C$15,K66='Tabla Impacto'!$E$15),"Leve",IF(OR(K66='Tabla Impacto'!$C$16,K66='Tabla Impacto'!$E$16),"Menor",IF(OR(K66='Tabla Impacto'!$C$17,K66='Tabla Impacto'!$E$17),"Moderado",IF(OR(K66='Tabla Impacto'!$C$18,K66='Tabla Impacto'!$E$18),"Mayor",IF(OR(K66='Tabla Impacto'!$C$19,K66='Tabla Impacto'!$E$19),"Catastrófico","")))))</f>
        <v/>
      </c>
      <c r="M66" s="244" t="str">
        <f>IF(L66="","",IF(L66="Leve",0.2,IF(L66="Menor",0.4,IF(L66="Moderado",0.6,IF(L66="Mayor",0.8,IF(L66="Catastrófico",1,))))))</f>
        <v/>
      </c>
      <c r="N66" s="259" t="str">
        <f>IF(OR(AND(H66="Muy Baja",L66="Leve"),AND(H66="Muy Baja",L66="Menor"),AND(H66="Baja",L66="Leve")),"Bajo",IF(OR(AND(H66="Muy baja",L66="Moderado"),AND(H66="Baja",L66="Menor"),AND(H66="Baja",L66="Moderado"),AND(H66="Media",L66="Leve"),AND(H66="Media",L66="Menor"),AND(H66="Media",L66="Moderado"),AND(H66="Alta",L66="Leve"),AND(H66="Alta",L66="Menor")),"Moderado",IF(OR(AND(H66="Muy Baja",L66="Mayor"),AND(H66="Baja",L66="Mayor"),AND(H66="Media",L66="Mayor"),AND(H66="Alta",L66="Moderado"),AND(H66="Alta",L66="Mayor"),AND(H66="Muy Alta",L66="Leve"),AND(H66="Muy Alta",L66="Menor"),AND(H66="Muy Alta",L66="Moderado"),AND(H66="Muy Alta",L66="Mayor")),"Alto",IF(OR(AND(H66="Muy Baja",L66="Catastrófico"),AND(H66="Baja",L66="Catastrófico"),AND(H66="Media",L66="Catastrófico"),AND(H66="Alta",L66="Catastrófico"),AND(H66="Muy Alta",L66="Catastrófico")),"Extremo",""))))</f>
        <v/>
      </c>
      <c r="O66" s="72">
        <v>1</v>
      </c>
      <c r="P66" s="109"/>
      <c r="Q66" s="91"/>
      <c r="R66" s="99"/>
      <c r="S66" s="99"/>
      <c r="T66" s="100" t="str">
        <f>IF(AND(R66="Preventivo",S66="Automático"),"50%",IF(AND(R66="Preventivo",S66="Manual"),"40%",IF(AND(R66="Detectivo",S66="Automático"),"40%",IF(AND(R66="Detectivo",S66="Manual"),"30%",IF(AND(R66="Correctivo",S66="Automático"),"35%",IF(AND(R66="Correctivo",S66="Manual"),"25%",""))))))</f>
        <v/>
      </c>
      <c r="U66" s="99"/>
      <c r="V66" s="99"/>
      <c r="W66" s="99"/>
      <c r="X66" s="88" t="str">
        <f>IFERROR(IF(Q66="Probabilidad",(I66-(+I66*T66)),IF(Q66="Impacto",I66,"")),"")</f>
        <v/>
      </c>
      <c r="Y66" s="101" t="str">
        <f>IFERROR(IF(X66="","",IF(X66&lt;=0.2,"Muy Baja",IF(X66&lt;=0.4,"Baja",IF(X66&lt;=0.6,"Media",IF(X66&lt;=0.8,"Alta","Muy Alta"))))),"")</f>
        <v/>
      </c>
      <c r="Z66" s="102" t="str">
        <f>+X66</f>
        <v/>
      </c>
      <c r="AA66" s="101" t="str">
        <f>IFERROR(IF(AB66="","",IF(AB66&lt;=0.2,"Leve",IF(AB66&lt;=0.4,"Menor",IF(AB66&lt;=0.6,"Moderado",IF(AB66&lt;=0.8,"Mayor","Catastrófico"))))),"")</f>
        <v/>
      </c>
      <c r="AB66" s="102" t="str">
        <f>IFERROR(IF(Q66="Impacto",(M66-(+M66*T66)),IF(Q66="Probabilidad",M66,"")),"")</f>
        <v/>
      </c>
      <c r="AC66" s="103" t="str">
        <f>IFERROR(IF(OR(AND(Y66="Muy Baja",AA66="Leve"),AND(Y66="Muy Baja",AA66="Menor"),AND(Y66="Baja",AA66="Leve")),"Bajo",IF(OR(AND(Y66="Muy baja",AA66="Moderado"),AND(Y66="Baja",AA66="Menor"),AND(Y66="Baja",AA66="Moderado"),AND(Y66="Media",AA66="Leve"),AND(Y66="Media",AA66="Menor"),AND(Y66="Media",AA66="Moderado"),AND(Y66="Alta",AA66="Leve"),AND(Y66="Alta",AA66="Menor")),"Moderado",IF(OR(AND(Y66="Muy Baja",AA66="Mayor"),AND(Y66="Baja",AA66="Mayor"),AND(Y66="Media",AA66="Mayor"),AND(Y66="Alta",AA66="Moderado"),AND(Y66="Alta",AA66="Mayor"),AND(Y66="Muy Alta",AA66="Leve"),AND(Y66="Muy Alta",AA66="Menor"),AND(Y66="Muy Alta",AA66="Moderado"),AND(Y66="Muy Alta",AA66="Mayor")),"Alto",IF(OR(AND(Y66="Muy Baja",AA66="Catastrófico"),AND(Y66="Baja",AA66="Catastrófico"),AND(Y66="Media",AA66="Catastrófico"),AND(Y66="Alta",AA66="Catastrófico"),AND(Y66="Muy Alta",AA66="Catastrófico")),"Extremo","")))),"")</f>
        <v/>
      </c>
      <c r="AD66" s="104"/>
      <c r="AE66" s="81"/>
      <c r="AF66" s="82"/>
      <c r="AG66" s="83"/>
      <c r="AH66" s="83"/>
      <c r="AI66" s="83"/>
      <c r="AJ66" s="81"/>
      <c r="AK66" s="82"/>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c r="BQ66" s="8"/>
    </row>
    <row r="67" spans="1:69" ht="18" hidden="1" customHeight="1">
      <c r="A67" s="190"/>
      <c r="B67" s="248"/>
      <c r="C67" s="248"/>
      <c r="D67" s="248"/>
      <c r="E67" s="251"/>
      <c r="F67" s="248"/>
      <c r="G67" s="254"/>
      <c r="H67" s="257"/>
      <c r="I67" s="245"/>
      <c r="J67" s="263"/>
      <c r="K67" s="245">
        <f>IF(NOT(ISERROR(MATCH(J67,_xlfn.ANCHORARRAY(E78),0))),I80&amp;"Por favor no seleccionar los criterios de impacto",J67)</f>
        <v>0</v>
      </c>
      <c r="L67" s="257"/>
      <c r="M67" s="245"/>
      <c r="N67" s="260"/>
      <c r="O67" s="72">
        <v>2</v>
      </c>
      <c r="P67" s="109"/>
      <c r="Q67" s="73" t="str">
        <f>IF(OR(R67="Preventivo",R67="Detectivo"),"Probabilidad",IF(R67="Correctivo","Impacto",""))</f>
        <v/>
      </c>
      <c r="R67" s="74"/>
      <c r="S67" s="74"/>
      <c r="T67" s="75" t="str">
        <f t="shared" ref="T67:T71" si="57">IF(AND(R67="Preventivo",S67="Automático"),"50%",IF(AND(R67="Preventivo",S67="Manual"),"40%",IF(AND(R67="Detectivo",S67="Automático"),"40%",IF(AND(R67="Detectivo",S67="Manual"),"30%",IF(AND(R67="Correctivo",S67="Automático"),"35%",IF(AND(R67="Correctivo",S67="Manual"),"25%",""))))))</f>
        <v/>
      </c>
      <c r="U67" s="74"/>
      <c r="V67" s="74"/>
      <c r="W67" s="74"/>
      <c r="X67" s="76" t="str">
        <f>IFERROR(IF(AND(Q66="Probabilidad",Q67="Probabilidad"),(Z66-(+Z66*T67)),IF(Q67="Probabilidad",(I66-(+I66*T67)),IF(Q67="Impacto",Z66,""))),"")</f>
        <v/>
      </c>
      <c r="Y67" s="77" t="str">
        <f t="shared" si="1"/>
        <v/>
      </c>
      <c r="Z67" s="78" t="str">
        <f t="shared" ref="Z67:Z71" si="58">+X67</f>
        <v/>
      </c>
      <c r="AA67" s="77" t="str">
        <f t="shared" si="3"/>
        <v/>
      </c>
      <c r="AB67" s="78" t="str">
        <f>IFERROR(IF(AND(Q66="Impacto",Q67="Impacto"),(AB66-(+AB66*T67)),IF(Q67="Impacto",(M66-(+M66*T67)),IF(Q67="Probabilidad",AB66,""))),"")</f>
        <v/>
      </c>
      <c r="AC67" s="79" t="str">
        <f t="shared" ref="AC67:AC68" si="59">IFERROR(IF(OR(AND(Y67="Muy Baja",AA67="Leve"),AND(Y67="Muy Baja",AA67="Menor"),AND(Y67="Baja",AA67="Leve")),"Bajo",IF(OR(AND(Y67="Muy baja",AA67="Moderado"),AND(Y67="Baja",AA67="Menor"),AND(Y67="Baja",AA67="Moderado"),AND(Y67="Media",AA67="Leve"),AND(Y67="Media",AA67="Menor"),AND(Y67="Media",AA67="Moderado"),AND(Y67="Alta",AA67="Leve"),AND(Y67="Alta",AA67="Menor")),"Moderado",IF(OR(AND(Y67="Muy Baja",AA67="Mayor"),AND(Y67="Baja",AA67="Mayor"),AND(Y67="Media",AA67="Mayor"),AND(Y67="Alta",AA67="Moderado"),AND(Y67="Alta",AA67="Mayor"),AND(Y67="Muy Alta",AA67="Leve"),AND(Y67="Muy Alta",AA67="Menor"),AND(Y67="Muy Alta",AA67="Moderado"),AND(Y67="Muy Alta",AA67="Mayor")),"Alto",IF(OR(AND(Y67="Muy Baja",AA67="Catastrófico"),AND(Y67="Baja",AA67="Catastrófico"),AND(Y67="Media",AA67="Catastrófico"),AND(Y67="Alta",AA67="Catastrófico"),AND(Y67="Muy Alta",AA67="Catastrófico")),"Extremo","")))),"")</f>
        <v/>
      </c>
      <c r="AD67" s="80"/>
      <c r="AE67" s="81"/>
      <c r="AF67" s="82"/>
      <c r="AG67" s="83"/>
      <c r="AH67" s="83"/>
      <c r="AI67" s="83"/>
      <c r="AJ67" s="81"/>
      <c r="AK67" s="82"/>
    </row>
    <row r="68" spans="1:69" ht="18" hidden="1" customHeight="1">
      <c r="A68" s="190"/>
      <c r="B68" s="248"/>
      <c r="C68" s="248"/>
      <c r="D68" s="248"/>
      <c r="E68" s="251"/>
      <c r="F68" s="248"/>
      <c r="G68" s="254"/>
      <c r="H68" s="257"/>
      <c r="I68" s="245"/>
      <c r="J68" s="263"/>
      <c r="K68" s="245">
        <f>IF(NOT(ISERROR(MATCH(J68,_xlfn.ANCHORARRAY(E79),0))),I81&amp;"Por favor no seleccionar los criterios de impacto",J68)</f>
        <v>0</v>
      </c>
      <c r="L68" s="257"/>
      <c r="M68" s="245"/>
      <c r="N68" s="260"/>
      <c r="O68" s="72">
        <v>3</v>
      </c>
      <c r="P68" s="110"/>
      <c r="Q68" s="73" t="str">
        <f>IF(OR(R68="Preventivo",R68="Detectivo"),"Probabilidad",IF(R68="Correctivo","Impacto",""))</f>
        <v/>
      </c>
      <c r="R68" s="74"/>
      <c r="S68" s="74"/>
      <c r="T68" s="75" t="str">
        <f t="shared" si="57"/>
        <v/>
      </c>
      <c r="U68" s="74"/>
      <c r="V68" s="74"/>
      <c r="W68" s="74"/>
      <c r="X68" s="76" t="str">
        <f>IFERROR(IF(AND(Q67="Probabilidad",Q68="Probabilidad"),(Z67-(+Z67*T68)),IF(AND(Q67="Impacto",Q68="Probabilidad"),(Z66-(+Z66*T68)),IF(Q68="Impacto",Z67,""))),"")</f>
        <v/>
      </c>
      <c r="Y68" s="77" t="str">
        <f t="shared" si="1"/>
        <v/>
      </c>
      <c r="Z68" s="78" t="str">
        <f t="shared" si="58"/>
        <v/>
      </c>
      <c r="AA68" s="77" t="str">
        <f t="shared" si="3"/>
        <v/>
      </c>
      <c r="AB68" s="78" t="str">
        <f>IFERROR(IF(AND(Q67="Impacto",Q68="Impacto"),(AB67-(+AB67*T68)),IF(AND(Q67="Probabilidad",Q68="Impacto"),(AB66-(+AB66*T68)),IF(Q68="Probabilidad",AB67,""))),"")</f>
        <v/>
      </c>
      <c r="AC68" s="79" t="str">
        <f t="shared" si="59"/>
        <v/>
      </c>
      <c r="AD68" s="80"/>
      <c r="AE68" s="81"/>
      <c r="AF68" s="82"/>
      <c r="AG68" s="83"/>
      <c r="AH68" s="83"/>
      <c r="AI68" s="83"/>
      <c r="AJ68" s="81"/>
      <c r="AK68" s="82"/>
    </row>
    <row r="69" spans="1:69" ht="18" hidden="1" customHeight="1">
      <c r="A69" s="190"/>
      <c r="B69" s="248"/>
      <c r="C69" s="248"/>
      <c r="D69" s="248"/>
      <c r="E69" s="251"/>
      <c r="F69" s="248"/>
      <c r="G69" s="254"/>
      <c r="H69" s="257"/>
      <c r="I69" s="245"/>
      <c r="J69" s="263"/>
      <c r="K69" s="245">
        <f>IF(NOT(ISERROR(MATCH(J69,_xlfn.ANCHORARRAY(E80),0))),I82&amp;"Por favor no seleccionar los criterios de impacto",J69)</f>
        <v>0</v>
      </c>
      <c r="L69" s="257"/>
      <c r="M69" s="245"/>
      <c r="N69" s="260"/>
      <c r="O69" s="72">
        <v>4</v>
      </c>
      <c r="P69" s="109"/>
      <c r="Q69" s="73" t="str">
        <f t="shared" ref="Q69:Q71" si="60">IF(OR(R69="Preventivo",R69="Detectivo"),"Probabilidad",IF(R69="Correctivo","Impacto",""))</f>
        <v/>
      </c>
      <c r="R69" s="74"/>
      <c r="S69" s="74"/>
      <c r="T69" s="75" t="str">
        <f t="shared" si="57"/>
        <v/>
      </c>
      <c r="U69" s="74"/>
      <c r="V69" s="74"/>
      <c r="W69" s="74"/>
      <c r="X69" s="76" t="str">
        <f t="shared" ref="X69:X70" si="61">IFERROR(IF(AND(Q68="Probabilidad",Q69="Probabilidad"),(Z68-(+Z68*T69)),IF(AND(Q68="Impacto",Q69="Probabilidad"),(Z67-(+Z67*T69)),IF(Q69="Impacto",Z68,""))),"")</f>
        <v/>
      </c>
      <c r="Y69" s="77" t="str">
        <f t="shared" si="1"/>
        <v/>
      </c>
      <c r="Z69" s="78" t="str">
        <f t="shared" si="58"/>
        <v/>
      </c>
      <c r="AA69" s="77" t="str">
        <f t="shared" si="3"/>
        <v/>
      </c>
      <c r="AB69" s="78" t="str">
        <f t="shared" ref="AB69:AB70" si="62">IFERROR(IF(AND(Q68="Impacto",Q69="Impacto"),(AB68-(+AB68*T69)),IF(AND(Q68="Probabilidad",Q69="Impacto"),(AB67-(+AB67*T69)),IF(Q69="Probabilidad",AB68,""))),"")</f>
        <v/>
      </c>
      <c r="AC69" s="79" t="str">
        <f>IFERROR(IF(OR(AND(Y69="Muy Baja",AA69="Leve"),AND(Y69="Muy Baja",AA69="Menor"),AND(Y69="Baja",AA69="Leve")),"Bajo",IF(OR(AND(Y69="Muy baja",AA69="Moderado"),AND(Y69="Baja",AA69="Menor"),AND(Y69="Baja",AA69="Moderado"),AND(Y69="Media",AA69="Leve"),AND(Y69="Media",AA69="Menor"),AND(Y69="Media",AA69="Moderado"),AND(Y69="Alta",AA69="Leve"),AND(Y69="Alta",AA69="Menor")),"Moderado",IF(OR(AND(Y69="Muy Baja",AA69="Mayor"),AND(Y69="Baja",AA69="Mayor"),AND(Y69="Media",AA69="Mayor"),AND(Y69="Alta",AA69="Moderado"),AND(Y69="Alta",AA69="Mayor"),AND(Y69="Muy Alta",AA69="Leve"),AND(Y69="Muy Alta",AA69="Menor"),AND(Y69="Muy Alta",AA69="Moderado"),AND(Y69="Muy Alta",AA69="Mayor")),"Alto",IF(OR(AND(Y69="Muy Baja",AA69="Catastrófico"),AND(Y69="Baja",AA69="Catastrófico"),AND(Y69="Media",AA69="Catastrófico"),AND(Y69="Alta",AA69="Catastrófico"),AND(Y69="Muy Alta",AA69="Catastrófico")),"Extremo","")))),"")</f>
        <v/>
      </c>
      <c r="AD69" s="80"/>
      <c r="AE69" s="81"/>
      <c r="AF69" s="82"/>
      <c r="AG69" s="83"/>
      <c r="AH69" s="83"/>
      <c r="AI69" s="83"/>
      <c r="AJ69" s="81"/>
      <c r="AK69" s="82"/>
    </row>
    <row r="70" spans="1:69" ht="18" hidden="1" customHeight="1">
      <c r="A70" s="190"/>
      <c r="B70" s="248"/>
      <c r="C70" s="248"/>
      <c r="D70" s="248"/>
      <c r="E70" s="251"/>
      <c r="F70" s="248"/>
      <c r="G70" s="254"/>
      <c r="H70" s="257"/>
      <c r="I70" s="245"/>
      <c r="J70" s="263"/>
      <c r="K70" s="245">
        <f>IF(NOT(ISERROR(MATCH(J70,_xlfn.ANCHORARRAY(E81),0))),I83&amp;"Por favor no seleccionar los criterios de impacto",J70)</f>
        <v>0</v>
      </c>
      <c r="L70" s="257"/>
      <c r="M70" s="245"/>
      <c r="N70" s="260"/>
      <c r="O70" s="72">
        <v>5</v>
      </c>
      <c r="P70" s="109"/>
      <c r="Q70" s="73" t="str">
        <f t="shared" si="60"/>
        <v/>
      </c>
      <c r="R70" s="74"/>
      <c r="S70" s="74"/>
      <c r="T70" s="75" t="str">
        <f t="shared" si="57"/>
        <v/>
      </c>
      <c r="U70" s="74"/>
      <c r="V70" s="74"/>
      <c r="W70" s="74"/>
      <c r="X70" s="76" t="str">
        <f t="shared" si="61"/>
        <v/>
      </c>
      <c r="Y70" s="77" t="str">
        <f t="shared" si="1"/>
        <v/>
      </c>
      <c r="Z70" s="78" t="str">
        <f t="shared" si="58"/>
        <v/>
      </c>
      <c r="AA70" s="77" t="str">
        <f t="shared" si="3"/>
        <v/>
      </c>
      <c r="AB70" s="78" t="str">
        <f t="shared" si="62"/>
        <v/>
      </c>
      <c r="AC70" s="79" t="str">
        <f t="shared" ref="AC70:AC71" si="63">IFERROR(IF(OR(AND(Y70="Muy Baja",AA70="Leve"),AND(Y70="Muy Baja",AA70="Menor"),AND(Y70="Baja",AA70="Leve")),"Bajo",IF(OR(AND(Y70="Muy baja",AA70="Moderado"),AND(Y70="Baja",AA70="Menor"),AND(Y70="Baja",AA70="Moderado"),AND(Y70="Media",AA70="Leve"),AND(Y70="Media",AA70="Menor"),AND(Y70="Media",AA70="Moderado"),AND(Y70="Alta",AA70="Leve"),AND(Y70="Alta",AA70="Menor")),"Moderado",IF(OR(AND(Y70="Muy Baja",AA70="Mayor"),AND(Y70="Baja",AA70="Mayor"),AND(Y70="Media",AA70="Mayor"),AND(Y70="Alta",AA70="Moderado"),AND(Y70="Alta",AA70="Mayor"),AND(Y70="Muy Alta",AA70="Leve"),AND(Y70="Muy Alta",AA70="Menor"),AND(Y70="Muy Alta",AA70="Moderado"),AND(Y70="Muy Alta",AA70="Mayor")),"Alto",IF(OR(AND(Y70="Muy Baja",AA70="Catastrófico"),AND(Y70="Baja",AA70="Catastrófico"),AND(Y70="Media",AA70="Catastrófico"),AND(Y70="Alta",AA70="Catastrófico"),AND(Y70="Muy Alta",AA70="Catastrófico")),"Extremo","")))),"")</f>
        <v/>
      </c>
      <c r="AD70" s="80"/>
      <c r="AE70" s="81"/>
      <c r="AF70" s="82"/>
      <c r="AG70" s="83"/>
      <c r="AH70" s="83"/>
      <c r="AI70" s="83"/>
      <c r="AJ70" s="81"/>
      <c r="AK70" s="82"/>
    </row>
    <row r="71" spans="1:69" ht="18" hidden="1" customHeight="1">
      <c r="A71" s="191"/>
      <c r="B71" s="249"/>
      <c r="C71" s="249"/>
      <c r="D71" s="249"/>
      <c r="E71" s="252"/>
      <c r="F71" s="249"/>
      <c r="G71" s="255"/>
      <c r="H71" s="258"/>
      <c r="I71" s="246"/>
      <c r="J71" s="264"/>
      <c r="K71" s="246">
        <f>IF(NOT(ISERROR(MATCH(J71,_xlfn.ANCHORARRAY(E82),0))),I84&amp;"Por favor no seleccionar los criterios de impacto",J71)</f>
        <v>0</v>
      </c>
      <c r="L71" s="258"/>
      <c r="M71" s="246"/>
      <c r="N71" s="261"/>
      <c r="O71" s="72">
        <v>6</v>
      </c>
      <c r="P71" s="109"/>
      <c r="Q71" s="73" t="str">
        <f t="shared" si="60"/>
        <v/>
      </c>
      <c r="R71" s="74"/>
      <c r="S71" s="74"/>
      <c r="T71" s="75" t="str">
        <f t="shared" si="57"/>
        <v/>
      </c>
      <c r="U71" s="74"/>
      <c r="V71" s="74"/>
      <c r="W71" s="74"/>
      <c r="X71" s="76" t="str">
        <f>IFERROR(IF(AND(Q70="Probabilidad",Q71="Probabilidad"),(Z70-(+Z70*T71)),IF(AND(Q70="Impacto",Q71="Probabilidad"),(Z69-(+Z69*T71)),IF(Q71="Impacto",Z70,""))),"")</f>
        <v/>
      </c>
      <c r="Y71" s="77" t="str">
        <f t="shared" si="1"/>
        <v/>
      </c>
      <c r="Z71" s="78" t="str">
        <f t="shared" si="58"/>
        <v/>
      </c>
      <c r="AA71" s="77" t="str">
        <f t="shared" si="3"/>
        <v/>
      </c>
      <c r="AB71" s="78" t="str">
        <f>IFERROR(IF(AND(Q70="Impacto",Q71="Impacto"),(AB70-(+AB70*T71)),IF(AND(Q70="Probabilidad",Q71="Impacto"),(AB69-(+AB69*T71)),IF(Q71="Probabilidad",AB70,""))),"")</f>
        <v/>
      </c>
      <c r="AC71" s="79" t="str">
        <f t="shared" si="63"/>
        <v/>
      </c>
      <c r="AD71" s="80"/>
      <c r="AE71" s="81"/>
      <c r="AF71" s="82"/>
      <c r="AG71" s="83"/>
      <c r="AH71" s="83"/>
      <c r="AI71" s="83"/>
      <c r="AJ71" s="81"/>
      <c r="AK71" s="82"/>
    </row>
    <row r="72" spans="1:69" ht="34.5" customHeight="1">
      <c r="A72" s="6"/>
      <c r="B72" s="265" t="s">
        <v>134</v>
      </c>
      <c r="C72" s="266"/>
      <c r="D72" s="266"/>
      <c r="E72" s="266"/>
      <c r="F72" s="266"/>
      <c r="G72" s="266"/>
      <c r="H72" s="266"/>
      <c r="I72" s="266"/>
      <c r="J72" s="266"/>
      <c r="K72" s="266"/>
      <c r="L72" s="266"/>
      <c r="M72" s="266"/>
      <c r="N72" s="266"/>
      <c r="O72" s="266"/>
      <c r="P72" s="266"/>
      <c r="Q72" s="266"/>
      <c r="R72" s="266"/>
      <c r="S72" s="266"/>
      <c r="T72" s="266"/>
      <c r="U72" s="266"/>
      <c r="V72" s="266"/>
      <c r="W72" s="266"/>
      <c r="X72" s="266"/>
      <c r="Y72" s="266"/>
      <c r="Z72" s="266"/>
      <c r="AA72" s="266"/>
      <c r="AB72" s="266"/>
      <c r="AC72" s="266"/>
      <c r="AD72" s="266"/>
      <c r="AE72" s="266"/>
      <c r="AF72" s="266"/>
      <c r="AG72" s="266"/>
      <c r="AH72" s="266"/>
      <c r="AI72" s="266"/>
      <c r="AJ72" s="266"/>
      <c r="AK72" s="267"/>
    </row>
    <row r="74" spans="1:69">
      <c r="A74" s="1"/>
      <c r="B74" s="11" t="s">
        <v>135</v>
      </c>
      <c r="C74" s="1"/>
      <c r="D74" s="1"/>
      <c r="F74" s="1"/>
    </row>
  </sheetData>
  <dataConsolidate/>
  <mergeCells count="191">
    <mergeCell ref="A60:A65"/>
    <mergeCell ref="B60:B65"/>
    <mergeCell ref="C60:C65"/>
    <mergeCell ref="D60:D65"/>
    <mergeCell ref="E60:E65"/>
    <mergeCell ref="F60:F65"/>
    <mergeCell ref="G60:G65"/>
    <mergeCell ref="H60:H65"/>
    <mergeCell ref="I60:I65"/>
    <mergeCell ref="AJ1:AK1"/>
    <mergeCell ref="AJ2:AK2"/>
    <mergeCell ref="AJ3:AK3"/>
    <mergeCell ref="AJ4:AK4"/>
    <mergeCell ref="E1:AI4"/>
    <mergeCell ref="J66:J71"/>
    <mergeCell ref="K66:K71"/>
    <mergeCell ref="L66:L71"/>
    <mergeCell ref="M66:M71"/>
    <mergeCell ref="N66:N71"/>
    <mergeCell ref="I66:I71"/>
    <mergeCell ref="AH10:AH11"/>
    <mergeCell ref="O6:Q6"/>
    <mergeCell ref="O9:W9"/>
    <mergeCell ref="X9:AD9"/>
    <mergeCell ref="AE9:AK9"/>
    <mergeCell ref="M24:M29"/>
    <mergeCell ref="N24:N29"/>
    <mergeCell ref="J30:J35"/>
    <mergeCell ref="K30:K35"/>
    <mergeCell ref="L30:L35"/>
    <mergeCell ref="M30:M35"/>
    <mergeCell ref="N30:N35"/>
    <mergeCell ref="K18:K23"/>
    <mergeCell ref="A1:D4"/>
    <mergeCell ref="A66:A71"/>
    <mergeCell ref="B66:B71"/>
    <mergeCell ref="C66:C71"/>
    <mergeCell ref="D66:D71"/>
    <mergeCell ref="E66:E71"/>
    <mergeCell ref="F66:F71"/>
    <mergeCell ref="G66:G71"/>
    <mergeCell ref="H66:H71"/>
    <mergeCell ref="C6:N6"/>
    <mergeCell ref="A9:G9"/>
    <mergeCell ref="H9:N9"/>
    <mergeCell ref="I36:I41"/>
    <mergeCell ref="J36:J41"/>
    <mergeCell ref="G42:G47"/>
    <mergeCell ref="H42:H47"/>
    <mergeCell ref="I42:I47"/>
    <mergeCell ref="K36:K41"/>
    <mergeCell ref="L36:L41"/>
    <mergeCell ref="A54:A59"/>
    <mergeCell ref="E54:E59"/>
    <mergeCell ref="A48:A53"/>
    <mergeCell ref="B48:B53"/>
    <mergeCell ref="C48:C53"/>
    <mergeCell ref="B72:AK72"/>
    <mergeCell ref="M60:M65"/>
    <mergeCell ref="N60:N65"/>
    <mergeCell ref="J60:J65"/>
    <mergeCell ref="K60:K65"/>
    <mergeCell ref="L60:L65"/>
    <mergeCell ref="M48:M53"/>
    <mergeCell ref="N48:N53"/>
    <mergeCell ref="F54:F59"/>
    <mergeCell ref="G54:G59"/>
    <mergeCell ref="H54:H59"/>
    <mergeCell ref="I54:I59"/>
    <mergeCell ref="J54:J59"/>
    <mergeCell ref="F48:F53"/>
    <mergeCell ref="G48:G53"/>
    <mergeCell ref="H48:H53"/>
    <mergeCell ref="I48:I53"/>
    <mergeCell ref="K54:K59"/>
    <mergeCell ref="L54:L59"/>
    <mergeCell ref="M54:M59"/>
    <mergeCell ref="N54:N59"/>
    <mergeCell ref="B54:B59"/>
    <mergeCell ref="C54:C59"/>
    <mergeCell ref="D54:D59"/>
    <mergeCell ref="D48:D53"/>
    <mergeCell ref="E48:E53"/>
    <mergeCell ref="M36:M41"/>
    <mergeCell ref="N36:N41"/>
    <mergeCell ref="M42:M47"/>
    <mergeCell ref="N42:N47"/>
    <mergeCell ref="J48:J53"/>
    <mergeCell ref="K48:K53"/>
    <mergeCell ref="L48:L53"/>
    <mergeCell ref="J42:J47"/>
    <mergeCell ref="K42:K47"/>
    <mergeCell ref="L42:L47"/>
    <mergeCell ref="G36:G41"/>
    <mergeCell ref="H36:H41"/>
    <mergeCell ref="A36:A41"/>
    <mergeCell ref="B36:B41"/>
    <mergeCell ref="C36:C41"/>
    <mergeCell ref="A42:A47"/>
    <mergeCell ref="B42:B47"/>
    <mergeCell ref="C42:C47"/>
    <mergeCell ref="D42:D47"/>
    <mergeCell ref="E42:E47"/>
    <mergeCell ref="F42:F47"/>
    <mergeCell ref="D36:D41"/>
    <mergeCell ref="E36:E41"/>
    <mergeCell ref="F36:F41"/>
    <mergeCell ref="A30:A35"/>
    <mergeCell ref="B30:B35"/>
    <mergeCell ref="C30:C35"/>
    <mergeCell ref="D30:D35"/>
    <mergeCell ref="E30:E35"/>
    <mergeCell ref="F30:F35"/>
    <mergeCell ref="G30:G35"/>
    <mergeCell ref="H30:H35"/>
    <mergeCell ref="I30:I35"/>
    <mergeCell ref="L18:L23"/>
    <mergeCell ref="M18:M23"/>
    <mergeCell ref="N18:N23"/>
    <mergeCell ref="A24:A29"/>
    <mergeCell ref="B24:B29"/>
    <mergeCell ref="C24:C29"/>
    <mergeCell ref="D24:D29"/>
    <mergeCell ref="E24:E29"/>
    <mergeCell ref="F24:F29"/>
    <mergeCell ref="G24:G29"/>
    <mergeCell ref="H24:H29"/>
    <mergeCell ref="I24:I29"/>
    <mergeCell ref="J24:J29"/>
    <mergeCell ref="K24:K29"/>
    <mergeCell ref="L24:L29"/>
    <mergeCell ref="F18:F23"/>
    <mergeCell ref="G18:G23"/>
    <mergeCell ref="H18:H23"/>
    <mergeCell ref="I18:I23"/>
    <mergeCell ref="J18:J23"/>
    <mergeCell ref="A18:A23"/>
    <mergeCell ref="B18:B23"/>
    <mergeCell ref="C18:C23"/>
    <mergeCell ref="D18:D23"/>
    <mergeCell ref="E18:E23"/>
    <mergeCell ref="AE10:AE11"/>
    <mergeCell ref="AK10:AK11"/>
    <mergeCell ref="AJ10:AJ11"/>
    <mergeCell ref="AI10:AI11"/>
    <mergeCell ref="AG10:AG11"/>
    <mergeCell ref="AF10:AF11"/>
    <mergeCell ref="A6:B6"/>
    <mergeCell ref="A7:B7"/>
    <mergeCell ref="A8:B8"/>
    <mergeCell ref="A10:A11"/>
    <mergeCell ref="F10:F11"/>
    <mergeCell ref="E10:E11"/>
    <mergeCell ref="D10:D11"/>
    <mergeCell ref="C10:C11"/>
    <mergeCell ref="AD10:AD11"/>
    <mergeCell ref="C7:N7"/>
    <mergeCell ref="C8:N8"/>
    <mergeCell ref="O10:O11"/>
    <mergeCell ref="AC10:AC11"/>
    <mergeCell ref="AB10:AB11"/>
    <mergeCell ref="X10:X11"/>
    <mergeCell ref="P10:P11"/>
    <mergeCell ref="AA10:AA11"/>
    <mergeCell ref="Y10:Y11"/>
    <mergeCell ref="Z10:Z11"/>
    <mergeCell ref="G10:G11"/>
    <mergeCell ref="H10:H11"/>
    <mergeCell ref="I10:I11"/>
    <mergeCell ref="L10:L11"/>
    <mergeCell ref="M10:M11"/>
    <mergeCell ref="B10:B11"/>
    <mergeCell ref="N10:N11"/>
    <mergeCell ref="J10:J11"/>
    <mergeCell ref="K10:K11"/>
    <mergeCell ref="Q10:Q11"/>
    <mergeCell ref="R10:W10"/>
    <mergeCell ref="F12:F17"/>
    <mergeCell ref="G12:G17"/>
    <mergeCell ref="H12:H17"/>
    <mergeCell ref="A12:A17"/>
    <mergeCell ref="B12:B17"/>
    <mergeCell ref="C12:C17"/>
    <mergeCell ref="D12:D17"/>
    <mergeCell ref="E12:E17"/>
    <mergeCell ref="N12:N17"/>
    <mergeCell ref="I12:I17"/>
    <mergeCell ref="J12:J17"/>
    <mergeCell ref="K12:K17"/>
    <mergeCell ref="L12:L17"/>
    <mergeCell ref="M12:M17"/>
  </mergeCells>
  <conditionalFormatting sqref="H12 H18">
    <cfRule type="cellIs" dxfId="108" priority="497" operator="equal">
      <formula>"Muy Baja"</formula>
    </cfRule>
    <cfRule type="cellIs" dxfId="107" priority="493" operator="equal">
      <formula>"Muy Alta"</formula>
    </cfRule>
    <cfRule type="cellIs" dxfId="106" priority="496" operator="equal">
      <formula>"Baja"</formula>
    </cfRule>
    <cfRule type="cellIs" dxfId="105" priority="495" operator="equal">
      <formula>"Media"</formula>
    </cfRule>
    <cfRule type="cellIs" dxfId="104" priority="494" operator="equal">
      <formula>"Alta"</formula>
    </cfRule>
  </conditionalFormatting>
  <conditionalFormatting sqref="H24">
    <cfRule type="cellIs" dxfId="103" priority="396" operator="equal">
      <formula>"Alta"</formula>
    </cfRule>
    <cfRule type="cellIs" dxfId="102" priority="399" operator="equal">
      <formula>"Muy Baja"</formula>
    </cfRule>
    <cfRule type="cellIs" dxfId="101" priority="395" operator="equal">
      <formula>"Muy Alta"</formula>
    </cfRule>
    <cfRule type="cellIs" dxfId="100" priority="398" operator="equal">
      <formula>"Baja"</formula>
    </cfRule>
    <cfRule type="cellIs" dxfId="99" priority="397" operator="equal">
      <formula>"Media"</formula>
    </cfRule>
  </conditionalFormatting>
  <conditionalFormatting sqref="H30">
    <cfRule type="cellIs" dxfId="98" priority="371" operator="equal">
      <formula>"Muy Baja"</formula>
    </cfRule>
    <cfRule type="cellIs" dxfId="97" priority="369" operator="equal">
      <formula>"Media"</formula>
    </cfRule>
    <cfRule type="cellIs" dxfId="96" priority="367" operator="equal">
      <formula>"Muy Alta"</formula>
    </cfRule>
    <cfRule type="cellIs" dxfId="95" priority="368" operator="equal">
      <formula>"Alta"</formula>
    </cfRule>
    <cfRule type="cellIs" dxfId="94" priority="370" operator="equal">
      <formula>"Baja"</formula>
    </cfRule>
  </conditionalFormatting>
  <conditionalFormatting sqref="H36">
    <cfRule type="cellIs" dxfId="93" priority="340" operator="equal">
      <formula>"Alta"</formula>
    </cfRule>
    <cfRule type="cellIs" dxfId="92" priority="339" operator="equal">
      <formula>"Muy Alta"</formula>
    </cfRule>
    <cfRule type="cellIs" dxfId="91" priority="341" operator="equal">
      <formula>"Media"</formula>
    </cfRule>
    <cfRule type="cellIs" dxfId="90" priority="342" operator="equal">
      <formula>"Baja"</formula>
    </cfRule>
    <cfRule type="cellIs" dxfId="89" priority="343" operator="equal">
      <formula>"Muy Baja"</formula>
    </cfRule>
  </conditionalFormatting>
  <conditionalFormatting sqref="H42">
    <cfRule type="cellIs" dxfId="88" priority="311" operator="equal">
      <formula>"Muy Alta"</formula>
    </cfRule>
    <cfRule type="cellIs" dxfId="87" priority="313" operator="equal">
      <formula>"Media"</formula>
    </cfRule>
    <cfRule type="cellIs" dxfId="86" priority="315" operator="equal">
      <formula>"Muy Baja"</formula>
    </cfRule>
    <cfRule type="cellIs" dxfId="85" priority="314" operator="equal">
      <formula>"Baja"</formula>
    </cfRule>
    <cfRule type="cellIs" dxfId="84" priority="312" operator="equal">
      <formula>"Alta"</formula>
    </cfRule>
  </conditionalFormatting>
  <conditionalFormatting sqref="H48">
    <cfRule type="cellIs" dxfId="83" priority="287" operator="equal">
      <formula>"Muy Baja"</formula>
    </cfRule>
    <cfRule type="cellIs" dxfId="82" priority="283" operator="equal">
      <formula>"Muy Alta"</formula>
    </cfRule>
    <cfRule type="cellIs" dxfId="81" priority="284" operator="equal">
      <formula>"Alta"</formula>
    </cfRule>
    <cfRule type="cellIs" dxfId="80" priority="285" operator="equal">
      <formula>"Media"</formula>
    </cfRule>
    <cfRule type="cellIs" dxfId="79" priority="286" operator="equal">
      <formula>"Baja"</formula>
    </cfRule>
  </conditionalFormatting>
  <conditionalFormatting sqref="H54">
    <cfRule type="cellIs" dxfId="78" priority="255" operator="equal">
      <formula>"Muy Alta"</formula>
    </cfRule>
    <cfRule type="cellIs" dxfId="77" priority="257" operator="equal">
      <formula>"Media"</formula>
    </cfRule>
    <cfRule type="cellIs" dxfId="76" priority="258" operator="equal">
      <formula>"Baja"</formula>
    </cfRule>
    <cfRule type="cellIs" dxfId="75" priority="259" operator="equal">
      <formula>"Muy Baja"</formula>
    </cfRule>
    <cfRule type="cellIs" dxfId="74" priority="256" operator="equal">
      <formula>"Alta"</formula>
    </cfRule>
  </conditionalFormatting>
  <conditionalFormatting sqref="H60">
    <cfRule type="cellIs" dxfId="73" priority="230" operator="equal">
      <formula>"Baja"</formula>
    </cfRule>
    <cfRule type="cellIs" dxfId="72" priority="227" operator="equal">
      <formula>"Muy Alta"</formula>
    </cfRule>
    <cfRule type="cellIs" dxfId="71" priority="228" operator="equal">
      <formula>"Alta"</formula>
    </cfRule>
    <cfRule type="cellIs" dxfId="70" priority="229" operator="equal">
      <formula>"Media"</formula>
    </cfRule>
    <cfRule type="cellIs" dxfId="69" priority="231" operator="equal">
      <formula>"Muy Baja"</formula>
    </cfRule>
  </conditionalFormatting>
  <conditionalFormatting sqref="H66">
    <cfRule type="cellIs" dxfId="68" priority="203" operator="equal">
      <formula>"Muy Baja"</formula>
    </cfRule>
    <cfRule type="cellIs" dxfId="67" priority="199" operator="equal">
      <formula>"Muy Alta"</formula>
    </cfRule>
    <cfRule type="cellIs" dxfId="66" priority="202" operator="equal">
      <formula>"Baja"</formula>
    </cfRule>
    <cfRule type="cellIs" dxfId="65" priority="201" operator="equal">
      <formula>"Media"</formula>
    </cfRule>
    <cfRule type="cellIs" dxfId="64" priority="200" operator="equal">
      <formula>"Alta"</formula>
    </cfRule>
  </conditionalFormatting>
  <conditionalFormatting sqref="K12:K71">
    <cfRule type="containsText" dxfId="63" priority="175" operator="containsText" text="❌">
      <formula>NOT(ISERROR(SEARCH("❌",K12)))</formula>
    </cfRule>
  </conditionalFormatting>
  <conditionalFormatting sqref="L12 L18 L24 L30 L36 L42 L48 L54 L60 L66">
    <cfRule type="cellIs" dxfId="62" priority="492" operator="equal">
      <formula>"Leve"</formula>
    </cfRule>
    <cfRule type="cellIs" dxfId="61" priority="488" operator="equal">
      <formula>"Catastrófico"</formula>
    </cfRule>
    <cfRule type="cellIs" dxfId="60" priority="489" operator="equal">
      <formula>"Mayor"</formula>
    </cfRule>
    <cfRule type="cellIs" dxfId="59" priority="490" operator="equal">
      <formula>"Moderado"</formula>
    </cfRule>
    <cfRule type="cellIs" dxfId="58" priority="491" operator="equal">
      <formula>"Menor"</formula>
    </cfRule>
  </conditionalFormatting>
  <conditionalFormatting sqref="N12">
    <cfRule type="cellIs" dxfId="57" priority="487" operator="equal">
      <formula>"Bajo"</formula>
    </cfRule>
    <cfRule type="cellIs" dxfId="56" priority="484" operator="equal">
      <formula>"Extremo"</formula>
    </cfRule>
    <cfRule type="cellIs" dxfId="55" priority="485" operator="equal">
      <formula>"Alto"</formula>
    </cfRule>
    <cfRule type="cellIs" dxfId="54" priority="486" operator="equal">
      <formula>"Moderado"</formula>
    </cfRule>
  </conditionalFormatting>
  <conditionalFormatting sqref="N18">
    <cfRule type="cellIs" dxfId="53" priority="414" operator="equal">
      <formula>"Extremo"</formula>
    </cfRule>
    <cfRule type="cellIs" dxfId="52" priority="417" operator="equal">
      <formula>"Bajo"</formula>
    </cfRule>
    <cfRule type="cellIs" dxfId="51" priority="416" operator="equal">
      <formula>"Moderado"</formula>
    </cfRule>
    <cfRule type="cellIs" dxfId="50" priority="415" operator="equal">
      <formula>"Alto"</formula>
    </cfRule>
  </conditionalFormatting>
  <conditionalFormatting sqref="N24">
    <cfRule type="cellIs" dxfId="49" priority="389" operator="equal">
      <formula>"Bajo"</formula>
    </cfRule>
    <cfRule type="cellIs" dxfId="48" priority="386" operator="equal">
      <formula>"Extremo"</formula>
    </cfRule>
    <cfRule type="cellIs" dxfId="47" priority="387" operator="equal">
      <formula>"Alto"</formula>
    </cfRule>
    <cfRule type="cellIs" dxfId="46" priority="388" operator="equal">
      <formula>"Moderado"</formula>
    </cfRule>
  </conditionalFormatting>
  <conditionalFormatting sqref="N30">
    <cfRule type="cellIs" dxfId="45" priority="358" operator="equal">
      <formula>"Extremo"</formula>
    </cfRule>
    <cfRule type="cellIs" dxfId="44" priority="359" operator="equal">
      <formula>"Alto"</formula>
    </cfRule>
    <cfRule type="cellIs" dxfId="43" priority="360" operator="equal">
      <formula>"Moderado"</formula>
    </cfRule>
    <cfRule type="cellIs" dxfId="42" priority="361" operator="equal">
      <formula>"Bajo"</formula>
    </cfRule>
  </conditionalFormatting>
  <conditionalFormatting sqref="N36">
    <cfRule type="cellIs" dxfId="41" priority="331" operator="equal">
      <formula>"Alto"</formula>
    </cfRule>
    <cfRule type="cellIs" dxfId="40" priority="330" operator="equal">
      <formula>"Extremo"</formula>
    </cfRule>
    <cfRule type="cellIs" dxfId="39" priority="332" operator="equal">
      <formula>"Moderado"</formula>
    </cfRule>
    <cfRule type="cellIs" dxfId="38" priority="333" operator="equal">
      <formula>"Bajo"</formula>
    </cfRule>
  </conditionalFormatting>
  <conditionalFormatting sqref="N42">
    <cfRule type="cellIs" dxfId="37" priority="304" operator="equal">
      <formula>"Moderado"</formula>
    </cfRule>
    <cfRule type="cellIs" dxfId="36" priority="303" operator="equal">
      <formula>"Alto"</formula>
    </cfRule>
    <cfRule type="cellIs" dxfId="35" priority="305" operator="equal">
      <formula>"Bajo"</formula>
    </cfRule>
    <cfRule type="cellIs" dxfId="34" priority="302" operator="equal">
      <formula>"Extremo"</formula>
    </cfRule>
  </conditionalFormatting>
  <conditionalFormatting sqref="N48">
    <cfRule type="cellIs" dxfId="33" priority="277" operator="equal">
      <formula>"Bajo"</formula>
    </cfRule>
    <cfRule type="cellIs" dxfId="32" priority="276" operator="equal">
      <formula>"Moderado"</formula>
    </cfRule>
    <cfRule type="cellIs" dxfId="31" priority="275" operator="equal">
      <formula>"Alto"</formula>
    </cfRule>
    <cfRule type="cellIs" dxfId="30" priority="274" operator="equal">
      <formula>"Extremo"</formula>
    </cfRule>
  </conditionalFormatting>
  <conditionalFormatting sqref="N54">
    <cfRule type="cellIs" dxfId="29" priority="246" operator="equal">
      <formula>"Extremo"</formula>
    </cfRule>
    <cfRule type="cellIs" dxfId="28" priority="247" operator="equal">
      <formula>"Alto"</formula>
    </cfRule>
    <cfRule type="cellIs" dxfId="27" priority="249" operator="equal">
      <formula>"Bajo"</formula>
    </cfRule>
    <cfRule type="cellIs" dxfId="26" priority="248" operator="equal">
      <formula>"Moderado"</formula>
    </cfRule>
  </conditionalFormatting>
  <conditionalFormatting sqref="N60">
    <cfRule type="cellIs" dxfId="25" priority="218" operator="equal">
      <formula>"Extremo"</formula>
    </cfRule>
    <cfRule type="cellIs" dxfId="24" priority="219" operator="equal">
      <formula>"Alto"</formula>
    </cfRule>
    <cfRule type="cellIs" dxfId="23" priority="221" operator="equal">
      <formula>"Bajo"</formula>
    </cfRule>
    <cfRule type="cellIs" dxfId="22" priority="220" operator="equal">
      <formula>"Moderado"</formula>
    </cfRule>
  </conditionalFormatting>
  <conditionalFormatting sqref="N66">
    <cfRule type="cellIs" dxfId="21" priority="190" operator="equal">
      <formula>"Extremo"</formula>
    </cfRule>
    <cfRule type="cellIs" dxfId="20" priority="193" operator="equal">
      <formula>"Bajo"</formula>
    </cfRule>
    <cfRule type="cellIs" dxfId="19" priority="192" operator="equal">
      <formula>"Moderado"</formula>
    </cfRule>
    <cfRule type="cellIs" dxfId="18" priority="191" operator="equal">
      <formula>"Alto"</formula>
    </cfRule>
  </conditionalFormatting>
  <conditionalFormatting sqref="Y12:Y71">
    <cfRule type="cellIs" dxfId="17" priority="189" operator="equal">
      <formula>"Muy Baja"</formula>
    </cfRule>
    <cfRule type="cellIs" dxfId="16" priority="187" operator="equal">
      <formula>"Media"</formula>
    </cfRule>
    <cfRule type="cellIs" dxfId="15" priority="186" operator="equal">
      <formula>"Alta"</formula>
    </cfRule>
    <cfRule type="cellIs" dxfId="14" priority="185" operator="equal">
      <formula>"Muy Alta"</formula>
    </cfRule>
    <cfRule type="cellIs" dxfId="13" priority="188" operator="equal">
      <formula>"Baja"</formula>
    </cfRule>
  </conditionalFormatting>
  <conditionalFormatting sqref="AA12:AA71">
    <cfRule type="cellIs" dxfId="12" priority="184" operator="equal">
      <formula>"Leve"</formula>
    </cfRule>
    <cfRule type="cellIs" dxfId="11" priority="183" operator="equal">
      <formula>"Menor"</formula>
    </cfRule>
    <cfRule type="cellIs" dxfId="10" priority="181" operator="equal">
      <formula>"Mayor"</formula>
    </cfRule>
    <cfRule type="cellIs" dxfId="9" priority="180" operator="equal">
      <formula>"Catastrófico"</formula>
    </cfRule>
    <cfRule type="cellIs" dxfId="8" priority="182" operator="equal">
      <formula>"Moderado"</formula>
    </cfRule>
  </conditionalFormatting>
  <conditionalFormatting sqref="AC12:AC71">
    <cfRule type="cellIs" dxfId="7" priority="176" operator="equal">
      <formula>"Extremo"</formula>
    </cfRule>
    <cfRule type="cellIs" dxfId="6" priority="179" operator="equal">
      <formula>"Bajo"</formula>
    </cfRule>
    <cfRule type="cellIs" dxfId="5" priority="178" operator="equal">
      <formula>"Moderado"</formula>
    </cfRule>
    <cfRule type="cellIs" dxfId="4" priority="177" operator="equal">
      <formula>"Alto"</formula>
    </cfRule>
  </conditionalFormatting>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5">
        <x14:dataValidation type="list" allowBlank="1" showInputMessage="1" showErrorMessage="1" xr:uid="{00000000-0002-0000-0100-000004000000}">
          <x14:formula1>
            <xm:f>'Opciones Tratamiento'!$B$9:$B$10</xm:f>
          </x14:formula1>
          <xm:sqref>AK12:AK13 AK15:AK16 AK18:AK19 AK21:AK22 AK24:AK25 AK27:AK28 AK30:AK31 AK33:AK34 AK36:AK37 AK39:AK40 AK42:AK43 AK45:AK46 AK48:AK49 AK51:AK52 AK54:AK55 AK57:AK58 AK60:AK61 AK63:AK64 AK66:AK67 AK69:AK70</xm:sqref>
        </x14:dataValidation>
        <x14:dataValidation type="list" allowBlank="1" showInputMessage="1" showErrorMessage="1" xr:uid="{00000000-0002-0000-0100-000000000000}">
          <x14:formula1>
            <xm:f>'Tabla Valoración controles'!$D$8:$D$10</xm:f>
          </x14:formula1>
          <xm:sqref>R12:R71</xm:sqref>
        </x14:dataValidation>
        <x14:dataValidation type="list" allowBlank="1" showInputMessage="1" showErrorMessage="1" xr:uid="{00000000-0002-0000-0100-000001000000}">
          <x14:formula1>
            <xm:f>'Tabla Valoración controles'!$D$11:$D$12</xm:f>
          </x14:formula1>
          <xm:sqref>S12:S71</xm:sqref>
        </x14:dataValidation>
        <x14:dataValidation type="list" allowBlank="1" showInputMessage="1" showErrorMessage="1" xr:uid="{00000000-0002-0000-0100-000002000000}">
          <x14:formula1>
            <xm:f>'Tabla Valoración controles'!$D$13:$D$14</xm:f>
          </x14:formula1>
          <xm:sqref>U12:U71</xm:sqref>
        </x14:dataValidation>
        <x14:dataValidation type="list" allowBlank="1" showInputMessage="1" showErrorMessage="1" xr:uid="{00000000-0002-0000-0100-000003000000}">
          <x14:formula1>
            <xm:f>'Tabla Valoración controles'!$D$15:$D$16</xm:f>
          </x14:formula1>
          <xm:sqref>V12:V71</xm:sqref>
        </x14:dataValidation>
        <x14:dataValidation type="list" allowBlank="1" showInputMessage="1" showErrorMessage="1" xr:uid="{00000000-0002-0000-0100-000005000000}">
          <x14:formula1>
            <xm:f>'Tabla Valoración controles'!$D$17:$D$18</xm:f>
          </x14:formula1>
          <xm:sqref>W12:W71</xm:sqref>
        </x14:dataValidation>
        <x14:dataValidation type="list" allowBlank="1" showInputMessage="1" showErrorMessage="1" xr:uid="{00000000-0002-0000-0100-000006000000}">
          <x14:formula1>
            <xm:f>'Opciones Tratamiento'!$B$13:$B$19</xm:f>
          </x14:formula1>
          <xm:sqref>F12:F71</xm:sqref>
        </x14:dataValidation>
        <x14:dataValidation type="list" allowBlank="1" showInputMessage="1" showErrorMessage="1" xr:uid="{00000000-0002-0000-0100-000007000000}">
          <x14:formula1>
            <xm:f>'Opciones Tratamiento'!$E$2:$E$4</xm:f>
          </x14:formula1>
          <xm:sqref>B12:B71</xm:sqref>
        </x14:dataValidation>
        <x14:dataValidation type="list" allowBlank="1" showInputMessage="1" showErrorMessage="1" xr:uid="{00000000-0002-0000-0100-000008000000}">
          <x14:formula1>
            <xm:f>'Opciones Tratamiento'!$B$2:$B$5</xm:f>
          </x14:formula1>
          <xm:sqref>AD12:AD71</xm:sqref>
        </x14:dataValidation>
        <x14:dataValidation type="list" allowBlank="1" showInputMessage="1" showErrorMessage="1" xr:uid="{00000000-0002-0000-0100-000009000000}">
          <x14:formula1>
            <xm:f>'Tabla Impacto'!$G$214:$G$225</xm:f>
          </x14:formula1>
          <xm:sqref>J12:J71</xm:sqref>
        </x14:dataValidation>
        <x14:dataValidation type="custom" allowBlank="1" showInputMessage="1" showErrorMessage="1" error="Recuerde que las acciones se generan bajo la medida de mitigar el riesgo" xr:uid="{00000000-0002-0000-0100-00000A000000}">
          <x14:formula1>
            <xm:f>IF(OR(AD12='Opciones Tratamiento'!$B$2,AD12='Opciones Tratamiento'!$B$3,AD12='Opciones Tratamiento'!$B$4),ISBLANK(AD12),ISTEXT(AD12))</xm:f>
          </x14:formula1>
          <xm:sqref>AE12:AE71</xm:sqref>
        </x14:dataValidation>
        <x14:dataValidation type="custom" allowBlank="1" showInputMessage="1" showErrorMessage="1" error="Recuerde que las acciones se generan bajo la medida de mitigar el riesgo" xr:uid="{00000000-0002-0000-0100-00000B000000}">
          <x14:formula1>
            <xm:f>IF(OR(AD12='Opciones Tratamiento'!$B$2,AD12='Opciones Tratamiento'!$B$3,AD12='Opciones Tratamiento'!$B$4),ISBLANK(AD12),ISTEXT(AD12))</xm:f>
          </x14:formula1>
          <xm:sqref>AF12:AF71</xm:sqref>
        </x14:dataValidation>
        <x14:dataValidation type="custom" allowBlank="1" showInputMessage="1" showErrorMessage="1" error="Recuerde que las acciones se generan bajo la medida de mitigar el riesgo" xr:uid="{00000000-0002-0000-0100-00000C000000}">
          <x14:formula1>
            <xm:f>IF(OR(AD12='Opciones Tratamiento'!$B$2,AD12='Opciones Tratamiento'!$B$3,AD12='Opciones Tratamiento'!$B$4),ISBLANK(AD12),ISTEXT(AD12))</xm:f>
          </x14:formula1>
          <xm:sqref>AG12:AH71</xm:sqref>
        </x14:dataValidation>
        <x14:dataValidation type="custom" allowBlank="1" showInputMessage="1" showErrorMessage="1" error="Recuerde que las acciones se generan bajo la medida de mitigar el riesgo" xr:uid="{00000000-0002-0000-0100-00000D000000}">
          <x14:formula1>
            <xm:f>IF(OR(AD12='Opciones Tratamiento'!$B$2,AD12='Opciones Tratamiento'!$B$3,AD12='Opciones Tratamiento'!$B$4),ISBLANK(AD12),ISTEXT(AD12))</xm:f>
          </x14:formula1>
          <xm:sqref>AI12:AI71</xm:sqref>
        </x14:dataValidation>
        <x14:dataValidation type="custom" allowBlank="1" showInputMessage="1" showErrorMessage="1" error="Recuerde que las acciones se generan bajo la medida de mitigar el riesgo" xr:uid="{00000000-0002-0000-0100-00000E000000}">
          <x14:formula1>
            <xm:f>IF(OR(AD12='Opciones Tratamiento'!$B$2,AD12='Opciones Tratamiento'!$B$3,AD12='Opciones Tratamiento'!$B$4),ISBLANK(AD12),ISTEXT(AD12))</xm:f>
          </x14:formula1>
          <xm:sqref>AJ12:AJ71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U140"/>
  <sheetViews>
    <sheetView zoomScale="40" zoomScaleNormal="40" workbookViewId="0">
      <selection activeCell="AB22" sqref="AB22:AC23"/>
    </sheetView>
  </sheetViews>
  <sheetFormatPr defaultColWidth="11.42578125" defaultRowHeight="15"/>
  <cols>
    <col min="2" max="39" width="5.7109375" customWidth="1"/>
    <col min="41" max="46" width="5.7109375" customWidth="1"/>
  </cols>
  <sheetData>
    <row r="1" spans="1:99">
      <c r="A1" s="55"/>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55"/>
      <c r="AM1" s="55"/>
      <c r="AN1" s="55"/>
      <c r="AO1" s="55"/>
      <c r="AP1" s="55"/>
      <c r="AQ1" s="55"/>
      <c r="AR1" s="55"/>
      <c r="AS1" s="55"/>
      <c r="AT1" s="55"/>
      <c r="AU1" s="55"/>
      <c r="AV1" s="55"/>
      <c r="AW1" s="55"/>
      <c r="AX1" s="55"/>
      <c r="AY1" s="55"/>
      <c r="AZ1" s="55"/>
      <c r="BA1" s="55"/>
      <c r="BB1" s="55"/>
      <c r="BC1" s="55"/>
      <c r="BD1" s="55"/>
      <c r="BE1" s="55"/>
      <c r="BF1" s="55"/>
      <c r="BG1" s="55"/>
      <c r="BH1" s="55"/>
      <c r="BI1" s="55"/>
      <c r="BJ1" s="55"/>
      <c r="BK1" s="55"/>
      <c r="BL1" s="55"/>
      <c r="BM1" s="55"/>
      <c r="BN1" s="55"/>
      <c r="BO1" s="55"/>
      <c r="BP1" s="55"/>
      <c r="BQ1" s="55"/>
      <c r="BR1" s="55"/>
      <c r="BS1" s="55"/>
      <c r="BT1" s="55"/>
      <c r="BU1" s="55"/>
      <c r="BV1" s="55"/>
      <c r="BW1" s="55"/>
      <c r="BX1" s="55"/>
      <c r="BY1" s="55"/>
      <c r="BZ1" s="55"/>
      <c r="CA1" s="55"/>
      <c r="CB1" s="55"/>
      <c r="CC1" s="55"/>
      <c r="CD1" s="55"/>
      <c r="CE1" s="55"/>
      <c r="CF1" s="55"/>
      <c r="CG1" s="55"/>
      <c r="CH1" s="55"/>
      <c r="CI1" s="55"/>
      <c r="CJ1" s="55"/>
      <c r="CK1" s="55"/>
      <c r="CL1" s="55"/>
      <c r="CM1" s="55"/>
      <c r="CN1" s="55"/>
      <c r="CO1" s="55"/>
      <c r="CP1" s="55"/>
      <c r="CQ1" s="55"/>
      <c r="CR1" s="55"/>
      <c r="CS1" s="55"/>
      <c r="CT1" s="55"/>
      <c r="CU1" s="55"/>
    </row>
    <row r="2" spans="1:99" ht="18" customHeight="1">
      <c r="A2" s="55"/>
      <c r="B2" s="297" t="s">
        <v>136</v>
      </c>
      <c r="C2" s="297"/>
      <c r="D2" s="297"/>
      <c r="E2" s="297"/>
      <c r="F2" s="297"/>
      <c r="G2" s="297"/>
      <c r="H2" s="297"/>
      <c r="I2" s="297"/>
      <c r="J2" s="334" t="s">
        <v>21</v>
      </c>
      <c r="K2" s="334"/>
      <c r="L2" s="334"/>
      <c r="M2" s="334"/>
      <c r="N2" s="334"/>
      <c r="O2" s="334"/>
      <c r="P2" s="334"/>
      <c r="Q2" s="334"/>
      <c r="R2" s="334"/>
      <c r="S2" s="334"/>
      <c r="T2" s="334"/>
      <c r="U2" s="334"/>
      <c r="V2" s="334"/>
      <c r="W2" s="334"/>
      <c r="X2" s="334"/>
      <c r="Y2" s="334"/>
      <c r="Z2" s="334"/>
      <c r="AA2" s="334"/>
      <c r="AB2" s="334"/>
      <c r="AC2" s="334"/>
      <c r="AD2" s="334"/>
      <c r="AE2" s="334"/>
      <c r="AF2" s="334"/>
      <c r="AG2" s="334"/>
      <c r="AH2" s="334"/>
      <c r="AI2" s="334"/>
      <c r="AJ2" s="334"/>
      <c r="AK2" s="334"/>
      <c r="AL2" s="334"/>
      <c r="AM2" s="334"/>
      <c r="AN2" s="55"/>
      <c r="AO2" s="55"/>
      <c r="AP2" s="55"/>
      <c r="AQ2" s="55"/>
      <c r="AR2" s="55"/>
      <c r="AS2" s="55"/>
      <c r="AT2" s="55"/>
      <c r="AU2" s="55"/>
      <c r="AV2" s="55"/>
      <c r="AW2" s="55"/>
      <c r="AX2" s="55"/>
      <c r="AY2" s="55"/>
      <c r="AZ2" s="55"/>
      <c r="BA2" s="55"/>
      <c r="BB2" s="55"/>
      <c r="BC2" s="55"/>
      <c r="BD2" s="55"/>
      <c r="BE2" s="55"/>
      <c r="BF2" s="55"/>
      <c r="BG2" s="55"/>
      <c r="BH2" s="55"/>
      <c r="BI2" s="55"/>
      <c r="BJ2" s="55"/>
      <c r="BK2" s="55"/>
      <c r="BL2" s="55"/>
      <c r="BM2" s="55"/>
      <c r="BN2" s="55"/>
      <c r="BO2" s="55"/>
      <c r="BP2" s="55"/>
      <c r="BQ2" s="55"/>
      <c r="BR2" s="55"/>
      <c r="BS2" s="55"/>
      <c r="BT2" s="55"/>
      <c r="BU2" s="55"/>
      <c r="BV2" s="55"/>
      <c r="BW2" s="55"/>
      <c r="BX2" s="55"/>
      <c r="BY2" s="55"/>
      <c r="BZ2" s="55"/>
      <c r="CA2" s="55"/>
      <c r="CB2" s="55"/>
      <c r="CC2" s="55"/>
      <c r="CD2" s="55"/>
      <c r="CE2" s="55"/>
      <c r="CF2" s="55"/>
      <c r="CG2" s="55"/>
      <c r="CH2" s="55"/>
      <c r="CI2" s="55"/>
      <c r="CJ2" s="55"/>
      <c r="CK2" s="55"/>
      <c r="CL2" s="55"/>
      <c r="CM2" s="55"/>
      <c r="CN2" s="55"/>
      <c r="CO2" s="55"/>
      <c r="CP2" s="55"/>
      <c r="CQ2" s="55"/>
      <c r="CR2" s="55"/>
      <c r="CS2" s="55"/>
      <c r="CT2" s="55"/>
      <c r="CU2" s="55"/>
    </row>
    <row r="3" spans="1:99" ht="18.75" customHeight="1">
      <c r="A3" s="55"/>
      <c r="B3" s="297"/>
      <c r="C3" s="297"/>
      <c r="D3" s="297"/>
      <c r="E3" s="297"/>
      <c r="F3" s="297"/>
      <c r="G3" s="297"/>
      <c r="H3" s="297"/>
      <c r="I3" s="297"/>
      <c r="J3" s="334"/>
      <c r="K3" s="334"/>
      <c r="L3" s="334"/>
      <c r="M3" s="334"/>
      <c r="N3" s="334"/>
      <c r="O3" s="334"/>
      <c r="P3" s="334"/>
      <c r="Q3" s="334"/>
      <c r="R3" s="334"/>
      <c r="S3" s="334"/>
      <c r="T3" s="334"/>
      <c r="U3" s="334"/>
      <c r="V3" s="334"/>
      <c r="W3" s="334"/>
      <c r="X3" s="334"/>
      <c r="Y3" s="334"/>
      <c r="Z3" s="334"/>
      <c r="AA3" s="334"/>
      <c r="AB3" s="334"/>
      <c r="AC3" s="334"/>
      <c r="AD3" s="334"/>
      <c r="AE3" s="334"/>
      <c r="AF3" s="334"/>
      <c r="AG3" s="334"/>
      <c r="AH3" s="334"/>
      <c r="AI3" s="334"/>
      <c r="AJ3" s="334"/>
      <c r="AK3" s="334"/>
      <c r="AL3" s="334"/>
      <c r="AM3" s="334"/>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row>
    <row r="4" spans="1:99" ht="15" customHeight="1">
      <c r="A4" s="55"/>
      <c r="B4" s="297"/>
      <c r="C4" s="297"/>
      <c r="D4" s="297"/>
      <c r="E4" s="297"/>
      <c r="F4" s="297"/>
      <c r="G4" s="297"/>
      <c r="H4" s="297"/>
      <c r="I4" s="297"/>
      <c r="J4" s="334"/>
      <c r="K4" s="334"/>
      <c r="L4" s="334"/>
      <c r="M4" s="334"/>
      <c r="N4" s="334"/>
      <c r="O4" s="334"/>
      <c r="P4" s="334"/>
      <c r="Q4" s="334"/>
      <c r="R4" s="334"/>
      <c r="S4" s="334"/>
      <c r="T4" s="334"/>
      <c r="U4" s="334"/>
      <c r="V4" s="334"/>
      <c r="W4" s="334"/>
      <c r="X4" s="334"/>
      <c r="Y4" s="334"/>
      <c r="Z4" s="334"/>
      <c r="AA4" s="334"/>
      <c r="AB4" s="334"/>
      <c r="AC4" s="334"/>
      <c r="AD4" s="334"/>
      <c r="AE4" s="334"/>
      <c r="AF4" s="334"/>
      <c r="AG4" s="334"/>
      <c r="AH4" s="334"/>
      <c r="AI4" s="334"/>
      <c r="AJ4" s="334"/>
      <c r="AK4" s="334"/>
      <c r="AL4" s="334"/>
      <c r="AM4" s="334"/>
      <c r="AN4" s="55"/>
      <c r="AO4" s="55"/>
      <c r="AP4" s="55"/>
      <c r="AQ4" s="55"/>
      <c r="AR4" s="55"/>
      <c r="AS4" s="55"/>
      <c r="AT4" s="55"/>
      <c r="AU4" s="55"/>
      <c r="AV4" s="55"/>
      <c r="AW4" s="55"/>
      <c r="AX4" s="55"/>
      <c r="AY4" s="55"/>
      <c r="AZ4" s="55"/>
      <c r="BA4" s="55"/>
      <c r="BB4" s="55"/>
      <c r="BC4" s="55"/>
      <c r="BD4" s="55"/>
      <c r="BE4" s="55"/>
      <c r="BF4" s="55"/>
      <c r="BG4" s="55"/>
      <c r="BH4" s="55"/>
      <c r="BI4" s="55"/>
      <c r="BJ4" s="55"/>
      <c r="BK4" s="55"/>
      <c r="BL4" s="55"/>
      <c r="BM4" s="55"/>
      <c r="BN4" s="55"/>
      <c r="BO4" s="55"/>
      <c r="BP4" s="55"/>
      <c r="BQ4" s="55"/>
      <c r="BR4" s="55"/>
      <c r="BS4" s="55"/>
      <c r="BT4" s="55"/>
      <c r="BU4" s="55"/>
      <c r="BV4" s="55"/>
      <c r="BW4" s="55"/>
      <c r="BX4" s="55"/>
      <c r="BY4" s="55"/>
      <c r="BZ4" s="55"/>
      <c r="CA4" s="55"/>
      <c r="CB4" s="55"/>
      <c r="CC4" s="55"/>
      <c r="CD4" s="55"/>
      <c r="CE4" s="55"/>
      <c r="CF4" s="55"/>
      <c r="CG4" s="55"/>
      <c r="CH4" s="55"/>
      <c r="CI4" s="55"/>
      <c r="CJ4" s="55"/>
      <c r="CK4" s="55"/>
      <c r="CL4" s="55"/>
      <c r="CM4" s="55"/>
      <c r="CN4" s="55"/>
      <c r="CO4" s="55"/>
      <c r="CP4" s="55"/>
      <c r="CQ4" s="55"/>
      <c r="CR4" s="55"/>
      <c r="CS4" s="55"/>
      <c r="CT4" s="55"/>
      <c r="CU4" s="55"/>
    </row>
    <row r="5" spans="1:99" ht="15.75" thickBot="1">
      <c r="A5" s="55"/>
      <c r="B5" s="55"/>
      <c r="C5" s="55"/>
      <c r="D5" s="55"/>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c r="AH5" s="55"/>
      <c r="AI5" s="55"/>
      <c r="AJ5" s="55"/>
      <c r="AK5" s="55"/>
      <c r="AL5" s="55"/>
      <c r="AM5" s="55"/>
      <c r="AN5" s="55"/>
      <c r="AO5" s="55"/>
      <c r="AP5" s="55"/>
      <c r="AQ5" s="55"/>
      <c r="AR5" s="55"/>
      <c r="AS5" s="55"/>
      <c r="AT5" s="55"/>
      <c r="AU5" s="55"/>
      <c r="AV5" s="55"/>
      <c r="AW5" s="55"/>
      <c r="AX5" s="55"/>
      <c r="AY5" s="55"/>
      <c r="AZ5" s="55"/>
      <c r="BA5" s="55"/>
      <c r="BB5" s="55"/>
      <c r="BC5" s="55"/>
      <c r="BD5" s="55"/>
      <c r="BE5" s="55"/>
      <c r="BF5" s="55"/>
      <c r="BG5" s="55"/>
      <c r="BH5" s="55"/>
      <c r="BI5" s="55"/>
      <c r="BJ5" s="55"/>
      <c r="BK5" s="55"/>
      <c r="BL5" s="55"/>
      <c r="BM5" s="55"/>
      <c r="BN5" s="55"/>
      <c r="BO5" s="55"/>
      <c r="BP5" s="55"/>
      <c r="BQ5" s="55"/>
      <c r="BR5" s="55"/>
      <c r="BS5" s="55"/>
      <c r="BT5" s="55"/>
      <c r="BU5" s="55"/>
      <c r="BV5" s="55"/>
      <c r="BW5" s="55"/>
      <c r="BX5" s="55"/>
      <c r="BY5" s="55"/>
      <c r="BZ5" s="55"/>
      <c r="CA5" s="55"/>
      <c r="CB5" s="55"/>
      <c r="CC5" s="55"/>
      <c r="CD5" s="55"/>
      <c r="CE5" s="55"/>
      <c r="CF5" s="55"/>
      <c r="CG5" s="55"/>
      <c r="CH5" s="55"/>
      <c r="CI5" s="55"/>
      <c r="CJ5" s="55"/>
      <c r="CK5" s="55"/>
      <c r="CL5" s="55"/>
      <c r="CM5" s="55"/>
      <c r="CN5" s="55"/>
      <c r="CO5" s="55"/>
      <c r="CP5" s="55"/>
      <c r="CQ5" s="55"/>
      <c r="CR5" s="55"/>
      <c r="CS5" s="55"/>
      <c r="CT5" s="55"/>
      <c r="CU5" s="55"/>
    </row>
    <row r="6" spans="1:99" ht="15" customHeight="1">
      <c r="A6" s="55"/>
      <c r="B6" s="345" t="s">
        <v>137</v>
      </c>
      <c r="C6" s="345"/>
      <c r="D6" s="346"/>
      <c r="E6" s="335" t="s">
        <v>138</v>
      </c>
      <c r="F6" s="336"/>
      <c r="G6" s="336"/>
      <c r="H6" s="336"/>
      <c r="I6" s="337"/>
      <c r="J6" s="331" t="str">
        <f>IF(AND('Mapa de Riesgos'!$H$12="Muy Alta",'Mapa de Riesgos'!$L$12="Leve"),CONCATENATE("R",'Mapa de Riesgos'!$A$12),"")</f>
        <v/>
      </c>
      <c r="K6" s="332"/>
      <c r="L6" s="332" t="str">
        <f>IF(AND('Mapa de Riesgos'!$H$18="Muy Alta",'Mapa de Riesgos'!$L$18="Leve"),CONCATENATE("R",'Mapa de Riesgos'!$A$18),"")</f>
        <v/>
      </c>
      <c r="M6" s="332"/>
      <c r="N6" s="332" t="str">
        <f>IF(AND('Mapa de Riesgos'!$H$24="Muy Alta",'Mapa de Riesgos'!$L$24="Leve"),CONCATENATE("R",'Mapa de Riesgos'!$A$24),"")</f>
        <v/>
      </c>
      <c r="O6" s="333"/>
      <c r="P6" s="331" t="str">
        <f>IF(AND('Mapa de Riesgos'!$H$12="Muy Alta",'Mapa de Riesgos'!$L$12="Menor"),CONCATENATE("R",'Mapa de Riesgos'!$A$12),"")</f>
        <v/>
      </c>
      <c r="Q6" s="332"/>
      <c r="R6" s="332" t="str">
        <f>IF(AND('Mapa de Riesgos'!$H$18="Muy Alta",'Mapa de Riesgos'!$L$18="Menor"),CONCATENATE("R",'Mapa de Riesgos'!$A$18),"")</f>
        <v/>
      </c>
      <c r="S6" s="332"/>
      <c r="T6" s="332" t="str">
        <f>IF(AND('Mapa de Riesgos'!$H$24="Muy Alta",'Mapa de Riesgos'!$L$24="Menor"),CONCATENATE("R",'Mapa de Riesgos'!$A$24),"")</f>
        <v/>
      </c>
      <c r="U6" s="333"/>
      <c r="V6" s="331" t="str">
        <f>IF(AND('Mapa de Riesgos'!$H$12="Muy Alta",'Mapa de Riesgos'!$L$12="Moderado"),CONCATENATE("R",'Mapa de Riesgos'!$A$12),"")</f>
        <v/>
      </c>
      <c r="W6" s="332"/>
      <c r="X6" s="332" t="str">
        <f>IF(AND('Mapa de Riesgos'!$H$18="Muy Alta",'Mapa de Riesgos'!$L$18="Moderado"),CONCATENATE("R",'Mapa de Riesgos'!$A$18),"")</f>
        <v/>
      </c>
      <c r="Y6" s="332"/>
      <c r="Z6" s="332" t="str">
        <f>IF(AND('Mapa de Riesgos'!$H$24="Muy Alta",'Mapa de Riesgos'!$L$24="Moderado"),CONCATENATE("R",'Mapa de Riesgos'!$A$24),"")</f>
        <v/>
      </c>
      <c r="AA6" s="333"/>
      <c r="AB6" s="331" t="str">
        <f>IF(AND('Mapa de Riesgos'!$H$12="Muy Alta",'Mapa de Riesgos'!$L$12="Mayor"),CONCATENATE("R",'Mapa de Riesgos'!$A$12),"")</f>
        <v/>
      </c>
      <c r="AC6" s="332"/>
      <c r="AD6" s="332" t="str">
        <f>IF(AND('Mapa de Riesgos'!$H$18="Muy Alta",'Mapa de Riesgos'!$L$18="Mayor"),CONCATENATE("R",'Mapa de Riesgos'!$A$18),"")</f>
        <v/>
      </c>
      <c r="AE6" s="332"/>
      <c r="AF6" s="332" t="str">
        <f>IF(AND('Mapa de Riesgos'!$H$24="Muy Alta",'Mapa de Riesgos'!$L$24="Mayor"),CONCATENATE("R",'Mapa de Riesgos'!$A$24),"")</f>
        <v/>
      </c>
      <c r="AG6" s="333"/>
      <c r="AH6" s="322" t="str">
        <f>IF(AND('Mapa de Riesgos'!$H$12="Muy Alta",'Mapa de Riesgos'!$L$12="Catastrófico"),CONCATENATE("R",'Mapa de Riesgos'!$A$12),"")</f>
        <v/>
      </c>
      <c r="AI6" s="323"/>
      <c r="AJ6" s="323" t="str">
        <f>IF(AND('Mapa de Riesgos'!$H$18="Muy Alta",'Mapa de Riesgos'!$L$18="Catastrófico"),CONCATENATE("R",'Mapa de Riesgos'!$A$18),"")</f>
        <v/>
      </c>
      <c r="AK6" s="323"/>
      <c r="AL6" s="323" t="str">
        <f>IF(AND('Mapa de Riesgos'!$H$24="Muy Alta",'Mapa de Riesgos'!$L$24="Catastrófico"),CONCATENATE("R",'Mapa de Riesgos'!$A$24),"")</f>
        <v/>
      </c>
      <c r="AM6" s="324"/>
      <c r="AO6" s="347" t="s">
        <v>139</v>
      </c>
      <c r="AP6" s="348"/>
      <c r="AQ6" s="348"/>
      <c r="AR6" s="348"/>
      <c r="AS6" s="348"/>
      <c r="AT6" s="349"/>
      <c r="AU6" s="55"/>
      <c r="AV6" s="55"/>
      <c r="AW6" s="55"/>
      <c r="AX6" s="55"/>
      <c r="AY6" s="55"/>
      <c r="AZ6" s="55"/>
      <c r="BA6" s="55"/>
      <c r="BB6" s="55"/>
      <c r="BC6" s="55"/>
      <c r="BD6" s="55"/>
      <c r="BE6" s="55"/>
      <c r="BF6" s="55"/>
      <c r="BG6" s="55"/>
      <c r="BH6" s="55"/>
      <c r="BI6" s="55"/>
      <c r="BJ6" s="55"/>
      <c r="BK6" s="55"/>
      <c r="BL6" s="55"/>
      <c r="BM6" s="55"/>
      <c r="BN6" s="55"/>
      <c r="BO6" s="55"/>
      <c r="BP6" s="55"/>
      <c r="BQ6" s="55"/>
      <c r="BR6" s="55"/>
      <c r="BS6" s="55"/>
      <c r="BT6" s="55"/>
      <c r="BU6" s="55"/>
      <c r="BV6" s="55"/>
      <c r="BW6" s="55"/>
      <c r="BX6" s="55"/>
      <c r="BY6" s="55"/>
      <c r="BZ6" s="55"/>
      <c r="CA6" s="55"/>
      <c r="CB6" s="55"/>
    </row>
    <row r="7" spans="1:99" ht="15" customHeight="1">
      <c r="A7" s="55"/>
      <c r="B7" s="345"/>
      <c r="C7" s="345"/>
      <c r="D7" s="346"/>
      <c r="E7" s="338"/>
      <c r="F7" s="339"/>
      <c r="G7" s="339"/>
      <c r="H7" s="339"/>
      <c r="I7" s="340"/>
      <c r="J7" s="325"/>
      <c r="K7" s="326"/>
      <c r="L7" s="326"/>
      <c r="M7" s="326"/>
      <c r="N7" s="326"/>
      <c r="O7" s="327"/>
      <c r="P7" s="325"/>
      <c r="Q7" s="326"/>
      <c r="R7" s="326"/>
      <c r="S7" s="326"/>
      <c r="T7" s="326"/>
      <c r="U7" s="327"/>
      <c r="V7" s="325"/>
      <c r="W7" s="326"/>
      <c r="X7" s="326"/>
      <c r="Y7" s="326"/>
      <c r="Z7" s="326"/>
      <c r="AA7" s="327"/>
      <c r="AB7" s="325"/>
      <c r="AC7" s="326"/>
      <c r="AD7" s="326"/>
      <c r="AE7" s="326"/>
      <c r="AF7" s="326"/>
      <c r="AG7" s="327"/>
      <c r="AH7" s="316"/>
      <c r="AI7" s="317"/>
      <c r="AJ7" s="317"/>
      <c r="AK7" s="317"/>
      <c r="AL7" s="317"/>
      <c r="AM7" s="318"/>
      <c r="AN7" s="55"/>
      <c r="AO7" s="350"/>
      <c r="AP7" s="351"/>
      <c r="AQ7" s="351"/>
      <c r="AR7" s="351"/>
      <c r="AS7" s="351"/>
      <c r="AT7" s="352"/>
      <c r="AU7" s="55"/>
      <c r="AV7" s="55"/>
      <c r="AW7" s="55"/>
      <c r="AX7" s="55"/>
      <c r="AY7" s="55"/>
      <c r="AZ7" s="55"/>
      <c r="BA7" s="55"/>
      <c r="BB7" s="55"/>
      <c r="BC7" s="55"/>
      <c r="BD7" s="55"/>
      <c r="BE7" s="55"/>
      <c r="BF7" s="55"/>
      <c r="BG7" s="55"/>
      <c r="BH7" s="55"/>
      <c r="BI7" s="55"/>
      <c r="BJ7" s="55"/>
      <c r="BK7" s="55"/>
      <c r="BL7" s="55"/>
      <c r="BM7" s="55"/>
      <c r="BN7" s="55"/>
      <c r="BO7" s="55"/>
      <c r="BP7" s="55"/>
      <c r="BQ7" s="55"/>
      <c r="BR7" s="55"/>
      <c r="BS7" s="55"/>
      <c r="BT7" s="55"/>
      <c r="BU7" s="55"/>
      <c r="BV7" s="55"/>
      <c r="BW7" s="55"/>
      <c r="BX7" s="55"/>
      <c r="BY7" s="55"/>
      <c r="BZ7" s="55"/>
      <c r="CA7" s="55"/>
      <c r="CB7" s="55"/>
    </row>
    <row r="8" spans="1:99" ht="15" customHeight="1">
      <c r="A8" s="55"/>
      <c r="B8" s="345"/>
      <c r="C8" s="345"/>
      <c r="D8" s="346"/>
      <c r="E8" s="338"/>
      <c r="F8" s="339"/>
      <c r="G8" s="339"/>
      <c r="H8" s="339"/>
      <c r="I8" s="340"/>
      <c r="J8" s="325" t="str">
        <f>IF(AND('Mapa de Riesgos'!$H$30="Muy Alta",'Mapa de Riesgos'!$L$30="Leve"),CONCATENATE("R",'Mapa de Riesgos'!$A$30),"")</f>
        <v/>
      </c>
      <c r="K8" s="326"/>
      <c r="L8" s="326" t="str">
        <f>IF(AND('Mapa de Riesgos'!$H$36="Muy Alta",'Mapa de Riesgos'!$L$36="Leve"),CONCATENATE("R",'Mapa de Riesgos'!$A$36),"")</f>
        <v/>
      </c>
      <c r="M8" s="326"/>
      <c r="N8" s="326" t="str">
        <f>IF(AND('Mapa de Riesgos'!$H$42="Muy Alta",'Mapa de Riesgos'!$L$42="Leve"),CONCATENATE("R",'Mapa de Riesgos'!$A$42),"")</f>
        <v/>
      </c>
      <c r="O8" s="327"/>
      <c r="P8" s="325" t="str">
        <f>IF(AND('Mapa de Riesgos'!$H$30="Muy Alta",'Mapa de Riesgos'!$L$30="Menor"),CONCATENATE("R",'Mapa de Riesgos'!$A$30),"")</f>
        <v/>
      </c>
      <c r="Q8" s="326"/>
      <c r="R8" s="326" t="str">
        <f>IF(AND('Mapa de Riesgos'!$H$36="Muy Alta",'Mapa de Riesgos'!$L$36="Menor"),CONCATENATE("R",'Mapa de Riesgos'!$A$36),"")</f>
        <v/>
      </c>
      <c r="S8" s="326"/>
      <c r="T8" s="326" t="str">
        <f>IF(AND('Mapa de Riesgos'!$H$42="Muy Alta",'Mapa de Riesgos'!$L$42="Menor"),CONCATENATE("R",'Mapa de Riesgos'!$A$42),"")</f>
        <v/>
      </c>
      <c r="U8" s="327"/>
      <c r="V8" s="325" t="str">
        <f>IF(AND('Mapa de Riesgos'!$H$30="Muy Alta",'Mapa de Riesgos'!$L$30="Moderado"),CONCATENATE("R",'Mapa de Riesgos'!$A$30),"")</f>
        <v/>
      </c>
      <c r="W8" s="326"/>
      <c r="X8" s="326" t="str">
        <f>IF(AND('Mapa de Riesgos'!$H$36="Muy Alta",'Mapa de Riesgos'!$L$36="Moderado"),CONCATENATE("R",'Mapa de Riesgos'!$A$36),"")</f>
        <v/>
      </c>
      <c r="Y8" s="326"/>
      <c r="Z8" s="326" t="str">
        <f>IF(AND('Mapa de Riesgos'!$H$42="Muy Alta",'Mapa de Riesgos'!$L$42="Moderado"),CONCATENATE("R",'Mapa de Riesgos'!$A$42),"")</f>
        <v/>
      </c>
      <c r="AA8" s="327"/>
      <c r="AB8" s="325" t="str">
        <f>IF(AND('Mapa de Riesgos'!$H$30="Muy Alta",'Mapa de Riesgos'!$L$30="Mayor"),CONCATENATE("R",'Mapa de Riesgos'!$A$30),"")</f>
        <v/>
      </c>
      <c r="AC8" s="326"/>
      <c r="AD8" s="326" t="str">
        <f>IF(AND('Mapa de Riesgos'!$H$36="Muy Alta",'Mapa de Riesgos'!$L$36="Mayor"),CONCATENATE("R",'Mapa de Riesgos'!$A$36),"")</f>
        <v/>
      </c>
      <c r="AE8" s="326"/>
      <c r="AF8" s="326" t="str">
        <f>IF(AND('Mapa de Riesgos'!$H$42="Muy Alta",'Mapa de Riesgos'!$L$42="Mayor"),CONCATENATE("R",'Mapa de Riesgos'!$A$42),"")</f>
        <v/>
      </c>
      <c r="AG8" s="327"/>
      <c r="AH8" s="316" t="str">
        <f>IF(AND('Mapa de Riesgos'!$H$30="Muy Alta",'Mapa de Riesgos'!$L$30="Catastrófico"),CONCATENATE("R",'Mapa de Riesgos'!$A$30),"")</f>
        <v/>
      </c>
      <c r="AI8" s="317"/>
      <c r="AJ8" s="317" t="str">
        <f>IF(AND('Mapa de Riesgos'!$H$36="Muy Alta",'Mapa de Riesgos'!$L$36="Catastrófico"),CONCATENATE("R",'Mapa de Riesgos'!$A$36),"")</f>
        <v/>
      </c>
      <c r="AK8" s="317"/>
      <c r="AL8" s="317" t="str">
        <f>IF(AND('Mapa de Riesgos'!$H$42="Muy Alta",'Mapa de Riesgos'!$L$42="Catastrófico"),CONCATENATE("R",'Mapa de Riesgos'!$A$42),"")</f>
        <v/>
      </c>
      <c r="AM8" s="318"/>
      <c r="AN8" s="55"/>
      <c r="AO8" s="350"/>
      <c r="AP8" s="351"/>
      <c r="AQ8" s="351"/>
      <c r="AR8" s="351"/>
      <c r="AS8" s="351"/>
      <c r="AT8" s="352"/>
      <c r="AU8" s="55"/>
      <c r="AV8" s="55"/>
      <c r="AW8" s="55"/>
      <c r="AX8" s="55"/>
      <c r="AY8" s="55"/>
      <c r="AZ8" s="55"/>
      <c r="BA8" s="55"/>
      <c r="BB8" s="55"/>
      <c r="BC8" s="55"/>
      <c r="BD8" s="55"/>
      <c r="BE8" s="55"/>
      <c r="BF8" s="55"/>
      <c r="BG8" s="55"/>
      <c r="BH8" s="55"/>
      <c r="BI8" s="55"/>
      <c r="BJ8" s="55"/>
      <c r="BK8" s="55"/>
      <c r="BL8" s="55"/>
      <c r="BM8" s="55"/>
      <c r="BN8" s="55"/>
      <c r="BO8" s="55"/>
      <c r="BP8" s="55"/>
      <c r="BQ8" s="55"/>
      <c r="BR8" s="55"/>
      <c r="BS8" s="55"/>
      <c r="BT8" s="55"/>
      <c r="BU8" s="55"/>
      <c r="BV8" s="55"/>
      <c r="BW8" s="55"/>
      <c r="BX8" s="55"/>
      <c r="BY8" s="55"/>
      <c r="BZ8" s="55"/>
      <c r="CA8" s="55"/>
      <c r="CB8" s="55"/>
    </row>
    <row r="9" spans="1:99" ht="15" customHeight="1">
      <c r="A9" s="55"/>
      <c r="B9" s="345"/>
      <c r="C9" s="345"/>
      <c r="D9" s="346"/>
      <c r="E9" s="338"/>
      <c r="F9" s="339"/>
      <c r="G9" s="339"/>
      <c r="H9" s="339"/>
      <c r="I9" s="340"/>
      <c r="J9" s="325"/>
      <c r="K9" s="326"/>
      <c r="L9" s="326"/>
      <c r="M9" s="326"/>
      <c r="N9" s="326"/>
      <c r="O9" s="327"/>
      <c r="P9" s="325"/>
      <c r="Q9" s="326"/>
      <c r="R9" s="326"/>
      <c r="S9" s="326"/>
      <c r="T9" s="326"/>
      <c r="U9" s="327"/>
      <c r="V9" s="325"/>
      <c r="W9" s="326"/>
      <c r="X9" s="326"/>
      <c r="Y9" s="326"/>
      <c r="Z9" s="326"/>
      <c r="AA9" s="327"/>
      <c r="AB9" s="325"/>
      <c r="AC9" s="326"/>
      <c r="AD9" s="326"/>
      <c r="AE9" s="326"/>
      <c r="AF9" s="326"/>
      <c r="AG9" s="327"/>
      <c r="AH9" s="316"/>
      <c r="AI9" s="317"/>
      <c r="AJ9" s="317"/>
      <c r="AK9" s="317"/>
      <c r="AL9" s="317"/>
      <c r="AM9" s="318"/>
      <c r="AN9" s="55"/>
      <c r="AO9" s="350"/>
      <c r="AP9" s="351"/>
      <c r="AQ9" s="351"/>
      <c r="AR9" s="351"/>
      <c r="AS9" s="351"/>
      <c r="AT9" s="352"/>
      <c r="AU9" s="55"/>
      <c r="AV9" s="55"/>
      <c r="AW9" s="55"/>
      <c r="AX9" s="55"/>
      <c r="AY9" s="55"/>
      <c r="AZ9" s="55"/>
      <c r="BA9" s="55"/>
      <c r="BB9" s="55"/>
      <c r="BC9" s="55"/>
      <c r="BD9" s="55"/>
      <c r="BE9" s="55"/>
      <c r="BF9" s="55"/>
      <c r="BG9" s="55"/>
      <c r="BH9" s="55"/>
      <c r="BI9" s="55"/>
      <c r="BJ9" s="55"/>
      <c r="BK9" s="55"/>
      <c r="BL9" s="55"/>
      <c r="BM9" s="55"/>
      <c r="BN9" s="55"/>
      <c r="BO9" s="55"/>
      <c r="BP9" s="55"/>
      <c r="BQ9" s="55"/>
      <c r="BR9" s="55"/>
      <c r="BS9" s="55"/>
      <c r="BT9" s="55"/>
      <c r="BU9" s="55"/>
      <c r="BV9" s="55"/>
      <c r="BW9" s="55"/>
      <c r="BX9" s="55"/>
      <c r="BY9" s="55"/>
      <c r="BZ9" s="55"/>
      <c r="CA9" s="55"/>
      <c r="CB9" s="55"/>
    </row>
    <row r="10" spans="1:99" ht="15" customHeight="1">
      <c r="A10" s="55"/>
      <c r="B10" s="345"/>
      <c r="C10" s="345"/>
      <c r="D10" s="346"/>
      <c r="E10" s="338"/>
      <c r="F10" s="339"/>
      <c r="G10" s="339"/>
      <c r="H10" s="339"/>
      <c r="I10" s="340"/>
      <c r="J10" s="325" t="str">
        <f>IF(AND('Mapa de Riesgos'!$H$48="Muy Alta",'Mapa de Riesgos'!$L$48="Leve"),CONCATENATE("R",'Mapa de Riesgos'!$A$48),"")</f>
        <v/>
      </c>
      <c r="K10" s="326"/>
      <c r="L10" s="326" t="str">
        <f>IF(AND('Mapa de Riesgos'!$H$54="Muy Alta",'Mapa de Riesgos'!$L$54="Leve"),CONCATENATE("R",'Mapa de Riesgos'!$A$54),"")</f>
        <v/>
      </c>
      <c r="M10" s="326"/>
      <c r="N10" s="326" t="str">
        <f>IF(AND('Mapa de Riesgos'!$H$60="Muy Alta",'Mapa de Riesgos'!$L$60="Leve"),CONCATENATE("R",'Mapa de Riesgos'!$A$60),"")</f>
        <v/>
      </c>
      <c r="O10" s="327"/>
      <c r="P10" s="325" t="str">
        <f>IF(AND('Mapa de Riesgos'!$H$48="Muy Alta",'Mapa de Riesgos'!$L$48="Menor"),CONCATENATE("R",'Mapa de Riesgos'!$A$48),"")</f>
        <v/>
      </c>
      <c r="Q10" s="326"/>
      <c r="R10" s="326" t="str">
        <f>IF(AND('Mapa de Riesgos'!$H$54="Muy Alta",'Mapa de Riesgos'!$L$54="Menor"),CONCATENATE("R",'Mapa de Riesgos'!$A$54),"")</f>
        <v/>
      </c>
      <c r="S10" s="326"/>
      <c r="T10" s="326" t="str">
        <f>IF(AND('Mapa de Riesgos'!$H$60="Muy Alta",'Mapa de Riesgos'!$L$60="Menor"),CONCATENATE("R",'Mapa de Riesgos'!$A$60),"")</f>
        <v/>
      </c>
      <c r="U10" s="327"/>
      <c r="V10" s="325" t="str">
        <f>IF(AND('Mapa de Riesgos'!$H$48="Muy Alta",'Mapa de Riesgos'!$L$48="Moderado"),CONCATENATE("R",'Mapa de Riesgos'!$A$48),"")</f>
        <v/>
      </c>
      <c r="W10" s="326"/>
      <c r="X10" s="326" t="str">
        <f>IF(AND('Mapa de Riesgos'!$H$54="Muy Alta",'Mapa de Riesgos'!$L$54="Moderado"),CONCATENATE("R",'Mapa de Riesgos'!$A$54),"")</f>
        <v/>
      </c>
      <c r="Y10" s="326"/>
      <c r="Z10" s="326" t="str">
        <f>IF(AND('Mapa de Riesgos'!$H$60="Muy Alta",'Mapa de Riesgos'!$L$60="Moderado"),CONCATENATE("R",'Mapa de Riesgos'!$A$60),"")</f>
        <v/>
      </c>
      <c r="AA10" s="327"/>
      <c r="AB10" s="325" t="str">
        <f>IF(AND('Mapa de Riesgos'!$H$48="Muy Alta",'Mapa de Riesgos'!$L$48="Mayor"),CONCATENATE("R",'Mapa de Riesgos'!$A$48),"")</f>
        <v/>
      </c>
      <c r="AC10" s="326"/>
      <c r="AD10" s="326" t="str">
        <f>IF(AND('Mapa de Riesgos'!$H$54="Muy Alta",'Mapa de Riesgos'!$L$54="Mayor"),CONCATENATE("R",'Mapa de Riesgos'!$A$54),"")</f>
        <v/>
      </c>
      <c r="AE10" s="326"/>
      <c r="AF10" s="326" t="str">
        <f>IF(AND('Mapa de Riesgos'!$H$60="Muy Alta",'Mapa de Riesgos'!$L$60="Mayor"),CONCATENATE("R",'Mapa de Riesgos'!$A$60),"")</f>
        <v/>
      </c>
      <c r="AG10" s="327"/>
      <c r="AH10" s="316" t="str">
        <f>IF(AND('Mapa de Riesgos'!$H$48="Muy Alta",'Mapa de Riesgos'!$L$48="Catastrófico"),CONCATENATE("R",'Mapa de Riesgos'!$A$48),"")</f>
        <v/>
      </c>
      <c r="AI10" s="317"/>
      <c r="AJ10" s="317" t="str">
        <f>IF(AND('Mapa de Riesgos'!$H$54="Muy Alta",'Mapa de Riesgos'!$L$54="Catastrófico"),CONCATENATE("R",'Mapa de Riesgos'!$A$54),"")</f>
        <v/>
      </c>
      <c r="AK10" s="317"/>
      <c r="AL10" s="317" t="str">
        <f>IF(AND('Mapa de Riesgos'!$H$60="Muy Alta",'Mapa de Riesgos'!$L$60="Catastrófico"),CONCATENATE("R",'Mapa de Riesgos'!$A$60),"")</f>
        <v/>
      </c>
      <c r="AM10" s="318"/>
      <c r="AN10" s="55"/>
      <c r="AO10" s="350"/>
      <c r="AP10" s="351"/>
      <c r="AQ10" s="351"/>
      <c r="AR10" s="351"/>
      <c r="AS10" s="351"/>
      <c r="AT10" s="352"/>
      <c r="AU10" s="55"/>
      <c r="AV10" s="55"/>
      <c r="AW10" s="55"/>
      <c r="AX10" s="55"/>
      <c r="AY10" s="55"/>
      <c r="AZ10" s="55"/>
      <c r="BA10" s="55"/>
      <c r="BB10" s="55"/>
      <c r="BC10" s="55"/>
      <c r="BD10" s="55"/>
      <c r="BE10" s="55"/>
      <c r="BF10" s="55"/>
      <c r="BG10" s="55"/>
      <c r="BH10" s="55"/>
      <c r="BI10" s="55"/>
      <c r="BJ10" s="55"/>
      <c r="BK10" s="55"/>
      <c r="BL10" s="55"/>
      <c r="BM10" s="55"/>
      <c r="BN10" s="55"/>
      <c r="BO10" s="55"/>
      <c r="BP10" s="55"/>
      <c r="BQ10" s="55"/>
      <c r="BR10" s="55"/>
      <c r="BS10" s="55"/>
      <c r="BT10" s="55"/>
      <c r="BU10" s="55"/>
      <c r="BV10" s="55"/>
      <c r="BW10" s="55"/>
      <c r="BX10" s="55"/>
      <c r="BY10" s="55"/>
      <c r="BZ10" s="55"/>
      <c r="CA10" s="55"/>
      <c r="CB10" s="55"/>
    </row>
    <row r="11" spans="1:99" ht="15" customHeight="1">
      <c r="A11" s="55"/>
      <c r="B11" s="345"/>
      <c r="C11" s="345"/>
      <c r="D11" s="346"/>
      <c r="E11" s="338"/>
      <c r="F11" s="339"/>
      <c r="G11" s="339"/>
      <c r="H11" s="339"/>
      <c r="I11" s="340"/>
      <c r="J11" s="325"/>
      <c r="K11" s="326"/>
      <c r="L11" s="326"/>
      <c r="M11" s="326"/>
      <c r="N11" s="326"/>
      <c r="O11" s="327"/>
      <c r="P11" s="325"/>
      <c r="Q11" s="326"/>
      <c r="R11" s="326"/>
      <c r="S11" s="326"/>
      <c r="T11" s="326"/>
      <c r="U11" s="327"/>
      <c r="V11" s="325"/>
      <c r="W11" s="326"/>
      <c r="X11" s="326"/>
      <c r="Y11" s="326"/>
      <c r="Z11" s="326"/>
      <c r="AA11" s="327"/>
      <c r="AB11" s="325"/>
      <c r="AC11" s="326"/>
      <c r="AD11" s="326"/>
      <c r="AE11" s="326"/>
      <c r="AF11" s="326"/>
      <c r="AG11" s="327"/>
      <c r="AH11" s="316"/>
      <c r="AI11" s="317"/>
      <c r="AJ11" s="317"/>
      <c r="AK11" s="317"/>
      <c r="AL11" s="317"/>
      <c r="AM11" s="318"/>
      <c r="AN11" s="55"/>
      <c r="AO11" s="350"/>
      <c r="AP11" s="351"/>
      <c r="AQ11" s="351"/>
      <c r="AR11" s="351"/>
      <c r="AS11" s="351"/>
      <c r="AT11" s="352"/>
      <c r="AU11" s="55"/>
      <c r="AV11" s="55"/>
      <c r="AW11" s="55"/>
      <c r="AX11" s="55"/>
      <c r="AY11" s="55"/>
      <c r="AZ11" s="55"/>
      <c r="BA11" s="55"/>
      <c r="BB11" s="55"/>
      <c r="BC11" s="55"/>
      <c r="BD11" s="55"/>
      <c r="BE11" s="55"/>
      <c r="BF11" s="55"/>
      <c r="BG11" s="55"/>
      <c r="BH11" s="55"/>
      <c r="BI11" s="55"/>
      <c r="BJ11" s="55"/>
      <c r="BK11" s="55"/>
      <c r="BL11" s="55"/>
      <c r="BM11" s="55"/>
      <c r="BN11" s="55"/>
      <c r="BO11" s="55"/>
      <c r="BP11" s="55"/>
      <c r="BQ11" s="55"/>
      <c r="BR11" s="55"/>
      <c r="BS11" s="55"/>
      <c r="BT11" s="55"/>
      <c r="BU11" s="55"/>
      <c r="BV11" s="55"/>
      <c r="BW11" s="55"/>
      <c r="BX11" s="55"/>
      <c r="BY11" s="55"/>
      <c r="BZ11" s="55"/>
      <c r="CA11" s="55"/>
      <c r="CB11" s="55"/>
    </row>
    <row r="12" spans="1:99" ht="15" customHeight="1">
      <c r="A12" s="55"/>
      <c r="B12" s="345"/>
      <c r="C12" s="345"/>
      <c r="D12" s="346"/>
      <c r="E12" s="338"/>
      <c r="F12" s="339"/>
      <c r="G12" s="339"/>
      <c r="H12" s="339"/>
      <c r="I12" s="340"/>
      <c r="J12" s="325" t="str">
        <f>IF(AND('Mapa de Riesgos'!$H$66="Muy Alta",'Mapa de Riesgos'!$L$66="Leve"),CONCATENATE("R",'Mapa de Riesgos'!$A$66),"")</f>
        <v/>
      </c>
      <c r="K12" s="326"/>
      <c r="L12" s="326" t="str">
        <f>IF(AND('Mapa de Riesgos'!$H$72="Muy Alta",'Mapa de Riesgos'!$L$72="Leve"),CONCATENATE("R",'Mapa de Riesgos'!$A$72),"")</f>
        <v/>
      </c>
      <c r="M12" s="326"/>
      <c r="N12" s="326" t="str">
        <f>IF(AND('Mapa de Riesgos'!$H$78="Muy Alta",'Mapa de Riesgos'!$L$78="Leve"),CONCATENATE("R",'Mapa de Riesgos'!$A$78),"")</f>
        <v/>
      </c>
      <c r="O12" s="327"/>
      <c r="P12" s="325" t="str">
        <f>IF(AND('Mapa de Riesgos'!$H$66="Muy Alta",'Mapa de Riesgos'!$L$66="Menor"),CONCATENATE("R",'Mapa de Riesgos'!$A$66),"")</f>
        <v/>
      </c>
      <c r="Q12" s="326"/>
      <c r="R12" s="326" t="str">
        <f>IF(AND('Mapa de Riesgos'!$H$72="Muy Alta",'Mapa de Riesgos'!$L$72="Menor"),CONCATENATE("R",'Mapa de Riesgos'!$A$72),"")</f>
        <v/>
      </c>
      <c r="S12" s="326"/>
      <c r="T12" s="326" t="str">
        <f>IF(AND('Mapa de Riesgos'!$H$78="Muy Alta",'Mapa de Riesgos'!$L$78="Menor"),CONCATENATE("R",'Mapa de Riesgos'!$A$78),"")</f>
        <v/>
      </c>
      <c r="U12" s="327"/>
      <c r="V12" s="325" t="str">
        <f>IF(AND('Mapa de Riesgos'!$H$66="Muy Alta",'Mapa de Riesgos'!$L$66="Moderado"),CONCATENATE("R",'Mapa de Riesgos'!$A$66),"")</f>
        <v/>
      </c>
      <c r="W12" s="326"/>
      <c r="X12" s="326" t="str">
        <f>IF(AND('Mapa de Riesgos'!$H$72="Muy Alta",'Mapa de Riesgos'!$L$72="Moderado"),CONCATENATE("R",'Mapa de Riesgos'!$A$72),"")</f>
        <v/>
      </c>
      <c r="Y12" s="326"/>
      <c r="Z12" s="326" t="str">
        <f>IF(AND('Mapa de Riesgos'!$H$78="Muy Alta",'Mapa de Riesgos'!$L$78="Moderado"),CONCATENATE("R",'Mapa de Riesgos'!$A$78),"")</f>
        <v/>
      </c>
      <c r="AA12" s="327"/>
      <c r="AB12" s="325" t="str">
        <f>IF(AND('Mapa de Riesgos'!$H$66="Muy Alta",'Mapa de Riesgos'!$L$66="Mayor"),CONCATENATE("R",'Mapa de Riesgos'!$A$66),"")</f>
        <v/>
      </c>
      <c r="AC12" s="326"/>
      <c r="AD12" s="326" t="str">
        <f>IF(AND('Mapa de Riesgos'!$H$72="Muy Alta",'Mapa de Riesgos'!$L$72="Mayor"),CONCATENATE("R",'Mapa de Riesgos'!$A$72),"")</f>
        <v/>
      </c>
      <c r="AE12" s="326"/>
      <c r="AF12" s="326" t="str">
        <f>IF(AND('Mapa de Riesgos'!$H$78="Muy Alta",'Mapa de Riesgos'!$L$78="Mayor"),CONCATENATE("R",'Mapa de Riesgos'!$A$78),"")</f>
        <v/>
      </c>
      <c r="AG12" s="327"/>
      <c r="AH12" s="316" t="str">
        <f>IF(AND('Mapa de Riesgos'!$H$66="Muy Alta",'Mapa de Riesgos'!$L$66="Catastrófico"),CONCATENATE("R",'Mapa de Riesgos'!$A$66),"")</f>
        <v/>
      </c>
      <c r="AI12" s="317"/>
      <c r="AJ12" s="317" t="str">
        <f>IF(AND('Mapa de Riesgos'!$H$72="Muy Alta",'Mapa de Riesgos'!$L$72="Catastrófico"),CONCATENATE("R",'Mapa de Riesgos'!$A$72),"")</f>
        <v/>
      </c>
      <c r="AK12" s="317"/>
      <c r="AL12" s="317" t="str">
        <f>IF(AND('Mapa de Riesgos'!$H$78="Muy Alta",'Mapa de Riesgos'!$L$78="Catastrófico"),CONCATENATE("R",'Mapa de Riesgos'!$A$78),"")</f>
        <v/>
      </c>
      <c r="AM12" s="318"/>
      <c r="AN12" s="55"/>
      <c r="AO12" s="350"/>
      <c r="AP12" s="351"/>
      <c r="AQ12" s="351"/>
      <c r="AR12" s="351"/>
      <c r="AS12" s="351"/>
      <c r="AT12" s="352"/>
      <c r="AU12" s="55"/>
      <c r="AV12" s="55"/>
      <c r="AW12" s="55"/>
      <c r="AX12" s="55"/>
      <c r="AY12" s="55"/>
      <c r="AZ12" s="55"/>
      <c r="BA12" s="55"/>
      <c r="BB12" s="55"/>
      <c r="BC12" s="55"/>
      <c r="BD12" s="55"/>
      <c r="BE12" s="55"/>
      <c r="BF12" s="55"/>
      <c r="BG12" s="55"/>
      <c r="BH12" s="55"/>
      <c r="BI12" s="55"/>
      <c r="BJ12" s="55"/>
      <c r="BK12" s="55"/>
      <c r="BL12" s="55"/>
      <c r="BM12" s="55"/>
      <c r="BN12" s="55"/>
      <c r="BO12" s="55"/>
      <c r="BP12" s="55"/>
      <c r="BQ12" s="55"/>
      <c r="BR12" s="55"/>
      <c r="BS12" s="55"/>
      <c r="BT12" s="55"/>
      <c r="BU12" s="55"/>
      <c r="BV12" s="55"/>
      <c r="BW12" s="55"/>
      <c r="BX12" s="55"/>
      <c r="BY12" s="55"/>
      <c r="BZ12" s="55"/>
      <c r="CA12" s="55"/>
      <c r="CB12" s="55"/>
    </row>
    <row r="13" spans="1:99" ht="15.75" customHeight="1" thickBot="1">
      <c r="A13" s="55"/>
      <c r="B13" s="345"/>
      <c r="C13" s="345"/>
      <c r="D13" s="346"/>
      <c r="E13" s="341"/>
      <c r="F13" s="342"/>
      <c r="G13" s="342"/>
      <c r="H13" s="342"/>
      <c r="I13" s="343"/>
      <c r="J13" s="325"/>
      <c r="K13" s="326"/>
      <c r="L13" s="326"/>
      <c r="M13" s="326"/>
      <c r="N13" s="326"/>
      <c r="O13" s="327"/>
      <c r="P13" s="325"/>
      <c r="Q13" s="326"/>
      <c r="R13" s="326"/>
      <c r="S13" s="326"/>
      <c r="T13" s="326"/>
      <c r="U13" s="327"/>
      <c r="V13" s="325"/>
      <c r="W13" s="326"/>
      <c r="X13" s="326"/>
      <c r="Y13" s="326"/>
      <c r="Z13" s="326"/>
      <c r="AA13" s="327"/>
      <c r="AB13" s="325"/>
      <c r="AC13" s="326"/>
      <c r="AD13" s="326"/>
      <c r="AE13" s="326"/>
      <c r="AF13" s="326"/>
      <c r="AG13" s="327"/>
      <c r="AH13" s="319"/>
      <c r="AI13" s="320"/>
      <c r="AJ13" s="320"/>
      <c r="AK13" s="320"/>
      <c r="AL13" s="320"/>
      <c r="AM13" s="321"/>
      <c r="AN13" s="55"/>
      <c r="AO13" s="353"/>
      <c r="AP13" s="354"/>
      <c r="AQ13" s="354"/>
      <c r="AR13" s="354"/>
      <c r="AS13" s="354"/>
      <c r="AT13" s="355"/>
      <c r="AU13" s="55"/>
      <c r="AV13" s="55"/>
      <c r="AW13" s="55"/>
      <c r="AX13" s="55"/>
      <c r="AY13" s="55"/>
      <c r="AZ13" s="55"/>
      <c r="BA13" s="55"/>
      <c r="BB13" s="55"/>
      <c r="BC13" s="55"/>
      <c r="BD13" s="55"/>
      <c r="BE13" s="55"/>
      <c r="BF13" s="55"/>
      <c r="BG13" s="55"/>
      <c r="BH13" s="55"/>
      <c r="BI13" s="55"/>
      <c r="BJ13" s="55"/>
      <c r="BK13" s="55"/>
      <c r="BL13" s="55"/>
      <c r="BM13" s="55"/>
      <c r="BN13" s="55"/>
      <c r="BO13" s="55"/>
      <c r="BP13" s="55"/>
      <c r="BQ13" s="55"/>
      <c r="BR13" s="55"/>
      <c r="BS13" s="55"/>
      <c r="BT13" s="55"/>
      <c r="BU13" s="55"/>
      <c r="BV13" s="55"/>
      <c r="BW13" s="55"/>
      <c r="BX13" s="55"/>
      <c r="BY13" s="55"/>
      <c r="BZ13" s="55"/>
      <c r="CA13" s="55"/>
      <c r="CB13" s="55"/>
    </row>
    <row r="14" spans="1:99" ht="15" customHeight="1">
      <c r="A14" s="55"/>
      <c r="B14" s="345"/>
      <c r="C14" s="345"/>
      <c r="D14" s="346"/>
      <c r="E14" s="335" t="s">
        <v>140</v>
      </c>
      <c r="F14" s="336"/>
      <c r="G14" s="336"/>
      <c r="H14" s="336"/>
      <c r="I14" s="336"/>
      <c r="J14" s="313" t="str">
        <f>IF(AND('Mapa de Riesgos'!$H$12="Alta",'Mapa de Riesgos'!$L$12="Leve"),CONCATENATE("R",'Mapa de Riesgos'!$A$12),"")</f>
        <v/>
      </c>
      <c r="K14" s="314"/>
      <c r="L14" s="314" t="str">
        <f>IF(AND('Mapa de Riesgos'!$H$18="Alta",'Mapa de Riesgos'!$L$18="Leve"),CONCATENATE("R",'Mapa de Riesgos'!$A$18),"")</f>
        <v/>
      </c>
      <c r="M14" s="314"/>
      <c r="N14" s="314" t="str">
        <f>IF(AND('Mapa de Riesgos'!$H$24="Alta",'Mapa de Riesgos'!$L$24="Leve"),CONCATENATE("R",'Mapa de Riesgos'!$A$24),"")</f>
        <v/>
      </c>
      <c r="O14" s="315"/>
      <c r="P14" s="313" t="str">
        <f>IF(AND('Mapa de Riesgos'!$H$12="Alta",'Mapa de Riesgos'!$L$12="Menor"),CONCATENATE("R",'Mapa de Riesgos'!$A$12),"")</f>
        <v/>
      </c>
      <c r="Q14" s="314"/>
      <c r="R14" s="314" t="str">
        <f>IF(AND('Mapa de Riesgos'!$H$18="Alta",'Mapa de Riesgos'!$L$18="Menor"),CONCATENATE("R",'Mapa de Riesgos'!$A$18),"")</f>
        <v/>
      </c>
      <c r="S14" s="314"/>
      <c r="T14" s="314" t="str">
        <f>IF(AND('Mapa de Riesgos'!$H$24="Alta",'Mapa de Riesgos'!$L$24="Menor"),CONCATENATE("R",'Mapa de Riesgos'!$A$24),"")</f>
        <v/>
      </c>
      <c r="U14" s="315"/>
      <c r="V14" s="331" t="str">
        <f>IF(AND('Mapa de Riesgos'!$H$12="Alta",'Mapa de Riesgos'!$L$12="Moderado"),CONCATENATE("R",'Mapa de Riesgos'!$A$12),"")</f>
        <v/>
      </c>
      <c r="W14" s="332"/>
      <c r="X14" s="332" t="str">
        <f>IF(AND('Mapa de Riesgos'!$H$18="Alta",'Mapa de Riesgos'!$L$18="Moderado"),CONCATENATE("R",'Mapa de Riesgos'!$A$18),"")</f>
        <v/>
      </c>
      <c r="Y14" s="332"/>
      <c r="Z14" s="332" t="str">
        <f>IF(AND('Mapa de Riesgos'!$H$24="Alta",'Mapa de Riesgos'!$L$24="Moderado"),CONCATENATE("R",'Mapa de Riesgos'!$A$24),"")</f>
        <v/>
      </c>
      <c r="AA14" s="333"/>
      <c r="AB14" s="331" t="str">
        <f>IF(AND('Mapa de Riesgos'!$H$12="Alta",'Mapa de Riesgos'!$L$12="Mayor"),CONCATENATE("R",'Mapa de Riesgos'!$A$12),"")</f>
        <v/>
      </c>
      <c r="AC14" s="332"/>
      <c r="AD14" s="332" t="str">
        <f>IF(AND('Mapa de Riesgos'!$H$18="Alta",'Mapa de Riesgos'!$L$18="Mayor"),CONCATENATE("R",'Mapa de Riesgos'!$A$18),"")</f>
        <v/>
      </c>
      <c r="AE14" s="332"/>
      <c r="AF14" s="332" t="str">
        <f>IF(AND('Mapa de Riesgos'!$H$24="Alta",'Mapa de Riesgos'!$L$24="Mayor"),CONCATENATE("R",'Mapa de Riesgos'!$A$24),"")</f>
        <v/>
      </c>
      <c r="AG14" s="333"/>
      <c r="AH14" s="322" t="str">
        <f>IF(AND('Mapa de Riesgos'!$H$12="Alta",'Mapa de Riesgos'!$L$12="Catastrófico"),CONCATENATE("R",'Mapa de Riesgos'!$A$12),"")</f>
        <v/>
      </c>
      <c r="AI14" s="323"/>
      <c r="AJ14" s="323" t="str">
        <f>IF(AND('Mapa de Riesgos'!$H$18="Alta",'Mapa de Riesgos'!$L$18="Catastrófico"),CONCATENATE("R",'Mapa de Riesgos'!$A$18),"")</f>
        <v/>
      </c>
      <c r="AK14" s="323"/>
      <c r="AL14" s="323" t="str">
        <f>IF(AND('Mapa de Riesgos'!$H$24="Alta",'Mapa de Riesgos'!$L$24="Catastrófico"),CONCATENATE("R",'Mapa de Riesgos'!$A$24),"")</f>
        <v/>
      </c>
      <c r="AM14" s="324"/>
      <c r="AN14" s="55"/>
      <c r="AO14" s="356" t="s">
        <v>141</v>
      </c>
      <c r="AP14" s="357"/>
      <c r="AQ14" s="357"/>
      <c r="AR14" s="357"/>
      <c r="AS14" s="357"/>
      <c r="AT14" s="358"/>
      <c r="AU14" s="55"/>
      <c r="AV14" s="55"/>
      <c r="AW14" s="55"/>
      <c r="AX14" s="55"/>
      <c r="AY14" s="55"/>
      <c r="AZ14" s="55"/>
      <c r="BA14" s="55"/>
      <c r="BB14" s="55"/>
      <c r="BC14" s="55"/>
      <c r="BD14" s="55"/>
      <c r="BE14" s="55"/>
      <c r="BF14" s="55"/>
      <c r="BG14" s="55"/>
      <c r="BH14" s="55"/>
      <c r="BI14" s="55"/>
      <c r="BJ14" s="55"/>
      <c r="BK14" s="55"/>
      <c r="BL14" s="55"/>
      <c r="BM14" s="55"/>
      <c r="BN14" s="55"/>
      <c r="BO14" s="55"/>
      <c r="BP14" s="55"/>
      <c r="BQ14" s="55"/>
      <c r="BR14" s="55"/>
      <c r="BS14" s="55"/>
      <c r="BT14" s="55"/>
      <c r="BU14" s="55"/>
      <c r="BV14" s="55"/>
      <c r="BW14" s="55"/>
      <c r="BX14" s="55"/>
      <c r="BY14" s="55"/>
      <c r="BZ14" s="55"/>
      <c r="CA14" s="55"/>
      <c r="CB14" s="55"/>
    </row>
    <row r="15" spans="1:99" ht="15" customHeight="1">
      <c r="A15" s="55"/>
      <c r="B15" s="345"/>
      <c r="C15" s="345"/>
      <c r="D15" s="346"/>
      <c r="E15" s="338"/>
      <c r="F15" s="339"/>
      <c r="G15" s="339"/>
      <c r="H15" s="339"/>
      <c r="I15" s="339"/>
      <c r="J15" s="307"/>
      <c r="K15" s="308"/>
      <c r="L15" s="308"/>
      <c r="M15" s="308"/>
      <c r="N15" s="308"/>
      <c r="O15" s="309"/>
      <c r="P15" s="307"/>
      <c r="Q15" s="308"/>
      <c r="R15" s="308"/>
      <c r="S15" s="308"/>
      <c r="T15" s="308"/>
      <c r="U15" s="309"/>
      <c r="V15" s="325"/>
      <c r="W15" s="326"/>
      <c r="X15" s="326"/>
      <c r="Y15" s="326"/>
      <c r="Z15" s="326"/>
      <c r="AA15" s="327"/>
      <c r="AB15" s="325"/>
      <c r="AC15" s="326"/>
      <c r="AD15" s="326"/>
      <c r="AE15" s="326"/>
      <c r="AF15" s="326"/>
      <c r="AG15" s="327"/>
      <c r="AH15" s="316"/>
      <c r="AI15" s="317"/>
      <c r="AJ15" s="317"/>
      <c r="AK15" s="317"/>
      <c r="AL15" s="317"/>
      <c r="AM15" s="318"/>
      <c r="AN15" s="55"/>
      <c r="AO15" s="359"/>
      <c r="AP15" s="360"/>
      <c r="AQ15" s="360"/>
      <c r="AR15" s="360"/>
      <c r="AS15" s="360"/>
      <c r="AT15" s="361"/>
      <c r="AU15" s="55"/>
      <c r="AV15" s="55"/>
      <c r="AW15" s="55"/>
      <c r="AX15" s="55"/>
      <c r="AY15" s="55"/>
      <c r="AZ15" s="55"/>
      <c r="BA15" s="55"/>
      <c r="BB15" s="55"/>
      <c r="BC15" s="55"/>
      <c r="BD15" s="55"/>
      <c r="BE15" s="55"/>
      <c r="BF15" s="55"/>
      <c r="BG15" s="55"/>
      <c r="BH15" s="55"/>
      <c r="BI15" s="55"/>
      <c r="BJ15" s="55"/>
      <c r="BK15" s="55"/>
      <c r="BL15" s="55"/>
      <c r="BM15" s="55"/>
      <c r="BN15" s="55"/>
      <c r="BO15" s="55"/>
      <c r="BP15" s="55"/>
      <c r="BQ15" s="55"/>
      <c r="BR15" s="55"/>
      <c r="BS15" s="55"/>
      <c r="BT15" s="55"/>
      <c r="BU15" s="55"/>
      <c r="BV15" s="55"/>
      <c r="BW15" s="55"/>
      <c r="BX15" s="55"/>
      <c r="BY15" s="55"/>
      <c r="BZ15" s="55"/>
      <c r="CA15" s="55"/>
      <c r="CB15" s="55"/>
    </row>
    <row r="16" spans="1:99" ht="15" customHeight="1">
      <c r="A16" s="55"/>
      <c r="B16" s="345"/>
      <c r="C16" s="345"/>
      <c r="D16" s="346"/>
      <c r="E16" s="338"/>
      <c r="F16" s="339"/>
      <c r="G16" s="339"/>
      <c r="H16" s="339"/>
      <c r="I16" s="339"/>
      <c r="J16" s="307" t="str">
        <f>IF(AND('Mapa de Riesgos'!$H$30="Alta",'Mapa de Riesgos'!$L$30="Leve"),CONCATENATE("R",'Mapa de Riesgos'!$A$30),"")</f>
        <v/>
      </c>
      <c r="K16" s="308"/>
      <c r="L16" s="308" t="str">
        <f>IF(AND('Mapa de Riesgos'!$H$36="Alta",'Mapa de Riesgos'!$L$36="Leve"),CONCATENATE("R",'Mapa de Riesgos'!$A$36),"")</f>
        <v/>
      </c>
      <c r="M16" s="308"/>
      <c r="N16" s="308" t="str">
        <f>IF(AND('Mapa de Riesgos'!$H$42="Alta",'Mapa de Riesgos'!$L$42="Leve"),CONCATENATE("R",'Mapa de Riesgos'!$A$42),"")</f>
        <v/>
      </c>
      <c r="O16" s="309"/>
      <c r="P16" s="307" t="str">
        <f>IF(AND('Mapa de Riesgos'!$H$30="Alta",'Mapa de Riesgos'!$L$30="Menor"),CONCATENATE("R",'Mapa de Riesgos'!$A$30),"")</f>
        <v/>
      </c>
      <c r="Q16" s="308"/>
      <c r="R16" s="308" t="str">
        <f>IF(AND('Mapa de Riesgos'!$H$36="Alta",'Mapa de Riesgos'!$L$36="Menor"),CONCATENATE("R",'Mapa de Riesgos'!$A$36),"")</f>
        <v/>
      </c>
      <c r="S16" s="308"/>
      <c r="T16" s="308" t="str">
        <f>IF(AND('Mapa de Riesgos'!$H$42="Alta",'Mapa de Riesgos'!$L$42="Menor"),CONCATENATE("R",'Mapa de Riesgos'!$A$42),"")</f>
        <v/>
      </c>
      <c r="U16" s="309"/>
      <c r="V16" s="325" t="str">
        <f>IF(AND('Mapa de Riesgos'!$H$30="Alta",'Mapa de Riesgos'!$L$30="Moderado"),CONCATENATE("R",'Mapa de Riesgos'!$A$30),"")</f>
        <v/>
      </c>
      <c r="W16" s="326"/>
      <c r="X16" s="326" t="str">
        <f>IF(AND('Mapa de Riesgos'!$H$36="Alta",'Mapa de Riesgos'!$L$36="Moderado"),CONCATENATE("R",'Mapa de Riesgos'!$A$36),"")</f>
        <v/>
      </c>
      <c r="Y16" s="326"/>
      <c r="Z16" s="326" t="str">
        <f>IF(AND('Mapa de Riesgos'!$H$42="Alta",'Mapa de Riesgos'!$L$42="Moderado"),CONCATENATE("R",'Mapa de Riesgos'!$A$42),"")</f>
        <v/>
      </c>
      <c r="AA16" s="327"/>
      <c r="AB16" s="325" t="str">
        <f>IF(AND('Mapa de Riesgos'!$H$30="Alta",'Mapa de Riesgos'!$L$30="Mayor"),CONCATENATE("R",'Mapa de Riesgos'!$A$30),"")</f>
        <v/>
      </c>
      <c r="AC16" s="326"/>
      <c r="AD16" s="326" t="str">
        <f>IF(AND('Mapa de Riesgos'!$H$36="Alta",'Mapa de Riesgos'!$L$36="Mayor"),CONCATENATE("R",'Mapa de Riesgos'!$A$36),"")</f>
        <v/>
      </c>
      <c r="AE16" s="326"/>
      <c r="AF16" s="326" t="str">
        <f>IF(AND('Mapa de Riesgos'!$H$42="Alta",'Mapa de Riesgos'!$L$42="Mayor"),CONCATENATE("R",'Mapa de Riesgos'!$A$42),"")</f>
        <v/>
      </c>
      <c r="AG16" s="327"/>
      <c r="AH16" s="316" t="str">
        <f>IF(AND('Mapa de Riesgos'!$H$30="Alta",'Mapa de Riesgos'!$L$30="Catastrófico"),CONCATENATE("R",'Mapa de Riesgos'!$A$30),"")</f>
        <v/>
      </c>
      <c r="AI16" s="317"/>
      <c r="AJ16" s="317" t="str">
        <f>IF(AND('Mapa de Riesgos'!$H$36="Alta",'Mapa de Riesgos'!$L$36="Catastrófico"),CONCATENATE("R",'Mapa de Riesgos'!$A$36),"")</f>
        <v/>
      </c>
      <c r="AK16" s="317"/>
      <c r="AL16" s="317" t="str">
        <f>IF(AND('Mapa de Riesgos'!$H$42="Alta",'Mapa de Riesgos'!$L$42="Catastrófico"),CONCATENATE("R",'Mapa de Riesgos'!$A$42),"")</f>
        <v/>
      </c>
      <c r="AM16" s="318"/>
      <c r="AN16" s="55"/>
      <c r="AO16" s="359"/>
      <c r="AP16" s="360"/>
      <c r="AQ16" s="360"/>
      <c r="AR16" s="360"/>
      <c r="AS16" s="360"/>
      <c r="AT16" s="361"/>
      <c r="AU16" s="55"/>
      <c r="AV16" s="55"/>
      <c r="AW16" s="55"/>
      <c r="AX16" s="55"/>
      <c r="AY16" s="55"/>
      <c r="AZ16" s="55"/>
      <c r="BA16" s="55"/>
      <c r="BB16" s="55"/>
      <c r="BC16" s="55"/>
      <c r="BD16" s="55"/>
      <c r="BE16" s="55"/>
      <c r="BF16" s="55"/>
      <c r="BG16" s="55"/>
      <c r="BH16" s="55"/>
      <c r="BI16" s="55"/>
      <c r="BJ16" s="55"/>
      <c r="BK16" s="55"/>
      <c r="BL16" s="55"/>
      <c r="BM16" s="55"/>
      <c r="BN16" s="55"/>
      <c r="BO16" s="55"/>
      <c r="BP16" s="55"/>
      <c r="BQ16" s="55"/>
      <c r="BR16" s="55"/>
      <c r="BS16" s="55"/>
      <c r="BT16" s="55"/>
      <c r="BU16" s="55"/>
      <c r="BV16" s="55"/>
      <c r="BW16" s="55"/>
      <c r="BX16" s="55"/>
      <c r="BY16" s="55"/>
      <c r="BZ16" s="55"/>
      <c r="CA16" s="55"/>
      <c r="CB16" s="55"/>
    </row>
    <row r="17" spans="1:80" ht="15" customHeight="1">
      <c r="A17" s="55"/>
      <c r="B17" s="345"/>
      <c r="C17" s="345"/>
      <c r="D17" s="346"/>
      <c r="E17" s="338"/>
      <c r="F17" s="339"/>
      <c r="G17" s="339"/>
      <c r="H17" s="339"/>
      <c r="I17" s="339"/>
      <c r="J17" s="307"/>
      <c r="K17" s="308"/>
      <c r="L17" s="308"/>
      <c r="M17" s="308"/>
      <c r="N17" s="308"/>
      <c r="O17" s="309"/>
      <c r="P17" s="307"/>
      <c r="Q17" s="308"/>
      <c r="R17" s="308"/>
      <c r="S17" s="308"/>
      <c r="T17" s="308"/>
      <c r="U17" s="309"/>
      <c r="V17" s="325"/>
      <c r="W17" s="326"/>
      <c r="X17" s="326"/>
      <c r="Y17" s="326"/>
      <c r="Z17" s="326"/>
      <c r="AA17" s="327"/>
      <c r="AB17" s="325"/>
      <c r="AC17" s="326"/>
      <c r="AD17" s="326"/>
      <c r="AE17" s="326"/>
      <c r="AF17" s="326"/>
      <c r="AG17" s="327"/>
      <c r="AH17" s="316"/>
      <c r="AI17" s="317"/>
      <c r="AJ17" s="317"/>
      <c r="AK17" s="317"/>
      <c r="AL17" s="317"/>
      <c r="AM17" s="318"/>
      <c r="AN17" s="55"/>
      <c r="AO17" s="359"/>
      <c r="AP17" s="360"/>
      <c r="AQ17" s="360"/>
      <c r="AR17" s="360"/>
      <c r="AS17" s="360"/>
      <c r="AT17" s="361"/>
      <c r="AU17" s="55"/>
      <c r="AV17" s="55"/>
      <c r="AW17" s="55"/>
      <c r="AX17" s="55"/>
      <c r="AY17" s="55"/>
      <c r="AZ17" s="55"/>
      <c r="BA17" s="55"/>
      <c r="BB17" s="55"/>
      <c r="BC17" s="55"/>
      <c r="BD17" s="55"/>
      <c r="BE17" s="55"/>
      <c r="BF17" s="55"/>
      <c r="BG17" s="55"/>
      <c r="BH17" s="55"/>
      <c r="BI17" s="55"/>
      <c r="BJ17" s="55"/>
      <c r="BK17" s="55"/>
      <c r="BL17" s="55"/>
      <c r="BM17" s="55"/>
      <c r="BN17" s="55"/>
      <c r="BO17" s="55"/>
      <c r="BP17" s="55"/>
      <c r="BQ17" s="55"/>
      <c r="BR17" s="55"/>
      <c r="BS17" s="55"/>
      <c r="BT17" s="55"/>
      <c r="BU17" s="55"/>
      <c r="BV17" s="55"/>
      <c r="BW17" s="55"/>
      <c r="BX17" s="55"/>
      <c r="BY17" s="55"/>
      <c r="BZ17" s="55"/>
      <c r="CA17" s="55"/>
      <c r="CB17" s="55"/>
    </row>
    <row r="18" spans="1:80" ht="15" customHeight="1">
      <c r="A18" s="55"/>
      <c r="B18" s="345"/>
      <c r="C18" s="345"/>
      <c r="D18" s="346"/>
      <c r="E18" s="338"/>
      <c r="F18" s="339"/>
      <c r="G18" s="339"/>
      <c r="H18" s="339"/>
      <c r="I18" s="339"/>
      <c r="J18" s="307" t="str">
        <f>IF(AND('Mapa de Riesgos'!$H$48="Alta",'Mapa de Riesgos'!$L$48="Leve"),CONCATENATE("R",'Mapa de Riesgos'!$A$48),"")</f>
        <v/>
      </c>
      <c r="K18" s="308"/>
      <c r="L18" s="308" t="str">
        <f>IF(AND('Mapa de Riesgos'!$H$54="Alta",'Mapa de Riesgos'!$L$54="Leve"),CONCATENATE("R",'Mapa de Riesgos'!$A$54),"")</f>
        <v/>
      </c>
      <c r="M18" s="308"/>
      <c r="N18" s="308" t="str">
        <f>IF(AND('Mapa de Riesgos'!$H$60="Alta",'Mapa de Riesgos'!$L$60="Leve"),CONCATENATE("R",'Mapa de Riesgos'!$A$60),"")</f>
        <v/>
      </c>
      <c r="O18" s="309"/>
      <c r="P18" s="307" t="str">
        <f>IF(AND('Mapa de Riesgos'!$H$48="Alta",'Mapa de Riesgos'!$L$48="Menor"),CONCATENATE("R",'Mapa de Riesgos'!$A$48),"")</f>
        <v/>
      </c>
      <c r="Q18" s="308"/>
      <c r="R18" s="308" t="str">
        <f>IF(AND('Mapa de Riesgos'!$H$54="Alta",'Mapa de Riesgos'!$L$54="Menor"),CONCATENATE("R",'Mapa de Riesgos'!$A$54),"")</f>
        <v/>
      </c>
      <c r="S18" s="308"/>
      <c r="T18" s="308" t="str">
        <f>IF(AND('Mapa de Riesgos'!$H$60="Alta",'Mapa de Riesgos'!$L$60="Menor"),CONCATENATE("R",'Mapa de Riesgos'!$A$60),"")</f>
        <v/>
      </c>
      <c r="U18" s="309"/>
      <c r="V18" s="325" t="str">
        <f>IF(AND('Mapa de Riesgos'!$H$48="Alta",'Mapa de Riesgos'!$L$48="Moderado"),CONCATENATE("R",'Mapa de Riesgos'!$A$48),"")</f>
        <v/>
      </c>
      <c r="W18" s="326"/>
      <c r="X18" s="326" t="str">
        <f>IF(AND('Mapa de Riesgos'!$H$54="Alta",'Mapa de Riesgos'!$L$54="Moderado"),CONCATENATE("R",'Mapa de Riesgos'!$A$54),"")</f>
        <v/>
      </c>
      <c r="Y18" s="326"/>
      <c r="Z18" s="326" t="str">
        <f>IF(AND('Mapa de Riesgos'!$H$60="Alta",'Mapa de Riesgos'!$L$60="Moderado"),CONCATENATE("R",'Mapa de Riesgos'!$A$60),"")</f>
        <v/>
      </c>
      <c r="AA18" s="327"/>
      <c r="AB18" s="325" t="str">
        <f>IF(AND('Mapa de Riesgos'!$H$48="Alta",'Mapa de Riesgos'!$L$48="Mayor"),CONCATENATE("R",'Mapa de Riesgos'!$A$48),"")</f>
        <v/>
      </c>
      <c r="AC18" s="326"/>
      <c r="AD18" s="326" t="str">
        <f>IF(AND('Mapa de Riesgos'!$H$54="Alta",'Mapa de Riesgos'!$L$54="Mayor"),CONCATENATE("R",'Mapa de Riesgos'!$A$54),"")</f>
        <v/>
      </c>
      <c r="AE18" s="326"/>
      <c r="AF18" s="326" t="str">
        <f>IF(AND('Mapa de Riesgos'!$H$60="Alta",'Mapa de Riesgos'!$L$60="Mayor"),CONCATENATE("R",'Mapa de Riesgos'!$A$60),"")</f>
        <v/>
      </c>
      <c r="AG18" s="327"/>
      <c r="AH18" s="316" t="str">
        <f>IF(AND('Mapa de Riesgos'!$H$48="Alta",'Mapa de Riesgos'!$L$48="Catastrófico"),CONCATENATE("R",'Mapa de Riesgos'!$A$48),"")</f>
        <v/>
      </c>
      <c r="AI18" s="317"/>
      <c r="AJ18" s="317" t="str">
        <f>IF(AND('Mapa de Riesgos'!$H$54="Alta",'Mapa de Riesgos'!$L$54="Catastrófico"),CONCATENATE("R",'Mapa de Riesgos'!$A$54),"")</f>
        <v/>
      </c>
      <c r="AK18" s="317"/>
      <c r="AL18" s="317" t="str">
        <f>IF(AND('Mapa de Riesgos'!$H$60="Alta",'Mapa de Riesgos'!$L$60="Catastrófico"),CONCATENATE("R",'Mapa de Riesgos'!$A$60),"")</f>
        <v/>
      </c>
      <c r="AM18" s="318"/>
      <c r="AN18" s="55"/>
      <c r="AO18" s="359"/>
      <c r="AP18" s="360"/>
      <c r="AQ18" s="360"/>
      <c r="AR18" s="360"/>
      <c r="AS18" s="360"/>
      <c r="AT18" s="361"/>
      <c r="AU18" s="55"/>
      <c r="AV18" s="55"/>
      <c r="AW18" s="55"/>
      <c r="AX18" s="55"/>
      <c r="AY18" s="55"/>
      <c r="AZ18" s="55"/>
      <c r="BA18" s="55"/>
      <c r="BB18" s="55"/>
      <c r="BC18" s="55"/>
      <c r="BD18" s="55"/>
      <c r="BE18" s="55"/>
      <c r="BF18" s="55"/>
      <c r="BG18" s="55"/>
      <c r="BH18" s="55"/>
      <c r="BI18" s="55"/>
      <c r="BJ18" s="55"/>
      <c r="BK18" s="55"/>
      <c r="BL18" s="55"/>
      <c r="BM18" s="55"/>
      <c r="BN18" s="55"/>
      <c r="BO18" s="55"/>
      <c r="BP18" s="55"/>
      <c r="BQ18" s="55"/>
      <c r="BR18" s="55"/>
      <c r="BS18" s="55"/>
      <c r="BT18" s="55"/>
      <c r="BU18" s="55"/>
      <c r="BV18" s="55"/>
      <c r="BW18" s="55"/>
      <c r="BX18" s="55"/>
      <c r="BY18" s="55"/>
      <c r="BZ18" s="55"/>
      <c r="CA18" s="55"/>
      <c r="CB18" s="55"/>
    </row>
    <row r="19" spans="1:80" ht="15" customHeight="1">
      <c r="A19" s="55"/>
      <c r="B19" s="345"/>
      <c r="C19" s="345"/>
      <c r="D19" s="346"/>
      <c r="E19" s="338"/>
      <c r="F19" s="339"/>
      <c r="G19" s="339"/>
      <c r="H19" s="339"/>
      <c r="I19" s="339"/>
      <c r="J19" s="307"/>
      <c r="K19" s="308"/>
      <c r="L19" s="308"/>
      <c r="M19" s="308"/>
      <c r="N19" s="308"/>
      <c r="O19" s="309"/>
      <c r="P19" s="307"/>
      <c r="Q19" s="308"/>
      <c r="R19" s="308"/>
      <c r="S19" s="308"/>
      <c r="T19" s="308"/>
      <c r="U19" s="309"/>
      <c r="V19" s="325"/>
      <c r="W19" s="326"/>
      <c r="X19" s="326"/>
      <c r="Y19" s="326"/>
      <c r="Z19" s="326"/>
      <c r="AA19" s="327"/>
      <c r="AB19" s="325"/>
      <c r="AC19" s="326"/>
      <c r="AD19" s="326"/>
      <c r="AE19" s="326"/>
      <c r="AF19" s="326"/>
      <c r="AG19" s="327"/>
      <c r="AH19" s="316"/>
      <c r="AI19" s="317"/>
      <c r="AJ19" s="317"/>
      <c r="AK19" s="317"/>
      <c r="AL19" s="317"/>
      <c r="AM19" s="318"/>
      <c r="AN19" s="55"/>
      <c r="AO19" s="359"/>
      <c r="AP19" s="360"/>
      <c r="AQ19" s="360"/>
      <c r="AR19" s="360"/>
      <c r="AS19" s="360"/>
      <c r="AT19" s="361"/>
      <c r="AU19" s="55"/>
      <c r="AV19" s="55"/>
      <c r="AW19" s="55"/>
      <c r="AX19" s="55"/>
      <c r="AY19" s="55"/>
      <c r="AZ19" s="55"/>
      <c r="BA19" s="55"/>
      <c r="BB19" s="55"/>
      <c r="BC19" s="55"/>
      <c r="BD19" s="55"/>
      <c r="BE19" s="55"/>
      <c r="BF19" s="55"/>
      <c r="BG19" s="55"/>
      <c r="BH19" s="55"/>
      <c r="BI19" s="55"/>
      <c r="BJ19" s="55"/>
      <c r="BK19" s="55"/>
      <c r="BL19" s="55"/>
      <c r="BM19" s="55"/>
      <c r="BN19" s="55"/>
      <c r="BO19" s="55"/>
      <c r="BP19" s="55"/>
      <c r="BQ19" s="55"/>
      <c r="BR19" s="55"/>
      <c r="BS19" s="55"/>
      <c r="BT19" s="55"/>
      <c r="BU19" s="55"/>
      <c r="BV19" s="55"/>
      <c r="BW19" s="55"/>
      <c r="BX19" s="55"/>
      <c r="BY19" s="55"/>
      <c r="BZ19" s="55"/>
      <c r="CA19" s="55"/>
      <c r="CB19" s="55"/>
    </row>
    <row r="20" spans="1:80" ht="15" customHeight="1">
      <c r="A20" s="55"/>
      <c r="B20" s="345"/>
      <c r="C20" s="345"/>
      <c r="D20" s="346"/>
      <c r="E20" s="338"/>
      <c r="F20" s="339"/>
      <c r="G20" s="339"/>
      <c r="H20" s="339"/>
      <c r="I20" s="339"/>
      <c r="J20" s="307" t="str">
        <f>IF(AND('Mapa de Riesgos'!$H$66="Alta",'Mapa de Riesgos'!$L$66="Leve"),CONCATENATE("R",'Mapa de Riesgos'!$A$66),"")</f>
        <v/>
      </c>
      <c r="K20" s="308"/>
      <c r="L20" s="308" t="str">
        <f>IF(AND('Mapa de Riesgos'!$H$72="Alta",'Mapa de Riesgos'!$L$72="Leve"),CONCATENATE("R",'Mapa de Riesgos'!$A$72),"")</f>
        <v/>
      </c>
      <c r="M20" s="308"/>
      <c r="N20" s="308" t="str">
        <f>IF(AND('Mapa de Riesgos'!$H$78="Alta",'Mapa de Riesgos'!$L$78="Leve"),CONCATENATE("R",'Mapa de Riesgos'!$A$78),"")</f>
        <v/>
      </c>
      <c r="O20" s="309"/>
      <c r="P20" s="307" t="str">
        <f>IF(AND('Mapa de Riesgos'!$H$66="Alta",'Mapa de Riesgos'!$L$66="Menor"),CONCATENATE("R",'Mapa de Riesgos'!$A$66),"")</f>
        <v/>
      </c>
      <c r="Q20" s="308"/>
      <c r="R20" s="308" t="str">
        <f>IF(AND('Mapa de Riesgos'!$H$72="Alta",'Mapa de Riesgos'!$L$72="Menor"),CONCATENATE("R",'Mapa de Riesgos'!$A$72),"")</f>
        <v/>
      </c>
      <c r="S20" s="308"/>
      <c r="T20" s="308" t="str">
        <f>IF(AND('Mapa de Riesgos'!$H$78="Alta",'Mapa de Riesgos'!$L$78="Menor"),CONCATENATE("R",'Mapa de Riesgos'!$A$78),"")</f>
        <v/>
      </c>
      <c r="U20" s="309"/>
      <c r="V20" s="325" t="str">
        <f>IF(AND('Mapa de Riesgos'!$H$66="Alta",'Mapa de Riesgos'!$L$66="Moderado"),CONCATENATE("R",'Mapa de Riesgos'!$A$66),"")</f>
        <v/>
      </c>
      <c r="W20" s="326"/>
      <c r="X20" s="326" t="str">
        <f>IF(AND('Mapa de Riesgos'!$H$72="Alta",'Mapa de Riesgos'!$L$72="Moderado"),CONCATENATE("R",'Mapa de Riesgos'!$A$72),"")</f>
        <v/>
      </c>
      <c r="Y20" s="326"/>
      <c r="Z20" s="326" t="str">
        <f>IF(AND('Mapa de Riesgos'!$H$78="Alta",'Mapa de Riesgos'!$L$78="Moderado"),CONCATENATE("R",'Mapa de Riesgos'!$A$78),"")</f>
        <v/>
      </c>
      <c r="AA20" s="327"/>
      <c r="AB20" s="325" t="str">
        <f>IF(AND('Mapa de Riesgos'!$H$66="Alta",'Mapa de Riesgos'!$L$66="Mayor"),CONCATENATE("R",'Mapa de Riesgos'!$A$66),"")</f>
        <v/>
      </c>
      <c r="AC20" s="326"/>
      <c r="AD20" s="326" t="str">
        <f>IF(AND('Mapa de Riesgos'!$H$72="Alta",'Mapa de Riesgos'!$L$72="Mayor"),CONCATENATE("R",'Mapa de Riesgos'!$A$72),"")</f>
        <v/>
      </c>
      <c r="AE20" s="326"/>
      <c r="AF20" s="326" t="str">
        <f>IF(AND('Mapa de Riesgos'!$H$78="Alta",'Mapa de Riesgos'!$L$78="Mayor"),CONCATENATE("R",'Mapa de Riesgos'!$A$78),"")</f>
        <v/>
      </c>
      <c r="AG20" s="327"/>
      <c r="AH20" s="316" t="str">
        <f>IF(AND('Mapa de Riesgos'!$H$66="Alta",'Mapa de Riesgos'!$L$66="Catastrófico"),CONCATENATE("R",'Mapa de Riesgos'!$A$66),"")</f>
        <v/>
      </c>
      <c r="AI20" s="317"/>
      <c r="AJ20" s="317" t="str">
        <f>IF(AND('Mapa de Riesgos'!$H$72="Alta",'Mapa de Riesgos'!$L$72="Catastrófico"),CONCATENATE("R",'Mapa de Riesgos'!$A$72),"")</f>
        <v/>
      </c>
      <c r="AK20" s="317"/>
      <c r="AL20" s="317" t="str">
        <f>IF(AND('Mapa de Riesgos'!$H$78="Alta",'Mapa de Riesgos'!$L$78="Catastrófico"),CONCATENATE("R",'Mapa de Riesgos'!$A$78),"")</f>
        <v/>
      </c>
      <c r="AM20" s="318"/>
      <c r="AN20" s="55"/>
      <c r="AO20" s="359"/>
      <c r="AP20" s="360"/>
      <c r="AQ20" s="360"/>
      <c r="AR20" s="360"/>
      <c r="AS20" s="360"/>
      <c r="AT20" s="361"/>
      <c r="AU20" s="55"/>
      <c r="AV20" s="55"/>
      <c r="AW20" s="55"/>
      <c r="AX20" s="55"/>
      <c r="AY20" s="55"/>
      <c r="AZ20" s="55"/>
      <c r="BA20" s="55"/>
      <c r="BB20" s="55"/>
      <c r="BC20" s="55"/>
      <c r="BD20" s="55"/>
      <c r="BE20" s="55"/>
      <c r="BF20" s="55"/>
      <c r="BG20" s="55"/>
      <c r="BH20" s="55"/>
      <c r="BI20" s="55"/>
      <c r="BJ20" s="55"/>
      <c r="BK20" s="55"/>
      <c r="BL20" s="55"/>
      <c r="BM20" s="55"/>
      <c r="BN20" s="55"/>
      <c r="BO20" s="55"/>
      <c r="BP20" s="55"/>
      <c r="BQ20" s="55"/>
      <c r="BR20" s="55"/>
      <c r="BS20" s="55"/>
      <c r="BT20" s="55"/>
      <c r="BU20" s="55"/>
      <c r="BV20" s="55"/>
      <c r="BW20" s="55"/>
      <c r="BX20" s="55"/>
      <c r="BY20" s="55"/>
      <c r="BZ20" s="55"/>
      <c r="CA20" s="55"/>
      <c r="CB20" s="55"/>
    </row>
    <row r="21" spans="1:80" ht="15.75" customHeight="1" thickBot="1">
      <c r="A21" s="55"/>
      <c r="B21" s="345"/>
      <c r="C21" s="345"/>
      <c r="D21" s="346"/>
      <c r="E21" s="341"/>
      <c r="F21" s="342"/>
      <c r="G21" s="342"/>
      <c r="H21" s="342"/>
      <c r="I21" s="342"/>
      <c r="J21" s="310"/>
      <c r="K21" s="311"/>
      <c r="L21" s="311"/>
      <c r="M21" s="311"/>
      <c r="N21" s="311"/>
      <c r="O21" s="312"/>
      <c r="P21" s="310"/>
      <c r="Q21" s="311"/>
      <c r="R21" s="311"/>
      <c r="S21" s="311"/>
      <c r="T21" s="311"/>
      <c r="U21" s="312"/>
      <c r="V21" s="328"/>
      <c r="W21" s="329"/>
      <c r="X21" s="329"/>
      <c r="Y21" s="329"/>
      <c r="Z21" s="329"/>
      <c r="AA21" s="330"/>
      <c r="AB21" s="328"/>
      <c r="AC21" s="329"/>
      <c r="AD21" s="329"/>
      <c r="AE21" s="329"/>
      <c r="AF21" s="329"/>
      <c r="AG21" s="330"/>
      <c r="AH21" s="319"/>
      <c r="AI21" s="320"/>
      <c r="AJ21" s="320"/>
      <c r="AK21" s="320"/>
      <c r="AL21" s="320"/>
      <c r="AM21" s="321"/>
      <c r="AN21" s="55"/>
      <c r="AO21" s="362"/>
      <c r="AP21" s="363"/>
      <c r="AQ21" s="363"/>
      <c r="AR21" s="363"/>
      <c r="AS21" s="363"/>
      <c r="AT21" s="364"/>
      <c r="AU21" s="55"/>
      <c r="AV21" s="55"/>
      <c r="AW21" s="55"/>
      <c r="AX21" s="55"/>
      <c r="AY21" s="55"/>
      <c r="AZ21" s="55"/>
      <c r="BA21" s="55"/>
      <c r="BB21" s="55"/>
      <c r="BC21" s="55"/>
      <c r="BD21" s="55"/>
      <c r="BE21" s="55"/>
      <c r="BF21" s="55"/>
      <c r="BG21" s="55"/>
      <c r="BH21" s="55"/>
      <c r="BI21" s="55"/>
      <c r="BJ21" s="55"/>
      <c r="BK21" s="55"/>
      <c r="BL21" s="55"/>
      <c r="BM21" s="55"/>
      <c r="BN21" s="55"/>
      <c r="BO21" s="55"/>
      <c r="BP21" s="55"/>
      <c r="BQ21" s="55"/>
      <c r="BR21" s="55"/>
      <c r="BS21" s="55"/>
      <c r="BT21" s="55"/>
      <c r="BU21" s="55"/>
      <c r="BV21" s="55"/>
      <c r="BW21" s="55"/>
      <c r="BX21" s="55"/>
      <c r="BY21" s="55"/>
      <c r="BZ21" s="55"/>
      <c r="CA21" s="55"/>
      <c r="CB21" s="55"/>
    </row>
    <row r="22" spans="1:80">
      <c r="A22" s="55"/>
      <c r="B22" s="345"/>
      <c r="C22" s="345"/>
      <c r="D22" s="346"/>
      <c r="E22" s="335" t="s">
        <v>142</v>
      </c>
      <c r="F22" s="336"/>
      <c r="G22" s="336"/>
      <c r="H22" s="336"/>
      <c r="I22" s="337"/>
      <c r="J22" s="313" t="str">
        <f>IF(AND('Mapa de Riesgos'!$H$12="Media",'Mapa de Riesgos'!$L$12="Leve"),CONCATENATE("R",'Mapa de Riesgos'!$A$12),"")</f>
        <v/>
      </c>
      <c r="K22" s="314"/>
      <c r="L22" s="314" t="str">
        <f>IF(AND('Mapa de Riesgos'!$H$18="Media",'Mapa de Riesgos'!$L$18="Leve"),CONCATENATE("R",'Mapa de Riesgos'!$A$18),"")</f>
        <v/>
      </c>
      <c r="M22" s="314"/>
      <c r="N22" s="314" t="str">
        <f>IF(AND('Mapa de Riesgos'!$H$24="Media",'Mapa de Riesgos'!$L$24="Leve"),CONCATENATE("R",'Mapa de Riesgos'!$A$24),"")</f>
        <v/>
      </c>
      <c r="O22" s="315"/>
      <c r="P22" s="313" t="str">
        <f>IF(AND('Mapa de Riesgos'!$H$12="Media",'Mapa de Riesgos'!$L$12="Menor"),CONCATENATE("R",'Mapa de Riesgos'!$A$12),"")</f>
        <v/>
      </c>
      <c r="Q22" s="314"/>
      <c r="R22" s="314" t="str">
        <f>IF(AND('Mapa de Riesgos'!$H$18="Media",'Mapa de Riesgos'!$L$18="Menor"),CONCATENATE("R",'Mapa de Riesgos'!$A$18),"")</f>
        <v/>
      </c>
      <c r="S22" s="314"/>
      <c r="T22" s="314" t="str">
        <f>IF(AND('Mapa de Riesgos'!$H$24="Media",'Mapa de Riesgos'!$L$24="Menor"),CONCATENATE("R",'Mapa de Riesgos'!$A$24),"")</f>
        <v/>
      </c>
      <c r="U22" s="315"/>
      <c r="V22" s="313" t="str">
        <f>IF(AND('Mapa de Riesgos'!$H$12="Media",'Mapa de Riesgos'!$L$12="Moderado"),CONCATENATE("R",'Mapa de Riesgos'!$A$12),"")</f>
        <v/>
      </c>
      <c r="W22" s="314"/>
      <c r="X22" s="314" t="str">
        <f>IF(AND('Mapa de Riesgos'!$H$18="Media",'Mapa de Riesgos'!$L$18="Moderado"),CONCATENATE("R",'Mapa de Riesgos'!$A$18),"")</f>
        <v/>
      </c>
      <c r="Y22" s="314"/>
      <c r="Z22" s="314" t="str">
        <f>IF(AND('Mapa de Riesgos'!$H$24="Media",'Mapa de Riesgos'!$L$24="Moderado"),CONCATENATE("R",'Mapa de Riesgos'!$A$24),"")</f>
        <v/>
      </c>
      <c r="AA22" s="315"/>
      <c r="AB22" s="331" t="str">
        <f>IF(AND('Mapa de Riesgos'!$H$12="Media",'Mapa de Riesgos'!$L$12="Mayor"),CONCATENATE("R",'Mapa de Riesgos'!$A$12),"")</f>
        <v>R1</v>
      </c>
      <c r="AC22" s="332"/>
      <c r="AD22" s="332" t="str">
        <f>IF(AND('Mapa de Riesgos'!$H$18="Media",'Mapa de Riesgos'!$L$18="Mayor"),CONCATENATE("R",'Mapa de Riesgos'!$A$18),"")</f>
        <v/>
      </c>
      <c r="AE22" s="332"/>
      <c r="AF22" s="332" t="str">
        <f>IF(AND('Mapa de Riesgos'!$H$24="Media",'Mapa de Riesgos'!$L$24="Mayor"),CONCATENATE("R",'Mapa de Riesgos'!$A$24),"")</f>
        <v/>
      </c>
      <c r="AG22" s="333"/>
      <c r="AH22" s="322" t="str">
        <f>IF(AND('Mapa de Riesgos'!$H$12="Media",'Mapa de Riesgos'!$L$12="Catastrófico"),CONCATENATE("R",'Mapa de Riesgos'!$A$12),"")</f>
        <v/>
      </c>
      <c r="AI22" s="323"/>
      <c r="AJ22" s="323" t="str">
        <f>IF(AND('Mapa de Riesgos'!$H$18="Media",'Mapa de Riesgos'!$L$18="Catastrófico"),CONCATENATE("R",'Mapa de Riesgos'!$A$18),"")</f>
        <v/>
      </c>
      <c r="AK22" s="323"/>
      <c r="AL22" s="323" t="str">
        <f>IF(AND('Mapa de Riesgos'!$H$24="Media",'Mapa de Riesgos'!$L$24="Catastrófico"),CONCATENATE("R",'Mapa de Riesgos'!$A$24),"")</f>
        <v/>
      </c>
      <c r="AM22" s="324"/>
      <c r="AN22" s="55"/>
      <c r="AO22" s="365" t="s">
        <v>143</v>
      </c>
      <c r="AP22" s="366"/>
      <c r="AQ22" s="366"/>
      <c r="AR22" s="366"/>
      <c r="AS22" s="366"/>
      <c r="AT22" s="367"/>
      <c r="AU22" s="55"/>
      <c r="AV22" s="55"/>
      <c r="AW22" s="55"/>
      <c r="AX22" s="55"/>
      <c r="AY22" s="55"/>
      <c r="AZ22" s="55"/>
      <c r="BA22" s="55"/>
      <c r="BB22" s="55"/>
      <c r="BC22" s="55"/>
      <c r="BD22" s="55"/>
      <c r="BE22" s="55"/>
      <c r="BF22" s="55"/>
      <c r="BG22" s="55"/>
      <c r="BH22" s="55"/>
      <c r="BI22" s="55"/>
      <c r="BJ22" s="55"/>
      <c r="BK22" s="55"/>
      <c r="BL22" s="55"/>
      <c r="BM22" s="55"/>
      <c r="BN22" s="55"/>
      <c r="BO22" s="55"/>
      <c r="BP22" s="55"/>
      <c r="BQ22" s="55"/>
      <c r="BR22" s="55"/>
      <c r="BS22" s="55"/>
      <c r="BT22" s="55"/>
      <c r="BU22" s="55"/>
      <c r="BV22" s="55"/>
      <c r="BW22" s="55"/>
      <c r="BX22" s="55"/>
      <c r="BY22" s="55"/>
      <c r="BZ22" s="55"/>
      <c r="CA22" s="55"/>
      <c r="CB22" s="55"/>
    </row>
    <row r="23" spans="1:80">
      <c r="A23" s="55"/>
      <c r="B23" s="345"/>
      <c r="C23" s="345"/>
      <c r="D23" s="346"/>
      <c r="E23" s="338"/>
      <c r="F23" s="339"/>
      <c r="G23" s="339"/>
      <c r="H23" s="339"/>
      <c r="I23" s="340"/>
      <c r="J23" s="307"/>
      <c r="K23" s="308"/>
      <c r="L23" s="308"/>
      <c r="M23" s="308"/>
      <c r="N23" s="308"/>
      <c r="O23" s="309"/>
      <c r="P23" s="307"/>
      <c r="Q23" s="308"/>
      <c r="R23" s="308"/>
      <c r="S23" s="308"/>
      <c r="T23" s="308"/>
      <c r="U23" s="309"/>
      <c r="V23" s="307"/>
      <c r="W23" s="308"/>
      <c r="X23" s="308"/>
      <c r="Y23" s="308"/>
      <c r="Z23" s="308"/>
      <c r="AA23" s="309"/>
      <c r="AB23" s="325"/>
      <c r="AC23" s="326"/>
      <c r="AD23" s="326"/>
      <c r="AE23" s="326"/>
      <c r="AF23" s="326"/>
      <c r="AG23" s="327"/>
      <c r="AH23" s="316"/>
      <c r="AI23" s="317"/>
      <c r="AJ23" s="317"/>
      <c r="AK23" s="317"/>
      <c r="AL23" s="317"/>
      <c r="AM23" s="318"/>
      <c r="AN23" s="55"/>
      <c r="AO23" s="368"/>
      <c r="AP23" s="369"/>
      <c r="AQ23" s="369"/>
      <c r="AR23" s="369"/>
      <c r="AS23" s="369"/>
      <c r="AT23" s="370"/>
      <c r="AU23" s="55"/>
      <c r="AV23" s="55"/>
      <c r="AW23" s="55"/>
      <c r="AX23" s="55"/>
      <c r="AY23" s="55"/>
      <c r="AZ23" s="55"/>
      <c r="BA23" s="55"/>
      <c r="BB23" s="55"/>
      <c r="BC23" s="55"/>
      <c r="BD23" s="55"/>
      <c r="BE23" s="55"/>
      <c r="BF23" s="55"/>
      <c r="BG23" s="55"/>
      <c r="BH23" s="55"/>
      <c r="BI23" s="55"/>
      <c r="BJ23" s="55"/>
      <c r="BK23" s="55"/>
      <c r="BL23" s="55"/>
      <c r="BM23" s="55"/>
      <c r="BN23" s="55"/>
      <c r="BO23" s="55"/>
      <c r="BP23" s="55"/>
      <c r="BQ23" s="55"/>
      <c r="BR23" s="55"/>
      <c r="BS23" s="55"/>
      <c r="BT23" s="55"/>
      <c r="BU23" s="55"/>
      <c r="BV23" s="55"/>
      <c r="BW23" s="55"/>
      <c r="BX23" s="55"/>
      <c r="BY23" s="55"/>
      <c r="BZ23" s="55"/>
      <c r="CA23" s="55"/>
      <c r="CB23" s="55"/>
    </row>
    <row r="24" spans="1:80">
      <c r="A24" s="55"/>
      <c r="B24" s="345"/>
      <c r="C24" s="345"/>
      <c r="D24" s="346"/>
      <c r="E24" s="338"/>
      <c r="F24" s="339"/>
      <c r="G24" s="339"/>
      <c r="H24" s="339"/>
      <c r="I24" s="340"/>
      <c r="J24" s="307" t="str">
        <f>IF(AND('Mapa de Riesgos'!$H$30="Media",'Mapa de Riesgos'!$L$30="Leve"),CONCATENATE("R",'Mapa de Riesgos'!$A$30),"")</f>
        <v/>
      </c>
      <c r="K24" s="308"/>
      <c r="L24" s="308" t="str">
        <f>IF(AND('Mapa de Riesgos'!$H$36="Media",'Mapa de Riesgos'!$L$36="Leve"),CONCATENATE("R",'Mapa de Riesgos'!$A$36),"")</f>
        <v/>
      </c>
      <c r="M24" s="308"/>
      <c r="N24" s="308" t="str">
        <f>IF(AND('Mapa de Riesgos'!$H$42="Media",'Mapa de Riesgos'!$L$42="Leve"),CONCATENATE("R",'Mapa de Riesgos'!$A$42),"")</f>
        <v/>
      </c>
      <c r="O24" s="309"/>
      <c r="P24" s="307" t="str">
        <f>IF(AND('Mapa de Riesgos'!$H$30="Media",'Mapa de Riesgos'!$L$30="Menor"),CONCATENATE("R",'Mapa de Riesgos'!$A$30),"")</f>
        <v/>
      </c>
      <c r="Q24" s="308"/>
      <c r="R24" s="308" t="str">
        <f>IF(AND('Mapa de Riesgos'!$H$36="Media",'Mapa de Riesgos'!$L$36="Menor"),CONCATENATE("R",'Mapa de Riesgos'!$A$36),"")</f>
        <v/>
      </c>
      <c r="S24" s="308"/>
      <c r="T24" s="308" t="str">
        <f>IF(AND('Mapa de Riesgos'!$H$42="Media",'Mapa de Riesgos'!$L$42="Menor"),CONCATENATE("R",'Mapa de Riesgos'!$A$42),"")</f>
        <v/>
      </c>
      <c r="U24" s="309"/>
      <c r="V24" s="307" t="str">
        <f>IF(AND('Mapa de Riesgos'!$H$30="Media",'Mapa de Riesgos'!$L$30="Moderado"),CONCATENATE("R",'Mapa de Riesgos'!$A$30),"")</f>
        <v/>
      </c>
      <c r="W24" s="308"/>
      <c r="X24" s="308" t="str">
        <f>IF(AND('Mapa de Riesgos'!$H$36="Media",'Mapa de Riesgos'!$L$36="Moderado"),CONCATENATE("R",'Mapa de Riesgos'!$A$36),"")</f>
        <v/>
      </c>
      <c r="Y24" s="308"/>
      <c r="Z24" s="308" t="str">
        <f>IF(AND('Mapa de Riesgos'!$H$42="Media",'Mapa de Riesgos'!$L$42="Moderado"),CONCATENATE("R",'Mapa de Riesgos'!$A$42),"")</f>
        <v/>
      </c>
      <c r="AA24" s="309"/>
      <c r="AB24" s="325" t="str">
        <f>IF(AND('Mapa de Riesgos'!$H$30="Media",'Mapa de Riesgos'!$L$30="Mayor"),CONCATENATE("R",'Mapa de Riesgos'!$A$30),"")</f>
        <v/>
      </c>
      <c r="AC24" s="326"/>
      <c r="AD24" s="326" t="str">
        <f>IF(AND('Mapa de Riesgos'!$H$36="Media",'Mapa de Riesgos'!$L$36="Mayor"),CONCATENATE("R",'Mapa de Riesgos'!$A$36),"")</f>
        <v/>
      </c>
      <c r="AE24" s="326"/>
      <c r="AF24" s="326" t="str">
        <f>IF(AND('Mapa de Riesgos'!$H$42="Media",'Mapa de Riesgos'!$L$42="Mayor"),CONCATENATE("R",'Mapa de Riesgos'!$A$42),"")</f>
        <v/>
      </c>
      <c r="AG24" s="327"/>
      <c r="AH24" s="316" t="str">
        <f>IF(AND('Mapa de Riesgos'!$H$30="Media",'Mapa de Riesgos'!$L$30="Catastrófico"),CONCATENATE("R",'Mapa de Riesgos'!$A$30),"")</f>
        <v/>
      </c>
      <c r="AI24" s="317"/>
      <c r="AJ24" s="317" t="str">
        <f>IF(AND('Mapa de Riesgos'!$H$36="Media",'Mapa de Riesgos'!$L$36="Catastrófico"),CONCATENATE("R",'Mapa de Riesgos'!$A$36),"")</f>
        <v/>
      </c>
      <c r="AK24" s="317"/>
      <c r="AL24" s="317" t="str">
        <f>IF(AND('Mapa de Riesgos'!$H$42="Media",'Mapa de Riesgos'!$L$42="Catastrófico"),CONCATENATE("R",'Mapa de Riesgos'!$A$42),"")</f>
        <v/>
      </c>
      <c r="AM24" s="318"/>
      <c r="AN24" s="55"/>
      <c r="AO24" s="368"/>
      <c r="AP24" s="369"/>
      <c r="AQ24" s="369"/>
      <c r="AR24" s="369"/>
      <c r="AS24" s="369"/>
      <c r="AT24" s="370"/>
      <c r="AU24" s="55"/>
      <c r="AV24" s="55"/>
      <c r="AW24" s="55"/>
      <c r="AX24" s="55"/>
      <c r="AY24" s="55"/>
      <c r="AZ24" s="55"/>
      <c r="BA24" s="55"/>
      <c r="BB24" s="55"/>
      <c r="BC24" s="55"/>
      <c r="BD24" s="55"/>
      <c r="BE24" s="55"/>
      <c r="BF24" s="55"/>
      <c r="BG24" s="55"/>
      <c r="BH24" s="55"/>
      <c r="BI24" s="55"/>
      <c r="BJ24" s="55"/>
      <c r="BK24" s="55"/>
      <c r="BL24" s="55"/>
      <c r="BM24" s="55"/>
      <c r="BN24" s="55"/>
      <c r="BO24" s="55"/>
      <c r="BP24" s="55"/>
      <c r="BQ24" s="55"/>
      <c r="BR24" s="55"/>
      <c r="BS24" s="55"/>
      <c r="BT24" s="55"/>
      <c r="BU24" s="55"/>
      <c r="BV24" s="55"/>
      <c r="BW24" s="55"/>
      <c r="BX24" s="55"/>
      <c r="BY24" s="55"/>
      <c r="BZ24" s="55"/>
      <c r="CA24" s="55"/>
      <c r="CB24" s="55"/>
    </row>
    <row r="25" spans="1:80">
      <c r="A25" s="55"/>
      <c r="B25" s="345"/>
      <c r="C25" s="345"/>
      <c r="D25" s="346"/>
      <c r="E25" s="338"/>
      <c r="F25" s="339"/>
      <c r="G25" s="339"/>
      <c r="H25" s="339"/>
      <c r="I25" s="340"/>
      <c r="J25" s="307"/>
      <c r="K25" s="308"/>
      <c r="L25" s="308"/>
      <c r="M25" s="308"/>
      <c r="N25" s="308"/>
      <c r="O25" s="309"/>
      <c r="P25" s="307"/>
      <c r="Q25" s="308"/>
      <c r="R25" s="308"/>
      <c r="S25" s="308"/>
      <c r="T25" s="308"/>
      <c r="U25" s="309"/>
      <c r="V25" s="307"/>
      <c r="W25" s="308"/>
      <c r="X25" s="308"/>
      <c r="Y25" s="308"/>
      <c r="Z25" s="308"/>
      <c r="AA25" s="309"/>
      <c r="AB25" s="325"/>
      <c r="AC25" s="326"/>
      <c r="AD25" s="326"/>
      <c r="AE25" s="326"/>
      <c r="AF25" s="326"/>
      <c r="AG25" s="327"/>
      <c r="AH25" s="316"/>
      <c r="AI25" s="317"/>
      <c r="AJ25" s="317"/>
      <c r="AK25" s="317"/>
      <c r="AL25" s="317"/>
      <c r="AM25" s="318"/>
      <c r="AN25" s="55"/>
      <c r="AO25" s="368"/>
      <c r="AP25" s="369"/>
      <c r="AQ25" s="369"/>
      <c r="AR25" s="369"/>
      <c r="AS25" s="369"/>
      <c r="AT25" s="370"/>
      <c r="AU25" s="55"/>
      <c r="AV25" s="55"/>
      <c r="AW25" s="55"/>
      <c r="AX25" s="55"/>
      <c r="AY25" s="55"/>
      <c r="AZ25" s="55"/>
      <c r="BA25" s="55"/>
      <c r="BB25" s="55"/>
      <c r="BC25" s="55"/>
      <c r="BD25" s="55"/>
      <c r="BE25" s="55"/>
      <c r="BF25" s="55"/>
      <c r="BG25" s="55"/>
      <c r="BH25" s="55"/>
      <c r="BI25" s="55"/>
      <c r="BJ25" s="55"/>
      <c r="BK25" s="55"/>
      <c r="BL25" s="55"/>
      <c r="BM25" s="55"/>
      <c r="BN25" s="55"/>
      <c r="BO25" s="55"/>
      <c r="BP25" s="55"/>
      <c r="BQ25" s="55"/>
      <c r="BR25" s="55"/>
      <c r="BS25" s="55"/>
      <c r="BT25" s="55"/>
      <c r="BU25" s="55"/>
      <c r="BV25" s="55"/>
      <c r="BW25" s="55"/>
      <c r="BX25" s="55"/>
      <c r="BY25" s="55"/>
      <c r="BZ25" s="55"/>
      <c r="CA25" s="55"/>
      <c r="CB25" s="55"/>
    </row>
    <row r="26" spans="1:80">
      <c r="A26" s="55"/>
      <c r="B26" s="345"/>
      <c r="C26" s="345"/>
      <c r="D26" s="346"/>
      <c r="E26" s="338"/>
      <c r="F26" s="339"/>
      <c r="G26" s="339"/>
      <c r="H26" s="339"/>
      <c r="I26" s="340"/>
      <c r="J26" s="307" t="str">
        <f>IF(AND('Mapa de Riesgos'!$H$48="Media",'Mapa de Riesgos'!$L$48="Leve"),CONCATENATE("R",'Mapa de Riesgos'!$A$48),"")</f>
        <v/>
      </c>
      <c r="K26" s="308"/>
      <c r="L26" s="308" t="str">
        <f>IF(AND('Mapa de Riesgos'!$H$54="Media",'Mapa de Riesgos'!$L$54="Leve"),CONCATENATE("R",'Mapa de Riesgos'!$A$54),"")</f>
        <v/>
      </c>
      <c r="M26" s="308"/>
      <c r="N26" s="308" t="str">
        <f>IF(AND('Mapa de Riesgos'!$H$60="Media",'Mapa de Riesgos'!$L$60="Leve"),CONCATENATE("R",'Mapa de Riesgos'!$A$60),"")</f>
        <v/>
      </c>
      <c r="O26" s="309"/>
      <c r="P26" s="307" t="str">
        <f>IF(AND('Mapa de Riesgos'!$H$48="Media",'Mapa de Riesgos'!$L$48="Menor"),CONCATENATE("R",'Mapa de Riesgos'!$A$48),"")</f>
        <v/>
      </c>
      <c r="Q26" s="308"/>
      <c r="R26" s="308" t="str">
        <f>IF(AND('Mapa de Riesgos'!$H$54="Media",'Mapa de Riesgos'!$L$54="Menor"),CONCATENATE("R",'Mapa de Riesgos'!$A$54),"")</f>
        <v/>
      </c>
      <c r="S26" s="308"/>
      <c r="T26" s="308" t="str">
        <f>IF(AND('Mapa de Riesgos'!$H$60="Media",'Mapa de Riesgos'!$L$60="Menor"),CONCATENATE("R",'Mapa de Riesgos'!$A$60),"")</f>
        <v/>
      </c>
      <c r="U26" s="309"/>
      <c r="V26" s="307" t="str">
        <f>IF(AND('Mapa de Riesgos'!$H$48="Media",'Mapa de Riesgos'!$L$48="Moderado"),CONCATENATE("R",'Mapa de Riesgos'!$A$48),"")</f>
        <v/>
      </c>
      <c r="W26" s="308"/>
      <c r="X26" s="308" t="str">
        <f>IF(AND('Mapa de Riesgos'!$H$54="Media",'Mapa de Riesgos'!$L$54="Moderado"),CONCATENATE("R",'Mapa de Riesgos'!$A$54),"")</f>
        <v/>
      </c>
      <c r="Y26" s="308"/>
      <c r="Z26" s="308" t="str">
        <f>IF(AND('Mapa de Riesgos'!$H$60="Media",'Mapa de Riesgos'!$L$60="Moderado"),CONCATENATE("R",'Mapa de Riesgos'!$A$60),"")</f>
        <v/>
      </c>
      <c r="AA26" s="309"/>
      <c r="AB26" s="325" t="str">
        <f>IF(AND('Mapa de Riesgos'!$H$48="Media",'Mapa de Riesgos'!$L$48="Mayor"),CONCATENATE("R",'Mapa de Riesgos'!$A$48),"")</f>
        <v/>
      </c>
      <c r="AC26" s="326"/>
      <c r="AD26" s="326" t="str">
        <f>IF(AND('Mapa de Riesgos'!$H$54="Media",'Mapa de Riesgos'!$L$54="Mayor"),CONCATENATE("R",'Mapa de Riesgos'!$A$54),"")</f>
        <v/>
      </c>
      <c r="AE26" s="326"/>
      <c r="AF26" s="326" t="str">
        <f>IF(AND('Mapa de Riesgos'!$H$60="Media",'Mapa de Riesgos'!$L$60="Mayor"),CONCATENATE("R",'Mapa de Riesgos'!$A$60),"")</f>
        <v/>
      </c>
      <c r="AG26" s="327"/>
      <c r="AH26" s="316" t="str">
        <f>IF(AND('Mapa de Riesgos'!$H$48="Media",'Mapa de Riesgos'!$L$48="Catastrófico"),CONCATENATE("R",'Mapa de Riesgos'!$A$48),"")</f>
        <v/>
      </c>
      <c r="AI26" s="317"/>
      <c r="AJ26" s="317" t="str">
        <f>IF(AND('Mapa de Riesgos'!$H$54="Media",'Mapa de Riesgos'!$L$54="Catastrófico"),CONCATENATE("R",'Mapa de Riesgos'!$A$54),"")</f>
        <v/>
      </c>
      <c r="AK26" s="317"/>
      <c r="AL26" s="317" t="str">
        <f>IF(AND('Mapa de Riesgos'!$H$60="Media",'Mapa de Riesgos'!$L$60="Catastrófico"),CONCATENATE("R",'Mapa de Riesgos'!$A$60),"")</f>
        <v/>
      </c>
      <c r="AM26" s="318"/>
      <c r="AN26" s="55"/>
      <c r="AO26" s="368"/>
      <c r="AP26" s="369"/>
      <c r="AQ26" s="369"/>
      <c r="AR26" s="369"/>
      <c r="AS26" s="369"/>
      <c r="AT26" s="370"/>
      <c r="AU26" s="55"/>
      <c r="AV26" s="55"/>
      <c r="AW26" s="55"/>
      <c r="AX26" s="55"/>
      <c r="AY26" s="55"/>
      <c r="AZ26" s="55"/>
      <c r="BA26" s="55"/>
      <c r="BB26" s="55"/>
      <c r="BC26" s="55"/>
      <c r="BD26" s="55"/>
      <c r="BE26" s="55"/>
      <c r="BF26" s="55"/>
      <c r="BG26" s="55"/>
      <c r="BH26" s="55"/>
      <c r="BI26" s="55"/>
      <c r="BJ26" s="55"/>
      <c r="BK26" s="55"/>
      <c r="BL26" s="55"/>
      <c r="BM26" s="55"/>
      <c r="BN26" s="55"/>
      <c r="BO26" s="55"/>
      <c r="BP26" s="55"/>
      <c r="BQ26" s="55"/>
      <c r="BR26" s="55"/>
      <c r="BS26" s="55"/>
      <c r="BT26" s="55"/>
      <c r="BU26" s="55"/>
      <c r="BV26" s="55"/>
      <c r="BW26" s="55"/>
      <c r="BX26" s="55"/>
      <c r="BY26" s="55"/>
      <c r="BZ26" s="55"/>
      <c r="CA26" s="55"/>
      <c r="CB26" s="55"/>
    </row>
    <row r="27" spans="1:80">
      <c r="A27" s="55"/>
      <c r="B27" s="345"/>
      <c r="C27" s="345"/>
      <c r="D27" s="346"/>
      <c r="E27" s="338"/>
      <c r="F27" s="339"/>
      <c r="G27" s="339"/>
      <c r="H27" s="339"/>
      <c r="I27" s="340"/>
      <c r="J27" s="307"/>
      <c r="K27" s="308"/>
      <c r="L27" s="308"/>
      <c r="M27" s="308"/>
      <c r="N27" s="308"/>
      <c r="O27" s="309"/>
      <c r="P27" s="307"/>
      <c r="Q27" s="308"/>
      <c r="R27" s="308"/>
      <c r="S27" s="308"/>
      <c r="T27" s="308"/>
      <c r="U27" s="309"/>
      <c r="V27" s="307"/>
      <c r="W27" s="308"/>
      <c r="X27" s="308"/>
      <c r="Y27" s="308"/>
      <c r="Z27" s="308"/>
      <c r="AA27" s="309"/>
      <c r="AB27" s="325"/>
      <c r="AC27" s="326"/>
      <c r="AD27" s="326"/>
      <c r="AE27" s="326"/>
      <c r="AF27" s="326"/>
      <c r="AG27" s="327"/>
      <c r="AH27" s="316"/>
      <c r="AI27" s="317"/>
      <c r="AJ27" s="317"/>
      <c r="AK27" s="317"/>
      <c r="AL27" s="317"/>
      <c r="AM27" s="318"/>
      <c r="AN27" s="55"/>
      <c r="AO27" s="368"/>
      <c r="AP27" s="369"/>
      <c r="AQ27" s="369"/>
      <c r="AR27" s="369"/>
      <c r="AS27" s="369"/>
      <c r="AT27" s="370"/>
      <c r="AU27" s="55"/>
      <c r="AV27" s="55"/>
      <c r="AW27" s="55"/>
      <c r="AX27" s="55"/>
      <c r="AY27" s="55"/>
      <c r="AZ27" s="55"/>
      <c r="BA27" s="55"/>
      <c r="BB27" s="55"/>
      <c r="BC27" s="55"/>
      <c r="BD27" s="55"/>
      <c r="BE27" s="55"/>
      <c r="BF27" s="55"/>
      <c r="BG27" s="55"/>
      <c r="BH27" s="55"/>
      <c r="BI27" s="55"/>
      <c r="BJ27" s="55"/>
      <c r="BK27" s="55"/>
      <c r="BL27" s="55"/>
      <c r="BM27" s="55"/>
      <c r="BN27" s="55"/>
      <c r="BO27" s="55"/>
      <c r="BP27" s="55"/>
      <c r="BQ27" s="55"/>
      <c r="BR27" s="55"/>
      <c r="BS27" s="55"/>
      <c r="BT27" s="55"/>
      <c r="BU27" s="55"/>
      <c r="BV27" s="55"/>
      <c r="BW27" s="55"/>
      <c r="BX27" s="55"/>
      <c r="BY27" s="55"/>
      <c r="BZ27" s="55"/>
      <c r="CA27" s="55"/>
      <c r="CB27" s="55"/>
    </row>
    <row r="28" spans="1:80">
      <c r="A28" s="55"/>
      <c r="B28" s="345"/>
      <c r="C28" s="345"/>
      <c r="D28" s="346"/>
      <c r="E28" s="338"/>
      <c r="F28" s="339"/>
      <c r="G28" s="339"/>
      <c r="H28" s="339"/>
      <c r="I28" s="340"/>
      <c r="J28" s="307" t="str">
        <f>IF(AND('Mapa de Riesgos'!$H$66="Media",'Mapa de Riesgos'!$L$66="Leve"),CONCATENATE("R",'Mapa de Riesgos'!$A$66),"")</f>
        <v/>
      </c>
      <c r="K28" s="308"/>
      <c r="L28" s="308" t="str">
        <f>IF(AND('Mapa de Riesgos'!$H$72="Media",'Mapa de Riesgos'!$L$72="Leve"),CONCATENATE("R",'Mapa de Riesgos'!$A$72),"")</f>
        <v/>
      </c>
      <c r="M28" s="308"/>
      <c r="N28" s="308" t="str">
        <f>IF(AND('Mapa de Riesgos'!$H$78="Media",'Mapa de Riesgos'!$L$78="Leve"),CONCATENATE("R",'Mapa de Riesgos'!$A$78),"")</f>
        <v/>
      </c>
      <c r="O28" s="309"/>
      <c r="P28" s="307" t="str">
        <f>IF(AND('Mapa de Riesgos'!$H$66="Media",'Mapa de Riesgos'!$L$66="Menor"),CONCATENATE("R",'Mapa de Riesgos'!$A$66),"")</f>
        <v/>
      </c>
      <c r="Q28" s="308"/>
      <c r="R28" s="308" t="str">
        <f>IF(AND('Mapa de Riesgos'!$H$72="Media",'Mapa de Riesgos'!$L$72="Menor"),CONCATENATE("R",'Mapa de Riesgos'!$A$72),"")</f>
        <v/>
      </c>
      <c r="S28" s="308"/>
      <c r="T28" s="308" t="str">
        <f>IF(AND('Mapa de Riesgos'!$H$78="Media",'Mapa de Riesgos'!$L$78="Menor"),CONCATENATE("R",'Mapa de Riesgos'!$A$78),"")</f>
        <v/>
      </c>
      <c r="U28" s="309"/>
      <c r="V28" s="307" t="str">
        <f>IF(AND('Mapa de Riesgos'!$H$66="Media",'Mapa de Riesgos'!$L$66="Moderado"),CONCATENATE("R",'Mapa de Riesgos'!$A$66),"")</f>
        <v/>
      </c>
      <c r="W28" s="308"/>
      <c r="X28" s="308" t="str">
        <f>IF(AND('Mapa de Riesgos'!$H$72="Media",'Mapa de Riesgos'!$L$72="Moderado"),CONCATENATE("R",'Mapa de Riesgos'!$A$72),"")</f>
        <v/>
      </c>
      <c r="Y28" s="308"/>
      <c r="Z28" s="308" t="str">
        <f>IF(AND('Mapa de Riesgos'!$H$78="Media",'Mapa de Riesgos'!$L$78="Moderado"),CONCATENATE("R",'Mapa de Riesgos'!$A$78),"")</f>
        <v/>
      </c>
      <c r="AA28" s="309"/>
      <c r="AB28" s="325" t="str">
        <f>IF(AND('Mapa de Riesgos'!$H$66="Media",'Mapa de Riesgos'!$L$66="Mayor"),CONCATENATE("R",'Mapa de Riesgos'!$A$66),"")</f>
        <v/>
      </c>
      <c r="AC28" s="326"/>
      <c r="AD28" s="326" t="str">
        <f>IF(AND('Mapa de Riesgos'!$H$72="Media",'Mapa de Riesgos'!$L$72="Mayor"),CONCATENATE("R",'Mapa de Riesgos'!$A$72),"")</f>
        <v/>
      </c>
      <c r="AE28" s="326"/>
      <c r="AF28" s="326" t="str">
        <f>IF(AND('Mapa de Riesgos'!$H$78="Media",'Mapa de Riesgos'!$L$78="Mayor"),CONCATENATE("R",'Mapa de Riesgos'!$A$78),"")</f>
        <v/>
      </c>
      <c r="AG28" s="327"/>
      <c r="AH28" s="316" t="str">
        <f>IF(AND('Mapa de Riesgos'!$H$66="Media",'Mapa de Riesgos'!$L$66="Catastrófico"),CONCATENATE("R",'Mapa de Riesgos'!$A$66),"")</f>
        <v/>
      </c>
      <c r="AI28" s="317"/>
      <c r="AJ28" s="317" t="str">
        <f>IF(AND('Mapa de Riesgos'!$H$72="Media",'Mapa de Riesgos'!$L$72="Catastrófico"),CONCATENATE("R",'Mapa de Riesgos'!$A$72),"")</f>
        <v/>
      </c>
      <c r="AK28" s="317"/>
      <c r="AL28" s="317" t="str">
        <f>IF(AND('Mapa de Riesgos'!$H$78="Media",'Mapa de Riesgos'!$L$78="Catastrófico"),CONCATENATE("R",'Mapa de Riesgos'!$A$78),"")</f>
        <v/>
      </c>
      <c r="AM28" s="318"/>
      <c r="AN28" s="55"/>
      <c r="AO28" s="368"/>
      <c r="AP28" s="369"/>
      <c r="AQ28" s="369"/>
      <c r="AR28" s="369"/>
      <c r="AS28" s="369"/>
      <c r="AT28" s="370"/>
      <c r="AU28" s="55"/>
      <c r="AV28" s="55"/>
      <c r="AW28" s="55"/>
      <c r="AX28" s="55"/>
      <c r="AY28" s="55"/>
      <c r="AZ28" s="55"/>
      <c r="BA28" s="55"/>
      <c r="BB28" s="55"/>
      <c r="BC28" s="55"/>
      <c r="BD28" s="55"/>
      <c r="BE28" s="55"/>
      <c r="BF28" s="55"/>
      <c r="BG28" s="55"/>
      <c r="BH28" s="55"/>
      <c r="BI28" s="55"/>
      <c r="BJ28" s="55"/>
      <c r="BK28" s="55"/>
      <c r="BL28" s="55"/>
      <c r="BM28" s="55"/>
      <c r="BN28" s="55"/>
      <c r="BO28" s="55"/>
      <c r="BP28" s="55"/>
      <c r="BQ28" s="55"/>
      <c r="BR28" s="55"/>
      <c r="BS28" s="55"/>
      <c r="BT28" s="55"/>
      <c r="BU28" s="55"/>
      <c r="BV28" s="55"/>
      <c r="BW28" s="55"/>
      <c r="BX28" s="55"/>
      <c r="BY28" s="55"/>
      <c r="BZ28" s="55"/>
      <c r="CA28" s="55"/>
      <c r="CB28" s="55"/>
    </row>
    <row r="29" spans="1:80" ht="15.75" thickBot="1">
      <c r="A29" s="55"/>
      <c r="B29" s="345"/>
      <c r="C29" s="345"/>
      <c r="D29" s="346"/>
      <c r="E29" s="341"/>
      <c r="F29" s="342"/>
      <c r="G29" s="342"/>
      <c r="H29" s="342"/>
      <c r="I29" s="343"/>
      <c r="J29" s="307"/>
      <c r="K29" s="308"/>
      <c r="L29" s="308"/>
      <c r="M29" s="308"/>
      <c r="N29" s="308"/>
      <c r="O29" s="309"/>
      <c r="P29" s="310"/>
      <c r="Q29" s="311"/>
      <c r="R29" s="311"/>
      <c r="S29" s="311"/>
      <c r="T29" s="311"/>
      <c r="U29" s="312"/>
      <c r="V29" s="310"/>
      <c r="W29" s="311"/>
      <c r="X29" s="311"/>
      <c r="Y29" s="311"/>
      <c r="Z29" s="311"/>
      <c r="AA29" s="312"/>
      <c r="AB29" s="328"/>
      <c r="AC29" s="329"/>
      <c r="AD29" s="329"/>
      <c r="AE29" s="329"/>
      <c r="AF29" s="329"/>
      <c r="AG29" s="330"/>
      <c r="AH29" s="319"/>
      <c r="AI29" s="320"/>
      <c r="AJ29" s="320"/>
      <c r="AK29" s="320"/>
      <c r="AL29" s="320"/>
      <c r="AM29" s="321"/>
      <c r="AN29" s="55"/>
      <c r="AO29" s="371"/>
      <c r="AP29" s="372"/>
      <c r="AQ29" s="372"/>
      <c r="AR29" s="372"/>
      <c r="AS29" s="372"/>
      <c r="AT29" s="373"/>
      <c r="AU29" s="55"/>
      <c r="AV29" s="55"/>
      <c r="AW29" s="55"/>
      <c r="AX29" s="55"/>
      <c r="AY29" s="55"/>
      <c r="AZ29" s="55"/>
      <c r="BA29" s="55"/>
      <c r="BB29" s="55"/>
      <c r="BC29" s="55"/>
      <c r="BD29" s="55"/>
      <c r="BE29" s="55"/>
      <c r="BF29" s="55"/>
      <c r="BG29" s="55"/>
      <c r="BH29" s="55"/>
      <c r="BI29" s="55"/>
      <c r="BJ29" s="55"/>
      <c r="BK29" s="55"/>
      <c r="BL29" s="55"/>
      <c r="BM29" s="55"/>
      <c r="BN29" s="55"/>
      <c r="BO29" s="55"/>
      <c r="BP29" s="55"/>
      <c r="BQ29" s="55"/>
      <c r="BR29" s="55"/>
      <c r="BS29" s="55"/>
      <c r="BT29" s="55"/>
      <c r="BU29" s="55"/>
      <c r="BV29" s="55"/>
      <c r="BW29" s="55"/>
      <c r="BX29" s="55"/>
      <c r="BY29" s="55"/>
      <c r="BZ29" s="55"/>
      <c r="CA29" s="55"/>
      <c r="CB29" s="55"/>
    </row>
    <row r="30" spans="1:80">
      <c r="A30" s="55"/>
      <c r="B30" s="345"/>
      <c r="C30" s="345"/>
      <c r="D30" s="346"/>
      <c r="E30" s="335" t="s">
        <v>144</v>
      </c>
      <c r="F30" s="336"/>
      <c r="G30" s="336"/>
      <c r="H30" s="336"/>
      <c r="I30" s="336"/>
      <c r="J30" s="304" t="str">
        <f>IF(AND('Mapa de Riesgos'!$H$12="Baja",'Mapa de Riesgos'!$L$12="Leve"),CONCATENATE("R",'Mapa de Riesgos'!$A$12),"")</f>
        <v/>
      </c>
      <c r="K30" s="305"/>
      <c r="L30" s="305" t="str">
        <f>IF(AND('Mapa de Riesgos'!$H$18="Baja",'Mapa de Riesgos'!$L$18="Leve"),CONCATENATE("R",'Mapa de Riesgos'!$A$18),"")</f>
        <v/>
      </c>
      <c r="M30" s="305"/>
      <c r="N30" s="305" t="str">
        <f>IF(AND('Mapa de Riesgos'!$H$24="Baja",'Mapa de Riesgos'!$L$24="Leve"),CONCATENATE("R",'Mapa de Riesgos'!$A$24),"")</f>
        <v/>
      </c>
      <c r="O30" s="306"/>
      <c r="P30" s="314" t="str">
        <f>IF(AND('Mapa de Riesgos'!$H$12="Baja",'Mapa de Riesgos'!$L$12="Menor"),CONCATENATE("R",'Mapa de Riesgos'!$A$12),"")</f>
        <v/>
      </c>
      <c r="Q30" s="314"/>
      <c r="R30" s="314" t="str">
        <f>IF(AND('Mapa de Riesgos'!$H$18="Baja",'Mapa de Riesgos'!$L$18="Menor"),CONCATENATE("R",'Mapa de Riesgos'!$A$18),"")</f>
        <v/>
      </c>
      <c r="S30" s="314"/>
      <c r="T30" s="314" t="str">
        <f>IF(AND('Mapa de Riesgos'!$H$24="Baja",'Mapa de Riesgos'!$L$24="Menor"),CONCATENATE("R",'Mapa de Riesgos'!$A$24),"")</f>
        <v/>
      </c>
      <c r="U30" s="315"/>
      <c r="V30" s="313" t="str">
        <f>IF(AND('Mapa de Riesgos'!$H$12="Baja",'Mapa de Riesgos'!$L$12="Moderado"),CONCATENATE("R",'Mapa de Riesgos'!$A$12),"")</f>
        <v/>
      </c>
      <c r="W30" s="314"/>
      <c r="X30" s="314" t="str">
        <f>IF(AND('Mapa de Riesgos'!$H$18="Baja",'Mapa de Riesgos'!$L$18="Moderado"),CONCATENATE("R",'Mapa de Riesgos'!$A$18),"")</f>
        <v>R2</v>
      </c>
      <c r="Y30" s="314"/>
      <c r="Z30" s="314" t="str">
        <f>IF(AND('Mapa de Riesgos'!$H$24="Baja",'Mapa de Riesgos'!$L$24="Moderado"),CONCATENATE("R",'Mapa de Riesgos'!$A$24),"")</f>
        <v>R3</v>
      </c>
      <c r="AA30" s="315"/>
      <c r="AB30" s="331" t="str">
        <f>IF(AND('Mapa de Riesgos'!$H$12="Baja",'Mapa de Riesgos'!$L$12="Mayor"),CONCATENATE("R",'Mapa de Riesgos'!$A$12),"")</f>
        <v/>
      </c>
      <c r="AC30" s="332"/>
      <c r="AD30" s="332" t="str">
        <f>IF(AND('Mapa de Riesgos'!$H$18="Baja",'Mapa de Riesgos'!$L$18="Mayor"),CONCATENATE("R",'Mapa de Riesgos'!$A$18),"")</f>
        <v/>
      </c>
      <c r="AE30" s="332"/>
      <c r="AF30" s="332" t="str">
        <f>IF(AND('Mapa de Riesgos'!$H$24="Baja",'Mapa de Riesgos'!$L$24="Mayor"),CONCATENATE("R",'Mapa de Riesgos'!$A$24),"")</f>
        <v/>
      </c>
      <c r="AG30" s="333"/>
      <c r="AH30" s="322" t="str">
        <f>IF(AND('Mapa de Riesgos'!$H$12="Baja",'Mapa de Riesgos'!$L$12="Catastrófico"),CONCATENATE("R",'Mapa de Riesgos'!$A$12),"")</f>
        <v/>
      </c>
      <c r="AI30" s="323"/>
      <c r="AJ30" s="323" t="str">
        <f>IF(AND('Mapa de Riesgos'!$H$18="Baja",'Mapa de Riesgos'!$L$18="Catastrófico"),CONCATENATE("R",'Mapa de Riesgos'!$A$18),"")</f>
        <v/>
      </c>
      <c r="AK30" s="323"/>
      <c r="AL30" s="323" t="str">
        <f>IF(AND('Mapa de Riesgos'!$H$24="Baja",'Mapa de Riesgos'!$L$24="Catastrófico"),CONCATENATE("R",'Mapa de Riesgos'!$A$24),"")</f>
        <v/>
      </c>
      <c r="AM30" s="324"/>
      <c r="AN30" s="55"/>
      <c r="AO30" s="374" t="s">
        <v>145</v>
      </c>
      <c r="AP30" s="375"/>
      <c r="AQ30" s="375"/>
      <c r="AR30" s="375"/>
      <c r="AS30" s="375"/>
      <c r="AT30" s="376"/>
      <c r="AU30" s="55"/>
      <c r="AV30" s="55"/>
      <c r="AW30" s="55"/>
      <c r="AX30" s="55"/>
      <c r="AY30" s="55"/>
      <c r="AZ30" s="55"/>
      <c r="BA30" s="55"/>
      <c r="BB30" s="55"/>
      <c r="BC30" s="55"/>
      <c r="BD30" s="55"/>
      <c r="BE30" s="55"/>
      <c r="BF30" s="55"/>
      <c r="BG30" s="55"/>
      <c r="BH30" s="55"/>
      <c r="BI30" s="55"/>
      <c r="BJ30" s="55"/>
      <c r="BK30" s="55"/>
      <c r="BL30" s="55"/>
      <c r="BM30" s="55"/>
      <c r="BN30" s="55"/>
      <c r="BO30" s="55"/>
      <c r="BP30" s="55"/>
      <c r="BQ30" s="55"/>
      <c r="BR30" s="55"/>
      <c r="BS30" s="55"/>
      <c r="BT30" s="55"/>
      <c r="BU30" s="55"/>
      <c r="BV30" s="55"/>
      <c r="BW30" s="55"/>
      <c r="BX30" s="55"/>
      <c r="BY30" s="55"/>
      <c r="BZ30" s="55"/>
      <c r="CA30" s="55"/>
      <c r="CB30" s="55"/>
    </row>
    <row r="31" spans="1:80">
      <c r="A31" s="55"/>
      <c r="B31" s="345"/>
      <c r="C31" s="345"/>
      <c r="D31" s="346"/>
      <c r="E31" s="338"/>
      <c r="F31" s="339"/>
      <c r="G31" s="339"/>
      <c r="H31" s="339"/>
      <c r="I31" s="339"/>
      <c r="J31" s="298"/>
      <c r="K31" s="299"/>
      <c r="L31" s="299"/>
      <c r="M31" s="299"/>
      <c r="N31" s="299"/>
      <c r="O31" s="300"/>
      <c r="P31" s="308"/>
      <c r="Q31" s="308"/>
      <c r="R31" s="308"/>
      <c r="S31" s="308"/>
      <c r="T31" s="308"/>
      <c r="U31" s="309"/>
      <c r="V31" s="307"/>
      <c r="W31" s="308"/>
      <c r="X31" s="308"/>
      <c r="Y31" s="308"/>
      <c r="Z31" s="308"/>
      <c r="AA31" s="309"/>
      <c r="AB31" s="325"/>
      <c r="AC31" s="326"/>
      <c r="AD31" s="326"/>
      <c r="AE31" s="326"/>
      <c r="AF31" s="326"/>
      <c r="AG31" s="327"/>
      <c r="AH31" s="316"/>
      <c r="AI31" s="317"/>
      <c r="AJ31" s="317"/>
      <c r="AK31" s="317"/>
      <c r="AL31" s="317"/>
      <c r="AM31" s="318"/>
      <c r="AN31" s="55"/>
      <c r="AO31" s="377"/>
      <c r="AP31" s="378"/>
      <c r="AQ31" s="378"/>
      <c r="AR31" s="378"/>
      <c r="AS31" s="378"/>
      <c r="AT31" s="379"/>
      <c r="AU31" s="55"/>
      <c r="AV31" s="55"/>
      <c r="AW31" s="55"/>
      <c r="AX31" s="55"/>
      <c r="AY31" s="55"/>
      <c r="AZ31" s="55"/>
      <c r="BA31" s="55"/>
      <c r="BB31" s="55"/>
      <c r="BC31" s="55"/>
      <c r="BD31" s="55"/>
      <c r="BE31" s="55"/>
      <c r="BF31" s="55"/>
      <c r="BG31" s="55"/>
      <c r="BH31" s="55"/>
      <c r="BI31" s="55"/>
      <c r="BJ31" s="55"/>
      <c r="BK31" s="55"/>
      <c r="BL31" s="55"/>
      <c r="BM31" s="55"/>
      <c r="BN31" s="55"/>
      <c r="BO31" s="55"/>
      <c r="BP31" s="55"/>
      <c r="BQ31" s="55"/>
      <c r="BR31" s="55"/>
      <c r="BS31" s="55"/>
      <c r="BT31" s="55"/>
      <c r="BU31" s="55"/>
      <c r="BV31" s="55"/>
      <c r="BW31" s="55"/>
      <c r="BX31" s="55"/>
      <c r="BY31" s="55"/>
      <c r="BZ31" s="55"/>
      <c r="CA31" s="55"/>
      <c r="CB31" s="55"/>
    </row>
    <row r="32" spans="1:80">
      <c r="A32" s="55"/>
      <c r="B32" s="345"/>
      <c r="C32" s="345"/>
      <c r="D32" s="346"/>
      <c r="E32" s="338"/>
      <c r="F32" s="339"/>
      <c r="G32" s="339"/>
      <c r="H32" s="339"/>
      <c r="I32" s="339"/>
      <c r="J32" s="298" t="str">
        <f>IF(AND('Mapa de Riesgos'!$H$30="Baja",'Mapa de Riesgos'!$L$30="Leve"),CONCATENATE("R",'Mapa de Riesgos'!$A$30),"")</f>
        <v/>
      </c>
      <c r="K32" s="299"/>
      <c r="L32" s="299" t="str">
        <f>IF(AND('Mapa de Riesgos'!$H$36="Baja",'Mapa de Riesgos'!$L$36="Leve"),CONCATENATE("R",'Mapa de Riesgos'!$A$36),"")</f>
        <v/>
      </c>
      <c r="M32" s="299"/>
      <c r="N32" s="299" t="str">
        <f>IF(AND('Mapa de Riesgos'!$H$42="Baja",'Mapa de Riesgos'!$L$42="Leve"),CONCATENATE("R",'Mapa de Riesgos'!$A$42),"")</f>
        <v/>
      </c>
      <c r="O32" s="300"/>
      <c r="P32" s="308" t="str">
        <f>IF(AND('Mapa de Riesgos'!$H$30="Baja",'Mapa de Riesgos'!$L$30="Menor"),CONCATENATE("R",'Mapa de Riesgos'!$A$30),"")</f>
        <v/>
      </c>
      <c r="Q32" s="308"/>
      <c r="R32" s="308" t="str">
        <f>IF(AND('Mapa de Riesgos'!$H$36="Baja",'Mapa de Riesgos'!$L$36="Menor"),CONCATENATE("R",'Mapa de Riesgos'!$A$36),"")</f>
        <v/>
      </c>
      <c r="S32" s="308"/>
      <c r="T32" s="308" t="str">
        <f>IF(AND('Mapa de Riesgos'!$H$42="Baja",'Mapa de Riesgos'!$L$42="Menor"),CONCATENATE("R",'Mapa de Riesgos'!$A$42),"")</f>
        <v/>
      </c>
      <c r="U32" s="309"/>
      <c r="V32" s="307" t="str">
        <f>IF(AND('Mapa de Riesgos'!$H$30="Baja",'Mapa de Riesgos'!$L$30="Moderado"),CONCATENATE("R",'Mapa de Riesgos'!$A$30),"")</f>
        <v/>
      </c>
      <c r="W32" s="308"/>
      <c r="X32" s="308" t="str">
        <f>IF(AND('Mapa de Riesgos'!$H$36="Baja",'Mapa de Riesgos'!$L$36="Moderado"),CONCATENATE("R",'Mapa de Riesgos'!$A$36),"")</f>
        <v/>
      </c>
      <c r="Y32" s="308"/>
      <c r="Z32" s="308" t="str">
        <f>IF(AND('Mapa de Riesgos'!$H$42="Baja",'Mapa de Riesgos'!$L$42="Moderado"),CONCATENATE("R",'Mapa de Riesgos'!$A$42),"")</f>
        <v/>
      </c>
      <c r="AA32" s="309"/>
      <c r="AB32" s="325" t="str">
        <f>IF(AND('Mapa de Riesgos'!$H$30="Baja",'Mapa de Riesgos'!$L$30="Mayor"),CONCATENATE("R",'Mapa de Riesgos'!$A$30),"")</f>
        <v/>
      </c>
      <c r="AC32" s="326"/>
      <c r="AD32" s="326" t="str">
        <f>IF(AND('Mapa de Riesgos'!$H$36="Baja",'Mapa de Riesgos'!$L$36="Mayor"),CONCATENATE("R",'Mapa de Riesgos'!$A$36),"")</f>
        <v/>
      </c>
      <c r="AE32" s="326"/>
      <c r="AF32" s="326" t="str">
        <f>IF(AND('Mapa de Riesgos'!$H$42="Baja",'Mapa de Riesgos'!$L$42="Mayor"),CONCATENATE("R",'Mapa de Riesgos'!$A$42),"")</f>
        <v/>
      </c>
      <c r="AG32" s="327"/>
      <c r="AH32" s="316" t="str">
        <f>IF(AND('Mapa de Riesgos'!$H$30="Baja",'Mapa de Riesgos'!$L$30="Catastrófico"),CONCATENATE("R",'Mapa de Riesgos'!$A$30),"")</f>
        <v/>
      </c>
      <c r="AI32" s="317"/>
      <c r="AJ32" s="317" t="str">
        <f>IF(AND('Mapa de Riesgos'!$H$36="Baja",'Mapa de Riesgos'!$L$36="Catastrófico"),CONCATENATE("R",'Mapa de Riesgos'!$A$36),"")</f>
        <v/>
      </c>
      <c r="AK32" s="317"/>
      <c r="AL32" s="317" t="str">
        <f>IF(AND('Mapa de Riesgos'!$H$42="Baja",'Mapa de Riesgos'!$L$42="Catastrófico"),CONCATENATE("R",'Mapa de Riesgos'!$A$42),"")</f>
        <v/>
      </c>
      <c r="AM32" s="318"/>
      <c r="AN32" s="55"/>
      <c r="AO32" s="377"/>
      <c r="AP32" s="378"/>
      <c r="AQ32" s="378"/>
      <c r="AR32" s="378"/>
      <c r="AS32" s="378"/>
      <c r="AT32" s="379"/>
      <c r="AU32" s="55"/>
      <c r="AV32" s="55"/>
      <c r="AW32" s="55"/>
      <c r="AX32" s="55"/>
      <c r="AY32" s="55"/>
      <c r="AZ32" s="55"/>
      <c r="BA32" s="55"/>
      <c r="BB32" s="55"/>
      <c r="BC32" s="55"/>
      <c r="BD32" s="55"/>
      <c r="BE32" s="55"/>
      <c r="BF32" s="55"/>
      <c r="BG32" s="55"/>
      <c r="BH32" s="55"/>
      <c r="BI32" s="55"/>
      <c r="BJ32" s="55"/>
      <c r="BK32" s="55"/>
      <c r="BL32" s="55"/>
      <c r="BM32" s="55"/>
      <c r="BN32" s="55"/>
      <c r="BO32" s="55"/>
      <c r="BP32" s="55"/>
      <c r="BQ32" s="55"/>
      <c r="BR32" s="55"/>
      <c r="BS32" s="55"/>
      <c r="BT32" s="55"/>
      <c r="BU32" s="55"/>
      <c r="BV32" s="55"/>
      <c r="BW32" s="55"/>
      <c r="BX32" s="55"/>
      <c r="BY32" s="55"/>
      <c r="BZ32" s="55"/>
      <c r="CA32" s="55"/>
      <c r="CB32" s="55"/>
    </row>
    <row r="33" spans="1:80">
      <c r="A33" s="55"/>
      <c r="B33" s="345"/>
      <c r="C33" s="345"/>
      <c r="D33" s="346"/>
      <c r="E33" s="338"/>
      <c r="F33" s="339"/>
      <c r="G33" s="339"/>
      <c r="H33" s="339"/>
      <c r="I33" s="339"/>
      <c r="J33" s="298"/>
      <c r="K33" s="299"/>
      <c r="L33" s="299"/>
      <c r="M33" s="299"/>
      <c r="N33" s="299"/>
      <c r="O33" s="300"/>
      <c r="P33" s="308"/>
      <c r="Q33" s="308"/>
      <c r="R33" s="308"/>
      <c r="S33" s="308"/>
      <c r="T33" s="308"/>
      <c r="U33" s="309"/>
      <c r="V33" s="307"/>
      <c r="W33" s="308"/>
      <c r="X33" s="308"/>
      <c r="Y33" s="308"/>
      <c r="Z33" s="308"/>
      <c r="AA33" s="309"/>
      <c r="AB33" s="325"/>
      <c r="AC33" s="326"/>
      <c r="AD33" s="326"/>
      <c r="AE33" s="326"/>
      <c r="AF33" s="326"/>
      <c r="AG33" s="327"/>
      <c r="AH33" s="316"/>
      <c r="AI33" s="317"/>
      <c r="AJ33" s="317"/>
      <c r="AK33" s="317"/>
      <c r="AL33" s="317"/>
      <c r="AM33" s="318"/>
      <c r="AN33" s="55"/>
      <c r="AO33" s="377"/>
      <c r="AP33" s="378"/>
      <c r="AQ33" s="378"/>
      <c r="AR33" s="378"/>
      <c r="AS33" s="378"/>
      <c r="AT33" s="379"/>
      <c r="AU33" s="55"/>
      <c r="AV33" s="55"/>
      <c r="AW33" s="55"/>
      <c r="AX33" s="55"/>
      <c r="AY33" s="55"/>
      <c r="AZ33" s="55"/>
      <c r="BA33" s="55"/>
      <c r="BB33" s="55"/>
      <c r="BC33" s="55"/>
      <c r="BD33" s="55"/>
      <c r="BE33" s="55"/>
      <c r="BF33" s="55"/>
      <c r="BG33" s="55"/>
      <c r="BH33" s="55"/>
      <c r="BI33" s="55"/>
      <c r="BJ33" s="55"/>
      <c r="BK33" s="55"/>
      <c r="BL33" s="55"/>
      <c r="BM33" s="55"/>
      <c r="BN33" s="55"/>
      <c r="BO33" s="55"/>
      <c r="BP33" s="55"/>
      <c r="BQ33" s="55"/>
      <c r="BR33" s="55"/>
      <c r="BS33" s="55"/>
      <c r="BT33" s="55"/>
      <c r="BU33" s="55"/>
      <c r="BV33" s="55"/>
      <c r="BW33" s="55"/>
      <c r="BX33" s="55"/>
      <c r="BY33" s="55"/>
      <c r="BZ33" s="55"/>
      <c r="CA33" s="55"/>
      <c r="CB33" s="55"/>
    </row>
    <row r="34" spans="1:80">
      <c r="A34" s="55"/>
      <c r="B34" s="345"/>
      <c r="C34" s="345"/>
      <c r="D34" s="346"/>
      <c r="E34" s="338"/>
      <c r="F34" s="339"/>
      <c r="G34" s="339"/>
      <c r="H34" s="339"/>
      <c r="I34" s="339"/>
      <c r="J34" s="298" t="str">
        <f>IF(AND('Mapa de Riesgos'!$H$48="Baja",'Mapa de Riesgos'!$L$48="Leve"),CONCATENATE("R",'Mapa de Riesgos'!$A$48),"")</f>
        <v/>
      </c>
      <c r="K34" s="299"/>
      <c r="L34" s="299" t="str">
        <f>IF(AND('Mapa de Riesgos'!$H$54="Baja",'Mapa de Riesgos'!$L$54="Leve"),CONCATENATE("R",'Mapa de Riesgos'!$A$54),"")</f>
        <v/>
      </c>
      <c r="M34" s="299"/>
      <c r="N34" s="299" t="str">
        <f>IF(AND('Mapa de Riesgos'!$H$60="Baja",'Mapa de Riesgos'!$L$60="Leve"),CONCATENATE("R",'Mapa de Riesgos'!$A$60),"")</f>
        <v/>
      </c>
      <c r="O34" s="300"/>
      <c r="P34" s="308" t="str">
        <f>IF(AND('Mapa de Riesgos'!$H$48="Baja",'Mapa de Riesgos'!$L$48="Menor"),CONCATENATE("R",'Mapa de Riesgos'!$A$48),"")</f>
        <v/>
      </c>
      <c r="Q34" s="308"/>
      <c r="R34" s="308" t="str">
        <f>IF(AND('Mapa de Riesgos'!$H$54="Baja",'Mapa de Riesgos'!$L$54="Menor"),CONCATENATE("R",'Mapa de Riesgos'!$A$54),"")</f>
        <v/>
      </c>
      <c r="S34" s="308"/>
      <c r="T34" s="308" t="str">
        <f>IF(AND('Mapa de Riesgos'!$H$60="Baja",'Mapa de Riesgos'!$L$60="Menor"),CONCATENATE("R",'Mapa de Riesgos'!$A$60),"")</f>
        <v/>
      </c>
      <c r="U34" s="309"/>
      <c r="V34" s="307" t="str">
        <f>IF(AND('Mapa de Riesgos'!$H$48="Baja",'Mapa de Riesgos'!$L$48="Moderado"),CONCATENATE("R",'Mapa de Riesgos'!$A$48),"")</f>
        <v/>
      </c>
      <c r="W34" s="308"/>
      <c r="X34" s="308" t="str">
        <f>IF(AND('Mapa de Riesgos'!$H$54="Baja",'Mapa de Riesgos'!$L$54="Moderado"),CONCATENATE("R",'Mapa de Riesgos'!$A$54),"")</f>
        <v/>
      </c>
      <c r="Y34" s="308"/>
      <c r="Z34" s="308" t="str">
        <f>IF(AND('Mapa de Riesgos'!$H$60="Baja",'Mapa de Riesgos'!$L$60="Moderado"),CONCATENATE("R",'Mapa de Riesgos'!$A$60),"")</f>
        <v/>
      </c>
      <c r="AA34" s="309"/>
      <c r="AB34" s="325" t="str">
        <f>IF(AND('Mapa de Riesgos'!$H$48="Baja",'Mapa de Riesgos'!$L$48="Mayor"),CONCATENATE("R",'Mapa de Riesgos'!$A$48),"")</f>
        <v/>
      </c>
      <c r="AC34" s="326"/>
      <c r="AD34" s="326" t="str">
        <f>IF(AND('Mapa de Riesgos'!$H$54="Baja",'Mapa de Riesgos'!$L$54="Mayor"),CONCATENATE("R",'Mapa de Riesgos'!$A$54),"")</f>
        <v/>
      </c>
      <c r="AE34" s="326"/>
      <c r="AF34" s="326" t="str">
        <f>IF(AND('Mapa de Riesgos'!$H$60="Baja",'Mapa de Riesgos'!$L$60="Mayor"),CONCATENATE("R",'Mapa de Riesgos'!$A$60),"")</f>
        <v/>
      </c>
      <c r="AG34" s="327"/>
      <c r="AH34" s="316" t="str">
        <f>IF(AND('Mapa de Riesgos'!$H$48="Baja",'Mapa de Riesgos'!$L$48="Catastrófico"),CONCATENATE("R",'Mapa de Riesgos'!$A$48),"")</f>
        <v/>
      </c>
      <c r="AI34" s="317"/>
      <c r="AJ34" s="317" t="str">
        <f>IF(AND('Mapa de Riesgos'!$H$54="Baja",'Mapa de Riesgos'!$L$54="Catastrófico"),CONCATENATE("R",'Mapa de Riesgos'!$A$54),"")</f>
        <v/>
      </c>
      <c r="AK34" s="317"/>
      <c r="AL34" s="317" t="str">
        <f>IF(AND('Mapa de Riesgos'!$H$60="Baja",'Mapa de Riesgos'!$L$60="Catastrófico"),CONCATENATE("R",'Mapa de Riesgos'!$A$60),"")</f>
        <v/>
      </c>
      <c r="AM34" s="318"/>
      <c r="AN34" s="55"/>
      <c r="AO34" s="377"/>
      <c r="AP34" s="378"/>
      <c r="AQ34" s="378"/>
      <c r="AR34" s="378"/>
      <c r="AS34" s="378"/>
      <c r="AT34" s="379"/>
      <c r="AU34" s="55"/>
      <c r="AV34" s="55"/>
      <c r="AW34" s="55"/>
      <c r="AX34" s="55"/>
      <c r="AY34" s="55"/>
      <c r="AZ34" s="55"/>
      <c r="BA34" s="55"/>
      <c r="BB34" s="55"/>
      <c r="BC34" s="55"/>
      <c r="BD34" s="55"/>
      <c r="BE34" s="55"/>
      <c r="BF34" s="55"/>
      <c r="BG34" s="55"/>
      <c r="BH34" s="55"/>
      <c r="BI34" s="55"/>
      <c r="BJ34" s="55"/>
      <c r="BK34" s="55"/>
      <c r="BL34" s="55"/>
      <c r="BM34" s="55"/>
      <c r="BN34" s="55"/>
      <c r="BO34" s="55"/>
      <c r="BP34" s="55"/>
      <c r="BQ34" s="55"/>
      <c r="BR34" s="55"/>
      <c r="BS34" s="55"/>
      <c r="BT34" s="55"/>
      <c r="BU34" s="55"/>
      <c r="BV34" s="55"/>
      <c r="BW34" s="55"/>
      <c r="BX34" s="55"/>
      <c r="BY34" s="55"/>
      <c r="BZ34" s="55"/>
      <c r="CA34" s="55"/>
      <c r="CB34" s="55"/>
    </row>
    <row r="35" spans="1:80">
      <c r="A35" s="55"/>
      <c r="B35" s="345"/>
      <c r="C35" s="345"/>
      <c r="D35" s="346"/>
      <c r="E35" s="338"/>
      <c r="F35" s="339"/>
      <c r="G35" s="339"/>
      <c r="H35" s="339"/>
      <c r="I35" s="339"/>
      <c r="J35" s="298"/>
      <c r="K35" s="299"/>
      <c r="L35" s="299"/>
      <c r="M35" s="299"/>
      <c r="N35" s="299"/>
      <c r="O35" s="300"/>
      <c r="P35" s="308"/>
      <c r="Q35" s="308"/>
      <c r="R35" s="308"/>
      <c r="S35" s="308"/>
      <c r="T35" s="308"/>
      <c r="U35" s="309"/>
      <c r="V35" s="307"/>
      <c r="W35" s="308"/>
      <c r="X35" s="308"/>
      <c r="Y35" s="308"/>
      <c r="Z35" s="308"/>
      <c r="AA35" s="309"/>
      <c r="AB35" s="325"/>
      <c r="AC35" s="326"/>
      <c r="AD35" s="326"/>
      <c r="AE35" s="326"/>
      <c r="AF35" s="326"/>
      <c r="AG35" s="327"/>
      <c r="AH35" s="316"/>
      <c r="AI35" s="317"/>
      <c r="AJ35" s="317"/>
      <c r="AK35" s="317"/>
      <c r="AL35" s="317"/>
      <c r="AM35" s="318"/>
      <c r="AN35" s="55"/>
      <c r="AO35" s="377"/>
      <c r="AP35" s="378"/>
      <c r="AQ35" s="378"/>
      <c r="AR35" s="378"/>
      <c r="AS35" s="378"/>
      <c r="AT35" s="379"/>
      <c r="AU35" s="55"/>
      <c r="AV35" s="55"/>
      <c r="AW35" s="55"/>
      <c r="AX35" s="55"/>
      <c r="AY35" s="55"/>
      <c r="AZ35" s="55"/>
      <c r="BA35" s="55"/>
      <c r="BB35" s="55"/>
      <c r="BC35" s="55"/>
      <c r="BD35" s="55"/>
      <c r="BE35" s="55"/>
      <c r="BF35" s="55"/>
      <c r="BG35" s="55"/>
      <c r="BH35" s="55"/>
      <c r="BI35" s="55"/>
      <c r="BJ35" s="55"/>
      <c r="BK35" s="55"/>
      <c r="BL35" s="55"/>
      <c r="BM35" s="55"/>
      <c r="BN35" s="55"/>
      <c r="BO35" s="55"/>
      <c r="BP35" s="55"/>
      <c r="BQ35" s="55"/>
      <c r="BR35" s="55"/>
      <c r="BS35" s="55"/>
      <c r="BT35" s="55"/>
      <c r="BU35" s="55"/>
      <c r="BV35" s="55"/>
      <c r="BW35" s="55"/>
      <c r="BX35" s="55"/>
      <c r="BY35" s="55"/>
      <c r="BZ35" s="55"/>
      <c r="CA35" s="55"/>
      <c r="CB35" s="55"/>
    </row>
    <row r="36" spans="1:80">
      <c r="A36" s="55"/>
      <c r="B36" s="345"/>
      <c r="C36" s="345"/>
      <c r="D36" s="346"/>
      <c r="E36" s="338"/>
      <c r="F36" s="339"/>
      <c r="G36" s="339"/>
      <c r="H36" s="339"/>
      <c r="I36" s="339"/>
      <c r="J36" s="298" t="str">
        <f>IF(AND('Mapa de Riesgos'!$H$66="Baja",'Mapa de Riesgos'!$L$66="Leve"),CONCATENATE("R",'Mapa de Riesgos'!$A$66),"")</f>
        <v/>
      </c>
      <c r="K36" s="299"/>
      <c r="L36" s="299" t="str">
        <f>IF(AND('Mapa de Riesgos'!$H$72="Baja",'Mapa de Riesgos'!$L$72="Leve"),CONCATENATE("R",'Mapa de Riesgos'!$A$72),"")</f>
        <v/>
      </c>
      <c r="M36" s="299"/>
      <c r="N36" s="299" t="str">
        <f>IF(AND('Mapa de Riesgos'!$H$78="Baja",'Mapa de Riesgos'!$L$78="Leve"),CONCATENATE("R",'Mapa de Riesgos'!$A$78),"")</f>
        <v/>
      </c>
      <c r="O36" s="300"/>
      <c r="P36" s="308" t="str">
        <f>IF(AND('Mapa de Riesgos'!$H$66="Baja",'Mapa de Riesgos'!$L$66="Menor"),CONCATENATE("R",'Mapa de Riesgos'!$A$66),"")</f>
        <v/>
      </c>
      <c r="Q36" s="308"/>
      <c r="R36" s="308" t="str">
        <f>IF(AND('Mapa de Riesgos'!$H$72="Baja",'Mapa de Riesgos'!$L$72="Menor"),CONCATENATE("R",'Mapa de Riesgos'!$A$72),"")</f>
        <v/>
      </c>
      <c r="S36" s="308"/>
      <c r="T36" s="308" t="str">
        <f>IF(AND('Mapa de Riesgos'!$H$78="Baja",'Mapa de Riesgos'!$L$78="Menor"),CONCATENATE("R",'Mapa de Riesgos'!$A$78),"")</f>
        <v/>
      </c>
      <c r="U36" s="309"/>
      <c r="V36" s="307" t="str">
        <f>IF(AND('Mapa de Riesgos'!$H$66="Baja",'Mapa de Riesgos'!$L$66="Moderado"),CONCATENATE("R",'Mapa de Riesgos'!$A$66),"")</f>
        <v/>
      </c>
      <c r="W36" s="308"/>
      <c r="X36" s="308" t="str">
        <f>IF(AND('Mapa de Riesgos'!$H$72="Baja",'Mapa de Riesgos'!$L$72="Moderado"),CONCATENATE("R",'Mapa de Riesgos'!$A$72),"")</f>
        <v/>
      </c>
      <c r="Y36" s="308"/>
      <c r="Z36" s="308" t="str">
        <f>IF(AND('Mapa de Riesgos'!$H$78="Baja",'Mapa de Riesgos'!$L$78="Moderado"),CONCATENATE("R",'Mapa de Riesgos'!$A$78),"")</f>
        <v/>
      </c>
      <c r="AA36" s="309"/>
      <c r="AB36" s="325" t="str">
        <f>IF(AND('Mapa de Riesgos'!$H$66="Baja",'Mapa de Riesgos'!$L$66="Mayor"),CONCATENATE("R",'Mapa de Riesgos'!$A$66),"")</f>
        <v/>
      </c>
      <c r="AC36" s="326"/>
      <c r="AD36" s="326" t="str">
        <f>IF(AND('Mapa de Riesgos'!$H$72="Baja",'Mapa de Riesgos'!$L$72="Mayor"),CONCATENATE("R",'Mapa de Riesgos'!$A$72),"")</f>
        <v/>
      </c>
      <c r="AE36" s="326"/>
      <c r="AF36" s="326" t="str">
        <f>IF(AND('Mapa de Riesgos'!$H$78="Baja",'Mapa de Riesgos'!$L$78="Mayor"),CONCATENATE("R",'Mapa de Riesgos'!$A$78),"")</f>
        <v/>
      </c>
      <c r="AG36" s="327"/>
      <c r="AH36" s="316" t="str">
        <f>IF(AND('Mapa de Riesgos'!$H$66="Baja",'Mapa de Riesgos'!$L$66="Catastrófico"),CONCATENATE("R",'Mapa de Riesgos'!$A$66),"")</f>
        <v/>
      </c>
      <c r="AI36" s="317"/>
      <c r="AJ36" s="317" t="str">
        <f>IF(AND('Mapa de Riesgos'!$H$72="Baja",'Mapa de Riesgos'!$L$72="Catastrófico"),CONCATENATE("R",'Mapa de Riesgos'!$A$72),"")</f>
        <v/>
      </c>
      <c r="AK36" s="317"/>
      <c r="AL36" s="317" t="str">
        <f>IF(AND('Mapa de Riesgos'!$H$78="Baja",'Mapa de Riesgos'!$L$78="Catastrófico"),CONCATENATE("R",'Mapa de Riesgos'!$A$78),"")</f>
        <v/>
      </c>
      <c r="AM36" s="318"/>
      <c r="AN36" s="55"/>
      <c r="AO36" s="377"/>
      <c r="AP36" s="378"/>
      <c r="AQ36" s="378"/>
      <c r="AR36" s="378"/>
      <c r="AS36" s="378"/>
      <c r="AT36" s="379"/>
      <c r="AU36" s="55"/>
      <c r="AV36" s="55"/>
      <c r="AW36" s="55"/>
      <c r="AX36" s="55"/>
      <c r="AY36" s="55"/>
      <c r="AZ36" s="55"/>
      <c r="BA36" s="55"/>
      <c r="BB36" s="55"/>
      <c r="BC36" s="55"/>
      <c r="BD36" s="55"/>
      <c r="BE36" s="55"/>
      <c r="BF36" s="55"/>
      <c r="BG36" s="55"/>
      <c r="BH36" s="55"/>
      <c r="BI36" s="55"/>
      <c r="BJ36" s="55"/>
      <c r="BK36" s="55"/>
      <c r="BL36" s="55"/>
      <c r="BM36" s="55"/>
      <c r="BN36" s="55"/>
      <c r="BO36" s="55"/>
      <c r="BP36" s="55"/>
      <c r="BQ36" s="55"/>
      <c r="BR36" s="55"/>
      <c r="BS36" s="55"/>
      <c r="BT36" s="55"/>
      <c r="BU36" s="55"/>
      <c r="BV36" s="55"/>
      <c r="BW36" s="55"/>
      <c r="BX36" s="55"/>
      <c r="BY36" s="55"/>
      <c r="BZ36" s="55"/>
      <c r="CA36" s="55"/>
      <c r="CB36" s="55"/>
    </row>
    <row r="37" spans="1:80" ht="15.75" thickBot="1">
      <c r="A37" s="55"/>
      <c r="B37" s="345"/>
      <c r="C37" s="345"/>
      <c r="D37" s="346"/>
      <c r="E37" s="341"/>
      <c r="F37" s="342"/>
      <c r="G37" s="342"/>
      <c r="H37" s="342"/>
      <c r="I37" s="342"/>
      <c r="J37" s="301"/>
      <c r="K37" s="302"/>
      <c r="L37" s="302"/>
      <c r="M37" s="302"/>
      <c r="N37" s="302"/>
      <c r="O37" s="303"/>
      <c r="P37" s="311"/>
      <c r="Q37" s="311"/>
      <c r="R37" s="311"/>
      <c r="S37" s="311"/>
      <c r="T37" s="311"/>
      <c r="U37" s="312"/>
      <c r="V37" s="310"/>
      <c r="W37" s="311"/>
      <c r="X37" s="311"/>
      <c r="Y37" s="311"/>
      <c r="Z37" s="311"/>
      <c r="AA37" s="312"/>
      <c r="AB37" s="328"/>
      <c r="AC37" s="329"/>
      <c r="AD37" s="329"/>
      <c r="AE37" s="329"/>
      <c r="AF37" s="329"/>
      <c r="AG37" s="330"/>
      <c r="AH37" s="319"/>
      <c r="AI37" s="320"/>
      <c r="AJ37" s="320"/>
      <c r="AK37" s="320"/>
      <c r="AL37" s="320"/>
      <c r="AM37" s="321"/>
      <c r="AN37" s="55"/>
      <c r="AO37" s="380"/>
      <c r="AP37" s="381"/>
      <c r="AQ37" s="381"/>
      <c r="AR37" s="381"/>
      <c r="AS37" s="381"/>
      <c r="AT37" s="382"/>
      <c r="AU37" s="55"/>
      <c r="AV37" s="55"/>
      <c r="AW37" s="55"/>
      <c r="AX37" s="55"/>
      <c r="AY37" s="55"/>
      <c r="AZ37" s="55"/>
      <c r="BA37" s="55"/>
      <c r="BB37" s="55"/>
      <c r="BC37" s="55"/>
      <c r="BD37" s="55"/>
      <c r="BE37" s="55"/>
      <c r="BF37" s="55"/>
      <c r="BG37" s="55"/>
      <c r="BH37" s="55"/>
      <c r="BI37" s="55"/>
      <c r="BJ37" s="55"/>
      <c r="BK37" s="55"/>
      <c r="BL37" s="55"/>
      <c r="BM37" s="55"/>
      <c r="BN37" s="55"/>
      <c r="BO37" s="55"/>
      <c r="BP37" s="55"/>
      <c r="BQ37" s="55"/>
      <c r="BR37" s="55"/>
      <c r="BS37" s="55"/>
      <c r="BT37" s="55"/>
      <c r="BU37" s="55"/>
      <c r="BV37" s="55"/>
      <c r="BW37" s="55"/>
      <c r="BX37" s="55"/>
      <c r="BY37" s="55"/>
      <c r="BZ37" s="55"/>
      <c r="CA37" s="55"/>
      <c r="CB37" s="55"/>
    </row>
    <row r="38" spans="1:80">
      <c r="A38" s="55"/>
      <c r="B38" s="345"/>
      <c r="C38" s="345"/>
      <c r="D38" s="346"/>
      <c r="E38" s="335" t="s">
        <v>146</v>
      </c>
      <c r="F38" s="336"/>
      <c r="G38" s="336"/>
      <c r="H38" s="336"/>
      <c r="I38" s="337"/>
      <c r="J38" s="304" t="str">
        <f>IF(AND('Mapa de Riesgos'!$H$12="Muy Baja",'Mapa de Riesgos'!$L$12="Leve"),CONCATENATE("R",'Mapa de Riesgos'!$A$12),"")</f>
        <v/>
      </c>
      <c r="K38" s="305"/>
      <c r="L38" s="305" t="str">
        <f>IF(AND('Mapa de Riesgos'!$H$18="Muy Baja",'Mapa de Riesgos'!$L$18="Leve"),CONCATENATE("R",'Mapa de Riesgos'!$A$18),"")</f>
        <v/>
      </c>
      <c r="M38" s="305"/>
      <c r="N38" s="305" t="str">
        <f>IF(AND('Mapa de Riesgos'!$H$24="Muy Baja",'Mapa de Riesgos'!$L$24="Leve"),CONCATENATE("R",'Mapa de Riesgos'!$A$24),"")</f>
        <v/>
      </c>
      <c r="O38" s="306"/>
      <c r="P38" s="304" t="str">
        <f>IF(AND('Mapa de Riesgos'!$H$12="Muy Baja",'Mapa de Riesgos'!$L$12="Menor"),CONCATENATE("R",'Mapa de Riesgos'!$A$12),"")</f>
        <v/>
      </c>
      <c r="Q38" s="305"/>
      <c r="R38" s="305" t="str">
        <f>IF(AND('Mapa de Riesgos'!$H$18="Muy Baja",'Mapa de Riesgos'!$L$18="Menor"),CONCATENATE("R",'Mapa de Riesgos'!$A$18),"")</f>
        <v/>
      </c>
      <c r="S38" s="305"/>
      <c r="T38" s="305" t="str">
        <f>IF(AND('Mapa de Riesgos'!$H$24="Muy Baja",'Mapa de Riesgos'!$L$24="Menor"),CONCATENATE("R",'Mapa de Riesgos'!$A$24),"")</f>
        <v/>
      </c>
      <c r="U38" s="306"/>
      <c r="V38" s="313" t="str">
        <f>IF(AND('Mapa de Riesgos'!$H$12="Muy Baja",'Mapa de Riesgos'!$L$12="Moderado"),CONCATENATE("R",'Mapa de Riesgos'!$A$12),"")</f>
        <v/>
      </c>
      <c r="W38" s="314"/>
      <c r="X38" s="314" t="str">
        <f>IF(AND('Mapa de Riesgos'!$H$18="Muy Baja",'Mapa de Riesgos'!$L$18="Moderado"),CONCATENATE("R",'Mapa de Riesgos'!$A$18),"")</f>
        <v/>
      </c>
      <c r="Y38" s="314"/>
      <c r="Z38" s="314" t="str">
        <f>IF(AND('Mapa de Riesgos'!$H$24="Muy Baja",'Mapa de Riesgos'!$L$24="Moderado"),CONCATENATE("R",'Mapa de Riesgos'!$A$24),"")</f>
        <v/>
      </c>
      <c r="AA38" s="315"/>
      <c r="AB38" s="331" t="str">
        <f>IF(AND('Mapa de Riesgos'!$H$12="Muy Baja",'Mapa de Riesgos'!$L$12="Mayor"),CONCATENATE("R",'Mapa de Riesgos'!$A$12),"")</f>
        <v/>
      </c>
      <c r="AC38" s="332"/>
      <c r="AD38" s="332" t="str">
        <f>IF(AND('Mapa de Riesgos'!$H$18="Muy Baja",'Mapa de Riesgos'!$L$18="Mayor"),CONCATENATE("R",'Mapa de Riesgos'!$A$18),"")</f>
        <v/>
      </c>
      <c r="AE38" s="332"/>
      <c r="AF38" s="332" t="str">
        <f>IF(AND('Mapa de Riesgos'!$H$24="Muy Baja",'Mapa de Riesgos'!$L$24="Mayor"),CONCATENATE("R",'Mapa de Riesgos'!$A$24),"")</f>
        <v/>
      </c>
      <c r="AG38" s="333"/>
      <c r="AH38" s="322" t="str">
        <f>IF(AND('Mapa de Riesgos'!$H$12="Muy Baja",'Mapa de Riesgos'!$L$12="Catastrófico"),CONCATENATE("R",'Mapa de Riesgos'!$A$12),"")</f>
        <v/>
      </c>
      <c r="AI38" s="323"/>
      <c r="AJ38" s="323" t="str">
        <f>IF(AND('Mapa de Riesgos'!$H$18="Muy Baja",'Mapa de Riesgos'!$L$18="Catastrófico"),CONCATENATE("R",'Mapa de Riesgos'!$A$18),"")</f>
        <v/>
      </c>
      <c r="AK38" s="323"/>
      <c r="AL38" s="323" t="str">
        <f>IF(AND('Mapa de Riesgos'!$H$24="Muy Baja",'Mapa de Riesgos'!$L$24="Catastrófico"),CONCATENATE("R",'Mapa de Riesgos'!$A$24),"")</f>
        <v/>
      </c>
      <c r="AM38" s="324"/>
      <c r="AN38" s="55"/>
      <c r="AO38" s="55"/>
      <c r="AP38" s="55"/>
      <c r="AQ38" s="55"/>
      <c r="AR38" s="55"/>
      <c r="AS38" s="55"/>
      <c r="AT38" s="55"/>
      <c r="AU38" s="55"/>
      <c r="AV38" s="55"/>
      <c r="AW38" s="55"/>
      <c r="AX38" s="55"/>
      <c r="AY38" s="55"/>
      <c r="AZ38" s="55"/>
      <c r="BA38" s="55"/>
      <c r="BB38" s="55"/>
      <c r="BC38" s="55"/>
      <c r="BD38" s="55"/>
      <c r="BE38" s="55"/>
      <c r="BF38" s="55"/>
      <c r="BG38" s="55"/>
      <c r="BH38" s="55"/>
      <c r="BI38" s="55"/>
      <c r="BJ38" s="55"/>
      <c r="BK38" s="55"/>
      <c r="BL38" s="55"/>
      <c r="BM38" s="55"/>
      <c r="BN38" s="55"/>
      <c r="BO38" s="55"/>
      <c r="BP38" s="55"/>
      <c r="BQ38" s="55"/>
      <c r="BR38" s="55"/>
      <c r="BS38" s="55"/>
      <c r="BT38" s="55"/>
      <c r="BU38" s="55"/>
      <c r="BV38" s="55"/>
      <c r="BW38" s="55"/>
      <c r="BX38" s="55"/>
      <c r="BY38" s="55"/>
      <c r="BZ38" s="55"/>
      <c r="CA38" s="55"/>
      <c r="CB38" s="55"/>
    </row>
    <row r="39" spans="1:80">
      <c r="A39" s="55"/>
      <c r="B39" s="345"/>
      <c r="C39" s="345"/>
      <c r="D39" s="346"/>
      <c r="E39" s="338"/>
      <c r="F39" s="339"/>
      <c r="G39" s="339"/>
      <c r="H39" s="339"/>
      <c r="I39" s="340"/>
      <c r="J39" s="298"/>
      <c r="K39" s="299"/>
      <c r="L39" s="299"/>
      <c r="M39" s="299"/>
      <c r="N39" s="299"/>
      <c r="O39" s="300"/>
      <c r="P39" s="298"/>
      <c r="Q39" s="299"/>
      <c r="R39" s="299"/>
      <c r="S39" s="299"/>
      <c r="T39" s="299"/>
      <c r="U39" s="300"/>
      <c r="V39" s="307"/>
      <c r="W39" s="308"/>
      <c r="X39" s="308"/>
      <c r="Y39" s="308"/>
      <c r="Z39" s="308"/>
      <c r="AA39" s="309"/>
      <c r="AB39" s="325"/>
      <c r="AC39" s="326"/>
      <c r="AD39" s="326"/>
      <c r="AE39" s="326"/>
      <c r="AF39" s="326"/>
      <c r="AG39" s="327"/>
      <c r="AH39" s="316"/>
      <c r="AI39" s="317"/>
      <c r="AJ39" s="317"/>
      <c r="AK39" s="317"/>
      <c r="AL39" s="317"/>
      <c r="AM39" s="318"/>
      <c r="AN39" s="55"/>
      <c r="AO39" s="55"/>
      <c r="AP39" s="55"/>
      <c r="AQ39" s="55"/>
      <c r="AR39" s="55"/>
      <c r="AS39" s="55"/>
      <c r="AT39" s="55"/>
      <c r="AU39" s="55"/>
      <c r="AV39" s="55"/>
      <c r="AW39" s="55"/>
      <c r="AX39" s="55"/>
      <c r="AY39" s="55"/>
      <c r="AZ39" s="55"/>
      <c r="BA39" s="55"/>
      <c r="BB39" s="55"/>
      <c r="BC39" s="55"/>
      <c r="BD39" s="55"/>
      <c r="BE39" s="55"/>
      <c r="BF39" s="55"/>
      <c r="BG39" s="55"/>
      <c r="BH39" s="55"/>
      <c r="BI39" s="55"/>
      <c r="BJ39" s="55"/>
      <c r="BK39" s="55"/>
      <c r="BL39" s="55"/>
      <c r="BM39" s="55"/>
      <c r="BN39" s="55"/>
      <c r="BO39" s="55"/>
      <c r="BP39" s="55"/>
      <c r="BQ39" s="55"/>
      <c r="BR39" s="55"/>
      <c r="BS39" s="55"/>
      <c r="BT39" s="55"/>
      <c r="BU39" s="55"/>
      <c r="BV39" s="55"/>
      <c r="BW39" s="55"/>
      <c r="BX39" s="55"/>
      <c r="BY39" s="55"/>
      <c r="BZ39" s="55"/>
      <c r="CA39" s="55"/>
      <c r="CB39" s="55"/>
    </row>
    <row r="40" spans="1:80">
      <c r="A40" s="55"/>
      <c r="B40" s="345"/>
      <c r="C40" s="345"/>
      <c r="D40" s="346"/>
      <c r="E40" s="338"/>
      <c r="F40" s="339"/>
      <c r="G40" s="339"/>
      <c r="H40" s="339"/>
      <c r="I40" s="340"/>
      <c r="J40" s="298" t="str">
        <f>IF(AND('Mapa de Riesgos'!$H$30="Muy Baja",'Mapa de Riesgos'!$L$30="Leve"),CONCATENATE("R",'Mapa de Riesgos'!$A$30),"")</f>
        <v/>
      </c>
      <c r="K40" s="299"/>
      <c r="L40" s="299" t="str">
        <f>IF(AND('Mapa de Riesgos'!$H$36="Muy Baja",'Mapa de Riesgos'!$L$36="Leve"),CONCATENATE("R",'Mapa de Riesgos'!$A$36),"")</f>
        <v/>
      </c>
      <c r="M40" s="299"/>
      <c r="N40" s="299" t="str">
        <f>IF(AND('Mapa de Riesgos'!$H$42="Muy Baja",'Mapa de Riesgos'!$L$42="Leve"),CONCATENATE("R",'Mapa de Riesgos'!$A$42),"")</f>
        <v/>
      </c>
      <c r="O40" s="300"/>
      <c r="P40" s="298" t="str">
        <f>IF(AND('Mapa de Riesgos'!$H$30="Muy Baja",'Mapa de Riesgos'!$L$30="Menor"),CONCATENATE("R",'Mapa de Riesgos'!$A$30),"")</f>
        <v/>
      </c>
      <c r="Q40" s="299"/>
      <c r="R40" s="299" t="str">
        <f>IF(AND('Mapa de Riesgos'!$H$36="Muy Baja",'Mapa de Riesgos'!$L$36="Menor"),CONCATENATE("R",'Mapa de Riesgos'!$A$36),"")</f>
        <v/>
      </c>
      <c r="S40" s="299"/>
      <c r="T40" s="299" t="str">
        <f>IF(AND('Mapa de Riesgos'!$H$42="Muy Baja",'Mapa de Riesgos'!$L$42="Menor"),CONCATENATE("R",'Mapa de Riesgos'!$A$42),"")</f>
        <v/>
      </c>
      <c r="U40" s="300"/>
      <c r="V40" s="307" t="str">
        <f>IF(AND('Mapa de Riesgos'!$H$30="Muy Baja",'Mapa de Riesgos'!$L$30="Moderado"),CONCATENATE("R",'Mapa de Riesgos'!$A$30),"")</f>
        <v/>
      </c>
      <c r="W40" s="308"/>
      <c r="X40" s="308" t="str">
        <f>IF(AND('Mapa de Riesgos'!$H$36="Muy Baja",'Mapa de Riesgos'!$L$36="Moderado"),CONCATENATE("R",'Mapa de Riesgos'!$A$36),"")</f>
        <v/>
      </c>
      <c r="Y40" s="308"/>
      <c r="Z40" s="308" t="str">
        <f>IF(AND('Mapa de Riesgos'!$H$42="Muy Baja",'Mapa de Riesgos'!$L$42="Moderado"),CONCATENATE("R",'Mapa de Riesgos'!$A$42),"")</f>
        <v/>
      </c>
      <c r="AA40" s="309"/>
      <c r="AB40" s="325" t="str">
        <f>IF(AND('Mapa de Riesgos'!$H$30="Muy Baja",'Mapa de Riesgos'!$L$30="Mayor"),CONCATENATE("R",'Mapa de Riesgos'!$A$30),"")</f>
        <v/>
      </c>
      <c r="AC40" s="326"/>
      <c r="AD40" s="326" t="str">
        <f>IF(AND('Mapa de Riesgos'!$H$36="Muy Baja",'Mapa de Riesgos'!$L$36="Mayor"),CONCATENATE("R",'Mapa de Riesgos'!$A$36),"")</f>
        <v/>
      </c>
      <c r="AE40" s="326"/>
      <c r="AF40" s="326" t="str">
        <f>IF(AND('Mapa de Riesgos'!$H$42="Muy Baja",'Mapa de Riesgos'!$L$42="Mayor"),CONCATENATE("R",'Mapa de Riesgos'!$A$42),"")</f>
        <v/>
      </c>
      <c r="AG40" s="327"/>
      <c r="AH40" s="316" t="str">
        <f>IF(AND('Mapa de Riesgos'!$H$30="Muy Baja",'Mapa de Riesgos'!$L$30="Catastrófico"),CONCATENATE("R",'Mapa de Riesgos'!$A$30),"")</f>
        <v/>
      </c>
      <c r="AI40" s="317"/>
      <c r="AJ40" s="317" t="str">
        <f>IF(AND('Mapa de Riesgos'!$H$36="Muy Baja",'Mapa de Riesgos'!$L$36="Catastrófico"),CONCATENATE("R",'Mapa de Riesgos'!$A$36),"")</f>
        <v/>
      </c>
      <c r="AK40" s="317"/>
      <c r="AL40" s="317" t="str">
        <f>IF(AND('Mapa de Riesgos'!$H$42="Muy Baja",'Mapa de Riesgos'!$L$42="Catastrófico"),CONCATENATE("R",'Mapa de Riesgos'!$A$42),"")</f>
        <v/>
      </c>
      <c r="AM40" s="318"/>
      <c r="AN40" s="55"/>
      <c r="AO40" s="55"/>
      <c r="AP40" s="55"/>
      <c r="AQ40" s="55"/>
      <c r="AR40" s="55"/>
      <c r="AS40" s="55"/>
      <c r="AT40" s="55"/>
      <c r="AU40" s="55"/>
      <c r="AV40" s="55"/>
      <c r="AW40" s="55"/>
      <c r="AX40" s="55"/>
      <c r="AY40" s="55"/>
      <c r="AZ40" s="55"/>
      <c r="BA40" s="55"/>
      <c r="BB40" s="55"/>
      <c r="BC40" s="55"/>
      <c r="BD40" s="55"/>
      <c r="BE40" s="55"/>
      <c r="BF40" s="55"/>
      <c r="BG40" s="55"/>
      <c r="BH40" s="55"/>
      <c r="BI40" s="55"/>
      <c r="BJ40" s="55"/>
      <c r="BK40" s="55"/>
      <c r="BL40" s="55"/>
      <c r="BM40" s="55"/>
      <c r="BN40" s="55"/>
      <c r="BO40" s="55"/>
      <c r="BP40" s="55"/>
      <c r="BQ40" s="55"/>
      <c r="BR40" s="55"/>
      <c r="BS40" s="55"/>
      <c r="BT40" s="55"/>
      <c r="BU40" s="55"/>
      <c r="BV40" s="55"/>
      <c r="BW40" s="55"/>
      <c r="BX40" s="55"/>
      <c r="BY40" s="55"/>
      <c r="BZ40" s="55"/>
      <c r="CA40" s="55"/>
      <c r="CB40" s="55"/>
    </row>
    <row r="41" spans="1:80">
      <c r="A41" s="55"/>
      <c r="B41" s="345"/>
      <c r="C41" s="345"/>
      <c r="D41" s="346"/>
      <c r="E41" s="338"/>
      <c r="F41" s="339"/>
      <c r="G41" s="339"/>
      <c r="H41" s="339"/>
      <c r="I41" s="340"/>
      <c r="J41" s="298"/>
      <c r="K41" s="299"/>
      <c r="L41" s="299"/>
      <c r="M41" s="299"/>
      <c r="N41" s="299"/>
      <c r="O41" s="300"/>
      <c r="P41" s="298"/>
      <c r="Q41" s="299"/>
      <c r="R41" s="299"/>
      <c r="S41" s="299"/>
      <c r="T41" s="299"/>
      <c r="U41" s="300"/>
      <c r="V41" s="307"/>
      <c r="W41" s="308"/>
      <c r="X41" s="308"/>
      <c r="Y41" s="308"/>
      <c r="Z41" s="308"/>
      <c r="AA41" s="309"/>
      <c r="AB41" s="325"/>
      <c r="AC41" s="326"/>
      <c r="AD41" s="326"/>
      <c r="AE41" s="326"/>
      <c r="AF41" s="326"/>
      <c r="AG41" s="327"/>
      <c r="AH41" s="316"/>
      <c r="AI41" s="317"/>
      <c r="AJ41" s="317"/>
      <c r="AK41" s="317"/>
      <c r="AL41" s="317"/>
      <c r="AM41" s="318"/>
      <c r="AN41" s="55"/>
      <c r="AO41" s="55"/>
      <c r="AP41" s="55"/>
      <c r="AQ41" s="55"/>
      <c r="AR41" s="55"/>
      <c r="AS41" s="55"/>
      <c r="AT41" s="55"/>
      <c r="AU41" s="55"/>
      <c r="AV41" s="55"/>
      <c r="AW41" s="55"/>
      <c r="AX41" s="55"/>
      <c r="AY41" s="55"/>
      <c r="AZ41" s="55"/>
      <c r="BA41" s="55"/>
      <c r="BB41" s="55"/>
      <c r="BC41" s="55"/>
      <c r="BD41" s="55"/>
      <c r="BE41" s="55"/>
      <c r="BF41" s="55"/>
      <c r="BG41" s="55"/>
      <c r="BH41" s="55"/>
      <c r="BI41" s="55"/>
      <c r="BJ41" s="55"/>
      <c r="BK41" s="55"/>
      <c r="BL41" s="55"/>
      <c r="BM41" s="55"/>
      <c r="BN41" s="55"/>
      <c r="BO41" s="55"/>
      <c r="BP41" s="55"/>
      <c r="BQ41" s="55"/>
      <c r="BR41" s="55"/>
      <c r="BS41" s="55"/>
      <c r="BT41" s="55"/>
      <c r="BU41" s="55"/>
      <c r="BV41" s="55"/>
      <c r="BW41" s="55"/>
      <c r="BX41" s="55"/>
      <c r="BY41" s="55"/>
      <c r="BZ41" s="55"/>
      <c r="CA41" s="55"/>
      <c r="CB41" s="55"/>
    </row>
    <row r="42" spans="1:80">
      <c r="A42" s="55"/>
      <c r="B42" s="345"/>
      <c r="C42" s="345"/>
      <c r="D42" s="346"/>
      <c r="E42" s="338"/>
      <c r="F42" s="339"/>
      <c r="G42" s="339"/>
      <c r="H42" s="339"/>
      <c r="I42" s="340"/>
      <c r="J42" s="298" t="str">
        <f>IF(AND('Mapa de Riesgos'!$H$48="Muy Baja",'Mapa de Riesgos'!$L$48="Leve"),CONCATENATE("R",'Mapa de Riesgos'!$A$48),"")</f>
        <v/>
      </c>
      <c r="K42" s="299"/>
      <c r="L42" s="299" t="str">
        <f>IF(AND('Mapa de Riesgos'!$H$54="Muy Baja",'Mapa de Riesgos'!$L$54="Leve"),CONCATENATE("R",'Mapa de Riesgos'!$A$54),"")</f>
        <v/>
      </c>
      <c r="M42" s="299"/>
      <c r="N42" s="299" t="str">
        <f>IF(AND('Mapa de Riesgos'!$H$60="Muy Baja",'Mapa de Riesgos'!$L$60="Leve"),CONCATENATE("R",'Mapa de Riesgos'!$A$60),"")</f>
        <v/>
      </c>
      <c r="O42" s="300"/>
      <c r="P42" s="298" t="str">
        <f>IF(AND('Mapa de Riesgos'!$H$48="Muy Baja",'Mapa de Riesgos'!$L$48="Menor"),CONCATENATE("R",'Mapa de Riesgos'!$A$48),"")</f>
        <v/>
      </c>
      <c r="Q42" s="299"/>
      <c r="R42" s="299" t="str">
        <f>IF(AND('Mapa de Riesgos'!$H$54="Muy Baja",'Mapa de Riesgos'!$L$54="Menor"),CONCATENATE("R",'Mapa de Riesgos'!$A$54),"")</f>
        <v/>
      </c>
      <c r="S42" s="299"/>
      <c r="T42" s="299" t="str">
        <f>IF(AND('Mapa de Riesgos'!$H$60="Muy Baja",'Mapa de Riesgos'!$L$60="Menor"),CONCATENATE("R",'Mapa de Riesgos'!$A$60),"")</f>
        <v/>
      </c>
      <c r="U42" s="300"/>
      <c r="V42" s="307" t="str">
        <f>IF(AND('Mapa de Riesgos'!$H$48="Muy Baja",'Mapa de Riesgos'!$L$48="Moderado"),CONCATENATE("R",'Mapa de Riesgos'!$A$48),"")</f>
        <v/>
      </c>
      <c r="W42" s="308"/>
      <c r="X42" s="308" t="str">
        <f>IF(AND('Mapa de Riesgos'!$H$54="Muy Baja",'Mapa de Riesgos'!$L$54="Moderado"),CONCATENATE("R",'Mapa de Riesgos'!$A$54),"")</f>
        <v/>
      </c>
      <c r="Y42" s="308"/>
      <c r="Z42" s="308" t="str">
        <f>IF(AND('Mapa de Riesgos'!$H$60="Muy Baja",'Mapa de Riesgos'!$L$60="Moderado"),CONCATENATE("R",'Mapa de Riesgos'!$A$60),"")</f>
        <v/>
      </c>
      <c r="AA42" s="309"/>
      <c r="AB42" s="325" t="str">
        <f>IF(AND('Mapa de Riesgos'!$H$48="Muy Baja",'Mapa de Riesgos'!$L$48="Mayor"),CONCATENATE("R",'Mapa de Riesgos'!$A$48),"")</f>
        <v/>
      </c>
      <c r="AC42" s="326"/>
      <c r="AD42" s="326" t="str">
        <f>IF(AND('Mapa de Riesgos'!$H$54="Muy Baja",'Mapa de Riesgos'!$L$54="Mayor"),CONCATENATE("R",'Mapa de Riesgos'!$A$54),"")</f>
        <v/>
      </c>
      <c r="AE42" s="326"/>
      <c r="AF42" s="326" t="str">
        <f>IF(AND('Mapa de Riesgos'!$H$60="Muy Baja",'Mapa de Riesgos'!$L$60="Mayor"),CONCATENATE("R",'Mapa de Riesgos'!$A$60),"")</f>
        <v/>
      </c>
      <c r="AG42" s="327"/>
      <c r="AH42" s="316" t="str">
        <f>IF(AND('Mapa de Riesgos'!$H$48="Muy Baja",'Mapa de Riesgos'!$L$48="Catastrófico"),CONCATENATE("R",'Mapa de Riesgos'!$A$48),"")</f>
        <v/>
      </c>
      <c r="AI42" s="317"/>
      <c r="AJ42" s="317" t="str">
        <f>IF(AND('Mapa de Riesgos'!$H$54="Muy Baja",'Mapa de Riesgos'!$L$54="Catastrófico"),CONCATENATE("R",'Mapa de Riesgos'!$A$54),"")</f>
        <v/>
      </c>
      <c r="AK42" s="317"/>
      <c r="AL42" s="317" t="str">
        <f>IF(AND('Mapa de Riesgos'!$H$60="Muy Baja",'Mapa de Riesgos'!$L$60="Catastrófico"),CONCATENATE("R",'Mapa de Riesgos'!$A$60),"")</f>
        <v/>
      </c>
      <c r="AM42" s="318"/>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5"/>
      <c r="BM42" s="55"/>
      <c r="BN42" s="55"/>
      <c r="BO42" s="55"/>
      <c r="BP42" s="55"/>
      <c r="BQ42" s="55"/>
      <c r="BR42" s="55"/>
      <c r="BS42" s="55"/>
      <c r="BT42" s="55"/>
      <c r="BU42" s="55"/>
      <c r="BV42" s="55"/>
      <c r="BW42" s="55"/>
      <c r="BX42" s="55"/>
      <c r="BY42" s="55"/>
      <c r="BZ42" s="55"/>
      <c r="CA42" s="55"/>
      <c r="CB42" s="55"/>
    </row>
    <row r="43" spans="1:80">
      <c r="A43" s="55"/>
      <c r="B43" s="345"/>
      <c r="C43" s="345"/>
      <c r="D43" s="346"/>
      <c r="E43" s="338"/>
      <c r="F43" s="339"/>
      <c r="G43" s="339"/>
      <c r="H43" s="339"/>
      <c r="I43" s="340"/>
      <c r="J43" s="298"/>
      <c r="K43" s="299"/>
      <c r="L43" s="299"/>
      <c r="M43" s="299"/>
      <c r="N43" s="299"/>
      <c r="O43" s="300"/>
      <c r="P43" s="298"/>
      <c r="Q43" s="299"/>
      <c r="R43" s="299"/>
      <c r="S43" s="299"/>
      <c r="T43" s="299"/>
      <c r="U43" s="300"/>
      <c r="V43" s="307"/>
      <c r="W43" s="308"/>
      <c r="X43" s="308"/>
      <c r="Y43" s="308"/>
      <c r="Z43" s="308"/>
      <c r="AA43" s="309"/>
      <c r="AB43" s="325"/>
      <c r="AC43" s="326"/>
      <c r="AD43" s="326"/>
      <c r="AE43" s="326"/>
      <c r="AF43" s="326"/>
      <c r="AG43" s="327"/>
      <c r="AH43" s="316"/>
      <c r="AI43" s="317"/>
      <c r="AJ43" s="317"/>
      <c r="AK43" s="317"/>
      <c r="AL43" s="317"/>
      <c r="AM43" s="318"/>
      <c r="AN43" s="55"/>
      <c r="AO43" s="55"/>
      <c r="AP43" s="55"/>
      <c r="AQ43" s="55"/>
      <c r="AR43" s="55"/>
      <c r="AS43" s="55"/>
      <c r="AT43" s="55"/>
      <c r="AU43" s="55"/>
      <c r="AV43" s="55"/>
      <c r="AW43" s="55"/>
      <c r="AX43" s="55"/>
      <c r="AY43" s="55"/>
      <c r="AZ43" s="55"/>
      <c r="BA43" s="55"/>
      <c r="BB43" s="55"/>
      <c r="BC43" s="55"/>
      <c r="BD43" s="55"/>
      <c r="BE43" s="55"/>
      <c r="BF43" s="55"/>
      <c r="BG43" s="55"/>
      <c r="BH43" s="55"/>
      <c r="BI43" s="55"/>
      <c r="BJ43" s="55"/>
      <c r="BK43" s="55"/>
      <c r="BL43" s="55"/>
      <c r="BM43" s="55"/>
      <c r="BN43" s="55"/>
      <c r="BO43" s="55"/>
      <c r="BP43" s="55"/>
      <c r="BQ43" s="55"/>
      <c r="BR43" s="55"/>
      <c r="BS43" s="55"/>
      <c r="BT43" s="55"/>
      <c r="BU43" s="55"/>
      <c r="BV43" s="55"/>
      <c r="BW43" s="55"/>
      <c r="BX43" s="55"/>
      <c r="BY43" s="55"/>
      <c r="BZ43" s="55"/>
      <c r="CA43" s="55"/>
      <c r="CB43" s="55"/>
    </row>
    <row r="44" spans="1:80">
      <c r="A44" s="55"/>
      <c r="B44" s="345"/>
      <c r="C44" s="345"/>
      <c r="D44" s="346"/>
      <c r="E44" s="338"/>
      <c r="F44" s="339"/>
      <c r="G44" s="339"/>
      <c r="H44" s="339"/>
      <c r="I44" s="340"/>
      <c r="J44" s="298" t="str">
        <f>IF(AND('Mapa de Riesgos'!$H$66="Muy Baja",'Mapa de Riesgos'!$L$66="Leve"),CONCATENATE("R",'Mapa de Riesgos'!$A$66),"")</f>
        <v/>
      </c>
      <c r="K44" s="299"/>
      <c r="L44" s="299" t="str">
        <f>IF(AND('Mapa de Riesgos'!$H$72="Muy Baja",'Mapa de Riesgos'!$L$72="Leve"),CONCATENATE("R",'Mapa de Riesgos'!$A$72),"")</f>
        <v/>
      </c>
      <c r="M44" s="299"/>
      <c r="N44" s="299" t="str">
        <f>IF(AND('Mapa de Riesgos'!$H$78="Muy Baja",'Mapa de Riesgos'!$L$78="Leve"),CONCATENATE("R",'Mapa de Riesgos'!$A$78),"")</f>
        <v/>
      </c>
      <c r="O44" s="300"/>
      <c r="P44" s="298" t="str">
        <f>IF(AND('Mapa de Riesgos'!$H$66="Muy Baja",'Mapa de Riesgos'!$L$66="Menor"),CONCATENATE("R",'Mapa de Riesgos'!$A$66),"")</f>
        <v/>
      </c>
      <c r="Q44" s="299"/>
      <c r="R44" s="299" t="str">
        <f>IF(AND('Mapa de Riesgos'!$H$72="Muy Baja",'Mapa de Riesgos'!$L$72="Menor"),CONCATENATE("R",'Mapa de Riesgos'!$A$72),"")</f>
        <v/>
      </c>
      <c r="S44" s="299"/>
      <c r="T44" s="299" t="str">
        <f>IF(AND('Mapa de Riesgos'!$H$78="Muy Baja",'Mapa de Riesgos'!$L$78="Menor"),CONCATENATE("R",'Mapa de Riesgos'!$A$78),"")</f>
        <v/>
      </c>
      <c r="U44" s="300"/>
      <c r="V44" s="307" t="str">
        <f>IF(AND('Mapa de Riesgos'!$H$66="Muy Baja",'Mapa de Riesgos'!$L$66="Moderado"),CONCATENATE("R",'Mapa de Riesgos'!$A$66),"")</f>
        <v/>
      </c>
      <c r="W44" s="308"/>
      <c r="X44" s="308" t="str">
        <f>IF(AND('Mapa de Riesgos'!$H$72="Muy Baja",'Mapa de Riesgos'!$L$72="Moderado"),CONCATENATE("R",'Mapa de Riesgos'!$A$72),"")</f>
        <v/>
      </c>
      <c r="Y44" s="308"/>
      <c r="Z44" s="308" t="str">
        <f>IF(AND('Mapa de Riesgos'!$H$78="Muy Baja",'Mapa de Riesgos'!$L$78="Moderado"),CONCATENATE("R",'Mapa de Riesgos'!$A$78),"")</f>
        <v/>
      </c>
      <c r="AA44" s="309"/>
      <c r="AB44" s="325" t="str">
        <f>IF(AND('Mapa de Riesgos'!$H$66="Muy Baja",'Mapa de Riesgos'!$L$66="Mayor"),CONCATENATE("R",'Mapa de Riesgos'!$A$66),"")</f>
        <v/>
      </c>
      <c r="AC44" s="326"/>
      <c r="AD44" s="326" t="str">
        <f>IF(AND('Mapa de Riesgos'!$H$72="Muy Baja",'Mapa de Riesgos'!$L$72="Mayor"),CONCATENATE("R",'Mapa de Riesgos'!$A$72),"")</f>
        <v/>
      </c>
      <c r="AE44" s="326"/>
      <c r="AF44" s="326" t="str">
        <f>IF(AND('Mapa de Riesgos'!$H$78="Muy Baja",'Mapa de Riesgos'!$L$78="Mayor"),CONCATENATE("R",'Mapa de Riesgos'!$A$78),"")</f>
        <v/>
      </c>
      <c r="AG44" s="327"/>
      <c r="AH44" s="316" t="str">
        <f>IF(AND('Mapa de Riesgos'!$H$66="Muy Baja",'Mapa de Riesgos'!$L$66="Catastrófico"),CONCATENATE("R",'Mapa de Riesgos'!$A$66),"")</f>
        <v/>
      </c>
      <c r="AI44" s="317"/>
      <c r="AJ44" s="317" t="str">
        <f>IF(AND('Mapa de Riesgos'!$H$72="Muy Baja",'Mapa de Riesgos'!$L$72="Catastrófico"),CONCATENATE("R",'Mapa de Riesgos'!$A$72),"")</f>
        <v/>
      </c>
      <c r="AK44" s="317"/>
      <c r="AL44" s="317" t="str">
        <f>IF(AND('Mapa de Riesgos'!$H$78="Muy Baja",'Mapa de Riesgos'!$L$78="Catastrófico"),CONCATENATE("R",'Mapa de Riesgos'!$A$78),"")</f>
        <v/>
      </c>
      <c r="AM44" s="318"/>
      <c r="AN44" s="55"/>
      <c r="AO44" s="55"/>
      <c r="AP44" s="55"/>
      <c r="AQ44" s="55"/>
      <c r="AR44" s="55"/>
      <c r="AS44" s="55"/>
      <c r="AT44" s="55"/>
      <c r="AU44" s="55"/>
      <c r="AV44" s="55"/>
      <c r="AW44" s="55"/>
      <c r="AX44" s="55"/>
      <c r="AY44" s="55"/>
      <c r="AZ44" s="55"/>
      <c r="BA44" s="55"/>
      <c r="BB44" s="55"/>
      <c r="BC44" s="55"/>
      <c r="BD44" s="55"/>
      <c r="BE44" s="55"/>
      <c r="BF44" s="55"/>
      <c r="BG44" s="55"/>
      <c r="BH44" s="55"/>
      <c r="BI44" s="55"/>
      <c r="BJ44" s="55"/>
      <c r="BK44" s="55"/>
      <c r="BL44" s="55"/>
      <c r="BM44" s="55"/>
      <c r="BN44" s="55"/>
      <c r="BO44" s="55"/>
      <c r="BP44" s="55"/>
      <c r="BQ44" s="55"/>
      <c r="BR44" s="55"/>
      <c r="BS44" s="55"/>
      <c r="BT44" s="55"/>
      <c r="BU44" s="55"/>
      <c r="BV44" s="55"/>
      <c r="BW44" s="55"/>
      <c r="BX44" s="55"/>
      <c r="BY44" s="55"/>
      <c r="BZ44" s="55"/>
      <c r="CA44" s="55"/>
      <c r="CB44" s="55"/>
    </row>
    <row r="45" spans="1:80" ht="15.75" thickBot="1">
      <c r="A45" s="55"/>
      <c r="B45" s="345"/>
      <c r="C45" s="345"/>
      <c r="D45" s="346"/>
      <c r="E45" s="341"/>
      <c r="F45" s="342"/>
      <c r="G45" s="342"/>
      <c r="H45" s="342"/>
      <c r="I45" s="343"/>
      <c r="J45" s="301"/>
      <c r="K45" s="302"/>
      <c r="L45" s="302"/>
      <c r="M45" s="302"/>
      <c r="N45" s="302"/>
      <c r="O45" s="303"/>
      <c r="P45" s="301"/>
      <c r="Q45" s="302"/>
      <c r="R45" s="302"/>
      <c r="S45" s="302"/>
      <c r="T45" s="302"/>
      <c r="U45" s="303"/>
      <c r="V45" s="310"/>
      <c r="W45" s="311"/>
      <c r="X45" s="311"/>
      <c r="Y45" s="311"/>
      <c r="Z45" s="311"/>
      <c r="AA45" s="312"/>
      <c r="AB45" s="328"/>
      <c r="AC45" s="329"/>
      <c r="AD45" s="329"/>
      <c r="AE45" s="329"/>
      <c r="AF45" s="329"/>
      <c r="AG45" s="330"/>
      <c r="AH45" s="319"/>
      <c r="AI45" s="320"/>
      <c r="AJ45" s="320"/>
      <c r="AK45" s="320"/>
      <c r="AL45" s="320"/>
      <c r="AM45" s="321"/>
      <c r="AN45" s="55"/>
      <c r="AO45" s="55"/>
      <c r="AP45" s="55"/>
      <c r="AQ45" s="55"/>
      <c r="AR45" s="55"/>
      <c r="AS45" s="55"/>
      <c r="AT45" s="55"/>
      <c r="AU45" s="55"/>
      <c r="AV45" s="55"/>
      <c r="AW45" s="55"/>
      <c r="AX45" s="55"/>
      <c r="AY45" s="55"/>
      <c r="AZ45" s="55"/>
      <c r="BA45" s="55"/>
      <c r="BB45" s="55"/>
      <c r="BC45" s="55"/>
      <c r="BD45" s="55"/>
      <c r="BE45" s="55"/>
      <c r="BF45" s="55"/>
      <c r="BG45" s="55"/>
      <c r="BH45" s="55"/>
      <c r="BI45" s="55"/>
      <c r="BJ45" s="55"/>
      <c r="BK45" s="55"/>
      <c r="BL45" s="55"/>
      <c r="BM45" s="55"/>
      <c r="BN45" s="55"/>
      <c r="BO45" s="55"/>
      <c r="BP45" s="55"/>
      <c r="BQ45" s="55"/>
      <c r="BR45" s="55"/>
      <c r="BS45" s="55"/>
      <c r="BT45" s="55"/>
      <c r="BU45" s="55"/>
      <c r="BV45" s="55"/>
      <c r="BW45" s="55"/>
      <c r="BX45" s="55"/>
      <c r="BY45" s="55"/>
      <c r="BZ45" s="55"/>
      <c r="CA45" s="55"/>
      <c r="CB45" s="55"/>
    </row>
    <row r="46" spans="1:80">
      <c r="A46" s="55"/>
      <c r="B46" s="55"/>
      <c r="C46" s="55"/>
      <c r="D46" s="55"/>
      <c r="E46" s="55"/>
      <c r="F46" s="55"/>
      <c r="G46" s="55"/>
      <c r="H46" s="55"/>
      <c r="I46" s="55"/>
      <c r="J46" s="335" t="s">
        <v>147</v>
      </c>
      <c r="K46" s="336"/>
      <c r="L46" s="336"/>
      <c r="M46" s="336"/>
      <c r="N46" s="336"/>
      <c r="O46" s="337"/>
      <c r="P46" s="335" t="s">
        <v>148</v>
      </c>
      <c r="Q46" s="336"/>
      <c r="R46" s="336"/>
      <c r="S46" s="336"/>
      <c r="T46" s="336"/>
      <c r="U46" s="337"/>
      <c r="V46" s="335" t="s">
        <v>149</v>
      </c>
      <c r="W46" s="336"/>
      <c r="X46" s="336"/>
      <c r="Y46" s="336"/>
      <c r="Z46" s="336"/>
      <c r="AA46" s="337"/>
      <c r="AB46" s="335" t="s">
        <v>150</v>
      </c>
      <c r="AC46" s="344"/>
      <c r="AD46" s="336"/>
      <c r="AE46" s="336"/>
      <c r="AF46" s="336"/>
      <c r="AG46" s="337"/>
      <c r="AH46" s="335" t="s">
        <v>151</v>
      </c>
      <c r="AI46" s="336"/>
      <c r="AJ46" s="336"/>
      <c r="AK46" s="336"/>
      <c r="AL46" s="336"/>
      <c r="AM46" s="337"/>
      <c r="AN46" s="55"/>
      <c r="AO46" s="55"/>
      <c r="AP46" s="55"/>
      <c r="AQ46" s="55"/>
      <c r="AR46" s="55"/>
      <c r="AS46" s="55"/>
      <c r="AT46" s="55"/>
      <c r="AU46" s="55"/>
      <c r="AV46" s="55"/>
      <c r="AW46" s="55"/>
      <c r="AX46" s="55"/>
      <c r="AY46" s="55"/>
      <c r="AZ46" s="55"/>
      <c r="BA46" s="55"/>
      <c r="BB46" s="55"/>
      <c r="BC46" s="55"/>
      <c r="BD46" s="55"/>
      <c r="BE46" s="55"/>
      <c r="BF46" s="55"/>
      <c r="BG46" s="55"/>
      <c r="BH46" s="55"/>
      <c r="BI46" s="55"/>
      <c r="BJ46" s="55"/>
      <c r="BK46" s="55"/>
      <c r="BL46" s="55"/>
      <c r="BM46" s="55"/>
      <c r="BN46" s="55"/>
      <c r="BO46" s="55"/>
      <c r="BP46" s="55"/>
      <c r="BQ46" s="55"/>
      <c r="BR46" s="55"/>
      <c r="BS46" s="55"/>
      <c r="BT46" s="55"/>
      <c r="BU46" s="55"/>
      <c r="BV46" s="55"/>
      <c r="BW46" s="55"/>
      <c r="BX46" s="55"/>
      <c r="BY46" s="55"/>
      <c r="BZ46" s="55"/>
      <c r="CA46" s="55"/>
      <c r="CB46" s="55"/>
    </row>
    <row r="47" spans="1:80">
      <c r="A47" s="55"/>
      <c r="B47" s="55"/>
      <c r="C47" s="55"/>
      <c r="D47" s="55"/>
      <c r="E47" s="55"/>
      <c r="F47" s="55"/>
      <c r="G47" s="55"/>
      <c r="H47" s="55"/>
      <c r="I47" s="55"/>
      <c r="J47" s="338"/>
      <c r="K47" s="339"/>
      <c r="L47" s="339"/>
      <c r="M47" s="339"/>
      <c r="N47" s="339"/>
      <c r="O47" s="340"/>
      <c r="P47" s="338"/>
      <c r="Q47" s="339"/>
      <c r="R47" s="339"/>
      <c r="S47" s="339"/>
      <c r="T47" s="339"/>
      <c r="U47" s="340"/>
      <c r="V47" s="338"/>
      <c r="W47" s="339"/>
      <c r="X47" s="339"/>
      <c r="Y47" s="339"/>
      <c r="Z47" s="339"/>
      <c r="AA47" s="340"/>
      <c r="AB47" s="338"/>
      <c r="AC47" s="339"/>
      <c r="AD47" s="339"/>
      <c r="AE47" s="339"/>
      <c r="AF47" s="339"/>
      <c r="AG47" s="340"/>
      <c r="AH47" s="338"/>
      <c r="AI47" s="339"/>
      <c r="AJ47" s="339"/>
      <c r="AK47" s="339"/>
      <c r="AL47" s="339"/>
      <c r="AM47" s="340"/>
      <c r="AN47" s="55"/>
      <c r="AO47" s="55"/>
      <c r="AP47" s="55"/>
      <c r="AQ47" s="55"/>
      <c r="AR47" s="55"/>
      <c r="AS47" s="55"/>
      <c r="AT47" s="55"/>
      <c r="AU47" s="55"/>
      <c r="AV47" s="55"/>
      <c r="AW47" s="55"/>
      <c r="AX47" s="55"/>
      <c r="AY47" s="55"/>
      <c r="AZ47" s="55"/>
      <c r="BA47" s="55"/>
      <c r="BB47" s="55"/>
      <c r="BC47" s="55"/>
      <c r="BD47" s="55"/>
      <c r="BE47" s="55"/>
      <c r="BF47" s="55"/>
      <c r="BG47" s="55"/>
      <c r="BH47" s="55"/>
      <c r="BI47" s="55"/>
      <c r="BJ47" s="55"/>
      <c r="BK47" s="55"/>
      <c r="BL47" s="55"/>
      <c r="BM47" s="55"/>
      <c r="BN47" s="55"/>
      <c r="BO47" s="55"/>
      <c r="BP47" s="55"/>
      <c r="BQ47" s="55"/>
      <c r="BR47" s="55"/>
      <c r="BS47" s="55"/>
      <c r="BT47" s="55"/>
      <c r="BU47" s="55"/>
      <c r="BV47" s="55"/>
      <c r="BW47" s="55"/>
      <c r="BX47" s="55"/>
      <c r="BY47" s="55"/>
      <c r="BZ47" s="55"/>
      <c r="CA47" s="55"/>
      <c r="CB47" s="55"/>
    </row>
    <row r="48" spans="1:80">
      <c r="A48" s="55"/>
      <c r="B48" s="55"/>
      <c r="C48" s="55"/>
      <c r="D48" s="55"/>
      <c r="E48" s="55"/>
      <c r="F48" s="55"/>
      <c r="G48" s="55"/>
      <c r="H48" s="55"/>
      <c r="I48" s="55"/>
      <c r="J48" s="338"/>
      <c r="K48" s="339"/>
      <c r="L48" s="339"/>
      <c r="M48" s="339"/>
      <c r="N48" s="339"/>
      <c r="O48" s="340"/>
      <c r="P48" s="338"/>
      <c r="Q48" s="339"/>
      <c r="R48" s="339"/>
      <c r="S48" s="339"/>
      <c r="T48" s="339"/>
      <c r="U48" s="340"/>
      <c r="V48" s="338"/>
      <c r="W48" s="339"/>
      <c r="X48" s="339"/>
      <c r="Y48" s="339"/>
      <c r="Z48" s="339"/>
      <c r="AA48" s="340"/>
      <c r="AB48" s="338"/>
      <c r="AC48" s="339"/>
      <c r="AD48" s="339"/>
      <c r="AE48" s="339"/>
      <c r="AF48" s="339"/>
      <c r="AG48" s="340"/>
      <c r="AH48" s="338"/>
      <c r="AI48" s="339"/>
      <c r="AJ48" s="339"/>
      <c r="AK48" s="339"/>
      <c r="AL48" s="339"/>
      <c r="AM48" s="340"/>
      <c r="AN48" s="55"/>
      <c r="AO48" s="55"/>
      <c r="AP48" s="55"/>
      <c r="AQ48" s="55"/>
      <c r="AR48" s="55"/>
      <c r="AS48" s="55"/>
      <c r="AT48" s="55"/>
      <c r="AU48" s="55"/>
      <c r="AV48" s="55"/>
      <c r="AW48" s="55"/>
      <c r="AX48" s="55"/>
      <c r="AY48" s="55"/>
      <c r="AZ48" s="55"/>
      <c r="BA48" s="55"/>
      <c r="BB48" s="55"/>
      <c r="BC48" s="55"/>
      <c r="BD48" s="55"/>
      <c r="BE48" s="55"/>
      <c r="BF48" s="55"/>
      <c r="BG48" s="55"/>
      <c r="BH48" s="55"/>
      <c r="BI48" s="55"/>
      <c r="BJ48" s="55"/>
      <c r="BK48" s="55"/>
      <c r="BL48" s="55"/>
      <c r="BM48" s="55"/>
      <c r="BN48" s="55"/>
      <c r="BO48" s="55"/>
      <c r="BP48" s="55"/>
      <c r="BQ48" s="55"/>
      <c r="BR48" s="55"/>
      <c r="BS48" s="55"/>
      <c r="BT48" s="55"/>
      <c r="BU48" s="55"/>
      <c r="BV48" s="55"/>
      <c r="BW48" s="55"/>
      <c r="BX48" s="55"/>
      <c r="BY48" s="55"/>
      <c r="BZ48" s="55"/>
      <c r="CA48" s="55"/>
      <c r="CB48" s="55"/>
    </row>
    <row r="49" spans="1:80">
      <c r="A49" s="55"/>
      <c r="B49" s="55"/>
      <c r="C49" s="55"/>
      <c r="D49" s="55"/>
      <c r="E49" s="55"/>
      <c r="F49" s="55"/>
      <c r="G49" s="55"/>
      <c r="H49" s="55"/>
      <c r="I49" s="55"/>
      <c r="J49" s="338"/>
      <c r="K49" s="339"/>
      <c r="L49" s="339"/>
      <c r="M49" s="339"/>
      <c r="N49" s="339"/>
      <c r="O49" s="340"/>
      <c r="P49" s="338"/>
      <c r="Q49" s="339"/>
      <c r="R49" s="339"/>
      <c r="S49" s="339"/>
      <c r="T49" s="339"/>
      <c r="U49" s="340"/>
      <c r="V49" s="338"/>
      <c r="W49" s="339"/>
      <c r="X49" s="339"/>
      <c r="Y49" s="339"/>
      <c r="Z49" s="339"/>
      <c r="AA49" s="340"/>
      <c r="AB49" s="338"/>
      <c r="AC49" s="339"/>
      <c r="AD49" s="339"/>
      <c r="AE49" s="339"/>
      <c r="AF49" s="339"/>
      <c r="AG49" s="340"/>
      <c r="AH49" s="338"/>
      <c r="AI49" s="339"/>
      <c r="AJ49" s="339"/>
      <c r="AK49" s="339"/>
      <c r="AL49" s="339"/>
      <c r="AM49" s="340"/>
      <c r="AN49" s="55"/>
      <c r="AO49" s="55"/>
      <c r="AP49" s="55"/>
      <c r="AQ49" s="55"/>
      <c r="AR49" s="55"/>
      <c r="AS49" s="55"/>
      <c r="AT49" s="55"/>
      <c r="AU49" s="55"/>
      <c r="AV49" s="55"/>
      <c r="AW49" s="55"/>
      <c r="AX49" s="55"/>
      <c r="AY49" s="55"/>
      <c r="AZ49" s="55"/>
      <c r="BA49" s="55"/>
      <c r="BB49" s="55"/>
      <c r="BC49" s="55"/>
      <c r="BD49" s="55"/>
      <c r="BE49" s="55"/>
      <c r="BF49" s="55"/>
      <c r="BG49" s="55"/>
      <c r="BH49" s="55"/>
      <c r="BI49" s="55"/>
      <c r="BJ49" s="55"/>
      <c r="BK49" s="55"/>
      <c r="BL49" s="55"/>
      <c r="BM49" s="55"/>
      <c r="BN49" s="55"/>
      <c r="BO49" s="55"/>
      <c r="BP49" s="55"/>
      <c r="BQ49" s="55"/>
      <c r="BR49" s="55"/>
      <c r="BS49" s="55"/>
      <c r="BT49" s="55"/>
      <c r="BU49" s="55"/>
      <c r="BV49" s="55"/>
      <c r="BW49" s="55"/>
      <c r="BX49" s="55"/>
      <c r="BY49" s="55"/>
      <c r="BZ49" s="55"/>
      <c r="CA49" s="55"/>
      <c r="CB49" s="55"/>
    </row>
    <row r="50" spans="1:80">
      <c r="A50" s="55"/>
      <c r="B50" s="55"/>
      <c r="C50" s="55"/>
      <c r="D50" s="55"/>
      <c r="E50" s="55"/>
      <c r="F50" s="55"/>
      <c r="G50" s="55"/>
      <c r="H50" s="55"/>
      <c r="I50" s="55"/>
      <c r="J50" s="338"/>
      <c r="K50" s="339"/>
      <c r="L50" s="339"/>
      <c r="M50" s="339"/>
      <c r="N50" s="339"/>
      <c r="O50" s="340"/>
      <c r="P50" s="338"/>
      <c r="Q50" s="339"/>
      <c r="R50" s="339"/>
      <c r="S50" s="339"/>
      <c r="T50" s="339"/>
      <c r="U50" s="340"/>
      <c r="V50" s="338"/>
      <c r="W50" s="339"/>
      <c r="X50" s="339"/>
      <c r="Y50" s="339"/>
      <c r="Z50" s="339"/>
      <c r="AA50" s="340"/>
      <c r="AB50" s="338"/>
      <c r="AC50" s="339"/>
      <c r="AD50" s="339"/>
      <c r="AE50" s="339"/>
      <c r="AF50" s="339"/>
      <c r="AG50" s="340"/>
      <c r="AH50" s="338"/>
      <c r="AI50" s="339"/>
      <c r="AJ50" s="339"/>
      <c r="AK50" s="339"/>
      <c r="AL50" s="339"/>
      <c r="AM50" s="340"/>
      <c r="AN50" s="55"/>
      <c r="AO50" s="55"/>
      <c r="AP50" s="55"/>
      <c r="AQ50" s="55"/>
      <c r="AR50" s="55"/>
      <c r="AS50" s="55"/>
      <c r="AT50" s="55"/>
      <c r="AU50" s="55"/>
      <c r="AV50" s="55"/>
      <c r="AW50" s="55"/>
      <c r="AX50" s="55"/>
      <c r="AY50" s="55"/>
      <c r="AZ50" s="55"/>
      <c r="BA50" s="55"/>
      <c r="BB50" s="55"/>
      <c r="BC50" s="55"/>
      <c r="BD50" s="55"/>
      <c r="BE50" s="55"/>
      <c r="BF50" s="55"/>
      <c r="BG50" s="55"/>
      <c r="BH50" s="55"/>
      <c r="BI50" s="55"/>
      <c r="BJ50" s="55"/>
      <c r="BK50" s="55"/>
      <c r="BL50" s="55"/>
      <c r="BM50" s="55"/>
      <c r="BN50" s="55"/>
      <c r="BO50" s="55"/>
      <c r="BP50" s="55"/>
      <c r="BQ50" s="55"/>
      <c r="BR50" s="55"/>
      <c r="BS50" s="55"/>
      <c r="BT50" s="55"/>
      <c r="BU50" s="55"/>
      <c r="BV50" s="55"/>
      <c r="BW50" s="55"/>
      <c r="BX50" s="55"/>
      <c r="BY50" s="55"/>
      <c r="BZ50" s="55"/>
      <c r="CA50" s="55"/>
      <c r="CB50" s="55"/>
    </row>
    <row r="51" spans="1:80" ht="15.75" thickBot="1">
      <c r="A51" s="55"/>
      <c r="B51" s="55"/>
      <c r="C51" s="55"/>
      <c r="D51" s="55"/>
      <c r="E51" s="55"/>
      <c r="F51" s="55"/>
      <c r="G51" s="55"/>
      <c r="H51" s="55"/>
      <c r="I51" s="55"/>
      <c r="J51" s="341"/>
      <c r="K51" s="342"/>
      <c r="L51" s="342"/>
      <c r="M51" s="342"/>
      <c r="N51" s="342"/>
      <c r="O51" s="343"/>
      <c r="P51" s="341"/>
      <c r="Q51" s="342"/>
      <c r="R51" s="342"/>
      <c r="S51" s="342"/>
      <c r="T51" s="342"/>
      <c r="U51" s="343"/>
      <c r="V51" s="341"/>
      <c r="W51" s="342"/>
      <c r="X51" s="342"/>
      <c r="Y51" s="342"/>
      <c r="Z51" s="342"/>
      <c r="AA51" s="343"/>
      <c r="AB51" s="341"/>
      <c r="AC51" s="342"/>
      <c r="AD51" s="342"/>
      <c r="AE51" s="342"/>
      <c r="AF51" s="342"/>
      <c r="AG51" s="343"/>
      <c r="AH51" s="341"/>
      <c r="AI51" s="342"/>
      <c r="AJ51" s="342"/>
      <c r="AK51" s="342"/>
      <c r="AL51" s="342"/>
      <c r="AM51" s="343"/>
      <c r="AN51" s="55"/>
      <c r="AO51" s="55"/>
      <c r="AP51" s="55"/>
      <c r="AQ51" s="55"/>
      <c r="AR51" s="55"/>
      <c r="AS51" s="55"/>
      <c r="AT51" s="55"/>
      <c r="AU51" s="55"/>
      <c r="AV51" s="55"/>
      <c r="AW51" s="55"/>
      <c r="AX51" s="55"/>
      <c r="AY51" s="55"/>
      <c r="AZ51" s="55"/>
      <c r="BA51" s="55"/>
      <c r="BB51" s="55"/>
      <c r="BC51" s="55"/>
      <c r="BD51" s="55"/>
      <c r="BE51" s="55"/>
      <c r="BF51" s="55"/>
      <c r="BG51" s="55"/>
      <c r="BH51" s="55"/>
      <c r="BI51" s="55"/>
      <c r="BJ51" s="55"/>
      <c r="BK51" s="55"/>
      <c r="BL51" s="55"/>
      <c r="BM51" s="55"/>
      <c r="BN51" s="55"/>
      <c r="BO51" s="55"/>
      <c r="BP51" s="55"/>
      <c r="BQ51" s="55"/>
      <c r="BR51" s="55"/>
      <c r="BS51" s="55"/>
      <c r="BT51" s="55"/>
      <c r="BU51" s="55"/>
      <c r="BV51" s="55"/>
      <c r="BW51" s="55"/>
      <c r="BX51" s="55"/>
      <c r="BY51" s="55"/>
      <c r="BZ51" s="55"/>
      <c r="CA51" s="55"/>
      <c r="CB51" s="55"/>
    </row>
    <row r="52" spans="1:80">
      <c r="A52" s="55"/>
      <c r="B52" s="55"/>
      <c r="C52" s="55"/>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c r="AM52" s="55"/>
      <c r="AN52" s="55"/>
      <c r="AO52" s="55"/>
      <c r="AP52" s="55"/>
      <c r="AQ52" s="55"/>
      <c r="AR52" s="55"/>
      <c r="AS52" s="55"/>
      <c r="AT52" s="55"/>
      <c r="AU52" s="55"/>
      <c r="AV52" s="55"/>
      <c r="AW52" s="55"/>
      <c r="AX52" s="55"/>
      <c r="AY52" s="55"/>
      <c r="AZ52" s="55"/>
      <c r="BA52" s="55"/>
      <c r="BB52" s="55"/>
      <c r="BC52" s="55"/>
      <c r="BD52" s="55"/>
      <c r="BE52" s="55"/>
      <c r="BF52" s="55"/>
      <c r="BG52" s="55"/>
      <c r="BH52" s="55"/>
      <c r="BI52" s="55"/>
      <c r="BJ52" s="55"/>
      <c r="BK52" s="55"/>
      <c r="BL52" s="55"/>
      <c r="BM52" s="55"/>
      <c r="BN52" s="55"/>
      <c r="BO52" s="55"/>
      <c r="BP52" s="55"/>
      <c r="BQ52" s="55"/>
      <c r="BR52" s="55"/>
      <c r="BS52" s="55"/>
      <c r="BT52" s="55"/>
      <c r="BU52" s="55"/>
      <c r="BV52" s="55"/>
      <c r="BW52" s="55"/>
      <c r="BX52" s="55"/>
      <c r="BY52" s="55"/>
      <c r="BZ52" s="55"/>
      <c r="CA52" s="55"/>
      <c r="CB52" s="55"/>
    </row>
    <row r="53" spans="1:80" ht="15" customHeight="1">
      <c r="A53" s="55"/>
      <c r="B53" s="56"/>
      <c r="C53" s="56"/>
      <c r="D53" s="56"/>
      <c r="E53" s="56"/>
      <c r="F53" s="56"/>
      <c r="G53" s="56"/>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c r="AH53" s="56"/>
      <c r="AI53" s="56"/>
      <c r="AJ53" s="56"/>
      <c r="AK53" s="56"/>
      <c r="AL53" s="56"/>
      <c r="AM53" s="56"/>
      <c r="AN53" s="56"/>
      <c r="AO53" s="56"/>
      <c r="AP53" s="56"/>
      <c r="AQ53" s="56"/>
      <c r="AR53" s="56"/>
      <c r="AS53" s="56"/>
      <c r="AT53" s="56"/>
      <c r="AU53" s="55"/>
      <c r="AV53" s="55"/>
      <c r="AW53" s="55"/>
      <c r="AX53" s="55"/>
      <c r="AY53" s="55"/>
      <c r="AZ53" s="55"/>
      <c r="BA53" s="55"/>
      <c r="BB53" s="55"/>
      <c r="BC53" s="55"/>
      <c r="BD53" s="55"/>
      <c r="BE53" s="55"/>
      <c r="BF53" s="55"/>
      <c r="BG53" s="55"/>
      <c r="BH53" s="55"/>
      <c r="BI53" s="55"/>
      <c r="BJ53" s="55"/>
      <c r="BK53" s="55"/>
      <c r="BL53" s="55"/>
      <c r="BM53" s="55"/>
      <c r="BN53" s="55"/>
      <c r="BO53" s="55"/>
      <c r="BP53" s="55"/>
      <c r="BQ53" s="55"/>
      <c r="BR53" s="55"/>
      <c r="BS53" s="55"/>
      <c r="BT53" s="55"/>
      <c r="BU53" s="55"/>
      <c r="BV53" s="55"/>
      <c r="BW53" s="55"/>
      <c r="BX53" s="55"/>
      <c r="BY53" s="55"/>
      <c r="BZ53" s="55"/>
      <c r="CA53" s="55"/>
      <c r="CB53" s="55"/>
    </row>
    <row r="54" spans="1:80" ht="15" customHeight="1">
      <c r="A54" s="55"/>
      <c r="B54" s="56"/>
      <c r="C54" s="56"/>
      <c r="D54" s="56"/>
      <c r="E54" s="56"/>
      <c r="F54" s="56"/>
      <c r="G54" s="56"/>
      <c r="H54" s="56"/>
      <c r="I54" s="56"/>
      <c r="J54" s="56"/>
      <c r="K54" s="56"/>
      <c r="L54" s="56"/>
      <c r="M54" s="56"/>
      <c r="N54" s="56"/>
      <c r="O54" s="56"/>
      <c r="P54" s="56"/>
      <c r="Q54" s="56"/>
      <c r="R54" s="56"/>
      <c r="S54" s="56"/>
      <c r="T54" s="56"/>
      <c r="U54" s="56"/>
      <c r="V54" s="56"/>
      <c r="W54" s="56"/>
      <c r="X54" s="56"/>
      <c r="Y54" s="56"/>
      <c r="Z54" s="56"/>
      <c r="AA54" s="56"/>
      <c r="AB54" s="56"/>
      <c r="AC54" s="56"/>
      <c r="AD54" s="56"/>
      <c r="AE54" s="56"/>
      <c r="AF54" s="56"/>
      <c r="AG54" s="56"/>
      <c r="AH54" s="56"/>
      <c r="AI54" s="56"/>
      <c r="AJ54" s="56"/>
      <c r="AK54" s="56"/>
      <c r="AL54" s="56"/>
      <c r="AM54" s="56"/>
      <c r="AN54" s="56"/>
      <c r="AO54" s="56"/>
      <c r="AP54" s="56"/>
      <c r="AQ54" s="56"/>
      <c r="AR54" s="56"/>
      <c r="AS54" s="56"/>
      <c r="AT54" s="56"/>
      <c r="AU54" s="55"/>
      <c r="AV54" s="55"/>
      <c r="AW54" s="55"/>
      <c r="AX54" s="55"/>
      <c r="AY54" s="55"/>
      <c r="AZ54" s="55"/>
      <c r="BA54" s="55"/>
      <c r="BB54" s="55"/>
      <c r="BC54" s="55"/>
      <c r="BD54" s="55"/>
      <c r="BE54" s="55"/>
      <c r="BF54" s="55"/>
      <c r="BG54" s="55"/>
      <c r="BH54" s="55"/>
      <c r="BI54" s="55"/>
      <c r="BJ54" s="55"/>
      <c r="BK54" s="55"/>
      <c r="BL54" s="55"/>
      <c r="BM54" s="55"/>
      <c r="BN54" s="55"/>
      <c r="BO54" s="55"/>
      <c r="BP54" s="55"/>
      <c r="BQ54" s="55"/>
      <c r="BR54" s="55"/>
      <c r="BS54" s="55"/>
      <c r="BT54" s="55"/>
      <c r="BU54" s="55"/>
      <c r="BV54" s="55"/>
      <c r="BW54" s="55"/>
      <c r="BX54" s="55"/>
      <c r="BY54" s="55"/>
      <c r="BZ54" s="55"/>
      <c r="CA54" s="55"/>
      <c r="CB54" s="55"/>
    </row>
    <row r="55" spans="1:80">
      <c r="A55" s="55"/>
      <c r="B55" s="55"/>
      <c r="C55" s="55"/>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c r="AM55" s="55"/>
      <c r="AN55" s="55"/>
      <c r="AO55" s="55"/>
      <c r="AP55" s="55"/>
      <c r="AQ55" s="55"/>
      <c r="AR55" s="55"/>
      <c r="AS55" s="55"/>
      <c r="AT55" s="55"/>
      <c r="AU55" s="55"/>
      <c r="AV55" s="55"/>
      <c r="AW55" s="55"/>
      <c r="AX55" s="55"/>
      <c r="AY55" s="55"/>
      <c r="AZ55" s="55"/>
      <c r="BA55" s="55"/>
      <c r="BB55" s="55"/>
      <c r="BC55" s="55"/>
      <c r="BD55" s="55"/>
      <c r="BE55" s="55"/>
      <c r="BF55" s="55"/>
      <c r="BG55" s="55"/>
      <c r="BH55" s="55"/>
      <c r="BI55" s="55"/>
      <c r="BJ55" s="55"/>
      <c r="BK55" s="55"/>
      <c r="BL55" s="55"/>
      <c r="BM55" s="55"/>
      <c r="BN55" s="55"/>
      <c r="BO55" s="55"/>
      <c r="BP55" s="55"/>
      <c r="BQ55" s="55"/>
      <c r="BR55" s="55"/>
      <c r="BS55" s="55"/>
      <c r="BT55" s="55"/>
      <c r="BU55" s="55"/>
      <c r="BV55" s="55"/>
      <c r="BW55" s="55"/>
      <c r="BX55" s="55"/>
      <c r="BY55" s="55"/>
      <c r="BZ55" s="55"/>
      <c r="CA55" s="55"/>
      <c r="CB55" s="55"/>
    </row>
    <row r="56" spans="1:80">
      <c r="A56" s="55"/>
      <c r="B56" s="55"/>
      <c r="C56" s="55"/>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c r="AM56" s="55"/>
      <c r="AN56" s="55"/>
      <c r="AO56" s="55"/>
      <c r="AP56" s="55"/>
      <c r="AQ56" s="55"/>
      <c r="AR56" s="55"/>
      <c r="AS56" s="55"/>
      <c r="AT56" s="55"/>
      <c r="AU56" s="55"/>
      <c r="AV56" s="55"/>
      <c r="AW56" s="55"/>
      <c r="AX56" s="55"/>
      <c r="AY56" s="55"/>
      <c r="AZ56" s="55"/>
      <c r="BA56" s="55"/>
      <c r="BB56" s="55"/>
      <c r="BC56" s="55"/>
      <c r="BD56" s="55"/>
      <c r="BE56" s="55"/>
      <c r="BF56" s="55"/>
      <c r="BG56" s="55"/>
      <c r="BH56" s="55"/>
      <c r="BI56" s="55"/>
      <c r="BJ56" s="55"/>
      <c r="BK56" s="55"/>
      <c r="BL56" s="55"/>
      <c r="BM56" s="55"/>
      <c r="BN56" s="55"/>
      <c r="BO56" s="55"/>
      <c r="BP56" s="55"/>
      <c r="BQ56" s="55"/>
      <c r="BR56" s="55"/>
      <c r="BS56" s="55"/>
      <c r="BT56" s="55"/>
      <c r="BU56" s="55"/>
      <c r="BV56" s="55"/>
      <c r="BW56" s="55"/>
      <c r="BX56" s="55"/>
      <c r="BY56" s="55"/>
      <c r="BZ56" s="55"/>
      <c r="CA56" s="55"/>
      <c r="CB56" s="55"/>
    </row>
    <row r="57" spans="1:80">
      <c r="A57" s="55"/>
      <c r="B57" s="55"/>
      <c r="C57" s="55"/>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c r="AM57" s="55"/>
      <c r="AN57" s="55"/>
      <c r="AO57" s="55"/>
      <c r="AP57" s="55"/>
      <c r="AQ57" s="55"/>
      <c r="AR57" s="55"/>
      <c r="AS57" s="55"/>
      <c r="AT57" s="55"/>
      <c r="AU57" s="55"/>
      <c r="AV57" s="55"/>
      <c r="AW57" s="55"/>
      <c r="AX57" s="55"/>
      <c r="AY57" s="55"/>
      <c r="AZ57" s="55"/>
      <c r="BA57" s="55"/>
      <c r="BB57" s="55"/>
      <c r="BC57" s="55"/>
      <c r="BD57" s="55"/>
      <c r="BE57" s="55"/>
      <c r="BF57" s="55"/>
      <c r="BG57" s="55"/>
      <c r="BH57" s="55"/>
      <c r="BI57" s="55"/>
      <c r="BJ57" s="55"/>
      <c r="BK57" s="55"/>
      <c r="BL57" s="55"/>
      <c r="BM57" s="55"/>
      <c r="BN57" s="55"/>
      <c r="BO57" s="55"/>
      <c r="BP57" s="55"/>
      <c r="BQ57" s="55"/>
      <c r="BR57" s="55"/>
      <c r="BS57" s="55"/>
      <c r="BT57" s="55"/>
      <c r="BU57" s="55"/>
      <c r="BV57" s="55"/>
      <c r="BW57" s="55"/>
      <c r="BX57" s="55"/>
      <c r="BY57" s="55"/>
      <c r="BZ57" s="55"/>
      <c r="CA57" s="55"/>
      <c r="CB57" s="55"/>
    </row>
    <row r="58" spans="1:80">
      <c r="A58" s="55"/>
      <c r="B58" s="55"/>
      <c r="C58" s="55"/>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c r="AM58" s="55"/>
      <c r="AN58" s="55"/>
      <c r="AO58" s="55"/>
      <c r="AP58" s="55"/>
      <c r="AQ58" s="55"/>
      <c r="AR58" s="55"/>
      <c r="AS58" s="55"/>
      <c r="AT58" s="55"/>
      <c r="AU58" s="55"/>
      <c r="AV58" s="55"/>
      <c r="AW58" s="55"/>
      <c r="AX58" s="55"/>
      <c r="AY58" s="55"/>
      <c r="AZ58" s="55"/>
      <c r="BA58" s="55"/>
      <c r="BB58" s="55"/>
      <c r="BC58" s="55"/>
      <c r="BD58" s="55"/>
      <c r="BE58" s="55"/>
      <c r="BF58" s="55"/>
      <c r="BG58" s="55"/>
      <c r="BH58" s="55"/>
      <c r="BI58" s="55"/>
      <c r="BJ58" s="55"/>
      <c r="BK58" s="55"/>
      <c r="BL58" s="55"/>
      <c r="BM58" s="55"/>
      <c r="BN58" s="55"/>
      <c r="BO58" s="55"/>
      <c r="BP58" s="55"/>
      <c r="BQ58" s="55"/>
      <c r="BR58" s="55"/>
      <c r="BS58" s="55"/>
      <c r="BT58" s="55"/>
      <c r="BU58" s="55"/>
      <c r="BV58" s="55"/>
      <c r="BW58" s="55"/>
      <c r="BX58" s="55"/>
      <c r="BY58" s="55"/>
      <c r="BZ58" s="55"/>
      <c r="CA58" s="55"/>
      <c r="CB58" s="55"/>
    </row>
    <row r="59" spans="1:80">
      <c r="A59" s="55"/>
      <c r="B59" s="55"/>
      <c r="C59" s="55"/>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c r="AM59" s="55"/>
      <c r="AN59" s="55"/>
      <c r="AO59" s="55"/>
      <c r="AP59" s="55"/>
      <c r="AQ59" s="55"/>
      <c r="AR59" s="55"/>
      <c r="AS59" s="55"/>
      <c r="AT59" s="55"/>
      <c r="AU59" s="55"/>
      <c r="AV59" s="55"/>
      <c r="AW59" s="55"/>
      <c r="AX59" s="55"/>
      <c r="AY59" s="55"/>
      <c r="AZ59" s="55"/>
      <c r="BA59" s="55"/>
      <c r="BB59" s="55"/>
      <c r="BC59" s="55"/>
      <c r="BD59" s="55"/>
      <c r="BE59" s="55"/>
      <c r="BF59" s="55"/>
      <c r="BG59" s="55"/>
      <c r="BH59" s="55"/>
      <c r="BI59" s="55"/>
      <c r="BJ59" s="55"/>
      <c r="BK59" s="55"/>
      <c r="BL59" s="55"/>
      <c r="BM59" s="55"/>
      <c r="BN59" s="55"/>
      <c r="BO59" s="55"/>
      <c r="BP59" s="55"/>
      <c r="BQ59" s="55"/>
      <c r="BR59" s="55"/>
      <c r="BS59" s="55"/>
      <c r="BT59" s="55"/>
      <c r="BU59" s="55"/>
      <c r="BV59" s="55"/>
      <c r="BW59" s="55"/>
      <c r="BX59" s="55"/>
      <c r="BY59" s="55"/>
      <c r="BZ59" s="55"/>
      <c r="CA59" s="55"/>
      <c r="CB59" s="55"/>
    </row>
    <row r="60" spans="1:80">
      <c r="A60" s="55"/>
      <c r="B60" s="55"/>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5"/>
      <c r="BK60" s="55"/>
      <c r="BL60" s="55"/>
      <c r="BM60" s="55"/>
      <c r="BN60" s="55"/>
      <c r="BO60" s="55"/>
      <c r="BP60" s="55"/>
      <c r="BQ60" s="55"/>
      <c r="BR60" s="55"/>
      <c r="BS60" s="55"/>
      <c r="BT60" s="55"/>
      <c r="BU60" s="55"/>
      <c r="BV60" s="55"/>
      <c r="BW60" s="55"/>
      <c r="BX60" s="55"/>
      <c r="BY60" s="55"/>
      <c r="BZ60" s="55"/>
      <c r="CA60" s="55"/>
      <c r="CB60" s="55"/>
    </row>
    <row r="61" spans="1:80">
      <c r="A61" s="55"/>
      <c r="B61" s="55"/>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5"/>
      <c r="BK61" s="55"/>
      <c r="BL61" s="55"/>
      <c r="BM61" s="55"/>
      <c r="BN61" s="55"/>
      <c r="BO61" s="55"/>
      <c r="BP61" s="55"/>
      <c r="BQ61" s="55"/>
      <c r="BR61" s="55"/>
      <c r="BS61" s="55"/>
      <c r="BT61" s="55"/>
      <c r="BU61" s="55"/>
      <c r="BV61" s="55"/>
      <c r="BW61" s="55"/>
      <c r="BX61" s="55"/>
      <c r="BY61" s="55"/>
      <c r="BZ61" s="55"/>
      <c r="CA61" s="55"/>
      <c r="CB61" s="55"/>
    </row>
    <row r="62" spans="1:80">
      <c r="A62" s="55"/>
      <c r="B62" s="55"/>
      <c r="C62" s="55"/>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c r="AM62" s="55"/>
      <c r="AN62" s="55"/>
      <c r="AO62" s="55"/>
      <c r="AP62" s="55"/>
      <c r="AQ62" s="55"/>
      <c r="AR62" s="55"/>
      <c r="AS62" s="55"/>
      <c r="AT62" s="55"/>
      <c r="AU62" s="55"/>
      <c r="AV62" s="55"/>
      <c r="AW62" s="55"/>
      <c r="AX62" s="55"/>
      <c r="AY62" s="55"/>
      <c r="AZ62" s="55"/>
      <c r="BA62" s="55"/>
      <c r="BB62" s="55"/>
      <c r="BC62" s="55"/>
      <c r="BD62" s="55"/>
      <c r="BE62" s="55"/>
      <c r="BF62" s="55"/>
      <c r="BG62" s="55"/>
      <c r="BH62" s="55"/>
      <c r="BI62" s="55"/>
      <c r="BJ62" s="55"/>
      <c r="BK62" s="55"/>
      <c r="BL62" s="55"/>
      <c r="BM62" s="55"/>
      <c r="BN62" s="55"/>
      <c r="BO62" s="55"/>
      <c r="BP62" s="55"/>
      <c r="BQ62" s="55"/>
      <c r="BR62" s="55"/>
      <c r="BS62" s="55"/>
      <c r="BT62" s="55"/>
      <c r="BU62" s="55"/>
      <c r="BV62" s="55"/>
      <c r="BW62" s="55"/>
      <c r="BX62" s="55"/>
      <c r="BY62" s="55"/>
      <c r="BZ62" s="55"/>
      <c r="CA62" s="55"/>
      <c r="CB62" s="55"/>
    </row>
    <row r="63" spans="1:80">
      <c r="A63" s="55"/>
      <c r="B63" s="55"/>
      <c r="C63" s="55"/>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c r="AM63" s="55"/>
      <c r="AN63" s="55"/>
      <c r="AO63" s="55"/>
      <c r="AP63" s="55"/>
      <c r="AQ63" s="55"/>
      <c r="AR63" s="55"/>
      <c r="AS63" s="55"/>
      <c r="AT63" s="55"/>
      <c r="AU63" s="55"/>
      <c r="AV63" s="55"/>
      <c r="AW63" s="55"/>
      <c r="AX63" s="55"/>
      <c r="AY63" s="55"/>
      <c r="AZ63" s="55"/>
      <c r="BA63" s="55"/>
      <c r="BB63" s="55"/>
      <c r="BC63" s="55"/>
      <c r="BD63" s="55"/>
      <c r="BE63" s="55"/>
      <c r="BF63" s="55"/>
      <c r="BG63" s="55"/>
      <c r="BH63" s="55"/>
      <c r="BI63" s="55"/>
      <c r="BJ63" s="55"/>
      <c r="BK63" s="55"/>
      <c r="BL63" s="55"/>
      <c r="BM63" s="55"/>
      <c r="BN63" s="55"/>
      <c r="BO63" s="55"/>
      <c r="BP63" s="55"/>
      <c r="BQ63" s="55"/>
      <c r="BR63" s="55"/>
      <c r="BS63" s="55"/>
      <c r="BT63" s="55"/>
      <c r="BU63" s="55"/>
      <c r="BV63" s="55"/>
      <c r="BW63" s="55"/>
      <c r="BX63" s="55"/>
      <c r="BY63" s="55"/>
      <c r="BZ63" s="55"/>
      <c r="CA63" s="55"/>
      <c r="CB63" s="55"/>
    </row>
    <row r="64" spans="1:80">
      <c r="A64" s="55"/>
      <c r="B64" s="55"/>
      <c r="C64" s="55"/>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c r="AM64" s="55"/>
      <c r="AN64" s="55"/>
      <c r="AO64" s="55"/>
      <c r="AP64" s="55"/>
      <c r="AQ64" s="55"/>
      <c r="AR64" s="55"/>
      <c r="AS64" s="55"/>
      <c r="AT64" s="55"/>
      <c r="AU64" s="55"/>
      <c r="AV64" s="55"/>
      <c r="AW64" s="55"/>
      <c r="AX64" s="55"/>
      <c r="AY64" s="55"/>
      <c r="AZ64" s="55"/>
      <c r="BA64" s="55"/>
      <c r="BB64" s="55"/>
      <c r="BC64" s="55"/>
      <c r="BD64" s="55"/>
      <c r="BE64" s="55"/>
      <c r="BF64" s="55"/>
      <c r="BG64" s="55"/>
      <c r="BH64" s="55"/>
      <c r="BI64" s="55"/>
      <c r="BJ64" s="55"/>
      <c r="BK64" s="55"/>
      <c r="BL64" s="55"/>
      <c r="BM64" s="55"/>
      <c r="BN64" s="55"/>
      <c r="BO64" s="55"/>
      <c r="BP64" s="55"/>
      <c r="BQ64" s="55"/>
      <c r="BR64" s="55"/>
      <c r="BS64" s="55"/>
      <c r="BT64" s="55"/>
      <c r="BU64" s="55"/>
      <c r="BV64" s="55"/>
      <c r="BW64" s="55"/>
      <c r="BX64" s="55"/>
      <c r="BY64" s="55"/>
      <c r="BZ64" s="55"/>
      <c r="CA64" s="55"/>
      <c r="CB64" s="55"/>
    </row>
    <row r="65" spans="1:80">
      <c r="A65" s="55"/>
      <c r="B65" s="55"/>
      <c r="C65" s="55"/>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c r="AM65" s="55"/>
      <c r="AN65" s="55"/>
      <c r="AO65" s="55"/>
      <c r="AP65" s="55"/>
      <c r="AQ65" s="55"/>
      <c r="AR65" s="55"/>
      <c r="AS65" s="55"/>
      <c r="AT65" s="55"/>
      <c r="AU65" s="55"/>
      <c r="AV65" s="55"/>
      <c r="AW65" s="55"/>
      <c r="AX65" s="55"/>
      <c r="AY65" s="55"/>
      <c r="AZ65" s="55"/>
      <c r="BA65" s="55"/>
      <c r="BB65" s="55"/>
      <c r="BC65" s="55"/>
      <c r="BD65" s="55"/>
      <c r="BE65" s="55"/>
      <c r="BF65" s="55"/>
      <c r="BG65" s="55"/>
      <c r="BH65" s="55"/>
      <c r="BI65" s="55"/>
      <c r="BJ65" s="55"/>
      <c r="BK65" s="55"/>
      <c r="BL65" s="55"/>
      <c r="BM65" s="55"/>
      <c r="BN65" s="55"/>
      <c r="BO65" s="55"/>
      <c r="BP65" s="55"/>
      <c r="BQ65" s="55"/>
      <c r="BR65" s="55"/>
      <c r="BS65" s="55"/>
      <c r="BT65" s="55"/>
      <c r="BU65" s="55"/>
      <c r="BV65" s="55"/>
      <c r="BW65" s="55"/>
      <c r="BX65" s="55"/>
      <c r="BY65" s="55"/>
      <c r="BZ65" s="55"/>
      <c r="CA65" s="55"/>
      <c r="CB65" s="55"/>
    </row>
    <row r="66" spans="1:80">
      <c r="A66" s="55"/>
      <c r="B66" s="55"/>
      <c r="C66" s="55"/>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c r="AM66" s="55"/>
      <c r="AN66" s="55"/>
      <c r="AO66" s="55"/>
      <c r="AP66" s="55"/>
      <c r="AQ66" s="55"/>
      <c r="AR66" s="55"/>
      <c r="AS66" s="55"/>
      <c r="AT66" s="55"/>
      <c r="AU66" s="55"/>
      <c r="AV66" s="55"/>
      <c r="AW66" s="55"/>
      <c r="AX66" s="55"/>
      <c r="AY66" s="55"/>
      <c r="AZ66" s="55"/>
      <c r="BA66" s="55"/>
      <c r="BB66" s="55"/>
      <c r="BC66" s="55"/>
      <c r="BD66" s="55"/>
      <c r="BE66" s="55"/>
      <c r="BF66" s="55"/>
      <c r="BG66" s="55"/>
      <c r="BH66" s="55"/>
      <c r="BI66" s="55"/>
      <c r="BJ66" s="55"/>
      <c r="BK66" s="55"/>
      <c r="BL66" s="55"/>
      <c r="BM66" s="55"/>
      <c r="BN66" s="55"/>
      <c r="BO66" s="55"/>
      <c r="BP66" s="55"/>
      <c r="BQ66" s="55"/>
      <c r="BR66" s="55"/>
      <c r="BS66" s="55"/>
      <c r="BT66" s="55"/>
      <c r="BU66" s="55"/>
      <c r="BV66" s="55"/>
      <c r="BW66" s="55"/>
      <c r="BX66" s="55"/>
      <c r="BY66" s="55"/>
      <c r="BZ66" s="55"/>
      <c r="CA66" s="55"/>
      <c r="CB66" s="55"/>
    </row>
    <row r="67" spans="1:80">
      <c r="A67" s="55"/>
      <c r="B67" s="55"/>
      <c r="C67" s="55"/>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c r="AM67" s="55"/>
      <c r="AN67" s="55"/>
      <c r="AO67" s="55"/>
      <c r="AP67" s="55"/>
      <c r="AQ67" s="55"/>
      <c r="AR67" s="55"/>
      <c r="AS67" s="55"/>
      <c r="AT67" s="55"/>
      <c r="AU67" s="55"/>
      <c r="AV67" s="55"/>
      <c r="AW67" s="55"/>
      <c r="AX67" s="55"/>
      <c r="AY67" s="55"/>
      <c r="AZ67" s="55"/>
      <c r="BA67" s="55"/>
      <c r="BB67" s="55"/>
      <c r="BC67" s="55"/>
      <c r="BD67" s="55"/>
      <c r="BE67" s="55"/>
      <c r="BF67" s="55"/>
      <c r="BG67" s="55"/>
      <c r="BH67" s="55"/>
      <c r="BI67" s="55"/>
      <c r="BJ67" s="55"/>
      <c r="BK67" s="55"/>
      <c r="BL67" s="55"/>
      <c r="BM67" s="55"/>
      <c r="BN67" s="55"/>
      <c r="BO67" s="55"/>
      <c r="BP67" s="55"/>
      <c r="BQ67" s="55"/>
      <c r="BR67" s="55"/>
      <c r="BS67" s="55"/>
      <c r="BT67" s="55"/>
      <c r="BU67" s="55"/>
      <c r="BV67" s="55"/>
      <c r="BW67" s="55"/>
      <c r="BX67" s="55"/>
      <c r="BY67" s="55"/>
      <c r="BZ67" s="55"/>
      <c r="CA67" s="55"/>
      <c r="CB67" s="55"/>
    </row>
    <row r="68" spans="1:80">
      <c r="A68" s="55"/>
      <c r="B68" s="55"/>
      <c r="C68" s="55"/>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c r="AM68" s="55"/>
      <c r="AN68" s="55"/>
      <c r="AO68" s="55"/>
      <c r="AP68" s="55"/>
      <c r="AQ68" s="55"/>
      <c r="AR68" s="55"/>
      <c r="AS68" s="55"/>
      <c r="AT68" s="55"/>
      <c r="AU68" s="55"/>
      <c r="AV68" s="55"/>
      <c r="AW68" s="55"/>
      <c r="AX68" s="55"/>
      <c r="AY68" s="55"/>
      <c r="AZ68" s="55"/>
      <c r="BA68" s="55"/>
      <c r="BB68" s="55"/>
      <c r="BC68" s="55"/>
      <c r="BD68" s="55"/>
      <c r="BE68" s="55"/>
      <c r="BF68" s="55"/>
      <c r="BG68" s="55"/>
      <c r="BH68" s="55"/>
      <c r="BI68" s="55"/>
      <c r="BJ68" s="55"/>
      <c r="BK68" s="55"/>
      <c r="BL68" s="55"/>
      <c r="BM68" s="55"/>
      <c r="BN68" s="55"/>
      <c r="BO68" s="55"/>
      <c r="BP68" s="55"/>
      <c r="BQ68" s="55"/>
      <c r="BR68" s="55"/>
      <c r="BS68" s="55"/>
      <c r="BT68" s="55"/>
      <c r="BU68" s="55"/>
      <c r="BV68" s="55"/>
      <c r="BW68" s="55"/>
      <c r="BX68" s="55"/>
      <c r="BY68" s="55"/>
      <c r="BZ68" s="55"/>
      <c r="CA68" s="55"/>
      <c r="CB68" s="55"/>
    </row>
    <row r="69" spans="1:80">
      <c r="A69" s="55"/>
      <c r="B69" s="55"/>
      <c r="C69" s="55"/>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c r="AM69" s="55"/>
      <c r="AN69" s="55"/>
      <c r="AO69" s="55"/>
      <c r="AP69" s="55"/>
      <c r="AQ69" s="55"/>
      <c r="AR69" s="55"/>
      <c r="AS69" s="55"/>
      <c r="AT69" s="55"/>
      <c r="AU69" s="55"/>
      <c r="AV69" s="55"/>
      <c r="AW69" s="55"/>
      <c r="AX69" s="55"/>
      <c r="AY69" s="55"/>
      <c r="AZ69" s="55"/>
      <c r="BA69" s="55"/>
      <c r="BB69" s="55"/>
      <c r="BC69" s="55"/>
      <c r="BD69" s="55"/>
      <c r="BE69" s="55"/>
      <c r="BF69" s="55"/>
      <c r="BG69" s="55"/>
      <c r="BH69" s="55"/>
      <c r="BI69" s="55"/>
      <c r="BJ69" s="55"/>
      <c r="BK69" s="55"/>
      <c r="BL69" s="55"/>
      <c r="BM69" s="55"/>
      <c r="BN69" s="55"/>
      <c r="BO69" s="55"/>
      <c r="BP69" s="55"/>
      <c r="BQ69" s="55"/>
      <c r="BR69" s="55"/>
      <c r="BS69" s="55"/>
      <c r="BT69" s="55"/>
      <c r="BU69" s="55"/>
      <c r="BV69" s="55"/>
      <c r="BW69" s="55"/>
      <c r="BX69" s="55"/>
      <c r="BY69" s="55"/>
      <c r="BZ69" s="55"/>
      <c r="CA69" s="55"/>
      <c r="CB69" s="55"/>
    </row>
    <row r="70" spans="1:80">
      <c r="A70" s="55"/>
      <c r="B70" s="55"/>
      <c r="C70" s="55"/>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c r="AM70" s="55"/>
      <c r="AN70" s="55"/>
      <c r="AO70" s="55"/>
      <c r="AP70" s="55"/>
      <c r="AQ70" s="55"/>
      <c r="AR70" s="55"/>
      <c r="AS70" s="55"/>
      <c r="AT70" s="55"/>
      <c r="AU70" s="55"/>
      <c r="AV70" s="55"/>
      <c r="AW70" s="55"/>
      <c r="AX70" s="55"/>
      <c r="AY70" s="55"/>
      <c r="AZ70" s="55"/>
      <c r="BA70" s="55"/>
      <c r="BB70" s="55"/>
      <c r="BC70" s="55"/>
      <c r="BD70" s="55"/>
      <c r="BE70" s="55"/>
      <c r="BF70" s="55"/>
      <c r="BG70" s="55"/>
      <c r="BH70" s="55"/>
      <c r="BI70" s="55"/>
      <c r="BJ70" s="55"/>
      <c r="BK70" s="55"/>
      <c r="BL70" s="55"/>
      <c r="BM70" s="55"/>
      <c r="BN70" s="55"/>
      <c r="BO70" s="55"/>
      <c r="BP70" s="55"/>
      <c r="BQ70" s="55"/>
      <c r="BR70" s="55"/>
      <c r="BS70" s="55"/>
      <c r="BT70" s="55"/>
      <c r="BU70" s="55"/>
      <c r="BV70" s="55"/>
      <c r="BW70" s="55"/>
      <c r="BX70" s="55"/>
      <c r="BY70" s="55"/>
      <c r="BZ70" s="55"/>
      <c r="CA70" s="55"/>
      <c r="CB70" s="55"/>
    </row>
    <row r="71" spans="1:80">
      <c r="A71" s="55"/>
      <c r="B71" s="55"/>
      <c r="C71" s="55"/>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55"/>
      <c r="AP71" s="55"/>
      <c r="AQ71" s="55"/>
      <c r="AR71" s="55"/>
      <c r="AS71" s="55"/>
      <c r="AT71" s="55"/>
      <c r="AU71" s="55"/>
      <c r="AV71" s="55"/>
      <c r="AW71" s="55"/>
      <c r="AX71" s="55"/>
      <c r="AY71" s="55"/>
      <c r="AZ71" s="55"/>
      <c r="BA71" s="55"/>
      <c r="BB71" s="55"/>
      <c r="BC71" s="55"/>
      <c r="BD71" s="55"/>
      <c r="BE71" s="55"/>
      <c r="BF71" s="55"/>
      <c r="BG71" s="55"/>
      <c r="BH71" s="55"/>
      <c r="BI71" s="55"/>
      <c r="BJ71" s="55"/>
      <c r="BK71" s="55"/>
      <c r="BL71" s="55"/>
      <c r="BM71" s="55"/>
      <c r="BN71" s="55"/>
      <c r="BO71" s="55"/>
      <c r="BP71" s="55"/>
      <c r="BQ71" s="55"/>
      <c r="BR71" s="55"/>
      <c r="BS71" s="55"/>
      <c r="BT71" s="55"/>
      <c r="BU71" s="55"/>
      <c r="BV71" s="55"/>
      <c r="BW71" s="55"/>
      <c r="BX71" s="55"/>
      <c r="BY71" s="55"/>
      <c r="BZ71" s="55"/>
      <c r="CA71" s="55"/>
      <c r="CB71" s="55"/>
    </row>
    <row r="72" spans="1:80">
      <c r="A72" s="55"/>
      <c r="B72" s="55"/>
      <c r="C72" s="55"/>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c r="AM72" s="55"/>
      <c r="AN72" s="55"/>
      <c r="AO72" s="55"/>
      <c r="AP72" s="55"/>
      <c r="AQ72" s="55"/>
      <c r="AR72" s="55"/>
      <c r="AS72" s="55"/>
      <c r="AT72" s="55"/>
      <c r="AU72" s="55"/>
      <c r="AV72" s="55"/>
      <c r="AW72" s="55"/>
      <c r="AX72" s="55"/>
      <c r="AY72" s="55"/>
      <c r="AZ72" s="55"/>
      <c r="BA72" s="55"/>
      <c r="BB72" s="55"/>
      <c r="BC72" s="55"/>
      <c r="BD72" s="55"/>
      <c r="BE72" s="55"/>
      <c r="BF72" s="55"/>
      <c r="BG72" s="55"/>
      <c r="BH72" s="55"/>
      <c r="BI72" s="55"/>
      <c r="BJ72" s="55"/>
      <c r="BK72" s="55"/>
      <c r="BL72" s="55"/>
      <c r="BM72" s="55"/>
      <c r="BN72" s="55"/>
      <c r="BO72" s="55"/>
      <c r="BP72" s="55"/>
      <c r="BQ72" s="55"/>
      <c r="BR72" s="55"/>
      <c r="BS72" s="55"/>
      <c r="BT72" s="55"/>
      <c r="BU72" s="55"/>
      <c r="BV72" s="55"/>
      <c r="BW72" s="55"/>
      <c r="BX72" s="55"/>
      <c r="BY72" s="55"/>
      <c r="BZ72" s="55"/>
      <c r="CA72" s="55"/>
      <c r="CB72" s="55"/>
    </row>
    <row r="73" spans="1:80">
      <c r="A73" s="55"/>
      <c r="B73" s="55"/>
      <c r="C73" s="55"/>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c r="AM73" s="55"/>
      <c r="AN73" s="55"/>
      <c r="AO73" s="55"/>
      <c r="AP73" s="55"/>
      <c r="AQ73" s="55"/>
      <c r="AR73" s="55"/>
      <c r="AS73" s="55"/>
      <c r="AT73" s="55"/>
      <c r="AU73" s="55"/>
      <c r="AV73" s="55"/>
      <c r="AW73" s="55"/>
      <c r="AX73" s="55"/>
      <c r="AY73" s="55"/>
      <c r="AZ73" s="55"/>
      <c r="BA73" s="55"/>
      <c r="BB73" s="55"/>
      <c r="BC73" s="55"/>
      <c r="BD73" s="55"/>
      <c r="BE73" s="55"/>
      <c r="BF73" s="55"/>
      <c r="BG73" s="55"/>
      <c r="BH73" s="55"/>
      <c r="BI73" s="55"/>
      <c r="BJ73" s="55"/>
      <c r="BK73" s="55"/>
      <c r="BL73" s="55"/>
      <c r="BM73" s="55"/>
      <c r="BN73" s="55"/>
      <c r="BO73" s="55"/>
      <c r="BP73" s="55"/>
      <c r="BQ73" s="55"/>
      <c r="BR73" s="55"/>
      <c r="BS73" s="55"/>
      <c r="BT73" s="55"/>
      <c r="BU73" s="55"/>
      <c r="BV73" s="55"/>
      <c r="BW73" s="55"/>
      <c r="BX73" s="55"/>
      <c r="BY73" s="55"/>
      <c r="BZ73" s="55"/>
      <c r="CA73" s="55"/>
      <c r="CB73" s="55"/>
    </row>
    <row r="74" spans="1:80">
      <c r="A74" s="55"/>
      <c r="B74" s="55"/>
      <c r="C74" s="55"/>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c r="AM74" s="55"/>
      <c r="AN74" s="55"/>
      <c r="AO74" s="55"/>
      <c r="AP74" s="55"/>
      <c r="AQ74" s="55"/>
      <c r="AR74" s="55"/>
      <c r="AS74" s="55"/>
      <c r="AT74" s="55"/>
      <c r="AU74" s="55"/>
      <c r="AV74" s="55"/>
      <c r="AW74" s="55"/>
      <c r="AX74" s="55"/>
      <c r="AY74" s="55"/>
      <c r="AZ74" s="55"/>
      <c r="BA74" s="55"/>
      <c r="BB74" s="55"/>
      <c r="BC74" s="55"/>
      <c r="BD74" s="55"/>
      <c r="BE74" s="55"/>
      <c r="BF74" s="55"/>
      <c r="BG74" s="55"/>
      <c r="BH74" s="55"/>
      <c r="BI74" s="55"/>
      <c r="BJ74" s="55"/>
      <c r="BK74" s="55"/>
      <c r="BL74" s="55"/>
      <c r="BM74" s="55"/>
      <c r="BN74" s="55"/>
      <c r="BO74" s="55"/>
      <c r="BP74" s="55"/>
      <c r="BQ74" s="55"/>
      <c r="BR74" s="55"/>
      <c r="BS74" s="55"/>
      <c r="BT74" s="55"/>
      <c r="BU74" s="55"/>
      <c r="BV74" s="55"/>
      <c r="BW74" s="55"/>
      <c r="BX74" s="55"/>
      <c r="BY74" s="55"/>
      <c r="BZ74" s="55"/>
      <c r="CA74" s="55"/>
      <c r="CB74" s="55"/>
    </row>
    <row r="75" spans="1:80">
      <c r="A75" s="55"/>
      <c r="B75" s="55"/>
      <c r="C75" s="55"/>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c r="AM75" s="55"/>
      <c r="AN75" s="55"/>
      <c r="AO75" s="55"/>
      <c r="AP75" s="55"/>
      <c r="AQ75" s="55"/>
      <c r="AR75" s="55"/>
      <c r="AS75" s="55"/>
      <c r="AT75" s="55"/>
      <c r="AU75" s="55"/>
      <c r="AV75" s="55"/>
      <c r="AW75" s="55"/>
      <c r="AX75" s="55"/>
      <c r="AY75" s="55"/>
      <c r="AZ75" s="55"/>
      <c r="BA75" s="55"/>
      <c r="BB75" s="55"/>
      <c r="BC75" s="55"/>
      <c r="BD75" s="55"/>
      <c r="BE75" s="55"/>
      <c r="BF75" s="55"/>
      <c r="BG75" s="55"/>
      <c r="BH75" s="55"/>
      <c r="BI75" s="55"/>
      <c r="BJ75" s="55"/>
      <c r="BK75" s="55"/>
      <c r="BL75" s="55"/>
      <c r="BM75" s="55"/>
      <c r="BN75" s="55"/>
      <c r="BO75" s="55"/>
      <c r="BP75" s="55"/>
      <c r="BQ75" s="55"/>
      <c r="BR75" s="55"/>
      <c r="BS75" s="55"/>
      <c r="BT75" s="55"/>
      <c r="BU75" s="55"/>
      <c r="BV75" s="55"/>
      <c r="BW75" s="55"/>
      <c r="BX75" s="55"/>
      <c r="BY75" s="55"/>
      <c r="BZ75" s="55"/>
      <c r="CA75" s="55"/>
      <c r="CB75" s="55"/>
    </row>
    <row r="76" spans="1:80">
      <c r="A76" s="55"/>
      <c r="B76" s="55"/>
      <c r="C76" s="55"/>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c r="AM76" s="55"/>
      <c r="AN76" s="55"/>
      <c r="AO76" s="55"/>
      <c r="AP76" s="55"/>
      <c r="AQ76" s="55"/>
      <c r="AR76" s="55"/>
      <c r="AS76" s="55"/>
      <c r="AT76" s="55"/>
      <c r="AU76" s="55"/>
      <c r="AV76" s="55"/>
      <c r="AW76" s="55"/>
      <c r="AX76" s="55"/>
      <c r="AY76" s="55"/>
      <c r="AZ76" s="55"/>
      <c r="BA76" s="55"/>
      <c r="BB76" s="55"/>
      <c r="BC76" s="55"/>
      <c r="BD76" s="55"/>
      <c r="BE76" s="55"/>
      <c r="BF76" s="55"/>
      <c r="BG76" s="55"/>
      <c r="BH76" s="55"/>
      <c r="BI76" s="55"/>
      <c r="BJ76" s="55"/>
      <c r="BK76" s="55"/>
      <c r="BL76" s="55"/>
      <c r="BM76" s="55"/>
      <c r="BN76" s="55"/>
      <c r="BO76" s="55"/>
      <c r="BP76" s="55"/>
      <c r="BQ76" s="55"/>
      <c r="BR76" s="55"/>
      <c r="BS76" s="55"/>
      <c r="BT76" s="55"/>
      <c r="BU76" s="55"/>
      <c r="BV76" s="55"/>
      <c r="BW76" s="55"/>
      <c r="BX76" s="55"/>
      <c r="BY76" s="55"/>
      <c r="BZ76" s="55"/>
      <c r="CA76" s="55"/>
      <c r="CB76" s="55"/>
    </row>
    <row r="77" spans="1:80">
      <c r="A77" s="55"/>
      <c r="B77" s="55"/>
      <c r="C77" s="55"/>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c r="AM77" s="55"/>
      <c r="AN77" s="55"/>
      <c r="AO77" s="55"/>
      <c r="AP77" s="55"/>
      <c r="AQ77" s="55"/>
      <c r="AR77" s="55"/>
      <c r="AS77" s="55"/>
      <c r="AT77" s="55"/>
      <c r="AU77" s="55"/>
      <c r="AV77" s="55"/>
      <c r="AW77" s="55"/>
      <c r="AX77" s="55"/>
      <c r="AY77" s="55"/>
      <c r="AZ77" s="55"/>
      <c r="BA77" s="55"/>
      <c r="BB77" s="55"/>
      <c r="BC77" s="55"/>
      <c r="BD77" s="55"/>
      <c r="BE77" s="55"/>
      <c r="BF77" s="55"/>
      <c r="BG77" s="55"/>
      <c r="BH77" s="55"/>
      <c r="BI77" s="55"/>
      <c r="BJ77" s="55"/>
      <c r="BK77" s="55"/>
      <c r="BL77" s="55"/>
      <c r="BM77" s="55"/>
      <c r="BN77" s="55"/>
      <c r="BO77" s="55"/>
      <c r="BP77" s="55"/>
      <c r="BQ77" s="55"/>
      <c r="BR77" s="55"/>
      <c r="BS77" s="55"/>
      <c r="BT77" s="55"/>
      <c r="BU77" s="55"/>
      <c r="BV77" s="55"/>
      <c r="BW77" s="55"/>
      <c r="BX77" s="55"/>
      <c r="BY77" s="55"/>
      <c r="BZ77" s="55"/>
      <c r="CA77" s="55"/>
      <c r="CB77" s="55"/>
    </row>
    <row r="78" spans="1:80">
      <c r="A78" s="55"/>
      <c r="B78" s="55"/>
      <c r="C78" s="55"/>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c r="AM78" s="55"/>
      <c r="AN78" s="55"/>
      <c r="AO78" s="55"/>
      <c r="AP78" s="55"/>
      <c r="AQ78" s="55"/>
      <c r="AR78" s="55"/>
      <c r="AS78" s="55"/>
      <c r="AT78" s="55"/>
      <c r="AU78" s="55"/>
      <c r="AV78" s="55"/>
      <c r="AW78" s="55"/>
      <c r="AX78" s="55"/>
      <c r="AY78" s="55"/>
      <c r="AZ78" s="55"/>
      <c r="BA78" s="55"/>
      <c r="BB78" s="55"/>
      <c r="BC78" s="55"/>
      <c r="BD78" s="55"/>
      <c r="BE78" s="55"/>
      <c r="BF78" s="55"/>
      <c r="BG78" s="55"/>
      <c r="BH78" s="55"/>
      <c r="BI78" s="55"/>
      <c r="BJ78" s="55"/>
      <c r="BK78" s="55"/>
      <c r="BL78" s="55"/>
      <c r="BM78" s="55"/>
      <c r="BN78" s="55"/>
      <c r="BO78" s="55"/>
      <c r="BP78" s="55"/>
      <c r="BQ78" s="55"/>
      <c r="BR78" s="55"/>
      <c r="BS78" s="55"/>
      <c r="BT78" s="55"/>
      <c r="BU78" s="55"/>
      <c r="BV78" s="55"/>
      <c r="BW78" s="55"/>
      <c r="BX78" s="55"/>
      <c r="BY78" s="55"/>
      <c r="BZ78" s="55"/>
      <c r="CA78" s="55"/>
      <c r="CB78" s="55"/>
    </row>
    <row r="79" spans="1:80">
      <c r="A79" s="55"/>
      <c r="B79" s="55"/>
      <c r="C79" s="55"/>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c r="AM79" s="55"/>
      <c r="AN79" s="55"/>
      <c r="AO79" s="55"/>
      <c r="AP79" s="55"/>
      <c r="AQ79" s="55"/>
      <c r="AR79" s="55"/>
      <c r="AS79" s="55"/>
      <c r="AT79" s="55"/>
      <c r="AU79" s="55"/>
      <c r="AV79" s="55"/>
      <c r="AW79" s="55"/>
      <c r="AX79" s="55"/>
      <c r="AY79" s="55"/>
      <c r="AZ79" s="55"/>
      <c r="BA79" s="55"/>
      <c r="BB79" s="55"/>
      <c r="BC79" s="55"/>
      <c r="BD79" s="55"/>
      <c r="BE79" s="55"/>
      <c r="BF79" s="55"/>
      <c r="BG79" s="55"/>
      <c r="BH79" s="55"/>
      <c r="BI79" s="55"/>
      <c r="BJ79" s="55"/>
      <c r="BK79" s="55"/>
    </row>
    <row r="80" spans="1:80">
      <c r="A80" s="55"/>
      <c r="B80" s="55"/>
      <c r="C80" s="55"/>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55"/>
      <c r="AM80" s="55"/>
      <c r="AN80" s="55"/>
      <c r="AO80" s="55"/>
      <c r="AP80" s="55"/>
      <c r="AQ80" s="55"/>
      <c r="AR80" s="55"/>
      <c r="AS80" s="55"/>
      <c r="AT80" s="55"/>
      <c r="AU80" s="55"/>
      <c r="AV80" s="55"/>
      <c r="AW80" s="55"/>
      <c r="AX80" s="55"/>
      <c r="AY80" s="55"/>
      <c r="AZ80" s="55"/>
      <c r="BA80" s="55"/>
      <c r="BB80" s="55"/>
      <c r="BC80" s="55"/>
      <c r="BD80" s="55"/>
      <c r="BE80" s="55"/>
      <c r="BF80" s="55"/>
      <c r="BG80" s="55"/>
      <c r="BH80" s="55"/>
      <c r="BI80" s="55"/>
      <c r="BJ80" s="55"/>
      <c r="BK80" s="55"/>
    </row>
    <row r="81" spans="1:63">
      <c r="A81" s="55"/>
      <c r="B81" s="55"/>
      <c r="C81" s="55"/>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c r="AM81" s="55"/>
      <c r="AN81" s="55"/>
      <c r="AO81" s="55"/>
      <c r="AP81" s="55"/>
      <c r="AQ81" s="55"/>
      <c r="AR81" s="55"/>
      <c r="AS81" s="55"/>
      <c r="AT81" s="55"/>
      <c r="AU81" s="55"/>
      <c r="AV81" s="55"/>
      <c r="AW81" s="55"/>
      <c r="AX81" s="55"/>
      <c r="AY81" s="55"/>
      <c r="AZ81" s="55"/>
      <c r="BA81" s="55"/>
      <c r="BB81" s="55"/>
      <c r="BC81" s="55"/>
      <c r="BD81" s="55"/>
      <c r="BE81" s="55"/>
      <c r="BF81" s="55"/>
      <c r="BG81" s="55"/>
      <c r="BH81" s="55"/>
      <c r="BI81" s="55"/>
      <c r="BJ81" s="55"/>
      <c r="BK81" s="55"/>
    </row>
    <row r="82" spans="1:63">
      <c r="A82" s="55"/>
      <c r="B82" s="55"/>
      <c r="C82" s="55"/>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c r="AH82" s="55"/>
      <c r="AI82" s="55"/>
      <c r="AJ82" s="55"/>
      <c r="AK82" s="55"/>
      <c r="AL82" s="55"/>
      <c r="AM82" s="55"/>
      <c r="AN82" s="55"/>
      <c r="AO82" s="55"/>
      <c r="AP82" s="55"/>
      <c r="AQ82" s="55"/>
      <c r="AR82" s="55"/>
      <c r="AS82" s="55"/>
      <c r="AT82" s="55"/>
      <c r="AU82" s="55"/>
      <c r="AV82" s="55"/>
      <c r="AW82" s="55"/>
      <c r="AX82" s="55"/>
      <c r="AY82" s="55"/>
      <c r="AZ82" s="55"/>
      <c r="BA82" s="55"/>
      <c r="BB82" s="55"/>
      <c r="BC82" s="55"/>
      <c r="BD82" s="55"/>
      <c r="BE82" s="55"/>
      <c r="BF82" s="55"/>
      <c r="BG82" s="55"/>
      <c r="BH82" s="55"/>
      <c r="BI82" s="55"/>
      <c r="BJ82" s="55"/>
      <c r="BK82" s="55"/>
    </row>
    <row r="83" spans="1:63">
      <c r="A83" s="55"/>
      <c r="B83" s="55"/>
      <c r="C83" s="55"/>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c r="AH83" s="55"/>
      <c r="AI83" s="55"/>
      <c r="AJ83" s="55"/>
      <c r="AK83" s="55"/>
      <c r="AL83" s="55"/>
      <c r="AM83" s="55"/>
      <c r="AN83" s="55"/>
      <c r="AO83" s="55"/>
      <c r="AP83" s="55"/>
      <c r="AQ83" s="55"/>
      <c r="AR83" s="55"/>
      <c r="AS83" s="55"/>
      <c r="AT83" s="55"/>
      <c r="AU83" s="55"/>
      <c r="AV83" s="55"/>
      <c r="AW83" s="55"/>
      <c r="AX83" s="55"/>
      <c r="AY83" s="55"/>
      <c r="AZ83" s="55"/>
      <c r="BA83" s="55"/>
      <c r="BB83" s="55"/>
      <c r="BC83" s="55"/>
      <c r="BD83" s="55"/>
      <c r="BE83" s="55"/>
      <c r="BF83" s="55"/>
      <c r="BG83" s="55"/>
      <c r="BH83" s="55"/>
      <c r="BI83" s="55"/>
      <c r="BJ83" s="55"/>
      <c r="BK83" s="55"/>
    </row>
    <row r="84" spans="1:63">
      <c r="A84" s="55"/>
      <c r="B84" s="55"/>
      <c r="C84" s="55"/>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c r="AH84" s="55"/>
      <c r="AI84" s="55"/>
      <c r="AJ84" s="55"/>
      <c r="AK84" s="55"/>
      <c r="AL84" s="55"/>
      <c r="AM84" s="55"/>
      <c r="AN84" s="55"/>
      <c r="AO84" s="55"/>
      <c r="AP84" s="55"/>
      <c r="AQ84" s="55"/>
      <c r="AR84" s="55"/>
      <c r="AS84" s="55"/>
      <c r="AT84" s="55"/>
      <c r="AU84" s="55"/>
      <c r="AV84" s="55"/>
      <c r="AW84" s="55"/>
      <c r="AX84" s="55"/>
      <c r="AY84" s="55"/>
      <c r="AZ84" s="55"/>
      <c r="BA84" s="55"/>
      <c r="BB84" s="55"/>
      <c r="BC84" s="55"/>
      <c r="BD84" s="55"/>
      <c r="BE84" s="55"/>
      <c r="BF84" s="55"/>
      <c r="BG84" s="55"/>
      <c r="BH84" s="55"/>
      <c r="BI84" s="55"/>
      <c r="BJ84" s="55"/>
      <c r="BK84" s="55"/>
    </row>
    <row r="85" spans="1:63">
      <c r="A85" s="55"/>
      <c r="B85" s="55"/>
      <c r="C85" s="55"/>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c r="AH85" s="55"/>
      <c r="AI85" s="55"/>
      <c r="AJ85" s="55"/>
      <c r="AK85" s="55"/>
      <c r="AL85" s="55"/>
      <c r="AM85" s="55"/>
      <c r="AN85" s="55"/>
      <c r="AO85" s="55"/>
      <c r="AP85" s="55"/>
      <c r="AQ85" s="55"/>
      <c r="AR85" s="55"/>
      <c r="AS85" s="55"/>
      <c r="AT85" s="55"/>
      <c r="AU85" s="55"/>
      <c r="AV85" s="55"/>
      <c r="AW85" s="55"/>
      <c r="AX85" s="55"/>
      <c r="AY85" s="55"/>
      <c r="AZ85" s="55"/>
      <c r="BA85" s="55"/>
      <c r="BB85" s="55"/>
      <c r="BC85" s="55"/>
      <c r="BD85" s="55"/>
      <c r="BE85" s="55"/>
      <c r="BF85" s="55"/>
      <c r="BG85" s="55"/>
      <c r="BH85" s="55"/>
      <c r="BI85" s="55"/>
      <c r="BJ85" s="55"/>
      <c r="BK85" s="55"/>
    </row>
    <row r="86" spans="1:63">
      <c r="A86" s="55"/>
      <c r="B86" s="55"/>
      <c r="C86" s="55"/>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c r="AK86" s="55"/>
      <c r="AL86" s="55"/>
      <c r="AM86" s="55"/>
      <c r="AN86" s="55"/>
      <c r="AO86" s="55"/>
      <c r="AP86" s="55"/>
      <c r="AQ86" s="55"/>
      <c r="AR86" s="55"/>
      <c r="AS86" s="55"/>
      <c r="AT86" s="55"/>
      <c r="AU86" s="55"/>
      <c r="AV86" s="55"/>
      <c r="AW86" s="55"/>
      <c r="AX86" s="55"/>
      <c r="AY86" s="55"/>
      <c r="AZ86" s="55"/>
      <c r="BA86" s="55"/>
      <c r="BB86" s="55"/>
      <c r="BC86" s="55"/>
      <c r="BD86" s="55"/>
      <c r="BE86" s="55"/>
      <c r="BF86" s="55"/>
      <c r="BG86" s="55"/>
      <c r="BH86" s="55"/>
      <c r="BI86" s="55"/>
      <c r="BJ86" s="55"/>
      <c r="BK86" s="55"/>
    </row>
    <row r="87" spans="1:63">
      <c r="A87" s="55"/>
      <c r="B87" s="55"/>
      <c r="C87" s="55"/>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c r="AH87" s="55"/>
      <c r="AI87" s="55"/>
      <c r="AJ87" s="55"/>
      <c r="AK87" s="55"/>
      <c r="AL87" s="55"/>
      <c r="AM87" s="55"/>
      <c r="AN87" s="55"/>
      <c r="AO87" s="55"/>
      <c r="AP87" s="55"/>
      <c r="AQ87" s="55"/>
      <c r="AR87" s="55"/>
      <c r="AS87" s="55"/>
      <c r="AT87" s="55"/>
      <c r="AU87" s="55"/>
      <c r="AV87" s="55"/>
      <c r="AW87" s="55"/>
      <c r="AX87" s="55"/>
      <c r="AY87" s="55"/>
      <c r="AZ87" s="55"/>
      <c r="BA87" s="55"/>
      <c r="BB87" s="55"/>
      <c r="BC87" s="55"/>
      <c r="BD87" s="55"/>
      <c r="BE87" s="55"/>
      <c r="BF87" s="55"/>
      <c r="BG87" s="55"/>
      <c r="BH87" s="55"/>
      <c r="BI87" s="55"/>
      <c r="BJ87" s="55"/>
      <c r="BK87" s="55"/>
    </row>
    <row r="88" spans="1:63">
      <c r="A88" s="55"/>
      <c r="B88" s="55"/>
      <c r="C88" s="55"/>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5"/>
      <c r="AJ88" s="55"/>
      <c r="AK88" s="55"/>
      <c r="AL88" s="55"/>
      <c r="AM88" s="55"/>
      <c r="AN88" s="55"/>
      <c r="AO88" s="55"/>
      <c r="AP88" s="55"/>
      <c r="AQ88" s="55"/>
      <c r="AR88" s="55"/>
      <c r="AS88" s="55"/>
      <c r="AT88" s="55"/>
      <c r="AU88" s="55"/>
      <c r="AV88" s="55"/>
      <c r="AW88" s="55"/>
      <c r="AX88" s="55"/>
      <c r="AY88" s="55"/>
      <c r="AZ88" s="55"/>
      <c r="BA88" s="55"/>
      <c r="BB88" s="55"/>
      <c r="BC88" s="55"/>
      <c r="BD88" s="55"/>
      <c r="BE88" s="55"/>
      <c r="BF88" s="55"/>
      <c r="BG88" s="55"/>
      <c r="BH88" s="55"/>
      <c r="BI88" s="55"/>
      <c r="BJ88" s="55"/>
      <c r="BK88" s="55"/>
    </row>
    <row r="89" spans="1:63">
      <c r="A89" s="55"/>
      <c r="B89" s="55"/>
      <c r="C89" s="55"/>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c r="AM89" s="55"/>
      <c r="AN89" s="55"/>
      <c r="AO89" s="55"/>
      <c r="AP89" s="55"/>
      <c r="AQ89" s="55"/>
      <c r="AR89" s="55"/>
      <c r="AS89" s="55"/>
      <c r="AT89" s="55"/>
      <c r="AU89" s="55"/>
      <c r="AV89" s="55"/>
      <c r="AW89" s="55"/>
      <c r="AX89" s="55"/>
      <c r="AY89" s="55"/>
      <c r="AZ89" s="55"/>
      <c r="BA89" s="55"/>
      <c r="BB89" s="55"/>
      <c r="BC89" s="55"/>
      <c r="BD89" s="55"/>
      <c r="BE89" s="55"/>
      <c r="BF89" s="55"/>
      <c r="BG89" s="55"/>
      <c r="BH89" s="55"/>
      <c r="BI89" s="55"/>
      <c r="BJ89" s="55"/>
      <c r="BK89" s="55"/>
    </row>
    <row r="90" spans="1:63">
      <c r="A90" s="55"/>
      <c r="B90" s="55"/>
      <c r="C90" s="55"/>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55"/>
      <c r="AK90" s="55"/>
      <c r="AL90" s="55"/>
      <c r="AM90" s="55"/>
      <c r="AN90" s="55"/>
      <c r="AO90" s="55"/>
      <c r="AP90" s="55"/>
      <c r="AQ90" s="55"/>
      <c r="AR90" s="55"/>
      <c r="AS90" s="55"/>
      <c r="AT90" s="55"/>
      <c r="AU90" s="55"/>
      <c r="AV90" s="55"/>
      <c r="AW90" s="55"/>
      <c r="AX90" s="55"/>
      <c r="AY90" s="55"/>
      <c r="AZ90" s="55"/>
      <c r="BA90" s="55"/>
      <c r="BB90" s="55"/>
      <c r="BC90" s="55"/>
      <c r="BD90" s="55"/>
      <c r="BE90" s="55"/>
      <c r="BF90" s="55"/>
      <c r="BG90" s="55"/>
      <c r="BH90" s="55"/>
      <c r="BI90" s="55"/>
      <c r="BJ90" s="55"/>
      <c r="BK90" s="55"/>
    </row>
    <row r="91" spans="1:63">
      <c r="A91" s="55"/>
      <c r="B91" s="55"/>
      <c r="C91" s="55"/>
      <c r="D91" s="55"/>
      <c r="E91" s="55"/>
      <c r="F91" s="55"/>
      <c r="G91" s="55"/>
      <c r="H91" s="55"/>
      <c r="I91" s="55"/>
      <c r="J91" s="55"/>
      <c r="K91" s="55"/>
      <c r="L91" s="55"/>
      <c r="M91" s="55"/>
      <c r="N91" s="55"/>
      <c r="O91" s="55"/>
      <c r="P91" s="55"/>
      <c r="Q91" s="55"/>
      <c r="R91" s="55"/>
      <c r="S91" s="55"/>
      <c r="T91" s="55"/>
      <c r="U91" s="55"/>
      <c r="V91" s="55"/>
      <c r="W91" s="55"/>
      <c r="X91" s="55"/>
      <c r="Y91" s="55"/>
      <c r="Z91" s="55"/>
      <c r="AA91" s="55"/>
      <c r="AB91" s="55"/>
      <c r="AC91" s="55"/>
      <c r="AD91" s="55"/>
      <c r="AE91" s="55"/>
      <c r="AF91" s="55"/>
      <c r="AG91" s="55"/>
      <c r="AH91" s="55"/>
      <c r="AI91" s="55"/>
      <c r="AJ91" s="55"/>
      <c r="AK91" s="55"/>
      <c r="AL91" s="55"/>
      <c r="AM91" s="55"/>
      <c r="AN91" s="55"/>
      <c r="AO91" s="55"/>
      <c r="AP91" s="55"/>
      <c r="AQ91" s="55"/>
      <c r="AR91" s="55"/>
      <c r="AS91" s="55"/>
      <c r="AT91" s="55"/>
      <c r="AU91" s="55"/>
      <c r="AV91" s="55"/>
      <c r="AW91" s="55"/>
      <c r="AX91" s="55"/>
      <c r="AY91" s="55"/>
      <c r="AZ91" s="55"/>
      <c r="BA91" s="55"/>
      <c r="BB91" s="55"/>
      <c r="BC91" s="55"/>
      <c r="BD91" s="55"/>
      <c r="BE91" s="55"/>
      <c r="BF91" s="55"/>
      <c r="BG91" s="55"/>
      <c r="BH91" s="55"/>
      <c r="BI91" s="55"/>
      <c r="BJ91" s="55"/>
      <c r="BK91" s="55"/>
    </row>
    <row r="92" spans="1:63">
      <c r="A92" s="55"/>
      <c r="B92" s="55"/>
      <c r="C92" s="55"/>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c r="AH92" s="55"/>
      <c r="AI92" s="55"/>
      <c r="AJ92" s="55"/>
      <c r="AK92" s="55"/>
      <c r="AL92" s="55"/>
      <c r="AM92" s="55"/>
      <c r="AN92" s="55"/>
      <c r="AO92" s="55"/>
      <c r="AP92" s="55"/>
      <c r="AQ92" s="55"/>
      <c r="AR92" s="55"/>
      <c r="AS92" s="55"/>
      <c r="AT92" s="55"/>
      <c r="AU92" s="55"/>
      <c r="AV92" s="55"/>
      <c r="AW92" s="55"/>
      <c r="AX92" s="55"/>
      <c r="AY92" s="55"/>
      <c r="AZ92" s="55"/>
      <c r="BA92" s="55"/>
      <c r="BB92" s="55"/>
      <c r="BC92" s="55"/>
      <c r="BD92" s="55"/>
      <c r="BE92" s="55"/>
      <c r="BF92" s="55"/>
      <c r="BG92" s="55"/>
      <c r="BH92" s="55"/>
      <c r="BI92" s="55"/>
      <c r="BJ92" s="55"/>
      <c r="BK92" s="55"/>
    </row>
    <row r="93" spans="1:63">
      <c r="A93" s="55"/>
      <c r="B93" s="55"/>
      <c r="C93" s="55"/>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c r="AH93" s="55"/>
      <c r="AI93" s="55"/>
      <c r="AJ93" s="55"/>
      <c r="AK93" s="55"/>
      <c r="AL93" s="55"/>
      <c r="AM93" s="55"/>
      <c r="AN93" s="55"/>
      <c r="AO93" s="55"/>
      <c r="AP93" s="55"/>
      <c r="AQ93" s="55"/>
      <c r="AR93" s="55"/>
      <c r="AS93" s="55"/>
      <c r="AT93" s="55"/>
      <c r="AU93" s="55"/>
      <c r="AV93" s="55"/>
      <c r="AW93" s="55"/>
      <c r="AX93" s="55"/>
      <c r="AY93" s="55"/>
      <c r="AZ93" s="55"/>
      <c r="BA93" s="55"/>
      <c r="BB93" s="55"/>
      <c r="BC93" s="55"/>
      <c r="BD93" s="55"/>
      <c r="BE93" s="55"/>
      <c r="BF93" s="55"/>
      <c r="BG93" s="55"/>
      <c r="BH93" s="55"/>
      <c r="BI93" s="55"/>
      <c r="BJ93" s="55"/>
      <c r="BK93" s="55"/>
    </row>
    <row r="94" spans="1:63">
      <c r="A94" s="55"/>
      <c r="B94" s="55"/>
      <c r="C94" s="55"/>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c r="AH94" s="55"/>
      <c r="AI94" s="55"/>
      <c r="AJ94" s="55"/>
      <c r="AK94" s="55"/>
      <c r="AL94" s="55"/>
      <c r="AM94" s="55"/>
      <c r="AN94" s="55"/>
      <c r="AO94" s="55"/>
      <c r="AP94" s="55"/>
      <c r="AQ94" s="55"/>
      <c r="AR94" s="55"/>
      <c r="AS94" s="55"/>
      <c r="AT94" s="55"/>
      <c r="AU94" s="55"/>
      <c r="AV94" s="55"/>
      <c r="AW94" s="55"/>
      <c r="AX94" s="55"/>
      <c r="AY94" s="55"/>
      <c r="AZ94" s="55"/>
      <c r="BA94" s="55"/>
      <c r="BB94" s="55"/>
      <c r="BC94" s="55"/>
      <c r="BD94" s="55"/>
      <c r="BE94" s="55"/>
      <c r="BF94" s="55"/>
      <c r="BG94" s="55"/>
      <c r="BH94" s="55"/>
      <c r="BI94" s="55"/>
      <c r="BJ94" s="55"/>
      <c r="BK94" s="55"/>
    </row>
    <row r="95" spans="1:63">
      <c r="A95" s="55"/>
      <c r="B95" s="55"/>
      <c r="C95" s="55"/>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5"/>
      <c r="AJ95" s="55"/>
      <c r="AK95" s="55"/>
      <c r="AL95" s="55"/>
      <c r="AM95" s="55"/>
      <c r="AN95" s="55"/>
      <c r="AO95" s="55"/>
      <c r="AP95" s="55"/>
      <c r="AQ95" s="55"/>
      <c r="AR95" s="55"/>
      <c r="AS95" s="55"/>
      <c r="AT95" s="55"/>
      <c r="AU95" s="55"/>
      <c r="AV95" s="55"/>
      <c r="AW95" s="55"/>
      <c r="AX95" s="55"/>
      <c r="AY95" s="55"/>
      <c r="AZ95" s="55"/>
      <c r="BA95" s="55"/>
      <c r="BB95" s="55"/>
      <c r="BC95" s="55"/>
      <c r="BD95" s="55"/>
      <c r="BE95" s="55"/>
      <c r="BF95" s="55"/>
      <c r="BG95" s="55"/>
      <c r="BH95" s="55"/>
      <c r="BI95" s="55"/>
      <c r="BJ95" s="55"/>
      <c r="BK95" s="55"/>
    </row>
    <row r="96" spans="1:63">
      <c r="A96" s="55"/>
      <c r="B96" s="55"/>
      <c r="C96" s="55"/>
      <c r="D96" s="55"/>
      <c r="E96" s="55"/>
      <c r="F96" s="55"/>
      <c r="G96" s="55"/>
      <c r="H96" s="55"/>
      <c r="I96" s="55"/>
      <c r="J96" s="55"/>
      <c r="K96" s="55"/>
      <c r="L96" s="55"/>
      <c r="M96" s="55"/>
      <c r="N96" s="55"/>
      <c r="O96" s="55"/>
      <c r="P96" s="55"/>
      <c r="Q96" s="55"/>
      <c r="R96" s="55"/>
      <c r="S96" s="55"/>
      <c r="T96" s="55"/>
      <c r="U96" s="55"/>
      <c r="V96" s="55"/>
      <c r="W96" s="55"/>
      <c r="X96" s="55"/>
      <c r="Y96" s="55"/>
      <c r="Z96" s="55"/>
      <c r="AA96" s="55"/>
      <c r="AB96" s="55"/>
      <c r="AC96" s="55"/>
      <c r="AD96" s="55"/>
      <c r="AE96" s="55"/>
      <c r="AF96" s="55"/>
      <c r="AG96" s="55"/>
      <c r="AH96" s="55"/>
      <c r="AI96" s="55"/>
      <c r="AJ96" s="55"/>
      <c r="AK96" s="55"/>
      <c r="AL96" s="55"/>
      <c r="AM96" s="55"/>
      <c r="AN96" s="55"/>
      <c r="AO96" s="55"/>
      <c r="AP96" s="55"/>
      <c r="AQ96" s="55"/>
      <c r="AR96" s="55"/>
      <c r="AS96" s="55"/>
      <c r="AT96" s="55"/>
      <c r="AU96" s="55"/>
      <c r="AV96" s="55"/>
      <c r="AW96" s="55"/>
      <c r="AX96" s="55"/>
      <c r="AY96" s="55"/>
      <c r="AZ96" s="55"/>
      <c r="BA96" s="55"/>
      <c r="BB96" s="55"/>
      <c r="BC96" s="55"/>
      <c r="BD96" s="55"/>
      <c r="BE96" s="55"/>
      <c r="BF96" s="55"/>
      <c r="BG96" s="55"/>
      <c r="BH96" s="55"/>
      <c r="BI96" s="55"/>
      <c r="BJ96" s="55"/>
      <c r="BK96" s="55"/>
    </row>
    <row r="97" spans="1:63">
      <c r="A97" s="55"/>
      <c r="B97" s="55"/>
      <c r="C97" s="55"/>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5"/>
      <c r="AJ97" s="55"/>
      <c r="AK97" s="55"/>
      <c r="AL97" s="55"/>
      <c r="AM97" s="55"/>
      <c r="AN97" s="55"/>
      <c r="AO97" s="55"/>
      <c r="AP97" s="55"/>
      <c r="AQ97" s="55"/>
      <c r="AR97" s="55"/>
      <c r="AS97" s="55"/>
      <c r="AT97" s="55"/>
      <c r="AU97" s="55"/>
      <c r="AV97" s="55"/>
      <c r="AW97" s="55"/>
      <c r="AX97" s="55"/>
      <c r="AY97" s="55"/>
      <c r="AZ97" s="55"/>
      <c r="BA97" s="55"/>
      <c r="BB97" s="55"/>
      <c r="BC97" s="55"/>
      <c r="BD97" s="55"/>
      <c r="BE97" s="55"/>
      <c r="BF97" s="55"/>
      <c r="BG97" s="55"/>
      <c r="BH97" s="55"/>
      <c r="BI97" s="55"/>
      <c r="BJ97" s="55"/>
      <c r="BK97" s="55"/>
    </row>
    <row r="98" spans="1:63">
      <c r="A98" s="55"/>
      <c r="B98" s="55"/>
      <c r="C98" s="55"/>
      <c r="D98" s="55"/>
      <c r="E98" s="55"/>
      <c r="F98" s="55"/>
      <c r="G98" s="55"/>
      <c r="H98" s="55"/>
      <c r="I98" s="55"/>
      <c r="J98" s="55"/>
      <c r="K98" s="55"/>
      <c r="L98" s="55"/>
      <c r="M98" s="55"/>
      <c r="N98" s="55"/>
      <c r="O98" s="55"/>
      <c r="P98" s="55"/>
      <c r="Q98" s="55"/>
      <c r="R98" s="55"/>
      <c r="S98" s="55"/>
      <c r="T98" s="55"/>
      <c r="U98" s="55"/>
      <c r="V98" s="55"/>
      <c r="W98" s="55"/>
      <c r="X98" s="55"/>
      <c r="Y98" s="55"/>
      <c r="Z98" s="55"/>
      <c r="AA98" s="55"/>
      <c r="AB98" s="55"/>
      <c r="AC98" s="55"/>
      <c r="AD98" s="55"/>
      <c r="AE98" s="55"/>
      <c r="AF98" s="55"/>
      <c r="AG98" s="55"/>
      <c r="AH98" s="55"/>
      <c r="AI98" s="55"/>
      <c r="AJ98" s="55"/>
      <c r="AK98" s="55"/>
      <c r="AL98" s="55"/>
      <c r="AM98" s="55"/>
      <c r="AN98" s="55"/>
      <c r="AO98" s="55"/>
      <c r="AP98" s="55"/>
      <c r="AQ98" s="55"/>
      <c r="AR98" s="55"/>
      <c r="AS98" s="55"/>
      <c r="AT98" s="55"/>
      <c r="AU98" s="55"/>
      <c r="AV98" s="55"/>
      <c r="AW98" s="55"/>
      <c r="AX98" s="55"/>
      <c r="AY98" s="55"/>
      <c r="AZ98" s="55"/>
      <c r="BA98" s="55"/>
      <c r="BB98" s="55"/>
      <c r="BC98" s="55"/>
      <c r="BD98" s="55"/>
      <c r="BE98" s="55"/>
      <c r="BF98" s="55"/>
      <c r="BG98" s="55"/>
      <c r="BH98" s="55"/>
      <c r="BI98" s="55"/>
      <c r="BJ98" s="55"/>
      <c r="BK98" s="55"/>
    </row>
    <row r="99" spans="1:63">
      <c r="A99" s="55"/>
      <c r="B99" s="55"/>
      <c r="C99" s="55"/>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c r="AH99" s="55"/>
      <c r="AI99" s="55"/>
      <c r="AJ99" s="55"/>
      <c r="AK99" s="55"/>
      <c r="AL99" s="55"/>
      <c r="AM99" s="55"/>
      <c r="AN99" s="55"/>
      <c r="AO99" s="55"/>
      <c r="AP99" s="55"/>
      <c r="AQ99" s="55"/>
      <c r="AR99" s="55"/>
      <c r="AS99" s="55"/>
      <c r="AT99" s="55"/>
      <c r="AU99" s="55"/>
      <c r="AV99" s="55"/>
      <c r="AW99" s="55"/>
      <c r="AX99" s="55"/>
      <c r="AY99" s="55"/>
      <c r="AZ99" s="55"/>
      <c r="BA99" s="55"/>
      <c r="BB99" s="55"/>
      <c r="BC99" s="55"/>
      <c r="BD99" s="55"/>
      <c r="BE99" s="55"/>
      <c r="BF99" s="55"/>
      <c r="BG99" s="55"/>
      <c r="BH99" s="55"/>
      <c r="BI99" s="55"/>
      <c r="BJ99" s="55"/>
      <c r="BK99" s="55"/>
    </row>
    <row r="100" spans="1:63">
      <c r="A100" s="55"/>
      <c r="B100" s="55"/>
      <c r="C100" s="55"/>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c r="AM100" s="55"/>
      <c r="AN100" s="55"/>
      <c r="AO100" s="55"/>
      <c r="AP100" s="55"/>
      <c r="AQ100" s="55"/>
      <c r="AR100" s="55"/>
      <c r="AS100" s="55"/>
      <c r="AT100" s="55"/>
      <c r="AU100" s="55"/>
      <c r="AV100" s="55"/>
      <c r="AW100" s="55"/>
      <c r="AX100" s="55"/>
      <c r="AY100" s="55"/>
      <c r="AZ100" s="55"/>
      <c r="BA100" s="55"/>
      <c r="BB100" s="55"/>
      <c r="BC100" s="55"/>
      <c r="BD100" s="55"/>
      <c r="BE100" s="55"/>
      <c r="BF100" s="55"/>
      <c r="BG100" s="55"/>
      <c r="BH100" s="55"/>
      <c r="BI100" s="55"/>
      <c r="BJ100" s="55"/>
      <c r="BK100" s="55"/>
    </row>
    <row r="101" spans="1:63">
      <c r="A101" s="55"/>
      <c r="B101" s="55"/>
      <c r="C101" s="55"/>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c r="AH101" s="55"/>
      <c r="AI101" s="55"/>
      <c r="AJ101" s="55"/>
      <c r="AK101" s="55"/>
      <c r="AL101" s="55"/>
      <c r="AM101" s="55"/>
      <c r="AN101" s="55"/>
      <c r="AO101" s="55"/>
      <c r="AP101" s="55"/>
      <c r="AQ101" s="55"/>
      <c r="AR101" s="55"/>
      <c r="AS101" s="55"/>
      <c r="AT101" s="55"/>
      <c r="AU101" s="55"/>
      <c r="AV101" s="55"/>
      <c r="AW101" s="55"/>
      <c r="AX101" s="55"/>
      <c r="AY101" s="55"/>
      <c r="AZ101" s="55"/>
      <c r="BA101" s="55"/>
      <c r="BB101" s="55"/>
      <c r="BC101" s="55"/>
      <c r="BD101" s="55"/>
      <c r="BE101" s="55"/>
      <c r="BF101" s="55"/>
      <c r="BG101" s="55"/>
      <c r="BH101" s="55"/>
      <c r="BI101" s="55"/>
      <c r="BJ101" s="55"/>
      <c r="BK101" s="55"/>
    </row>
    <row r="102" spans="1:63">
      <c r="A102" s="55"/>
      <c r="B102" s="55"/>
      <c r="C102" s="55"/>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c r="AM102" s="55"/>
      <c r="AN102" s="55"/>
      <c r="AO102" s="55"/>
      <c r="AP102" s="55"/>
      <c r="AQ102" s="55"/>
      <c r="AR102" s="55"/>
      <c r="AS102" s="55"/>
      <c r="AT102" s="55"/>
      <c r="AU102" s="55"/>
      <c r="AV102" s="55"/>
      <c r="AW102" s="55"/>
      <c r="AX102" s="55"/>
      <c r="AY102" s="55"/>
      <c r="AZ102" s="55"/>
      <c r="BA102" s="55"/>
      <c r="BB102" s="55"/>
      <c r="BC102" s="55"/>
      <c r="BD102" s="55"/>
      <c r="BE102" s="55"/>
      <c r="BF102" s="55"/>
      <c r="BG102" s="55"/>
      <c r="BH102" s="55"/>
      <c r="BI102" s="55"/>
      <c r="BJ102" s="55"/>
      <c r="BK102" s="55"/>
    </row>
    <row r="103" spans="1:63">
      <c r="A103" s="55"/>
      <c r="B103" s="55"/>
      <c r="C103" s="55"/>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c r="AL103" s="55"/>
      <c r="AM103" s="55"/>
      <c r="AN103" s="55"/>
      <c r="AO103" s="55"/>
      <c r="AP103" s="55"/>
      <c r="AQ103" s="55"/>
      <c r="AR103" s="55"/>
      <c r="AS103" s="55"/>
      <c r="AT103" s="55"/>
      <c r="AU103" s="55"/>
      <c r="AV103" s="55"/>
      <c r="AW103" s="55"/>
      <c r="AX103" s="55"/>
      <c r="AY103" s="55"/>
      <c r="AZ103" s="55"/>
      <c r="BA103" s="55"/>
      <c r="BB103" s="55"/>
      <c r="BC103" s="55"/>
      <c r="BD103" s="55"/>
      <c r="BE103" s="55"/>
      <c r="BF103" s="55"/>
      <c r="BG103" s="55"/>
      <c r="BH103" s="55"/>
      <c r="BI103" s="55"/>
      <c r="BJ103" s="55"/>
      <c r="BK103" s="55"/>
    </row>
    <row r="104" spans="1:63">
      <c r="A104" s="55"/>
      <c r="B104" s="55"/>
      <c r="C104" s="55"/>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c r="AH104" s="55"/>
      <c r="AI104" s="55"/>
      <c r="AJ104" s="55"/>
      <c r="AK104" s="55"/>
      <c r="AL104" s="55"/>
      <c r="AM104" s="55"/>
      <c r="AN104" s="55"/>
      <c r="AO104" s="55"/>
      <c r="AP104" s="55"/>
      <c r="AQ104" s="55"/>
      <c r="AR104" s="55"/>
      <c r="AS104" s="55"/>
      <c r="AT104" s="55"/>
      <c r="AU104" s="55"/>
      <c r="AV104" s="55"/>
      <c r="AW104" s="55"/>
      <c r="AX104" s="55"/>
      <c r="AY104" s="55"/>
      <c r="AZ104" s="55"/>
      <c r="BA104" s="55"/>
      <c r="BB104" s="55"/>
      <c r="BC104" s="55"/>
      <c r="BD104" s="55"/>
      <c r="BE104" s="55"/>
      <c r="BF104" s="55"/>
      <c r="BG104" s="55"/>
      <c r="BH104" s="55"/>
      <c r="BI104" s="55"/>
      <c r="BJ104" s="55"/>
      <c r="BK104" s="55"/>
    </row>
    <row r="105" spans="1:63">
      <c r="A105" s="55"/>
      <c r="B105" s="55"/>
      <c r="C105" s="55"/>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c r="AM105" s="55"/>
      <c r="AN105" s="55"/>
      <c r="AO105" s="55"/>
      <c r="AP105" s="55"/>
      <c r="AQ105" s="55"/>
      <c r="AR105" s="55"/>
      <c r="AS105" s="55"/>
      <c r="AT105" s="55"/>
      <c r="AU105" s="55"/>
      <c r="AV105" s="55"/>
      <c r="AW105" s="55"/>
      <c r="AX105" s="55"/>
      <c r="AY105" s="55"/>
      <c r="AZ105" s="55"/>
      <c r="BA105" s="55"/>
      <c r="BB105" s="55"/>
      <c r="BC105" s="55"/>
      <c r="BD105" s="55"/>
      <c r="BE105" s="55"/>
      <c r="BF105" s="55"/>
      <c r="BG105" s="55"/>
      <c r="BH105" s="55"/>
      <c r="BI105" s="55"/>
      <c r="BJ105" s="55"/>
      <c r="BK105" s="55"/>
    </row>
    <row r="106" spans="1:63">
      <c r="A106" s="55"/>
      <c r="B106" s="55"/>
      <c r="C106" s="55"/>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c r="AM106" s="55"/>
      <c r="AN106" s="55"/>
      <c r="AO106" s="55"/>
      <c r="AP106" s="55"/>
      <c r="AQ106" s="55"/>
      <c r="AR106" s="55"/>
      <c r="AS106" s="55"/>
      <c r="AT106" s="55"/>
      <c r="AU106" s="55"/>
      <c r="AV106" s="55"/>
      <c r="AW106" s="55"/>
      <c r="AX106" s="55"/>
      <c r="AY106" s="55"/>
      <c r="AZ106" s="55"/>
      <c r="BA106" s="55"/>
      <c r="BB106" s="55"/>
      <c r="BC106" s="55"/>
      <c r="BD106" s="55"/>
      <c r="BE106" s="55"/>
      <c r="BF106" s="55"/>
      <c r="BG106" s="55"/>
      <c r="BH106" s="55"/>
      <c r="BI106" s="55"/>
      <c r="BJ106" s="55"/>
      <c r="BK106" s="55"/>
    </row>
    <row r="107" spans="1:63">
      <c r="A107" s="55"/>
      <c r="B107" s="55"/>
      <c r="C107" s="55"/>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c r="AH107" s="55"/>
      <c r="AI107" s="55"/>
      <c r="AJ107" s="55"/>
      <c r="AK107" s="55"/>
      <c r="AL107" s="55"/>
      <c r="AM107" s="55"/>
      <c r="AN107" s="55"/>
      <c r="AO107" s="55"/>
      <c r="AP107" s="55"/>
      <c r="AQ107" s="55"/>
      <c r="AR107" s="55"/>
      <c r="AS107" s="55"/>
      <c r="AT107" s="55"/>
      <c r="AU107" s="55"/>
      <c r="AV107" s="55"/>
      <c r="AW107" s="55"/>
      <c r="AX107" s="55"/>
      <c r="AY107" s="55"/>
      <c r="AZ107" s="55"/>
      <c r="BA107" s="55"/>
      <c r="BB107" s="55"/>
      <c r="BC107" s="55"/>
      <c r="BD107" s="55"/>
      <c r="BE107" s="55"/>
      <c r="BF107" s="55"/>
      <c r="BG107" s="55"/>
      <c r="BH107" s="55"/>
      <c r="BI107" s="55"/>
      <c r="BJ107" s="55"/>
      <c r="BK107" s="55"/>
    </row>
    <row r="108" spans="1:63">
      <c r="A108" s="55"/>
      <c r="B108" s="55"/>
      <c r="C108" s="55"/>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c r="AH108" s="55"/>
      <c r="AI108" s="55"/>
      <c r="AJ108" s="55"/>
      <c r="AK108" s="55"/>
      <c r="AL108" s="55"/>
      <c r="AM108" s="55"/>
      <c r="AN108" s="55"/>
      <c r="AO108" s="55"/>
      <c r="AP108" s="55"/>
      <c r="AQ108" s="55"/>
      <c r="AR108" s="55"/>
      <c r="AS108" s="55"/>
      <c r="AT108" s="55"/>
      <c r="AU108" s="55"/>
      <c r="AV108" s="55"/>
      <c r="AW108" s="55"/>
      <c r="AX108" s="55"/>
      <c r="AY108" s="55"/>
      <c r="AZ108" s="55"/>
      <c r="BA108" s="55"/>
      <c r="BB108" s="55"/>
      <c r="BC108" s="55"/>
      <c r="BD108" s="55"/>
      <c r="BE108" s="55"/>
      <c r="BF108" s="55"/>
      <c r="BG108" s="55"/>
      <c r="BH108" s="55"/>
      <c r="BI108" s="55"/>
      <c r="BJ108" s="55"/>
      <c r="BK108" s="55"/>
    </row>
    <row r="109" spans="1:63">
      <c r="A109" s="55"/>
      <c r="B109" s="55"/>
      <c r="C109" s="55"/>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c r="AH109" s="55"/>
      <c r="AI109" s="55"/>
      <c r="AJ109" s="55"/>
      <c r="AK109" s="55"/>
      <c r="AL109" s="55"/>
      <c r="AM109" s="55"/>
      <c r="AN109" s="55"/>
      <c r="AO109" s="55"/>
      <c r="AP109" s="55"/>
      <c r="AQ109" s="55"/>
      <c r="AR109" s="55"/>
      <c r="AS109" s="55"/>
      <c r="AT109" s="55"/>
      <c r="AU109" s="55"/>
      <c r="AV109" s="55"/>
      <c r="AW109" s="55"/>
      <c r="AX109" s="55"/>
      <c r="AY109" s="55"/>
      <c r="AZ109" s="55"/>
      <c r="BA109" s="55"/>
      <c r="BB109" s="55"/>
      <c r="BC109" s="55"/>
      <c r="BD109" s="55"/>
      <c r="BE109" s="55"/>
      <c r="BF109" s="55"/>
      <c r="BG109" s="55"/>
      <c r="BH109" s="55"/>
      <c r="BI109" s="55"/>
      <c r="BJ109" s="55"/>
      <c r="BK109" s="55"/>
    </row>
    <row r="110" spans="1:63">
      <c r="A110" s="55"/>
      <c r="B110" s="55"/>
      <c r="C110" s="55"/>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c r="AH110" s="55"/>
      <c r="AI110" s="55"/>
      <c r="AJ110" s="55"/>
      <c r="AK110" s="55"/>
      <c r="AL110" s="55"/>
      <c r="AM110" s="55"/>
      <c r="AN110" s="55"/>
      <c r="AO110" s="55"/>
      <c r="AP110" s="55"/>
      <c r="AQ110" s="55"/>
      <c r="AR110" s="55"/>
      <c r="AS110" s="55"/>
      <c r="AT110" s="55"/>
      <c r="AU110" s="55"/>
      <c r="AV110" s="55"/>
      <c r="AW110" s="55"/>
      <c r="AX110" s="55"/>
      <c r="AY110" s="55"/>
      <c r="AZ110" s="55"/>
      <c r="BA110" s="55"/>
      <c r="BB110" s="55"/>
      <c r="BC110" s="55"/>
      <c r="BD110" s="55"/>
      <c r="BE110" s="55"/>
      <c r="BF110" s="55"/>
      <c r="BG110" s="55"/>
      <c r="BH110" s="55"/>
      <c r="BI110" s="55"/>
      <c r="BJ110" s="55"/>
      <c r="BK110" s="55"/>
    </row>
    <row r="111" spans="1:63">
      <c r="A111" s="55"/>
      <c r="B111" s="55"/>
      <c r="C111" s="55"/>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c r="AH111" s="55"/>
      <c r="AI111" s="55"/>
      <c r="AJ111" s="55"/>
      <c r="AK111" s="55"/>
      <c r="AL111" s="55"/>
      <c r="AM111" s="55"/>
      <c r="AN111" s="55"/>
      <c r="AO111" s="55"/>
      <c r="AP111" s="55"/>
      <c r="AQ111" s="55"/>
      <c r="AR111" s="55"/>
      <c r="AS111" s="55"/>
      <c r="AT111" s="55"/>
      <c r="AU111" s="55"/>
      <c r="AV111" s="55"/>
      <c r="AW111" s="55"/>
      <c r="AX111" s="55"/>
      <c r="AY111" s="55"/>
      <c r="AZ111" s="55"/>
      <c r="BA111" s="55"/>
      <c r="BB111" s="55"/>
      <c r="BC111" s="55"/>
      <c r="BD111" s="55"/>
      <c r="BE111" s="55"/>
      <c r="BF111" s="55"/>
      <c r="BG111" s="55"/>
      <c r="BH111" s="55"/>
      <c r="BI111" s="55"/>
      <c r="BJ111" s="55"/>
      <c r="BK111" s="55"/>
    </row>
    <row r="112" spans="1:63">
      <c r="A112" s="55"/>
      <c r="B112" s="55"/>
      <c r="C112" s="55"/>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c r="AH112" s="55"/>
      <c r="AI112" s="55"/>
      <c r="AJ112" s="55"/>
      <c r="AK112" s="55"/>
      <c r="AL112" s="55"/>
      <c r="AM112" s="55"/>
      <c r="AN112" s="55"/>
      <c r="AO112" s="55"/>
      <c r="AP112" s="55"/>
      <c r="AQ112" s="55"/>
      <c r="AR112" s="55"/>
      <c r="AS112" s="55"/>
      <c r="AT112" s="55"/>
      <c r="AU112" s="55"/>
      <c r="AV112" s="55"/>
      <c r="AW112" s="55"/>
      <c r="AX112" s="55"/>
      <c r="AY112" s="55"/>
      <c r="AZ112" s="55"/>
      <c r="BA112" s="55"/>
      <c r="BB112" s="55"/>
      <c r="BC112" s="55"/>
      <c r="BD112" s="55"/>
      <c r="BE112" s="55"/>
      <c r="BF112" s="55"/>
      <c r="BG112" s="55"/>
      <c r="BH112" s="55"/>
      <c r="BI112" s="55"/>
      <c r="BJ112" s="55"/>
      <c r="BK112" s="55"/>
    </row>
    <row r="113" spans="1:63">
      <c r="A113" s="55"/>
      <c r="B113" s="55"/>
      <c r="C113" s="55"/>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c r="AH113" s="55"/>
      <c r="AI113" s="55"/>
      <c r="AJ113" s="55"/>
      <c r="AK113" s="55"/>
      <c r="AL113" s="55"/>
      <c r="AM113" s="55"/>
      <c r="AN113" s="55"/>
      <c r="AO113" s="55"/>
      <c r="AP113" s="55"/>
      <c r="AQ113" s="55"/>
      <c r="AR113" s="55"/>
      <c r="AS113" s="55"/>
      <c r="AT113" s="55"/>
      <c r="AU113" s="55"/>
      <c r="AV113" s="55"/>
      <c r="AW113" s="55"/>
      <c r="AX113" s="55"/>
      <c r="AY113" s="55"/>
      <c r="AZ113" s="55"/>
      <c r="BA113" s="55"/>
      <c r="BB113" s="55"/>
      <c r="BC113" s="55"/>
      <c r="BD113" s="55"/>
      <c r="BE113" s="55"/>
      <c r="BF113" s="55"/>
      <c r="BG113" s="55"/>
      <c r="BH113" s="55"/>
      <c r="BI113" s="55"/>
      <c r="BJ113" s="55"/>
      <c r="BK113" s="55"/>
    </row>
    <row r="114" spans="1:63">
      <c r="A114" s="55"/>
      <c r="B114" s="55"/>
      <c r="C114" s="55"/>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c r="AH114" s="55"/>
      <c r="AI114" s="55"/>
      <c r="AJ114" s="55"/>
      <c r="AK114" s="55"/>
      <c r="AL114" s="55"/>
      <c r="AM114" s="55"/>
      <c r="AN114" s="55"/>
      <c r="AO114" s="55"/>
      <c r="AP114" s="55"/>
      <c r="AQ114" s="55"/>
      <c r="AR114" s="55"/>
      <c r="AS114" s="55"/>
      <c r="AT114" s="55"/>
      <c r="AU114" s="55"/>
      <c r="AV114" s="55"/>
      <c r="AW114" s="55"/>
      <c r="AX114" s="55"/>
      <c r="AY114" s="55"/>
      <c r="AZ114" s="55"/>
      <c r="BA114" s="55"/>
      <c r="BB114" s="55"/>
      <c r="BC114" s="55"/>
      <c r="BD114" s="55"/>
      <c r="BE114" s="55"/>
      <c r="BF114" s="55"/>
      <c r="BG114" s="55"/>
      <c r="BH114" s="55"/>
      <c r="BI114" s="55"/>
      <c r="BJ114" s="55"/>
      <c r="BK114" s="55"/>
    </row>
    <row r="115" spans="1:63">
      <c r="A115" s="55"/>
      <c r="B115" s="55"/>
      <c r="C115" s="55"/>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c r="AH115" s="55"/>
      <c r="AI115" s="55"/>
      <c r="AJ115" s="55"/>
      <c r="AK115" s="55"/>
      <c r="AL115" s="55"/>
      <c r="AM115" s="55"/>
      <c r="AN115" s="55"/>
      <c r="AO115" s="55"/>
      <c r="AP115" s="55"/>
      <c r="AQ115" s="55"/>
      <c r="AR115" s="55"/>
      <c r="AS115" s="55"/>
      <c r="AT115" s="55"/>
      <c r="AU115" s="55"/>
      <c r="AV115" s="55"/>
      <c r="AW115" s="55"/>
      <c r="AX115" s="55"/>
      <c r="AY115" s="55"/>
      <c r="AZ115" s="55"/>
      <c r="BA115" s="55"/>
      <c r="BB115" s="55"/>
      <c r="BC115" s="55"/>
      <c r="BD115" s="55"/>
      <c r="BE115" s="55"/>
      <c r="BF115" s="55"/>
      <c r="BG115" s="55"/>
      <c r="BH115" s="55"/>
      <c r="BI115" s="55"/>
      <c r="BJ115" s="55"/>
      <c r="BK115" s="55"/>
    </row>
    <row r="116" spans="1:63">
      <c r="A116" s="55"/>
      <c r="B116" s="55"/>
      <c r="C116" s="55"/>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L116" s="55"/>
      <c r="AM116" s="55"/>
      <c r="AN116" s="55"/>
      <c r="AO116" s="55"/>
      <c r="AP116" s="55"/>
      <c r="AQ116" s="55"/>
      <c r="AR116" s="55"/>
      <c r="AS116" s="55"/>
      <c r="AT116" s="55"/>
      <c r="AU116" s="55"/>
      <c r="AV116" s="55"/>
      <c r="AW116" s="55"/>
      <c r="AX116" s="55"/>
      <c r="AY116" s="55"/>
      <c r="AZ116" s="55"/>
      <c r="BA116" s="55"/>
      <c r="BB116" s="55"/>
      <c r="BC116" s="55"/>
      <c r="BD116" s="55"/>
      <c r="BE116" s="55"/>
      <c r="BF116" s="55"/>
      <c r="BG116" s="55"/>
      <c r="BH116" s="55"/>
      <c r="BI116" s="55"/>
      <c r="BJ116" s="55"/>
      <c r="BK116" s="55"/>
    </row>
    <row r="117" spans="1:63">
      <c r="A117" s="55"/>
      <c r="B117" s="55"/>
      <c r="C117" s="55"/>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c r="AH117" s="55"/>
      <c r="AI117" s="55"/>
      <c r="AJ117" s="55"/>
      <c r="AK117" s="55"/>
      <c r="AL117" s="55"/>
      <c r="AM117" s="55"/>
      <c r="AN117" s="55"/>
      <c r="AO117" s="55"/>
      <c r="AP117" s="55"/>
      <c r="AQ117" s="55"/>
      <c r="AR117" s="55"/>
      <c r="AS117" s="55"/>
      <c r="AT117" s="55"/>
      <c r="AU117" s="55"/>
      <c r="AV117" s="55"/>
      <c r="AW117" s="55"/>
      <c r="AX117" s="55"/>
      <c r="AY117" s="55"/>
      <c r="AZ117" s="55"/>
      <c r="BA117" s="55"/>
      <c r="BB117" s="55"/>
      <c r="BC117" s="55"/>
      <c r="BD117" s="55"/>
      <c r="BE117" s="55"/>
      <c r="BF117" s="55"/>
      <c r="BG117" s="55"/>
      <c r="BH117" s="55"/>
      <c r="BI117" s="55"/>
      <c r="BJ117" s="55"/>
      <c r="BK117" s="55"/>
    </row>
    <row r="118" spans="1:63">
      <c r="A118" s="55"/>
      <c r="B118" s="55"/>
      <c r="C118" s="55"/>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c r="AH118" s="55"/>
      <c r="AI118" s="55"/>
      <c r="AJ118" s="55"/>
      <c r="AK118" s="55"/>
      <c r="AL118" s="55"/>
      <c r="AM118" s="55"/>
      <c r="AN118" s="55"/>
      <c r="AO118" s="55"/>
      <c r="AP118" s="55"/>
      <c r="AQ118" s="55"/>
      <c r="AR118" s="55"/>
      <c r="AS118" s="55"/>
      <c r="AT118" s="55"/>
      <c r="AU118" s="55"/>
      <c r="AV118" s="55"/>
      <c r="AW118" s="55"/>
      <c r="AX118" s="55"/>
      <c r="AY118" s="55"/>
      <c r="AZ118" s="55"/>
      <c r="BA118" s="55"/>
      <c r="BB118" s="55"/>
      <c r="BC118" s="55"/>
      <c r="BD118" s="55"/>
      <c r="BE118" s="55"/>
      <c r="BF118" s="55"/>
      <c r="BG118" s="55"/>
      <c r="BH118" s="55"/>
      <c r="BI118" s="55"/>
      <c r="BJ118" s="55"/>
      <c r="BK118" s="55"/>
    </row>
    <row r="119" spans="1:63">
      <c r="A119" s="55"/>
      <c r="B119" s="55"/>
      <c r="C119" s="55"/>
      <c r="D119" s="55"/>
      <c r="E119" s="55"/>
      <c r="F119" s="55"/>
      <c r="G119" s="55"/>
      <c r="H119" s="55"/>
      <c r="I119" s="55"/>
      <c r="J119" s="55"/>
      <c r="K119" s="55"/>
      <c r="L119" s="55"/>
      <c r="M119" s="55"/>
      <c r="N119" s="55"/>
      <c r="O119" s="55"/>
      <c r="P119" s="55"/>
      <c r="Q119" s="55"/>
      <c r="R119" s="55"/>
      <c r="S119" s="55"/>
      <c r="T119" s="55"/>
      <c r="U119" s="55"/>
      <c r="V119" s="55"/>
      <c r="W119" s="55"/>
      <c r="X119" s="55"/>
      <c r="Y119" s="55"/>
      <c r="Z119" s="55"/>
      <c r="AA119" s="55"/>
      <c r="AB119" s="55"/>
      <c r="AC119" s="55"/>
      <c r="AD119" s="55"/>
      <c r="AE119" s="55"/>
      <c r="AF119" s="55"/>
      <c r="AG119" s="55"/>
      <c r="AH119" s="55"/>
      <c r="AI119" s="55"/>
      <c r="AJ119" s="55"/>
      <c r="AK119" s="55"/>
      <c r="AL119" s="55"/>
      <c r="AM119" s="55"/>
      <c r="AN119" s="55"/>
      <c r="AO119" s="55"/>
      <c r="AP119" s="55"/>
      <c r="AQ119" s="55"/>
      <c r="AR119" s="55"/>
      <c r="AS119" s="55"/>
      <c r="AT119" s="55"/>
      <c r="AU119" s="55"/>
      <c r="AV119" s="55"/>
      <c r="AW119" s="55"/>
      <c r="AX119" s="55"/>
      <c r="AY119" s="55"/>
      <c r="AZ119" s="55"/>
      <c r="BA119" s="55"/>
      <c r="BB119" s="55"/>
      <c r="BC119" s="55"/>
      <c r="BD119" s="55"/>
      <c r="BE119" s="55"/>
      <c r="BF119" s="55"/>
      <c r="BG119" s="55"/>
      <c r="BH119" s="55"/>
      <c r="BI119" s="55"/>
      <c r="BJ119" s="55"/>
      <c r="BK119" s="55"/>
    </row>
    <row r="120" spans="1:63">
      <c r="A120" s="55"/>
      <c r="B120" s="55"/>
      <c r="C120" s="55"/>
      <c r="D120" s="55"/>
      <c r="E120" s="55"/>
      <c r="F120" s="55"/>
      <c r="G120" s="55"/>
      <c r="H120" s="55"/>
      <c r="I120" s="55"/>
      <c r="J120" s="55"/>
      <c r="K120" s="55"/>
      <c r="L120" s="55"/>
      <c r="M120" s="55"/>
      <c r="N120" s="55"/>
      <c r="O120" s="55"/>
      <c r="P120" s="55"/>
      <c r="Q120" s="55"/>
      <c r="R120" s="55"/>
      <c r="S120" s="55"/>
      <c r="T120" s="55"/>
      <c r="U120" s="55"/>
      <c r="V120" s="55"/>
      <c r="W120" s="55"/>
      <c r="X120" s="55"/>
      <c r="Y120" s="55"/>
      <c r="Z120" s="55"/>
      <c r="AA120" s="55"/>
      <c r="AB120" s="55"/>
      <c r="AC120" s="55"/>
      <c r="AD120" s="55"/>
      <c r="AE120" s="55"/>
      <c r="AF120" s="55"/>
      <c r="AG120" s="55"/>
      <c r="AH120" s="55"/>
      <c r="AI120" s="55"/>
      <c r="AJ120" s="55"/>
      <c r="AK120" s="55"/>
      <c r="AL120" s="55"/>
      <c r="AM120" s="55"/>
      <c r="AN120" s="55"/>
      <c r="AO120" s="55"/>
      <c r="AP120" s="55"/>
      <c r="AQ120" s="55"/>
      <c r="AR120" s="55"/>
      <c r="AS120" s="55"/>
      <c r="AT120" s="55"/>
      <c r="AU120" s="55"/>
      <c r="AV120" s="55"/>
      <c r="AW120" s="55"/>
      <c r="AX120" s="55"/>
      <c r="AY120" s="55"/>
      <c r="AZ120" s="55"/>
      <c r="BA120" s="55"/>
      <c r="BB120" s="55"/>
      <c r="BC120" s="55"/>
      <c r="BD120" s="55"/>
      <c r="BE120" s="55"/>
      <c r="BF120" s="55"/>
      <c r="BG120" s="55"/>
      <c r="BH120" s="55"/>
      <c r="BI120" s="55"/>
      <c r="BJ120" s="55"/>
      <c r="BK120" s="55"/>
    </row>
    <row r="121" spans="1:63">
      <c r="A121" s="55"/>
      <c r="B121" s="55"/>
      <c r="C121" s="55"/>
      <c r="D121" s="55"/>
      <c r="E121" s="55"/>
      <c r="F121" s="55"/>
      <c r="G121" s="55"/>
      <c r="H121" s="55"/>
      <c r="I121" s="55"/>
      <c r="J121" s="55"/>
      <c r="K121" s="55"/>
      <c r="L121" s="55"/>
      <c r="M121" s="55"/>
      <c r="N121" s="55"/>
      <c r="O121" s="55"/>
      <c r="P121" s="55"/>
      <c r="Q121" s="55"/>
      <c r="R121" s="55"/>
      <c r="S121" s="55"/>
      <c r="T121" s="55"/>
      <c r="U121" s="55"/>
      <c r="V121" s="55"/>
      <c r="W121" s="55"/>
      <c r="X121" s="55"/>
      <c r="Y121" s="55"/>
      <c r="Z121" s="55"/>
      <c r="AA121" s="55"/>
      <c r="AB121" s="55"/>
      <c r="AC121" s="55"/>
      <c r="AD121" s="55"/>
      <c r="AE121" s="55"/>
      <c r="AF121" s="55"/>
      <c r="AG121" s="55"/>
      <c r="AH121" s="55"/>
      <c r="AI121" s="55"/>
      <c r="AJ121" s="55"/>
      <c r="AK121" s="55"/>
      <c r="AL121" s="55"/>
      <c r="AM121" s="55"/>
      <c r="AN121" s="55"/>
      <c r="AO121" s="55"/>
      <c r="AP121" s="55"/>
      <c r="AQ121" s="55"/>
      <c r="AR121" s="55"/>
      <c r="AS121" s="55"/>
      <c r="AT121" s="55"/>
      <c r="AU121" s="55"/>
      <c r="AV121" s="55"/>
      <c r="AW121" s="55"/>
      <c r="AX121" s="55"/>
      <c r="AY121" s="55"/>
      <c r="AZ121" s="55"/>
      <c r="BA121" s="55"/>
      <c r="BB121" s="55"/>
      <c r="BC121" s="55"/>
      <c r="BD121" s="55"/>
      <c r="BE121" s="55"/>
      <c r="BF121" s="55"/>
      <c r="BG121" s="55"/>
      <c r="BH121" s="55"/>
      <c r="BI121" s="55"/>
      <c r="BJ121" s="55"/>
      <c r="BK121" s="55"/>
    </row>
    <row r="122" spans="1:63">
      <c r="B122" s="55"/>
      <c r="C122" s="55"/>
      <c r="D122" s="55"/>
      <c r="E122" s="55"/>
      <c r="F122" s="55"/>
      <c r="G122" s="55"/>
      <c r="H122" s="55"/>
      <c r="I122" s="55"/>
      <c r="J122" s="55"/>
      <c r="K122" s="55"/>
      <c r="L122" s="55"/>
      <c r="M122" s="55"/>
      <c r="N122" s="55"/>
      <c r="O122" s="55"/>
      <c r="P122" s="55"/>
      <c r="Q122" s="55"/>
      <c r="R122" s="55"/>
      <c r="S122" s="55"/>
      <c r="T122" s="55"/>
      <c r="U122" s="55"/>
      <c r="V122" s="55"/>
      <c r="W122" s="55"/>
      <c r="X122" s="55"/>
      <c r="Y122" s="55"/>
      <c r="Z122" s="55"/>
      <c r="AA122" s="55"/>
      <c r="AB122" s="55"/>
      <c r="AC122" s="55"/>
      <c r="AD122" s="55"/>
      <c r="AE122" s="55"/>
      <c r="AF122" s="55"/>
      <c r="AG122" s="55"/>
      <c r="AH122" s="55"/>
      <c r="AI122" s="55"/>
      <c r="AJ122" s="55"/>
      <c r="AK122" s="55"/>
      <c r="AL122" s="55"/>
      <c r="AM122" s="55"/>
      <c r="AN122" s="55"/>
      <c r="AO122" s="55"/>
      <c r="AP122" s="55"/>
      <c r="AQ122" s="55"/>
      <c r="AR122" s="55"/>
      <c r="AS122" s="55"/>
      <c r="AT122" s="55"/>
      <c r="AU122" s="55"/>
      <c r="AV122" s="55"/>
      <c r="AW122" s="55"/>
      <c r="AX122" s="55"/>
      <c r="AY122" s="55"/>
      <c r="AZ122" s="55"/>
      <c r="BA122" s="55"/>
      <c r="BB122" s="55"/>
      <c r="BC122" s="55"/>
      <c r="BD122" s="55"/>
      <c r="BE122" s="55"/>
      <c r="BF122" s="55"/>
      <c r="BG122" s="55"/>
      <c r="BH122" s="55"/>
      <c r="BI122" s="55"/>
      <c r="BJ122" s="55"/>
      <c r="BK122" s="55"/>
    </row>
    <row r="123" spans="1:63">
      <c r="B123" s="55"/>
      <c r="C123" s="55"/>
      <c r="D123" s="55"/>
      <c r="E123" s="55"/>
      <c r="F123" s="55"/>
      <c r="G123" s="55"/>
      <c r="H123" s="55"/>
      <c r="I123" s="55"/>
      <c r="J123" s="55"/>
      <c r="K123" s="55"/>
      <c r="L123" s="55"/>
      <c r="M123" s="55"/>
      <c r="N123" s="55"/>
      <c r="O123" s="55"/>
      <c r="P123" s="55"/>
      <c r="Q123" s="55"/>
      <c r="R123" s="55"/>
      <c r="S123" s="55"/>
      <c r="T123" s="55"/>
      <c r="U123" s="55"/>
      <c r="V123" s="55"/>
      <c r="W123" s="55"/>
      <c r="X123" s="55"/>
      <c r="Y123" s="55"/>
      <c r="Z123" s="55"/>
      <c r="AA123" s="55"/>
      <c r="AB123" s="55"/>
      <c r="AC123" s="55"/>
      <c r="AD123" s="55"/>
      <c r="AE123" s="55"/>
      <c r="AF123" s="55"/>
      <c r="AG123" s="55"/>
      <c r="AH123" s="55"/>
      <c r="AI123" s="55"/>
      <c r="AJ123" s="55"/>
      <c r="AK123" s="55"/>
      <c r="AL123" s="55"/>
      <c r="AM123" s="55"/>
      <c r="AN123" s="55"/>
      <c r="AO123" s="55"/>
      <c r="AP123" s="55"/>
      <c r="AQ123" s="55"/>
      <c r="AR123" s="55"/>
      <c r="AS123" s="55"/>
      <c r="AT123" s="55"/>
      <c r="AU123" s="55"/>
      <c r="AV123" s="55"/>
      <c r="AW123" s="55"/>
      <c r="AX123" s="55"/>
      <c r="AY123" s="55"/>
      <c r="AZ123" s="55"/>
      <c r="BA123" s="55"/>
      <c r="BB123" s="55"/>
      <c r="BC123" s="55"/>
      <c r="BD123" s="55"/>
      <c r="BE123" s="55"/>
      <c r="BF123" s="55"/>
      <c r="BG123" s="55"/>
      <c r="BH123" s="55"/>
      <c r="BI123" s="55"/>
      <c r="BJ123" s="55"/>
      <c r="BK123" s="55"/>
    </row>
    <row r="124" spans="1:63">
      <c r="B124" s="55"/>
      <c r="C124" s="55"/>
      <c r="D124" s="55"/>
      <c r="E124" s="55"/>
      <c r="F124" s="55"/>
      <c r="G124" s="55"/>
      <c r="H124" s="55"/>
      <c r="I124" s="55"/>
      <c r="J124" s="55"/>
      <c r="K124" s="55"/>
      <c r="L124" s="55"/>
      <c r="M124" s="55"/>
      <c r="N124" s="55"/>
      <c r="O124" s="55"/>
      <c r="P124" s="55"/>
      <c r="Q124" s="55"/>
      <c r="R124" s="55"/>
      <c r="S124" s="55"/>
      <c r="T124" s="55"/>
      <c r="U124" s="55"/>
      <c r="V124" s="55"/>
      <c r="W124" s="55"/>
      <c r="X124" s="55"/>
      <c r="Y124" s="55"/>
      <c r="Z124" s="55"/>
      <c r="AA124" s="55"/>
      <c r="AB124" s="55"/>
      <c r="AC124" s="55"/>
      <c r="AD124" s="55"/>
      <c r="AE124" s="55"/>
      <c r="AF124" s="55"/>
      <c r="AG124" s="55"/>
      <c r="AH124" s="55"/>
      <c r="AI124" s="55"/>
      <c r="AJ124" s="55"/>
      <c r="AK124" s="55"/>
      <c r="AL124" s="55"/>
      <c r="AM124" s="55"/>
      <c r="AN124" s="55"/>
      <c r="AO124" s="55"/>
      <c r="AP124" s="55"/>
      <c r="AQ124" s="55"/>
      <c r="AR124" s="55"/>
      <c r="AS124" s="55"/>
      <c r="AT124" s="55"/>
      <c r="AU124" s="55"/>
      <c r="AV124" s="55"/>
      <c r="AW124" s="55"/>
      <c r="AX124" s="55"/>
      <c r="AY124" s="55"/>
      <c r="AZ124" s="55"/>
      <c r="BA124" s="55"/>
      <c r="BB124" s="55"/>
      <c r="BC124" s="55"/>
      <c r="BD124" s="55"/>
      <c r="BE124" s="55"/>
      <c r="BF124" s="55"/>
      <c r="BG124" s="55"/>
      <c r="BH124" s="55"/>
      <c r="BI124" s="55"/>
      <c r="BJ124" s="55"/>
      <c r="BK124" s="55"/>
    </row>
    <row r="125" spans="1:63">
      <c r="B125" s="55"/>
      <c r="C125" s="55"/>
      <c r="D125" s="55"/>
      <c r="E125" s="55"/>
      <c r="F125" s="55"/>
      <c r="G125" s="55"/>
      <c r="H125" s="55"/>
      <c r="I125" s="55"/>
      <c r="J125" s="55"/>
      <c r="K125" s="55"/>
      <c r="L125" s="55"/>
      <c r="M125" s="55"/>
      <c r="N125" s="55"/>
      <c r="O125" s="55"/>
      <c r="P125" s="55"/>
      <c r="Q125" s="55"/>
      <c r="R125" s="55"/>
      <c r="S125" s="55"/>
      <c r="T125" s="55"/>
      <c r="U125" s="55"/>
      <c r="V125" s="55"/>
      <c r="W125" s="55"/>
      <c r="X125" s="55"/>
      <c r="Y125" s="55"/>
      <c r="Z125" s="55"/>
      <c r="AA125" s="55"/>
      <c r="AB125" s="55"/>
      <c r="AC125" s="55"/>
      <c r="AD125" s="55"/>
      <c r="AE125" s="55"/>
      <c r="AF125" s="55"/>
      <c r="AG125" s="55"/>
      <c r="AH125" s="55"/>
      <c r="AI125" s="55"/>
      <c r="AJ125" s="55"/>
      <c r="AK125" s="55"/>
      <c r="AL125" s="55"/>
      <c r="AM125" s="55"/>
      <c r="AN125" s="55"/>
      <c r="AO125" s="55"/>
      <c r="AP125" s="55"/>
      <c r="AQ125" s="55"/>
      <c r="AR125" s="55"/>
      <c r="AS125" s="55"/>
      <c r="AT125" s="55"/>
      <c r="AU125" s="55"/>
      <c r="AV125" s="55"/>
      <c r="AW125" s="55"/>
      <c r="AX125" s="55"/>
      <c r="AY125" s="55"/>
      <c r="AZ125" s="55"/>
      <c r="BA125" s="55"/>
      <c r="BB125" s="55"/>
      <c r="BC125" s="55"/>
      <c r="BD125" s="55"/>
      <c r="BE125" s="55"/>
      <c r="BF125" s="55"/>
      <c r="BG125" s="55"/>
      <c r="BH125" s="55"/>
      <c r="BI125" s="55"/>
      <c r="BJ125" s="55"/>
      <c r="BK125" s="55"/>
    </row>
    <row r="126" spans="1:63">
      <c r="B126" s="55"/>
      <c r="C126" s="55"/>
      <c r="D126" s="55"/>
      <c r="E126" s="55"/>
      <c r="F126" s="55"/>
      <c r="G126" s="55"/>
      <c r="H126" s="55"/>
      <c r="I126" s="55"/>
      <c r="J126" s="55"/>
      <c r="K126" s="55"/>
      <c r="L126" s="55"/>
      <c r="M126" s="55"/>
      <c r="N126" s="55"/>
      <c r="O126" s="55"/>
      <c r="P126" s="55"/>
      <c r="Q126" s="55"/>
      <c r="R126" s="55"/>
      <c r="S126" s="55"/>
      <c r="T126" s="55"/>
      <c r="U126" s="55"/>
      <c r="V126" s="55"/>
      <c r="W126" s="55"/>
      <c r="X126" s="55"/>
      <c r="Y126" s="55"/>
      <c r="Z126" s="55"/>
      <c r="AA126" s="55"/>
      <c r="AB126" s="55"/>
      <c r="AC126" s="55"/>
      <c r="AD126" s="55"/>
      <c r="AE126" s="55"/>
      <c r="AF126" s="55"/>
      <c r="AG126" s="55"/>
      <c r="AH126" s="55"/>
      <c r="AI126" s="55"/>
      <c r="AJ126" s="55"/>
      <c r="AK126" s="55"/>
      <c r="AL126" s="55"/>
      <c r="AM126" s="55"/>
      <c r="AN126" s="55"/>
      <c r="AO126" s="55"/>
      <c r="AP126" s="55"/>
      <c r="AQ126" s="55"/>
      <c r="AR126" s="55"/>
      <c r="AS126" s="55"/>
      <c r="AT126" s="55"/>
      <c r="AU126" s="55"/>
      <c r="AV126" s="55"/>
      <c r="AW126" s="55"/>
      <c r="AX126" s="55"/>
      <c r="AY126" s="55"/>
      <c r="AZ126" s="55"/>
      <c r="BA126" s="55"/>
      <c r="BB126" s="55"/>
      <c r="BC126" s="55"/>
      <c r="BD126" s="55"/>
      <c r="BE126" s="55"/>
      <c r="BF126" s="55"/>
      <c r="BG126" s="55"/>
      <c r="BH126" s="55"/>
      <c r="BI126" s="55"/>
      <c r="BJ126" s="55"/>
      <c r="BK126" s="55"/>
    </row>
    <row r="127" spans="1:63">
      <c r="B127" s="55"/>
      <c r="C127" s="55"/>
      <c r="D127" s="55"/>
      <c r="E127" s="55"/>
      <c r="F127" s="55"/>
      <c r="G127" s="55"/>
      <c r="H127" s="55"/>
      <c r="I127" s="55"/>
      <c r="J127" s="55"/>
      <c r="K127" s="55"/>
      <c r="L127" s="55"/>
      <c r="M127" s="55"/>
      <c r="N127" s="55"/>
      <c r="O127" s="55"/>
      <c r="P127" s="55"/>
      <c r="Q127" s="55"/>
      <c r="R127" s="55"/>
      <c r="S127" s="55"/>
      <c r="T127" s="55"/>
      <c r="U127" s="55"/>
      <c r="V127" s="55"/>
      <c r="W127" s="55"/>
      <c r="X127" s="55"/>
      <c r="Y127" s="55"/>
      <c r="Z127" s="55"/>
      <c r="AA127" s="55"/>
      <c r="AB127" s="55"/>
      <c r="AC127" s="55"/>
      <c r="AD127" s="55"/>
      <c r="AE127" s="55"/>
      <c r="AF127" s="55"/>
      <c r="AG127" s="55"/>
      <c r="AH127" s="55"/>
      <c r="AI127" s="55"/>
      <c r="AJ127" s="55"/>
      <c r="AK127" s="55"/>
      <c r="AL127" s="55"/>
      <c r="AM127" s="55"/>
      <c r="AN127" s="55"/>
      <c r="AO127" s="55"/>
      <c r="AP127" s="55"/>
      <c r="AQ127" s="55"/>
      <c r="AR127" s="55"/>
      <c r="AS127" s="55"/>
      <c r="AT127" s="55"/>
      <c r="AU127" s="55"/>
      <c r="AV127" s="55"/>
      <c r="AW127" s="55"/>
      <c r="AX127" s="55"/>
      <c r="AY127" s="55"/>
      <c r="AZ127" s="55"/>
      <c r="BA127" s="55"/>
      <c r="BB127" s="55"/>
      <c r="BC127" s="55"/>
      <c r="BD127" s="55"/>
      <c r="BE127" s="55"/>
      <c r="BF127" s="55"/>
      <c r="BG127" s="55"/>
      <c r="BH127" s="55"/>
      <c r="BI127" s="55"/>
      <c r="BJ127" s="55"/>
      <c r="BK127" s="55"/>
    </row>
    <row r="128" spans="1:63">
      <c r="B128" s="55"/>
      <c r="C128" s="55"/>
      <c r="D128" s="55"/>
      <c r="E128" s="55"/>
      <c r="F128" s="55"/>
      <c r="G128" s="55"/>
      <c r="H128" s="55"/>
      <c r="I128" s="55"/>
      <c r="J128" s="55"/>
      <c r="K128" s="55"/>
      <c r="L128" s="55"/>
      <c r="M128" s="55"/>
      <c r="N128" s="55"/>
      <c r="O128" s="55"/>
      <c r="P128" s="55"/>
      <c r="Q128" s="55"/>
      <c r="R128" s="55"/>
      <c r="S128" s="55"/>
      <c r="T128" s="55"/>
      <c r="U128" s="55"/>
      <c r="V128" s="55"/>
      <c r="W128" s="55"/>
      <c r="X128" s="55"/>
      <c r="Y128" s="55"/>
      <c r="Z128" s="55"/>
      <c r="AA128" s="55"/>
      <c r="AB128" s="55"/>
      <c r="AC128" s="55"/>
      <c r="AD128" s="55"/>
      <c r="AE128" s="55"/>
      <c r="AF128" s="55"/>
      <c r="AG128" s="55"/>
      <c r="AH128" s="55"/>
      <c r="AI128" s="55"/>
      <c r="AJ128" s="55"/>
      <c r="AK128" s="55"/>
      <c r="AL128" s="55"/>
      <c r="AM128" s="55"/>
      <c r="AN128" s="55"/>
      <c r="AO128" s="55"/>
      <c r="AP128" s="55"/>
      <c r="AQ128" s="55"/>
      <c r="AR128" s="55"/>
      <c r="AS128" s="55"/>
      <c r="AT128" s="55"/>
      <c r="AU128" s="55"/>
      <c r="AV128" s="55"/>
      <c r="AW128" s="55"/>
      <c r="AX128" s="55"/>
      <c r="AY128" s="55"/>
      <c r="AZ128" s="55"/>
      <c r="BA128" s="55"/>
      <c r="BB128" s="55"/>
      <c r="BC128" s="55"/>
      <c r="BD128" s="55"/>
      <c r="BE128" s="55"/>
      <c r="BF128" s="55"/>
      <c r="BG128" s="55"/>
      <c r="BH128" s="55"/>
      <c r="BI128" s="55"/>
      <c r="BJ128" s="55"/>
      <c r="BK128" s="55"/>
    </row>
    <row r="129" spans="2:63">
      <c r="B129" s="55"/>
      <c r="C129" s="55"/>
      <c r="D129" s="55"/>
      <c r="E129" s="55"/>
      <c r="F129" s="55"/>
      <c r="G129" s="55"/>
      <c r="H129" s="55"/>
      <c r="I129" s="55"/>
      <c r="J129" s="55"/>
      <c r="K129" s="55"/>
      <c r="L129" s="55"/>
      <c r="M129" s="55"/>
      <c r="N129" s="55"/>
      <c r="O129" s="55"/>
      <c r="P129" s="55"/>
      <c r="Q129" s="55"/>
      <c r="R129" s="55"/>
      <c r="S129" s="55"/>
      <c r="T129" s="55"/>
      <c r="U129" s="55"/>
      <c r="V129" s="55"/>
      <c r="W129" s="55"/>
      <c r="X129" s="55"/>
      <c r="Y129" s="55"/>
      <c r="Z129" s="55"/>
      <c r="AA129" s="55"/>
      <c r="AB129" s="55"/>
      <c r="AC129" s="55"/>
      <c r="AD129" s="55"/>
      <c r="AE129" s="55"/>
      <c r="AF129" s="55"/>
      <c r="AG129" s="55"/>
      <c r="AH129" s="55"/>
      <c r="AI129" s="55"/>
      <c r="AJ129" s="55"/>
      <c r="AK129" s="55"/>
      <c r="AL129" s="55"/>
      <c r="AM129" s="55"/>
      <c r="AN129" s="55"/>
      <c r="AO129" s="55"/>
      <c r="AP129" s="55"/>
      <c r="AQ129" s="55"/>
      <c r="AR129" s="55"/>
      <c r="AS129" s="55"/>
      <c r="AT129" s="55"/>
      <c r="AU129" s="55"/>
      <c r="AV129" s="55"/>
      <c r="AW129" s="55"/>
      <c r="AX129" s="55"/>
      <c r="AY129" s="55"/>
      <c r="AZ129" s="55"/>
      <c r="BA129" s="55"/>
      <c r="BB129" s="55"/>
      <c r="BC129" s="55"/>
      <c r="BD129" s="55"/>
      <c r="BE129" s="55"/>
      <c r="BF129" s="55"/>
      <c r="BG129" s="55"/>
      <c r="BH129" s="55"/>
      <c r="BI129" s="55"/>
      <c r="BJ129" s="55"/>
      <c r="BK129" s="55"/>
    </row>
    <row r="130" spans="2:63">
      <c r="B130" s="55"/>
      <c r="C130" s="55"/>
      <c r="D130" s="55"/>
      <c r="E130" s="55"/>
      <c r="F130" s="55"/>
      <c r="G130" s="55"/>
      <c r="H130" s="55"/>
      <c r="I130" s="55"/>
      <c r="J130" s="55"/>
      <c r="K130" s="55"/>
      <c r="L130" s="55"/>
      <c r="M130" s="55"/>
      <c r="N130" s="55"/>
      <c r="O130" s="55"/>
      <c r="P130" s="55"/>
      <c r="Q130" s="55"/>
      <c r="R130" s="55"/>
      <c r="S130" s="55"/>
      <c r="T130" s="55"/>
      <c r="U130" s="55"/>
      <c r="V130" s="55"/>
      <c r="W130" s="55"/>
      <c r="X130" s="55"/>
      <c r="Y130" s="55"/>
      <c r="Z130" s="55"/>
      <c r="AA130" s="55"/>
      <c r="AB130" s="55"/>
      <c r="AC130" s="55"/>
      <c r="AD130" s="55"/>
      <c r="AE130" s="55"/>
      <c r="AF130" s="55"/>
      <c r="AG130" s="55"/>
      <c r="AH130" s="55"/>
      <c r="AI130" s="55"/>
      <c r="AJ130" s="55"/>
      <c r="AK130" s="55"/>
      <c r="AL130" s="55"/>
      <c r="AM130" s="55"/>
      <c r="AN130" s="55"/>
      <c r="AO130" s="55"/>
      <c r="AP130" s="55"/>
      <c r="AQ130" s="55"/>
      <c r="AR130" s="55"/>
      <c r="AS130" s="55"/>
      <c r="AT130" s="55"/>
      <c r="AU130" s="55"/>
      <c r="AV130" s="55"/>
      <c r="AW130" s="55"/>
      <c r="AX130" s="55"/>
      <c r="AY130" s="55"/>
      <c r="AZ130" s="55"/>
      <c r="BA130" s="55"/>
      <c r="BB130" s="55"/>
      <c r="BC130" s="55"/>
      <c r="BD130" s="55"/>
      <c r="BE130" s="55"/>
      <c r="BF130" s="55"/>
      <c r="BG130" s="55"/>
      <c r="BH130" s="55"/>
      <c r="BI130" s="55"/>
      <c r="BJ130" s="55"/>
      <c r="BK130" s="55"/>
    </row>
    <row r="131" spans="2:63">
      <c r="B131" s="55"/>
      <c r="C131" s="55"/>
      <c r="D131" s="55"/>
      <c r="E131" s="55"/>
      <c r="F131" s="55"/>
      <c r="G131" s="55"/>
      <c r="H131" s="55"/>
      <c r="I131" s="55"/>
      <c r="J131" s="55"/>
      <c r="K131" s="55"/>
      <c r="L131" s="55"/>
      <c r="M131" s="55"/>
      <c r="N131" s="55"/>
      <c r="O131" s="55"/>
      <c r="P131" s="55"/>
      <c r="Q131" s="55"/>
      <c r="R131" s="55"/>
      <c r="S131" s="55"/>
      <c r="T131" s="55"/>
      <c r="U131" s="55"/>
      <c r="V131" s="55"/>
      <c r="W131" s="55"/>
      <c r="X131" s="55"/>
      <c r="Y131" s="55"/>
      <c r="Z131" s="55"/>
      <c r="AA131" s="55"/>
      <c r="AB131" s="55"/>
      <c r="AC131" s="55"/>
      <c r="AD131" s="55"/>
      <c r="AE131" s="55"/>
      <c r="AF131" s="55"/>
      <c r="AG131" s="55"/>
      <c r="AH131" s="55"/>
      <c r="AI131" s="55"/>
      <c r="AJ131" s="55"/>
      <c r="AK131" s="55"/>
      <c r="AL131" s="55"/>
      <c r="AM131" s="55"/>
      <c r="AN131" s="55"/>
      <c r="AO131" s="55"/>
      <c r="AP131" s="55"/>
      <c r="AQ131" s="55"/>
      <c r="AR131" s="55"/>
      <c r="AS131" s="55"/>
      <c r="AT131" s="55"/>
      <c r="AU131" s="55"/>
      <c r="AV131" s="55"/>
      <c r="AW131" s="55"/>
      <c r="AX131" s="55"/>
      <c r="AY131" s="55"/>
      <c r="AZ131" s="55"/>
      <c r="BA131" s="55"/>
      <c r="BB131" s="55"/>
      <c r="BC131" s="55"/>
      <c r="BD131" s="55"/>
      <c r="BE131" s="55"/>
      <c r="BF131" s="55"/>
      <c r="BG131" s="55"/>
      <c r="BH131" s="55"/>
      <c r="BI131" s="55"/>
      <c r="BJ131" s="55"/>
      <c r="BK131" s="55"/>
    </row>
    <row r="132" spans="2:63">
      <c r="B132" s="55"/>
      <c r="C132" s="55"/>
      <c r="D132" s="55"/>
      <c r="E132" s="55"/>
      <c r="F132" s="55"/>
      <c r="G132" s="55"/>
      <c r="H132" s="55"/>
      <c r="I132" s="55"/>
      <c r="J132" s="55"/>
      <c r="K132" s="55"/>
      <c r="L132" s="55"/>
      <c r="M132" s="55"/>
      <c r="N132" s="55"/>
      <c r="O132" s="55"/>
      <c r="P132" s="55"/>
      <c r="Q132" s="55"/>
      <c r="R132" s="55"/>
      <c r="S132" s="55"/>
      <c r="T132" s="55"/>
      <c r="U132" s="55"/>
      <c r="V132" s="55"/>
      <c r="W132" s="55"/>
      <c r="X132" s="55"/>
      <c r="Y132" s="55"/>
      <c r="Z132" s="55"/>
      <c r="AA132" s="55"/>
      <c r="AB132" s="55"/>
      <c r="AC132" s="55"/>
      <c r="AD132" s="55"/>
      <c r="AE132" s="55"/>
      <c r="AF132" s="55"/>
      <c r="AG132" s="55"/>
      <c r="AH132" s="55"/>
      <c r="AI132" s="55"/>
      <c r="AJ132" s="55"/>
      <c r="AK132" s="55"/>
      <c r="AL132" s="55"/>
      <c r="AM132" s="55"/>
      <c r="AN132" s="55"/>
      <c r="AO132" s="55"/>
      <c r="AP132" s="55"/>
      <c r="AQ132" s="55"/>
      <c r="AR132" s="55"/>
      <c r="AS132" s="55"/>
      <c r="AT132" s="55"/>
      <c r="AU132" s="55"/>
      <c r="AV132" s="55"/>
      <c r="AW132" s="55"/>
      <c r="AX132" s="55"/>
      <c r="AY132" s="55"/>
      <c r="AZ132" s="55"/>
      <c r="BA132" s="55"/>
      <c r="BB132" s="55"/>
      <c r="BC132" s="55"/>
      <c r="BD132" s="55"/>
      <c r="BE132" s="55"/>
      <c r="BF132" s="55"/>
      <c r="BG132" s="55"/>
      <c r="BH132" s="55"/>
      <c r="BI132" s="55"/>
      <c r="BJ132" s="55"/>
      <c r="BK132" s="55"/>
    </row>
    <row r="133" spans="2:63">
      <c r="B133" s="55"/>
      <c r="C133" s="55"/>
      <c r="D133" s="55"/>
      <c r="E133" s="55"/>
      <c r="F133" s="55"/>
      <c r="G133" s="55"/>
      <c r="H133" s="55"/>
      <c r="I133" s="55"/>
      <c r="J133" s="55"/>
      <c r="K133" s="55"/>
      <c r="L133" s="55"/>
      <c r="M133" s="55"/>
      <c r="N133" s="55"/>
      <c r="O133" s="55"/>
      <c r="P133" s="55"/>
      <c r="Q133" s="55"/>
      <c r="R133" s="55"/>
      <c r="S133" s="55"/>
      <c r="T133" s="55"/>
      <c r="U133" s="55"/>
      <c r="V133" s="55"/>
      <c r="W133" s="55"/>
      <c r="X133" s="55"/>
      <c r="Y133" s="55"/>
      <c r="Z133" s="55"/>
      <c r="AA133" s="55"/>
      <c r="AB133" s="55"/>
      <c r="AC133" s="55"/>
      <c r="AD133" s="55"/>
      <c r="AE133" s="55"/>
      <c r="AF133" s="55"/>
      <c r="AG133" s="55"/>
      <c r="AH133" s="55"/>
      <c r="AI133" s="55"/>
      <c r="AJ133" s="55"/>
      <c r="AK133" s="55"/>
      <c r="AL133" s="55"/>
      <c r="AM133" s="55"/>
      <c r="AN133" s="55"/>
      <c r="AO133" s="55"/>
      <c r="AP133" s="55"/>
      <c r="AQ133" s="55"/>
      <c r="AR133" s="55"/>
      <c r="AS133" s="55"/>
      <c r="AT133" s="55"/>
      <c r="AU133" s="55"/>
      <c r="AV133" s="55"/>
      <c r="AW133" s="55"/>
      <c r="AX133" s="55"/>
      <c r="AY133" s="55"/>
      <c r="AZ133" s="55"/>
      <c r="BA133" s="55"/>
      <c r="BB133" s="55"/>
      <c r="BC133" s="55"/>
      <c r="BD133" s="55"/>
      <c r="BE133" s="55"/>
      <c r="BF133" s="55"/>
      <c r="BG133" s="55"/>
      <c r="BH133" s="55"/>
      <c r="BI133" s="55"/>
      <c r="BJ133" s="55"/>
      <c r="BK133" s="55"/>
    </row>
    <row r="134" spans="2:63">
      <c r="B134" s="55"/>
      <c r="C134" s="55"/>
      <c r="D134" s="55"/>
      <c r="E134" s="55"/>
      <c r="F134" s="55"/>
      <c r="G134" s="55"/>
      <c r="H134" s="55"/>
      <c r="I134" s="55"/>
      <c r="J134" s="55"/>
      <c r="K134" s="55"/>
      <c r="L134" s="55"/>
      <c r="M134" s="55"/>
      <c r="N134" s="55"/>
      <c r="O134" s="55"/>
      <c r="P134" s="55"/>
      <c r="Q134" s="55"/>
      <c r="R134" s="55"/>
      <c r="S134" s="55"/>
      <c r="T134" s="55"/>
      <c r="U134" s="55"/>
      <c r="V134" s="55"/>
      <c r="W134" s="55"/>
      <c r="X134" s="55"/>
      <c r="Y134" s="55"/>
      <c r="Z134" s="55"/>
      <c r="AA134" s="55"/>
      <c r="AB134" s="55"/>
      <c r="AC134" s="55"/>
      <c r="AD134" s="55"/>
      <c r="AE134" s="55"/>
      <c r="AF134" s="55"/>
      <c r="AG134" s="55"/>
      <c r="AH134" s="55"/>
      <c r="AI134" s="55"/>
      <c r="AJ134" s="55"/>
      <c r="AK134" s="55"/>
      <c r="AL134" s="55"/>
      <c r="AM134" s="55"/>
      <c r="AN134" s="55"/>
      <c r="AO134" s="55"/>
      <c r="AP134" s="55"/>
      <c r="AQ134" s="55"/>
      <c r="AR134" s="55"/>
      <c r="AS134" s="55"/>
      <c r="AT134" s="55"/>
      <c r="AU134" s="55"/>
      <c r="AV134" s="55"/>
      <c r="AW134" s="55"/>
      <c r="AX134" s="55"/>
      <c r="AY134" s="55"/>
      <c r="AZ134" s="55"/>
      <c r="BA134" s="55"/>
      <c r="BB134" s="55"/>
      <c r="BC134" s="55"/>
      <c r="BD134" s="55"/>
      <c r="BE134" s="55"/>
      <c r="BF134" s="55"/>
      <c r="BG134" s="55"/>
      <c r="BH134" s="55"/>
      <c r="BI134" s="55"/>
      <c r="BJ134" s="55"/>
      <c r="BK134" s="55"/>
    </row>
    <row r="135" spans="2:63">
      <c r="B135" s="55"/>
      <c r="C135" s="55"/>
      <c r="D135" s="55"/>
      <c r="E135" s="55"/>
      <c r="F135" s="55"/>
      <c r="G135" s="55"/>
      <c r="H135" s="55"/>
      <c r="I135" s="55"/>
      <c r="J135" s="55"/>
      <c r="K135" s="55"/>
      <c r="L135" s="55"/>
      <c r="M135" s="55"/>
      <c r="N135" s="55"/>
      <c r="O135" s="55"/>
      <c r="P135" s="55"/>
      <c r="Q135" s="55"/>
      <c r="R135" s="55"/>
      <c r="S135" s="55"/>
      <c r="T135" s="55"/>
      <c r="U135" s="55"/>
      <c r="V135" s="55"/>
      <c r="W135" s="55"/>
      <c r="X135" s="55"/>
      <c r="Y135" s="55"/>
      <c r="Z135" s="55"/>
      <c r="AA135" s="55"/>
      <c r="AB135" s="55"/>
      <c r="AC135" s="55"/>
      <c r="AD135" s="55"/>
      <c r="AE135" s="55"/>
      <c r="AF135" s="55"/>
      <c r="AG135" s="55"/>
      <c r="AH135" s="55"/>
      <c r="AI135" s="55"/>
      <c r="AJ135" s="55"/>
      <c r="AK135" s="55"/>
      <c r="AL135" s="55"/>
      <c r="AM135" s="55"/>
      <c r="AN135" s="55"/>
      <c r="AO135" s="55"/>
      <c r="AP135" s="55"/>
      <c r="AQ135" s="55"/>
      <c r="AR135" s="55"/>
      <c r="AS135" s="55"/>
      <c r="AT135" s="55"/>
      <c r="AU135" s="55"/>
      <c r="AV135" s="55"/>
      <c r="AW135" s="55"/>
      <c r="AX135" s="55"/>
      <c r="AY135" s="55"/>
      <c r="AZ135" s="55"/>
      <c r="BA135" s="55"/>
      <c r="BB135" s="55"/>
      <c r="BC135" s="55"/>
      <c r="BD135" s="55"/>
      <c r="BE135" s="55"/>
      <c r="BF135" s="55"/>
      <c r="BG135" s="55"/>
      <c r="BH135" s="55"/>
      <c r="BI135" s="55"/>
      <c r="BJ135" s="55"/>
      <c r="BK135" s="55"/>
    </row>
    <row r="136" spans="2:63">
      <c r="B136" s="55"/>
      <c r="C136" s="55"/>
      <c r="D136" s="55"/>
      <c r="E136" s="55"/>
      <c r="F136" s="55"/>
      <c r="G136" s="55"/>
      <c r="H136" s="55"/>
      <c r="I136" s="55"/>
      <c r="J136" s="55"/>
      <c r="K136" s="55"/>
      <c r="L136" s="55"/>
      <c r="M136" s="55"/>
      <c r="N136" s="55"/>
      <c r="O136" s="55"/>
      <c r="P136" s="55"/>
      <c r="Q136" s="55"/>
      <c r="R136" s="55"/>
      <c r="S136" s="55"/>
      <c r="T136" s="55"/>
      <c r="U136" s="55"/>
      <c r="V136" s="55"/>
      <c r="W136" s="55"/>
      <c r="X136" s="55"/>
      <c r="Y136" s="55"/>
      <c r="Z136" s="55"/>
      <c r="AA136" s="55"/>
      <c r="AB136" s="55"/>
      <c r="AC136" s="55"/>
      <c r="AD136" s="55"/>
      <c r="AE136" s="55"/>
      <c r="AF136" s="55"/>
      <c r="AG136" s="55"/>
      <c r="AH136" s="55"/>
      <c r="AI136" s="55"/>
      <c r="AJ136" s="55"/>
      <c r="AK136" s="55"/>
      <c r="AL136" s="55"/>
      <c r="AM136" s="55"/>
      <c r="AN136" s="55"/>
      <c r="AO136" s="55"/>
      <c r="AP136" s="55"/>
      <c r="AQ136" s="55"/>
      <c r="AR136" s="55"/>
      <c r="AS136" s="55"/>
      <c r="AT136" s="55"/>
      <c r="AU136" s="55"/>
      <c r="AV136" s="55"/>
      <c r="AW136" s="55"/>
      <c r="AX136" s="55"/>
      <c r="AY136" s="55"/>
      <c r="AZ136" s="55"/>
      <c r="BA136" s="55"/>
      <c r="BB136" s="55"/>
      <c r="BC136" s="55"/>
      <c r="BD136" s="55"/>
      <c r="BE136" s="55"/>
      <c r="BF136" s="55"/>
      <c r="BG136" s="55"/>
      <c r="BH136" s="55"/>
      <c r="BI136" s="55"/>
      <c r="BJ136" s="55"/>
      <c r="BK136" s="55"/>
    </row>
    <row r="137" spans="2:63">
      <c r="B137" s="55"/>
      <c r="C137" s="55"/>
      <c r="D137" s="55"/>
      <c r="E137" s="55"/>
      <c r="F137" s="55"/>
      <c r="G137" s="55"/>
      <c r="H137" s="55"/>
      <c r="I137" s="55"/>
    </row>
    <row r="138" spans="2:63">
      <c r="B138" s="55"/>
      <c r="C138" s="55"/>
      <c r="D138" s="55"/>
      <c r="E138" s="55"/>
      <c r="F138" s="55"/>
      <c r="G138" s="55"/>
      <c r="H138" s="55"/>
      <c r="I138" s="55"/>
    </row>
    <row r="139" spans="2:63">
      <c r="B139" s="55"/>
      <c r="C139" s="55"/>
      <c r="D139" s="55"/>
      <c r="E139" s="55"/>
      <c r="F139" s="55"/>
      <c r="G139" s="55"/>
      <c r="H139" s="55"/>
      <c r="I139" s="55"/>
    </row>
    <row r="140" spans="2:63">
      <c r="B140" s="55"/>
      <c r="C140" s="55"/>
      <c r="D140" s="55"/>
      <c r="E140" s="55"/>
      <c r="F140" s="55"/>
      <c r="G140" s="55"/>
      <c r="H140" s="55"/>
      <c r="I140" s="55"/>
    </row>
  </sheetData>
  <sheetProtection algorithmName="SHA-512" hashValue="kpXlidzmWxbP3brn8k4eIEWxhYHkoNV8mMuhH1lPT/xypiCOesm15jiCfvbsOoPDCD8/umcOeC7isQqNzzQXVQ==" saltValue="e8t6+j8RQ+iPDyNDapgnxw==" spinCount="100000" sheet="1" objects="1" scenarios="1"/>
  <mergeCells count="317">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42:AC43"/>
    <mergeCell ref="AD42:AE43"/>
    <mergeCell ref="AF42:AG43"/>
    <mergeCell ref="AB44:AC45"/>
    <mergeCell ref="AD44:AE45"/>
    <mergeCell ref="AF44:AG45"/>
    <mergeCell ref="AB38:AC39"/>
    <mergeCell ref="AD38:AE39"/>
    <mergeCell ref="AF38:AG39"/>
    <mergeCell ref="AB40:AC41"/>
    <mergeCell ref="AD40:AE41"/>
    <mergeCell ref="AF40:AG41"/>
    <mergeCell ref="AH10:AI11"/>
    <mergeCell ref="AJ10:AK11"/>
    <mergeCell ref="AL10:AM11"/>
    <mergeCell ref="AH12:AI13"/>
    <mergeCell ref="AJ12:AK13"/>
    <mergeCell ref="AL12:AM13"/>
    <mergeCell ref="AH6:AI7"/>
    <mergeCell ref="AJ6:AK7"/>
    <mergeCell ref="AL6:AM7"/>
    <mergeCell ref="AH8:AI9"/>
    <mergeCell ref="AJ8:AK9"/>
    <mergeCell ref="AL8:AM9"/>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42:AI43"/>
    <mergeCell ref="AJ42:AK43"/>
    <mergeCell ref="AL42:AM43"/>
    <mergeCell ref="AH44:AI45"/>
    <mergeCell ref="AJ44:AK45"/>
    <mergeCell ref="AL44:AM45"/>
    <mergeCell ref="AH38:AI39"/>
    <mergeCell ref="AJ38:AK39"/>
    <mergeCell ref="AL38:AM39"/>
    <mergeCell ref="AH40:AI41"/>
    <mergeCell ref="AJ40:AK41"/>
    <mergeCell ref="AL40:AM41"/>
    <mergeCell ref="J18:K19"/>
    <mergeCell ref="L18:M19"/>
    <mergeCell ref="N18:O19"/>
    <mergeCell ref="J20:K21"/>
    <mergeCell ref="L20:M21"/>
    <mergeCell ref="N20:O21"/>
    <mergeCell ref="J14:K15"/>
    <mergeCell ref="L14:M15"/>
    <mergeCell ref="N14:O15"/>
    <mergeCell ref="J16:K17"/>
    <mergeCell ref="L16:M17"/>
    <mergeCell ref="N16:O17"/>
    <mergeCell ref="P18:Q19"/>
    <mergeCell ref="R18:S19"/>
    <mergeCell ref="T18:U19"/>
    <mergeCell ref="P20:Q21"/>
    <mergeCell ref="R20:S21"/>
    <mergeCell ref="T20:U21"/>
    <mergeCell ref="P14:Q15"/>
    <mergeCell ref="R14:S15"/>
    <mergeCell ref="T14:U15"/>
    <mergeCell ref="P16:Q17"/>
    <mergeCell ref="R16:S17"/>
    <mergeCell ref="T16:U17"/>
    <mergeCell ref="J26:K27"/>
    <mergeCell ref="L26:M27"/>
    <mergeCell ref="N26:O27"/>
    <mergeCell ref="J28:K29"/>
    <mergeCell ref="L28:M29"/>
    <mergeCell ref="N28:O29"/>
    <mergeCell ref="J22:K23"/>
    <mergeCell ref="L22:M23"/>
    <mergeCell ref="N22:O23"/>
    <mergeCell ref="J24:K25"/>
    <mergeCell ref="L24:M25"/>
    <mergeCell ref="N24:O25"/>
    <mergeCell ref="P26:Q27"/>
    <mergeCell ref="R26:S27"/>
    <mergeCell ref="T26:U27"/>
    <mergeCell ref="P28:Q29"/>
    <mergeCell ref="R28:S29"/>
    <mergeCell ref="T28:U29"/>
    <mergeCell ref="P22:Q23"/>
    <mergeCell ref="R22:S23"/>
    <mergeCell ref="T22:U23"/>
    <mergeCell ref="P24:Q25"/>
    <mergeCell ref="R24:S25"/>
    <mergeCell ref="T24:U25"/>
    <mergeCell ref="V26:W27"/>
    <mergeCell ref="X26:Y27"/>
    <mergeCell ref="Z26:AA27"/>
    <mergeCell ref="V28:W29"/>
    <mergeCell ref="X28:Y29"/>
    <mergeCell ref="Z28:AA29"/>
    <mergeCell ref="V22:W23"/>
    <mergeCell ref="X22:Y23"/>
    <mergeCell ref="Z22:AA23"/>
    <mergeCell ref="V24:W25"/>
    <mergeCell ref="X24:Y25"/>
    <mergeCell ref="Z24:AA25"/>
    <mergeCell ref="V34:W35"/>
    <mergeCell ref="X34:Y35"/>
    <mergeCell ref="Z34:AA35"/>
    <mergeCell ref="V36:W37"/>
    <mergeCell ref="X36:Y37"/>
    <mergeCell ref="Z36:AA37"/>
    <mergeCell ref="V30:W31"/>
    <mergeCell ref="X30:Y31"/>
    <mergeCell ref="Z30:AA31"/>
    <mergeCell ref="V32:W33"/>
    <mergeCell ref="X32:Y33"/>
    <mergeCell ref="Z32:AA33"/>
    <mergeCell ref="P34:Q35"/>
    <mergeCell ref="R34:S35"/>
    <mergeCell ref="T34:U35"/>
    <mergeCell ref="P36:Q37"/>
    <mergeCell ref="R36:S37"/>
    <mergeCell ref="T36:U37"/>
    <mergeCell ref="P30:Q31"/>
    <mergeCell ref="R30:S31"/>
    <mergeCell ref="T30:U31"/>
    <mergeCell ref="P32:Q33"/>
    <mergeCell ref="R32:S33"/>
    <mergeCell ref="T32:U33"/>
    <mergeCell ref="V42:W43"/>
    <mergeCell ref="X42:Y43"/>
    <mergeCell ref="Z42:AA43"/>
    <mergeCell ref="V44:W45"/>
    <mergeCell ref="X44:Y45"/>
    <mergeCell ref="Z44:AA45"/>
    <mergeCell ref="V38:W39"/>
    <mergeCell ref="X38:Y39"/>
    <mergeCell ref="Z38:AA39"/>
    <mergeCell ref="V40:W41"/>
    <mergeCell ref="X40:Y41"/>
    <mergeCell ref="Z40:AA41"/>
    <mergeCell ref="N40:O41"/>
    <mergeCell ref="J34:K35"/>
    <mergeCell ref="L34:M35"/>
    <mergeCell ref="N34:O35"/>
    <mergeCell ref="J36:K37"/>
    <mergeCell ref="L36:M37"/>
    <mergeCell ref="N36:O37"/>
    <mergeCell ref="J30:K31"/>
    <mergeCell ref="L30:M31"/>
    <mergeCell ref="N30:O31"/>
    <mergeCell ref="J32:K33"/>
    <mergeCell ref="L32:M33"/>
    <mergeCell ref="N32:O33"/>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M248"/>
  <sheetViews>
    <sheetView zoomScale="50" zoomScaleNormal="50" workbookViewId="0">
      <selection activeCell="AH36" sqref="AH36"/>
    </sheetView>
  </sheetViews>
  <sheetFormatPr defaultColWidth="11.42578125" defaultRowHeight="15"/>
  <cols>
    <col min="2" max="18" width="5.7109375" customWidth="1"/>
    <col min="19" max="19" width="8.42578125" customWidth="1"/>
    <col min="20" max="23" width="5.7109375" customWidth="1"/>
    <col min="24" max="24" width="8.5703125" customWidth="1"/>
    <col min="25" max="26" width="5.7109375" customWidth="1"/>
    <col min="27" max="27" width="10.7109375" customWidth="1"/>
    <col min="28" max="28" width="5.7109375" customWidth="1"/>
    <col min="29" max="29" width="7.42578125" customWidth="1"/>
    <col min="30" max="33" width="5.7109375" customWidth="1"/>
    <col min="34" max="34" width="8.5703125" customWidth="1"/>
    <col min="35" max="39" width="5.7109375" customWidth="1"/>
    <col min="41" max="46" width="5.7109375" customWidth="1"/>
  </cols>
  <sheetData>
    <row r="1" spans="1:91">
      <c r="A1" s="55"/>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55"/>
      <c r="AM1" s="55"/>
      <c r="AN1" s="55"/>
      <c r="AO1" s="55"/>
      <c r="AP1" s="55"/>
      <c r="AQ1" s="55"/>
      <c r="AR1" s="55"/>
      <c r="AS1" s="55"/>
      <c r="AT1" s="55"/>
      <c r="AU1" s="55"/>
      <c r="AV1" s="55"/>
      <c r="AW1" s="55"/>
      <c r="AX1" s="55"/>
      <c r="AY1" s="55"/>
      <c r="AZ1" s="55"/>
      <c r="BA1" s="55"/>
      <c r="BB1" s="55"/>
      <c r="BC1" s="55"/>
      <c r="BD1" s="55"/>
      <c r="BE1" s="55"/>
      <c r="BF1" s="55"/>
      <c r="BG1" s="55"/>
      <c r="BH1" s="55"/>
      <c r="BI1" s="55"/>
      <c r="BJ1" s="55"/>
      <c r="BK1" s="55"/>
      <c r="BL1" s="55"/>
      <c r="BM1" s="55"/>
      <c r="BN1" s="55"/>
      <c r="BO1" s="55"/>
      <c r="BP1" s="55"/>
      <c r="BQ1" s="55"/>
      <c r="BR1" s="55"/>
      <c r="BS1" s="55"/>
      <c r="BT1" s="55"/>
      <c r="BU1" s="55"/>
      <c r="BV1" s="55"/>
      <c r="BW1" s="55"/>
      <c r="BX1" s="55"/>
      <c r="BY1" s="55"/>
      <c r="BZ1" s="55"/>
      <c r="CA1" s="55"/>
      <c r="CB1" s="55"/>
      <c r="CC1" s="55"/>
      <c r="CD1" s="55"/>
      <c r="CE1" s="55"/>
      <c r="CF1" s="55"/>
      <c r="CG1" s="55"/>
      <c r="CH1" s="55"/>
      <c r="CI1" s="55"/>
      <c r="CJ1" s="55"/>
      <c r="CK1" s="55"/>
      <c r="CL1" s="55"/>
      <c r="CM1" s="55"/>
    </row>
    <row r="2" spans="1:91" ht="18" customHeight="1">
      <c r="A2" s="55"/>
      <c r="B2" s="412" t="s">
        <v>152</v>
      </c>
      <c r="C2" s="413"/>
      <c r="D2" s="413"/>
      <c r="E2" s="413"/>
      <c r="F2" s="413"/>
      <c r="G2" s="413"/>
      <c r="H2" s="413"/>
      <c r="I2" s="413"/>
      <c r="J2" s="334" t="s">
        <v>21</v>
      </c>
      <c r="K2" s="334"/>
      <c r="L2" s="334"/>
      <c r="M2" s="334"/>
      <c r="N2" s="334"/>
      <c r="O2" s="334"/>
      <c r="P2" s="334"/>
      <c r="Q2" s="334"/>
      <c r="R2" s="334"/>
      <c r="S2" s="334"/>
      <c r="T2" s="334"/>
      <c r="U2" s="334"/>
      <c r="V2" s="334"/>
      <c r="W2" s="334"/>
      <c r="X2" s="334"/>
      <c r="Y2" s="334"/>
      <c r="Z2" s="334"/>
      <c r="AA2" s="334"/>
      <c r="AB2" s="334"/>
      <c r="AC2" s="334"/>
      <c r="AD2" s="334"/>
      <c r="AE2" s="334"/>
      <c r="AF2" s="334"/>
      <c r="AG2" s="334"/>
      <c r="AH2" s="334"/>
      <c r="AI2" s="334"/>
      <c r="AJ2" s="334"/>
      <c r="AK2" s="334"/>
      <c r="AL2" s="334"/>
      <c r="AM2" s="334"/>
      <c r="AN2" s="55"/>
      <c r="AO2" s="55"/>
      <c r="AP2" s="55"/>
      <c r="AQ2" s="55"/>
      <c r="AR2" s="55"/>
      <c r="AS2" s="55"/>
      <c r="AT2" s="55"/>
      <c r="AU2" s="55"/>
      <c r="AV2" s="55"/>
      <c r="AW2" s="55"/>
      <c r="AX2" s="55"/>
      <c r="AY2" s="55"/>
      <c r="AZ2" s="55"/>
      <c r="BA2" s="55"/>
      <c r="BB2" s="55"/>
      <c r="BC2" s="55"/>
      <c r="BD2" s="55"/>
      <c r="BE2" s="55"/>
      <c r="BF2" s="55"/>
      <c r="BG2" s="55"/>
      <c r="BH2" s="55"/>
      <c r="BI2" s="55"/>
      <c r="BJ2" s="55"/>
      <c r="BK2" s="55"/>
      <c r="BL2" s="55"/>
      <c r="BM2" s="55"/>
      <c r="BN2" s="55"/>
      <c r="BO2" s="55"/>
      <c r="BP2" s="55"/>
      <c r="BQ2" s="55"/>
      <c r="BR2" s="55"/>
      <c r="BS2" s="55"/>
      <c r="BT2" s="55"/>
      <c r="BU2" s="55"/>
      <c r="BV2" s="55"/>
      <c r="BW2" s="55"/>
      <c r="BX2" s="55"/>
      <c r="BY2" s="55"/>
      <c r="BZ2" s="55"/>
      <c r="CA2" s="55"/>
      <c r="CB2" s="55"/>
      <c r="CC2" s="55"/>
      <c r="CD2" s="55"/>
      <c r="CE2" s="55"/>
      <c r="CF2" s="55"/>
      <c r="CG2" s="55"/>
      <c r="CH2" s="55"/>
      <c r="CI2" s="55"/>
      <c r="CJ2" s="55"/>
      <c r="CK2" s="55"/>
      <c r="CL2" s="55"/>
      <c r="CM2" s="55"/>
    </row>
    <row r="3" spans="1:91" ht="18.75" customHeight="1">
      <c r="A3" s="55"/>
      <c r="B3" s="413"/>
      <c r="C3" s="413"/>
      <c r="D3" s="413"/>
      <c r="E3" s="413"/>
      <c r="F3" s="413"/>
      <c r="G3" s="413"/>
      <c r="H3" s="413"/>
      <c r="I3" s="413"/>
      <c r="J3" s="334"/>
      <c r="K3" s="334"/>
      <c r="L3" s="334"/>
      <c r="M3" s="334"/>
      <c r="N3" s="334"/>
      <c r="O3" s="334"/>
      <c r="P3" s="334"/>
      <c r="Q3" s="334"/>
      <c r="R3" s="334"/>
      <c r="S3" s="334"/>
      <c r="T3" s="334"/>
      <c r="U3" s="334"/>
      <c r="V3" s="334"/>
      <c r="W3" s="334"/>
      <c r="X3" s="334"/>
      <c r="Y3" s="334"/>
      <c r="Z3" s="334"/>
      <c r="AA3" s="334"/>
      <c r="AB3" s="334"/>
      <c r="AC3" s="334"/>
      <c r="AD3" s="334"/>
      <c r="AE3" s="334"/>
      <c r="AF3" s="334"/>
      <c r="AG3" s="334"/>
      <c r="AH3" s="334"/>
      <c r="AI3" s="334"/>
      <c r="AJ3" s="334"/>
      <c r="AK3" s="334"/>
      <c r="AL3" s="334"/>
      <c r="AM3" s="334"/>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c r="CA3" s="55"/>
      <c r="CB3" s="55"/>
      <c r="CC3" s="55"/>
      <c r="CD3" s="55"/>
      <c r="CE3" s="55"/>
      <c r="CF3" s="55"/>
      <c r="CG3" s="55"/>
      <c r="CH3" s="55"/>
      <c r="CI3" s="55"/>
      <c r="CJ3" s="55"/>
      <c r="CK3" s="55"/>
      <c r="CL3" s="55"/>
      <c r="CM3" s="55"/>
    </row>
    <row r="4" spans="1:91" ht="15" customHeight="1">
      <c r="A4" s="55"/>
      <c r="B4" s="413"/>
      <c r="C4" s="413"/>
      <c r="D4" s="413"/>
      <c r="E4" s="413"/>
      <c r="F4" s="413"/>
      <c r="G4" s="413"/>
      <c r="H4" s="413"/>
      <c r="I4" s="413"/>
      <c r="J4" s="334"/>
      <c r="K4" s="334"/>
      <c r="L4" s="334"/>
      <c r="M4" s="334"/>
      <c r="N4" s="334"/>
      <c r="O4" s="334"/>
      <c r="P4" s="334"/>
      <c r="Q4" s="334"/>
      <c r="R4" s="334"/>
      <c r="S4" s="334"/>
      <c r="T4" s="334"/>
      <c r="U4" s="334"/>
      <c r="V4" s="334"/>
      <c r="W4" s="334"/>
      <c r="X4" s="334"/>
      <c r="Y4" s="334"/>
      <c r="Z4" s="334"/>
      <c r="AA4" s="334"/>
      <c r="AB4" s="334"/>
      <c r="AC4" s="334"/>
      <c r="AD4" s="334"/>
      <c r="AE4" s="334"/>
      <c r="AF4" s="334"/>
      <c r="AG4" s="334"/>
      <c r="AH4" s="334"/>
      <c r="AI4" s="334"/>
      <c r="AJ4" s="334"/>
      <c r="AK4" s="334"/>
      <c r="AL4" s="334"/>
      <c r="AM4" s="334"/>
      <c r="AN4" s="55"/>
      <c r="AO4" s="55"/>
      <c r="AP4" s="55"/>
      <c r="AQ4" s="55"/>
      <c r="AR4" s="55"/>
      <c r="AS4" s="55"/>
      <c r="AT4" s="55"/>
      <c r="AU4" s="55"/>
      <c r="AV4" s="55"/>
      <c r="AW4" s="55"/>
      <c r="AX4" s="55"/>
      <c r="AY4" s="55"/>
      <c r="AZ4" s="55"/>
      <c r="BA4" s="55"/>
      <c r="BB4" s="55"/>
      <c r="BC4" s="55"/>
      <c r="BD4" s="55"/>
      <c r="BE4" s="55"/>
      <c r="BF4" s="55"/>
      <c r="BG4" s="55"/>
      <c r="BH4" s="55"/>
      <c r="BI4" s="55"/>
      <c r="BJ4" s="55"/>
      <c r="BK4" s="55"/>
      <c r="BL4" s="55"/>
      <c r="BM4" s="55"/>
      <c r="BN4" s="55"/>
      <c r="BO4" s="55"/>
      <c r="BP4" s="55"/>
      <c r="BQ4" s="55"/>
      <c r="BR4" s="55"/>
      <c r="BS4" s="55"/>
      <c r="BT4" s="55"/>
      <c r="BU4" s="55"/>
      <c r="BV4" s="55"/>
      <c r="BW4" s="55"/>
      <c r="BX4" s="55"/>
      <c r="BY4" s="55"/>
      <c r="BZ4" s="55"/>
      <c r="CA4" s="55"/>
      <c r="CB4" s="55"/>
      <c r="CC4" s="55"/>
      <c r="CD4" s="55"/>
      <c r="CE4" s="55"/>
      <c r="CF4" s="55"/>
      <c r="CG4" s="55"/>
      <c r="CH4" s="55"/>
      <c r="CI4" s="55"/>
      <c r="CJ4" s="55"/>
      <c r="CK4" s="55"/>
      <c r="CL4" s="55"/>
      <c r="CM4" s="55"/>
    </row>
    <row r="5" spans="1:91" ht="15.75" thickBot="1">
      <c r="A5" s="55"/>
      <c r="B5" s="55"/>
      <c r="C5" s="55"/>
      <c r="D5" s="55"/>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c r="AH5" s="55"/>
      <c r="AI5" s="55"/>
      <c r="AJ5" s="55"/>
      <c r="AK5" s="55"/>
      <c r="AL5" s="55"/>
      <c r="AM5" s="55"/>
      <c r="AN5" s="55"/>
      <c r="AO5" s="55"/>
      <c r="AP5" s="55"/>
      <c r="AQ5" s="55"/>
      <c r="AR5" s="55"/>
      <c r="AS5" s="55"/>
      <c r="AT5" s="55"/>
      <c r="AU5" s="55"/>
      <c r="AV5" s="55"/>
      <c r="AW5" s="55"/>
      <c r="AX5" s="55"/>
      <c r="AY5" s="55"/>
      <c r="AZ5" s="55"/>
      <c r="BA5" s="55"/>
      <c r="BB5" s="55"/>
      <c r="BC5" s="55"/>
      <c r="BD5" s="55"/>
      <c r="BE5" s="55"/>
      <c r="BF5" s="55"/>
      <c r="BG5" s="55"/>
      <c r="BH5" s="55"/>
      <c r="BI5" s="55"/>
      <c r="BJ5" s="55"/>
      <c r="BK5" s="55"/>
      <c r="BL5" s="55"/>
      <c r="BM5" s="55"/>
      <c r="BN5" s="55"/>
      <c r="BO5" s="55"/>
      <c r="BP5" s="55"/>
      <c r="BQ5" s="55"/>
      <c r="BR5" s="55"/>
      <c r="BS5" s="55"/>
      <c r="BT5" s="55"/>
      <c r="BU5" s="55"/>
    </row>
    <row r="6" spans="1:91" ht="15" customHeight="1">
      <c r="A6" s="55"/>
      <c r="B6" s="345" t="s">
        <v>137</v>
      </c>
      <c r="C6" s="345"/>
      <c r="D6" s="346"/>
      <c r="E6" s="383" t="s">
        <v>138</v>
      </c>
      <c r="F6" s="384"/>
      <c r="G6" s="384"/>
      <c r="H6" s="384"/>
      <c r="I6" s="385"/>
      <c r="J6" s="18" t="str">
        <f>IF(AND('Mapa de Riesgos'!$Y$12="Muy Alta",'Mapa de Riesgos'!$AA$12="Leve"),CONCATENATE("R1C",'Mapa de Riesgos'!$O$12),"")</f>
        <v/>
      </c>
      <c r="K6" s="19" t="str">
        <f>IF(AND('Mapa de Riesgos'!$Y$13="Muy Alta",'Mapa de Riesgos'!$AA$13="Leve"),CONCATENATE("R1C",'Mapa de Riesgos'!$O$13),"")</f>
        <v/>
      </c>
      <c r="L6" s="19" t="str">
        <f>IF(AND('Mapa de Riesgos'!$Y$14="Muy Alta",'Mapa de Riesgos'!$AA$14="Leve"),CONCATENATE("R1C",'Mapa de Riesgos'!$O$14),"")</f>
        <v/>
      </c>
      <c r="M6" s="19" t="str">
        <f>IF(AND('Mapa de Riesgos'!$Y$15="Muy Alta",'Mapa de Riesgos'!$AA$15="Leve"),CONCATENATE("R1C",'Mapa de Riesgos'!$O$15),"")</f>
        <v/>
      </c>
      <c r="N6" s="19" t="str">
        <f>IF(AND('Mapa de Riesgos'!$Y$16="Muy Alta",'Mapa de Riesgos'!$AA$16="Leve"),CONCATENATE("R1C",'Mapa de Riesgos'!$O$16),"")</f>
        <v/>
      </c>
      <c r="O6" s="20" t="str">
        <f>IF(AND('Mapa de Riesgos'!$Y$17="Muy Alta",'Mapa de Riesgos'!$AA$17="Leve"),CONCATENATE("R1C",'Mapa de Riesgos'!$O$17),"")</f>
        <v/>
      </c>
      <c r="P6" s="18" t="str">
        <f>IF(AND('Mapa de Riesgos'!$Y$12="Muy Alta",'Mapa de Riesgos'!$AA$12="Menor"),CONCATENATE("R1C",'Mapa de Riesgos'!$O$12),"")</f>
        <v/>
      </c>
      <c r="Q6" s="19" t="str">
        <f>IF(AND('Mapa de Riesgos'!$Y$13="Muy Alta",'Mapa de Riesgos'!$AA$13="Menor"),CONCATENATE("R1C",'Mapa de Riesgos'!$O$13),"")</f>
        <v/>
      </c>
      <c r="R6" s="19" t="str">
        <f>IF(AND('Mapa de Riesgos'!$Y$14="Muy Alta",'Mapa de Riesgos'!$AA$14="Menor"),CONCATENATE("R1C",'Mapa de Riesgos'!$O$14),"")</f>
        <v/>
      </c>
      <c r="S6" s="19" t="str">
        <f>IF(AND('Mapa de Riesgos'!$Y$15="Muy Alta",'Mapa de Riesgos'!$AA$15="Menor"),CONCATENATE("R1C",'Mapa de Riesgos'!$O$15),"")</f>
        <v/>
      </c>
      <c r="T6" s="19" t="str">
        <f>IF(AND('Mapa de Riesgos'!$Y$16="Muy Alta",'Mapa de Riesgos'!$AA$16="Menor"),CONCATENATE("R1C",'Mapa de Riesgos'!$O$16),"")</f>
        <v/>
      </c>
      <c r="U6" s="20" t="str">
        <f>IF(AND('Mapa de Riesgos'!$Y$17="Muy Alta",'Mapa de Riesgos'!$AA$17="Menor"),CONCATENATE("R1C",'Mapa de Riesgos'!$O$17),"")</f>
        <v/>
      </c>
      <c r="V6" s="18" t="str">
        <f>IF(AND('Mapa de Riesgos'!$Y$12="Muy Alta",'Mapa de Riesgos'!$AA$12="Moderado"),CONCATENATE("R1C",'Mapa de Riesgos'!$O$12),"")</f>
        <v/>
      </c>
      <c r="W6" s="19" t="str">
        <f>IF(AND('Mapa de Riesgos'!$Y$13="Muy Alta",'Mapa de Riesgos'!$AA$13="Moderado"),CONCATENATE("R1C",'Mapa de Riesgos'!$O$13),"")</f>
        <v/>
      </c>
      <c r="X6" s="19" t="str">
        <f>IF(AND('Mapa de Riesgos'!$Y$14="Muy Alta",'Mapa de Riesgos'!$AA$14="Moderado"),CONCATENATE("R1C",'Mapa de Riesgos'!$O$14),"")</f>
        <v/>
      </c>
      <c r="Y6" s="19" t="str">
        <f>IF(AND('Mapa de Riesgos'!$Y$15="Muy Alta",'Mapa de Riesgos'!$AA$15="Moderado"),CONCATENATE("R1C",'Mapa de Riesgos'!$O$15),"")</f>
        <v/>
      </c>
      <c r="Z6" s="19" t="str">
        <f>IF(AND('Mapa de Riesgos'!$Y$16="Muy Alta",'Mapa de Riesgos'!$AA$16="Moderado"),CONCATENATE("R1C",'Mapa de Riesgos'!$O$16),"")</f>
        <v/>
      </c>
      <c r="AA6" s="20" t="str">
        <f>IF(AND('Mapa de Riesgos'!$Y$17="Muy Alta",'Mapa de Riesgos'!$AA$17="Moderado"),CONCATENATE("R1C",'Mapa de Riesgos'!$O$17),"")</f>
        <v/>
      </c>
      <c r="AB6" s="18" t="str">
        <f>IF(AND('Mapa de Riesgos'!$Y$12="Muy Alta",'Mapa de Riesgos'!$AA$12="Mayor"),CONCATENATE("R1C",'Mapa de Riesgos'!$O$12),"")</f>
        <v/>
      </c>
      <c r="AC6" s="19" t="str">
        <f>IF(AND('Mapa de Riesgos'!$Y$13="Muy Alta",'Mapa de Riesgos'!$AA$13="Mayor"),CONCATENATE("R1C",'Mapa de Riesgos'!$O$13),"")</f>
        <v/>
      </c>
      <c r="AD6" s="19" t="str">
        <f>IF(AND('Mapa de Riesgos'!$Y$14="Muy Alta",'Mapa de Riesgos'!$AA$14="Mayor"),CONCATENATE("R1C",'Mapa de Riesgos'!$O$14),"")</f>
        <v/>
      </c>
      <c r="AE6" s="19" t="str">
        <f>IF(AND('Mapa de Riesgos'!$Y$15="Muy Alta",'Mapa de Riesgos'!$AA$15="Mayor"),CONCATENATE("R1C",'Mapa de Riesgos'!$O$15),"")</f>
        <v/>
      </c>
      <c r="AF6" s="19" t="str">
        <f>IF(AND('Mapa de Riesgos'!$Y$16="Muy Alta",'Mapa de Riesgos'!$AA$16="Mayor"),CONCATENATE("R1C",'Mapa de Riesgos'!$O$16),"")</f>
        <v/>
      </c>
      <c r="AG6" s="20" t="str">
        <f>IF(AND('Mapa de Riesgos'!$Y$17="Muy Alta",'Mapa de Riesgos'!$AA$17="Mayor"),CONCATENATE("R1C",'Mapa de Riesgos'!$O$17),"")</f>
        <v/>
      </c>
      <c r="AH6" s="21" t="str">
        <f>IF(AND('Mapa de Riesgos'!$Y$12="Muy Alta",'Mapa de Riesgos'!$AA$12="Catastrófico"),CONCATENATE("R1C",'Mapa de Riesgos'!$O$12),"")</f>
        <v/>
      </c>
      <c r="AI6" s="22" t="str">
        <f>IF(AND('Mapa de Riesgos'!$Y$13="Muy Alta",'Mapa de Riesgos'!$AA$13="Catastrófico"),CONCATENATE("R1C",'Mapa de Riesgos'!$O$13),"")</f>
        <v/>
      </c>
      <c r="AJ6" s="22" t="str">
        <f>IF(AND('Mapa de Riesgos'!$Y$14="Muy Alta",'Mapa de Riesgos'!$AA$14="Catastrófico"),CONCATENATE("R1C",'Mapa de Riesgos'!$O$14),"")</f>
        <v/>
      </c>
      <c r="AK6" s="22" t="str">
        <f>IF(AND('Mapa de Riesgos'!$Y$15="Muy Alta",'Mapa de Riesgos'!$AA$15="Catastrófico"),CONCATENATE("R1C",'Mapa de Riesgos'!$O$15),"")</f>
        <v/>
      </c>
      <c r="AL6" s="22" t="str">
        <f>IF(AND('Mapa de Riesgos'!$Y$16="Muy Alta",'Mapa de Riesgos'!$AA$16="Catastrófico"),CONCATENATE("R1C",'Mapa de Riesgos'!$O$16),"")</f>
        <v/>
      </c>
      <c r="AM6" s="23" t="str">
        <f>IF(AND('Mapa de Riesgos'!$Y$17="Muy Alta",'Mapa de Riesgos'!$AA$17="Catastrófico"),CONCATENATE("R1C",'Mapa de Riesgos'!$O$17),"")</f>
        <v/>
      </c>
      <c r="AN6" s="55"/>
      <c r="AO6" s="403" t="s">
        <v>139</v>
      </c>
      <c r="AP6" s="404"/>
      <c r="AQ6" s="404"/>
      <c r="AR6" s="404"/>
      <c r="AS6" s="404"/>
      <c r="AT6" s="405"/>
      <c r="AU6" s="55"/>
      <c r="AV6" s="55"/>
      <c r="AW6" s="55"/>
      <c r="AX6" s="55"/>
      <c r="AY6" s="55"/>
      <c r="AZ6" s="55"/>
      <c r="BA6" s="55"/>
      <c r="BB6" s="55"/>
      <c r="BC6" s="55"/>
      <c r="BD6" s="55"/>
      <c r="BE6" s="55"/>
      <c r="BF6" s="55"/>
      <c r="BG6" s="55"/>
      <c r="BH6" s="55"/>
      <c r="BI6" s="55"/>
      <c r="BJ6" s="55"/>
      <c r="BK6" s="55"/>
      <c r="BL6" s="55"/>
      <c r="BM6" s="55"/>
      <c r="BN6" s="55"/>
      <c r="BO6" s="55"/>
      <c r="BP6" s="55"/>
      <c r="BQ6" s="55"/>
      <c r="BR6" s="55"/>
      <c r="BS6" s="55"/>
      <c r="BT6" s="55"/>
      <c r="BU6" s="55"/>
      <c r="BV6" s="55"/>
      <c r="BW6" s="55"/>
      <c r="BX6" s="55"/>
    </row>
    <row r="7" spans="1:91" ht="15" customHeight="1">
      <c r="A7" s="55"/>
      <c r="B7" s="345"/>
      <c r="C7" s="345"/>
      <c r="D7" s="346"/>
      <c r="E7" s="386"/>
      <c r="F7" s="387"/>
      <c r="G7" s="387"/>
      <c r="H7" s="387"/>
      <c r="I7" s="388"/>
      <c r="J7" s="24" t="str">
        <f>IF(AND('Mapa de Riesgos'!$Y$18="Muy Alta",'Mapa de Riesgos'!$AA$18="Leve"),CONCATENATE("R2C",'Mapa de Riesgos'!$O$18),"")</f>
        <v/>
      </c>
      <c r="K7" s="25" t="str">
        <f>IF(AND('Mapa de Riesgos'!$Y$19="Muy Alta",'Mapa de Riesgos'!$AA$19="Leve"),CONCATENATE("R2C",'Mapa de Riesgos'!$O$19),"")</f>
        <v/>
      </c>
      <c r="L7" s="25" t="str">
        <f>IF(AND('Mapa de Riesgos'!$Y$20="Muy Alta",'Mapa de Riesgos'!$AA$20="Leve"),CONCATENATE("R2C",'Mapa de Riesgos'!$O$20),"")</f>
        <v/>
      </c>
      <c r="M7" s="25" t="str">
        <f>IF(AND('Mapa de Riesgos'!$Y$21="Muy Alta",'Mapa de Riesgos'!$AA$21="Leve"),CONCATENATE("R2C",'Mapa de Riesgos'!$O$21),"")</f>
        <v/>
      </c>
      <c r="N7" s="25" t="str">
        <f>IF(AND('Mapa de Riesgos'!$Y$22="Muy Alta",'Mapa de Riesgos'!$AA$22="Leve"),CONCATENATE("R2C",'Mapa de Riesgos'!$O$22),"")</f>
        <v/>
      </c>
      <c r="O7" s="26" t="str">
        <f>IF(AND('Mapa de Riesgos'!$Y$23="Muy Alta",'Mapa de Riesgos'!$AA$23="Leve"),CONCATENATE("R2C",'Mapa de Riesgos'!$O$23),"")</f>
        <v/>
      </c>
      <c r="P7" s="24" t="str">
        <f>IF(AND('Mapa de Riesgos'!$Y$18="Muy Alta",'Mapa de Riesgos'!$AA$18="Menor"),CONCATENATE("R2C",'Mapa de Riesgos'!$O$18),"")</f>
        <v/>
      </c>
      <c r="Q7" s="25" t="str">
        <f>IF(AND('Mapa de Riesgos'!$Y$19="Muy Alta",'Mapa de Riesgos'!$AA$19="Menor"),CONCATENATE("R2C",'Mapa de Riesgos'!$O$19),"")</f>
        <v/>
      </c>
      <c r="R7" s="25" t="str">
        <f>IF(AND('Mapa de Riesgos'!$Y$20="Muy Alta",'Mapa de Riesgos'!$AA$20="Menor"),CONCATENATE("R2C",'Mapa de Riesgos'!$O$20),"")</f>
        <v/>
      </c>
      <c r="S7" s="25" t="str">
        <f>IF(AND('Mapa de Riesgos'!$Y$21="Muy Alta",'Mapa de Riesgos'!$AA$21="Menor"),CONCATENATE("R2C",'Mapa de Riesgos'!$O$21),"")</f>
        <v/>
      </c>
      <c r="T7" s="25" t="str">
        <f>IF(AND('Mapa de Riesgos'!$Y$22="Muy Alta",'Mapa de Riesgos'!$AA$22="Menor"),CONCATENATE("R2C",'Mapa de Riesgos'!$O$22),"")</f>
        <v/>
      </c>
      <c r="U7" s="26" t="str">
        <f>IF(AND('Mapa de Riesgos'!$Y$23="Muy Alta",'Mapa de Riesgos'!$AA$23="Menor"),CONCATENATE("R2C",'Mapa de Riesgos'!$O$23),"")</f>
        <v/>
      </c>
      <c r="V7" s="24" t="str">
        <f>IF(AND('Mapa de Riesgos'!$Y$18="Muy Alta",'Mapa de Riesgos'!$AA$18="Moderado"),CONCATENATE("R2C",'Mapa de Riesgos'!$O$18),"")</f>
        <v/>
      </c>
      <c r="W7" s="25" t="str">
        <f>IF(AND('Mapa de Riesgos'!$Y$19="Muy Alta",'Mapa de Riesgos'!$AA$19="Moderado"),CONCATENATE("R2C",'Mapa de Riesgos'!$O$19),"")</f>
        <v/>
      </c>
      <c r="X7" s="25" t="str">
        <f>IF(AND('Mapa de Riesgos'!$Y$20="Muy Alta",'Mapa de Riesgos'!$AA$20="Moderado"),CONCATENATE("R2C",'Mapa de Riesgos'!$O$20),"")</f>
        <v/>
      </c>
      <c r="Y7" s="25" t="str">
        <f>IF(AND('Mapa de Riesgos'!$Y$21="Muy Alta",'Mapa de Riesgos'!$AA$21="Moderado"),CONCATENATE("R2C",'Mapa de Riesgos'!$O$21),"")</f>
        <v/>
      </c>
      <c r="Z7" s="25" t="str">
        <f>IF(AND('Mapa de Riesgos'!$Y$22="Muy Alta",'Mapa de Riesgos'!$AA$22="Moderado"),CONCATENATE("R2C",'Mapa de Riesgos'!$O$22),"")</f>
        <v/>
      </c>
      <c r="AA7" s="26" t="str">
        <f>IF(AND('Mapa de Riesgos'!$Y$23="Muy Alta",'Mapa de Riesgos'!$AA$23="Moderado"),CONCATENATE("R2C",'Mapa de Riesgos'!$O$23),"")</f>
        <v/>
      </c>
      <c r="AB7" s="24" t="str">
        <f>IF(AND('Mapa de Riesgos'!$Y$18="Muy Alta",'Mapa de Riesgos'!$AA$18="Mayor"),CONCATENATE("R2C",'Mapa de Riesgos'!$O$18),"")</f>
        <v/>
      </c>
      <c r="AC7" s="25" t="str">
        <f>IF(AND('Mapa de Riesgos'!$Y$19="Muy Alta",'Mapa de Riesgos'!$AA$19="Mayor"),CONCATENATE("R2C",'Mapa de Riesgos'!$O$19),"")</f>
        <v/>
      </c>
      <c r="AD7" s="25" t="str">
        <f>IF(AND('Mapa de Riesgos'!$Y$20="Muy Alta",'Mapa de Riesgos'!$AA$20="Mayor"),CONCATENATE("R2C",'Mapa de Riesgos'!$O$20),"")</f>
        <v/>
      </c>
      <c r="AE7" s="25" t="str">
        <f>IF(AND('Mapa de Riesgos'!$Y$21="Muy Alta",'Mapa de Riesgos'!$AA$21="Mayor"),CONCATENATE("R2C",'Mapa de Riesgos'!$O$21),"")</f>
        <v/>
      </c>
      <c r="AF7" s="25" t="str">
        <f>IF(AND('Mapa de Riesgos'!$Y$22="Muy Alta",'Mapa de Riesgos'!$AA$22="Mayor"),CONCATENATE("R2C",'Mapa de Riesgos'!$O$22),"")</f>
        <v/>
      </c>
      <c r="AG7" s="26" t="str">
        <f>IF(AND('Mapa de Riesgos'!$Y$23="Muy Alta",'Mapa de Riesgos'!$AA$23="Mayor"),CONCATENATE("R2C",'Mapa de Riesgos'!$O$23),"")</f>
        <v/>
      </c>
      <c r="AH7" s="27" t="str">
        <f>IF(AND('Mapa de Riesgos'!$Y$18="Muy Alta",'Mapa de Riesgos'!$AA$18="Catastrófico"),CONCATENATE("R2C",'Mapa de Riesgos'!$O$18),"")</f>
        <v/>
      </c>
      <c r="AI7" s="28" t="str">
        <f>IF(AND('Mapa de Riesgos'!$Y$19="Muy Alta",'Mapa de Riesgos'!$AA$19="Catastrófico"),CONCATENATE("R2C",'Mapa de Riesgos'!$O$19),"")</f>
        <v/>
      </c>
      <c r="AJ7" s="28" t="str">
        <f>IF(AND('Mapa de Riesgos'!$Y$20="Muy Alta",'Mapa de Riesgos'!$AA$20="Catastrófico"),CONCATENATE("R2C",'Mapa de Riesgos'!$O$20),"")</f>
        <v/>
      </c>
      <c r="AK7" s="28" t="str">
        <f>IF(AND('Mapa de Riesgos'!$Y$21="Muy Alta",'Mapa de Riesgos'!$AA$21="Catastrófico"),CONCATENATE("R2C",'Mapa de Riesgos'!$O$21),"")</f>
        <v/>
      </c>
      <c r="AL7" s="28" t="str">
        <f>IF(AND('Mapa de Riesgos'!$Y$22="Muy Alta",'Mapa de Riesgos'!$AA$22="Catastrófico"),CONCATENATE("R2C",'Mapa de Riesgos'!$O$22),"")</f>
        <v/>
      </c>
      <c r="AM7" s="29" t="str">
        <f>IF(AND('Mapa de Riesgos'!$Y$23="Muy Alta",'Mapa de Riesgos'!$AA$23="Catastrófico"),CONCATENATE("R2C",'Mapa de Riesgos'!$O$23),"")</f>
        <v/>
      </c>
      <c r="AN7" s="55"/>
      <c r="AO7" s="406"/>
      <c r="AP7" s="407"/>
      <c r="AQ7" s="407"/>
      <c r="AR7" s="407"/>
      <c r="AS7" s="407"/>
      <c r="AT7" s="408"/>
      <c r="AU7" s="55"/>
      <c r="AV7" s="55"/>
      <c r="AW7" s="55"/>
      <c r="AX7" s="55"/>
      <c r="AY7" s="55"/>
      <c r="AZ7" s="55"/>
      <c r="BA7" s="55"/>
      <c r="BB7" s="55"/>
      <c r="BC7" s="55"/>
      <c r="BD7" s="55"/>
      <c r="BE7" s="55"/>
      <c r="BF7" s="55"/>
      <c r="BG7" s="55"/>
      <c r="BH7" s="55"/>
      <c r="BI7" s="55"/>
      <c r="BJ7" s="55"/>
      <c r="BK7" s="55"/>
      <c r="BL7" s="55"/>
      <c r="BM7" s="55"/>
      <c r="BN7" s="55"/>
      <c r="BO7" s="55"/>
      <c r="BP7" s="55"/>
      <c r="BQ7" s="55"/>
      <c r="BR7" s="55"/>
      <c r="BS7" s="55"/>
      <c r="BT7" s="55"/>
      <c r="BU7" s="55"/>
      <c r="BV7" s="55"/>
      <c r="BW7" s="55"/>
      <c r="BX7" s="55"/>
    </row>
    <row r="8" spans="1:91" ht="15" customHeight="1">
      <c r="A8" s="55"/>
      <c r="B8" s="345"/>
      <c r="C8" s="345"/>
      <c r="D8" s="346"/>
      <c r="E8" s="386"/>
      <c r="F8" s="387"/>
      <c r="G8" s="387"/>
      <c r="H8" s="387"/>
      <c r="I8" s="388"/>
      <c r="J8" s="24" t="str">
        <f>IF(AND('Mapa de Riesgos'!$Y$24="Muy Alta",'Mapa de Riesgos'!$AA$24="Leve"),CONCATENATE("R3C",'Mapa de Riesgos'!$O$24),"")</f>
        <v/>
      </c>
      <c r="K8" s="25" t="str">
        <f>IF(AND('Mapa de Riesgos'!$Y$25="Muy Alta",'Mapa de Riesgos'!$AA$25="Leve"),CONCATENATE("R3C",'Mapa de Riesgos'!$O$25),"")</f>
        <v/>
      </c>
      <c r="L8" s="25" t="str">
        <f>IF(AND('Mapa de Riesgos'!$Y$26="Muy Alta",'Mapa de Riesgos'!$AA$26="Leve"),CONCATENATE("R3C",'Mapa de Riesgos'!$O$26),"")</f>
        <v/>
      </c>
      <c r="M8" s="25" t="str">
        <f>IF(AND('Mapa de Riesgos'!$Y$27="Muy Alta",'Mapa de Riesgos'!$AA$27="Leve"),CONCATENATE("R3C",'Mapa de Riesgos'!$O$27),"")</f>
        <v/>
      </c>
      <c r="N8" s="25" t="str">
        <f>IF(AND('Mapa de Riesgos'!$Y$28="Muy Alta",'Mapa de Riesgos'!$AA$28="Leve"),CONCATENATE("R3C",'Mapa de Riesgos'!$O$28),"")</f>
        <v/>
      </c>
      <c r="O8" s="26" t="str">
        <f>IF(AND('Mapa de Riesgos'!$Y$29="Muy Alta",'Mapa de Riesgos'!$AA$29="Leve"),CONCATENATE("R3C",'Mapa de Riesgos'!$O$29),"")</f>
        <v/>
      </c>
      <c r="P8" s="24" t="str">
        <f>IF(AND('Mapa de Riesgos'!$Y$24="Muy Alta",'Mapa de Riesgos'!$AA$24="Menor"),CONCATENATE("R3C",'Mapa de Riesgos'!$O$24),"")</f>
        <v/>
      </c>
      <c r="Q8" s="25" t="str">
        <f>IF(AND('Mapa de Riesgos'!$Y$25="Muy Alta",'Mapa de Riesgos'!$AA$25="Menor"),CONCATENATE("R3C",'Mapa de Riesgos'!$O$25),"")</f>
        <v/>
      </c>
      <c r="R8" s="25" t="str">
        <f>IF(AND('Mapa de Riesgos'!$Y$26="Muy Alta",'Mapa de Riesgos'!$AA$26="Menor"),CONCATENATE("R3C",'Mapa de Riesgos'!$O$26),"")</f>
        <v/>
      </c>
      <c r="S8" s="25" t="str">
        <f>IF(AND('Mapa de Riesgos'!$Y$27="Muy Alta",'Mapa de Riesgos'!$AA$27="Menor"),CONCATENATE("R3C",'Mapa de Riesgos'!$O$27),"")</f>
        <v/>
      </c>
      <c r="T8" s="25" t="str">
        <f>IF(AND('Mapa de Riesgos'!$Y$28="Muy Alta",'Mapa de Riesgos'!$AA$28="Menor"),CONCATENATE("R3C",'Mapa de Riesgos'!$O$28),"")</f>
        <v/>
      </c>
      <c r="U8" s="26" t="str">
        <f>IF(AND('Mapa de Riesgos'!$Y$29="Muy Alta",'Mapa de Riesgos'!$AA$29="Menor"),CONCATENATE("R3C",'Mapa de Riesgos'!$O$29),"")</f>
        <v/>
      </c>
      <c r="V8" s="24" t="str">
        <f>IF(AND('Mapa de Riesgos'!$Y$24="Muy Alta",'Mapa de Riesgos'!$AA$24="Moderado"),CONCATENATE("R3C",'Mapa de Riesgos'!$O$24),"")</f>
        <v/>
      </c>
      <c r="W8" s="25" t="str">
        <f>IF(AND('Mapa de Riesgos'!$Y$25="Muy Alta",'Mapa de Riesgos'!$AA$25="Moderado"),CONCATENATE("R3C",'Mapa de Riesgos'!$O$25),"")</f>
        <v/>
      </c>
      <c r="X8" s="25" t="str">
        <f>IF(AND('Mapa de Riesgos'!$Y$26="Muy Alta",'Mapa de Riesgos'!$AA$26="Moderado"),CONCATENATE("R3C",'Mapa de Riesgos'!$O$26),"")</f>
        <v/>
      </c>
      <c r="Y8" s="25" t="str">
        <f>IF(AND('Mapa de Riesgos'!$Y$27="Muy Alta",'Mapa de Riesgos'!$AA$27="Moderado"),CONCATENATE("R3C",'Mapa de Riesgos'!$O$27),"")</f>
        <v/>
      </c>
      <c r="Z8" s="25" t="str">
        <f>IF(AND('Mapa de Riesgos'!$Y$28="Muy Alta",'Mapa de Riesgos'!$AA$28="Moderado"),CONCATENATE("R3C",'Mapa de Riesgos'!$O$28),"")</f>
        <v/>
      </c>
      <c r="AA8" s="26" t="str">
        <f>IF(AND('Mapa de Riesgos'!$Y$29="Muy Alta",'Mapa de Riesgos'!$AA$29="Moderado"),CONCATENATE("R3C",'Mapa de Riesgos'!$O$29),"")</f>
        <v/>
      </c>
      <c r="AB8" s="24" t="str">
        <f>IF(AND('Mapa de Riesgos'!$Y$24="Muy Alta",'Mapa de Riesgos'!$AA$24="Mayor"),CONCATENATE("R3C",'Mapa de Riesgos'!$O$24),"")</f>
        <v/>
      </c>
      <c r="AC8" s="25" t="str">
        <f>IF(AND('Mapa de Riesgos'!$Y$25="Muy Alta",'Mapa de Riesgos'!$AA$25="Mayor"),CONCATENATE("R3C",'Mapa de Riesgos'!$O$25),"")</f>
        <v/>
      </c>
      <c r="AD8" s="25" t="str">
        <f>IF(AND('Mapa de Riesgos'!$Y$26="Muy Alta",'Mapa de Riesgos'!$AA$26="Mayor"),CONCATENATE("R3C",'Mapa de Riesgos'!$O$26),"")</f>
        <v/>
      </c>
      <c r="AE8" s="25" t="str">
        <f>IF(AND('Mapa de Riesgos'!$Y$27="Muy Alta",'Mapa de Riesgos'!$AA$27="Mayor"),CONCATENATE("R3C",'Mapa de Riesgos'!$O$27),"")</f>
        <v/>
      </c>
      <c r="AF8" s="25" t="str">
        <f>IF(AND('Mapa de Riesgos'!$Y$28="Muy Alta",'Mapa de Riesgos'!$AA$28="Mayor"),CONCATENATE("R3C",'Mapa de Riesgos'!$O$28),"")</f>
        <v/>
      </c>
      <c r="AG8" s="26" t="str">
        <f>IF(AND('Mapa de Riesgos'!$Y$29="Muy Alta",'Mapa de Riesgos'!$AA$29="Mayor"),CONCATENATE("R3C",'Mapa de Riesgos'!$O$29),"")</f>
        <v/>
      </c>
      <c r="AH8" s="27" t="str">
        <f>IF(AND('Mapa de Riesgos'!$Y$24="Muy Alta",'Mapa de Riesgos'!$AA$24="Catastrófico"),CONCATENATE("R3C",'Mapa de Riesgos'!$O$24),"")</f>
        <v/>
      </c>
      <c r="AI8" s="28" t="str">
        <f>IF(AND('Mapa de Riesgos'!$Y$25="Muy Alta",'Mapa de Riesgos'!$AA$25="Catastrófico"),CONCATENATE("R3C",'Mapa de Riesgos'!$O$25),"")</f>
        <v/>
      </c>
      <c r="AJ8" s="28" t="str">
        <f>IF(AND('Mapa de Riesgos'!$Y$26="Muy Alta",'Mapa de Riesgos'!$AA$26="Catastrófico"),CONCATENATE("R3C",'Mapa de Riesgos'!$O$26),"")</f>
        <v/>
      </c>
      <c r="AK8" s="28" t="str">
        <f>IF(AND('Mapa de Riesgos'!$Y$27="Muy Alta",'Mapa de Riesgos'!$AA$27="Catastrófico"),CONCATENATE("R3C",'Mapa de Riesgos'!$O$27),"")</f>
        <v/>
      </c>
      <c r="AL8" s="28" t="str">
        <f>IF(AND('Mapa de Riesgos'!$Y$28="Muy Alta",'Mapa de Riesgos'!$AA$28="Catastrófico"),CONCATENATE("R3C",'Mapa de Riesgos'!$O$28),"")</f>
        <v/>
      </c>
      <c r="AM8" s="29" t="str">
        <f>IF(AND('Mapa de Riesgos'!$Y$29="Muy Alta",'Mapa de Riesgos'!$AA$29="Catastrófico"),CONCATENATE("R3C",'Mapa de Riesgos'!$O$29),"")</f>
        <v/>
      </c>
      <c r="AN8" s="55"/>
      <c r="AO8" s="406"/>
      <c r="AP8" s="407"/>
      <c r="AQ8" s="407"/>
      <c r="AR8" s="407"/>
      <c r="AS8" s="407"/>
      <c r="AT8" s="408"/>
      <c r="AU8" s="55"/>
      <c r="AV8" s="55"/>
      <c r="AW8" s="55"/>
      <c r="AX8" s="55"/>
      <c r="AY8" s="55"/>
      <c r="AZ8" s="55"/>
      <c r="BA8" s="55"/>
      <c r="BB8" s="55"/>
      <c r="BC8" s="55"/>
      <c r="BD8" s="55"/>
      <c r="BE8" s="55"/>
      <c r="BF8" s="55"/>
      <c r="BG8" s="55"/>
      <c r="BH8" s="55"/>
      <c r="BI8" s="55"/>
      <c r="BJ8" s="55"/>
      <c r="BK8" s="55"/>
      <c r="BL8" s="55"/>
      <c r="BM8" s="55"/>
      <c r="BN8" s="55"/>
      <c r="BO8" s="55"/>
      <c r="BP8" s="55"/>
      <c r="BQ8" s="55"/>
      <c r="BR8" s="55"/>
      <c r="BS8" s="55"/>
      <c r="BT8" s="55"/>
      <c r="BU8" s="55"/>
      <c r="BV8" s="55"/>
      <c r="BW8" s="55"/>
      <c r="BX8" s="55"/>
    </row>
    <row r="9" spans="1:91" ht="15" customHeight="1">
      <c r="A9" s="55"/>
      <c r="B9" s="345"/>
      <c r="C9" s="345"/>
      <c r="D9" s="346"/>
      <c r="E9" s="386"/>
      <c r="F9" s="387"/>
      <c r="G9" s="387"/>
      <c r="H9" s="387"/>
      <c r="I9" s="388"/>
      <c r="J9" s="24" t="str">
        <f>IF(AND('Mapa de Riesgos'!$Y$30="Muy Alta",'Mapa de Riesgos'!$AA$30="Leve"),CONCATENATE("R4C",'Mapa de Riesgos'!$O$30),"")</f>
        <v/>
      </c>
      <c r="K9" s="25" t="str">
        <f>IF(AND('Mapa de Riesgos'!$Y$31="Muy Alta",'Mapa de Riesgos'!$AA$31="Leve"),CONCATENATE("R4C",'Mapa de Riesgos'!$O$31),"")</f>
        <v/>
      </c>
      <c r="L9" s="25" t="str">
        <f>IF(AND('Mapa de Riesgos'!$Y$32="Muy Alta",'Mapa de Riesgos'!$AA$32="Leve"),CONCATENATE("R4C",'Mapa de Riesgos'!$O$32),"")</f>
        <v/>
      </c>
      <c r="M9" s="25" t="str">
        <f>IF(AND('Mapa de Riesgos'!$Y$33="Muy Alta",'Mapa de Riesgos'!$AA$33="Leve"),CONCATENATE("R4C",'Mapa de Riesgos'!$O$33),"")</f>
        <v/>
      </c>
      <c r="N9" s="25" t="str">
        <f>IF(AND('Mapa de Riesgos'!$Y$34="Muy Alta",'Mapa de Riesgos'!$AA$34="Leve"),CONCATENATE("R4C",'Mapa de Riesgos'!$O$34),"")</f>
        <v/>
      </c>
      <c r="O9" s="26" t="str">
        <f>IF(AND('Mapa de Riesgos'!$Y$35="Muy Alta",'Mapa de Riesgos'!$AA$35="Leve"),CONCATENATE("R4C",'Mapa de Riesgos'!$O$35),"")</f>
        <v/>
      </c>
      <c r="P9" s="24" t="str">
        <f>IF(AND('Mapa de Riesgos'!$Y$30="Muy Alta",'Mapa de Riesgos'!$AA$30="Menor"),CONCATENATE("R4C",'Mapa de Riesgos'!$O$30),"")</f>
        <v/>
      </c>
      <c r="Q9" s="25" t="str">
        <f>IF(AND('Mapa de Riesgos'!$Y$31="Muy Alta",'Mapa de Riesgos'!$AA$31="Menor"),CONCATENATE("R4C",'Mapa de Riesgos'!$O$31),"")</f>
        <v/>
      </c>
      <c r="R9" s="25" t="str">
        <f>IF(AND('Mapa de Riesgos'!$Y$32="Muy Alta",'Mapa de Riesgos'!$AA$32="Menor"),CONCATENATE("R4C",'Mapa de Riesgos'!$O$32),"")</f>
        <v/>
      </c>
      <c r="S9" s="25" t="str">
        <f>IF(AND('Mapa de Riesgos'!$Y$33="Muy Alta",'Mapa de Riesgos'!$AA$33="Menor"),CONCATENATE("R4C",'Mapa de Riesgos'!$O$33),"")</f>
        <v/>
      </c>
      <c r="T9" s="25" t="str">
        <f>IF(AND('Mapa de Riesgos'!$Y$34="Muy Alta",'Mapa de Riesgos'!$AA$34="Menor"),CONCATENATE("R4C",'Mapa de Riesgos'!$O$34),"")</f>
        <v/>
      </c>
      <c r="U9" s="26" t="str">
        <f>IF(AND('Mapa de Riesgos'!$Y$35="Muy Alta",'Mapa de Riesgos'!$AA$35="Menor"),CONCATENATE("R4C",'Mapa de Riesgos'!$O$35),"")</f>
        <v/>
      </c>
      <c r="V9" s="24" t="str">
        <f>IF(AND('Mapa de Riesgos'!$Y$30="Muy Alta",'Mapa de Riesgos'!$AA$30="Moderado"),CONCATENATE("R4C",'Mapa de Riesgos'!$O$30),"")</f>
        <v/>
      </c>
      <c r="W9" s="25" t="str">
        <f>IF(AND('Mapa de Riesgos'!$Y$31="Muy Alta",'Mapa de Riesgos'!$AA$31="Moderado"),CONCATENATE("R4C",'Mapa de Riesgos'!$O$31),"")</f>
        <v/>
      </c>
      <c r="X9" s="25" t="str">
        <f>IF(AND('Mapa de Riesgos'!$Y$32="Muy Alta",'Mapa de Riesgos'!$AA$32="Moderado"),CONCATENATE("R4C",'Mapa de Riesgos'!$O$32),"")</f>
        <v/>
      </c>
      <c r="Y9" s="25" t="str">
        <f>IF(AND('Mapa de Riesgos'!$Y$33="Muy Alta",'Mapa de Riesgos'!$AA$33="Moderado"),CONCATENATE("R4C",'Mapa de Riesgos'!$O$33),"")</f>
        <v/>
      </c>
      <c r="Z9" s="25" t="str">
        <f>IF(AND('Mapa de Riesgos'!$Y$34="Muy Alta",'Mapa de Riesgos'!$AA$34="Moderado"),CONCATENATE("R4C",'Mapa de Riesgos'!$O$34),"")</f>
        <v/>
      </c>
      <c r="AA9" s="26" t="str">
        <f>IF(AND('Mapa de Riesgos'!$Y$35="Muy Alta",'Mapa de Riesgos'!$AA$35="Moderado"),CONCATENATE("R4C",'Mapa de Riesgos'!$O$35),"")</f>
        <v/>
      </c>
      <c r="AB9" s="24" t="str">
        <f>IF(AND('Mapa de Riesgos'!$Y$30="Muy Alta",'Mapa de Riesgos'!$AA$30="Mayor"),CONCATENATE("R4C",'Mapa de Riesgos'!$O$30),"")</f>
        <v/>
      </c>
      <c r="AC9" s="25" t="str">
        <f>IF(AND('Mapa de Riesgos'!$Y$31="Muy Alta",'Mapa de Riesgos'!$AA$31="Mayor"),CONCATENATE("R4C",'Mapa de Riesgos'!$O$31),"")</f>
        <v/>
      </c>
      <c r="AD9" s="25" t="str">
        <f>IF(AND('Mapa de Riesgos'!$Y$32="Muy Alta",'Mapa de Riesgos'!$AA$32="Mayor"),CONCATENATE("R4C",'Mapa de Riesgos'!$O$32),"")</f>
        <v/>
      </c>
      <c r="AE9" s="25" t="str">
        <f>IF(AND('Mapa de Riesgos'!$Y$33="Muy Alta",'Mapa de Riesgos'!$AA$33="Mayor"),CONCATENATE("R4C",'Mapa de Riesgos'!$O$33),"")</f>
        <v/>
      </c>
      <c r="AF9" s="25" t="str">
        <f>IF(AND('Mapa de Riesgos'!$Y$34="Muy Alta",'Mapa de Riesgos'!$AA$34="Mayor"),CONCATENATE("R4C",'Mapa de Riesgos'!$O$34),"")</f>
        <v/>
      </c>
      <c r="AG9" s="26" t="str">
        <f>IF(AND('Mapa de Riesgos'!$Y$35="Muy Alta",'Mapa de Riesgos'!$AA$35="Mayor"),CONCATENATE("R4C",'Mapa de Riesgos'!$O$35),"")</f>
        <v/>
      </c>
      <c r="AH9" s="27" t="str">
        <f>IF(AND('Mapa de Riesgos'!$Y$30="Muy Alta",'Mapa de Riesgos'!$AA$30="Catastrófico"),CONCATENATE("R4C",'Mapa de Riesgos'!$O$30),"")</f>
        <v/>
      </c>
      <c r="AI9" s="28" t="str">
        <f>IF(AND('Mapa de Riesgos'!$Y$31="Muy Alta",'Mapa de Riesgos'!$AA$31="Catastrófico"),CONCATENATE("R4C",'Mapa de Riesgos'!$O$31),"")</f>
        <v/>
      </c>
      <c r="AJ9" s="28" t="str">
        <f>IF(AND('Mapa de Riesgos'!$Y$32="Muy Alta",'Mapa de Riesgos'!$AA$32="Catastrófico"),CONCATENATE("R4C",'Mapa de Riesgos'!$O$32),"")</f>
        <v/>
      </c>
      <c r="AK9" s="28" t="str">
        <f>IF(AND('Mapa de Riesgos'!$Y$33="Muy Alta",'Mapa de Riesgos'!$AA$33="Catastrófico"),CONCATENATE("R4C",'Mapa de Riesgos'!$O$33),"")</f>
        <v/>
      </c>
      <c r="AL9" s="28" t="str">
        <f>IF(AND('Mapa de Riesgos'!$Y$34="Muy Alta",'Mapa de Riesgos'!$AA$34="Catastrófico"),CONCATENATE("R4C",'Mapa de Riesgos'!$O$34),"")</f>
        <v/>
      </c>
      <c r="AM9" s="29" t="str">
        <f>IF(AND('Mapa de Riesgos'!$Y$35="Muy Alta",'Mapa de Riesgos'!$AA$35="Catastrófico"),CONCATENATE("R4C",'Mapa de Riesgos'!$O$35),"")</f>
        <v/>
      </c>
      <c r="AN9" s="55"/>
      <c r="AO9" s="406"/>
      <c r="AP9" s="407"/>
      <c r="AQ9" s="407"/>
      <c r="AR9" s="407"/>
      <c r="AS9" s="407"/>
      <c r="AT9" s="408"/>
      <c r="AU9" s="55"/>
      <c r="AV9" s="55"/>
      <c r="AW9" s="55"/>
      <c r="AX9" s="55"/>
      <c r="AY9" s="55"/>
      <c r="AZ9" s="55"/>
      <c r="BA9" s="55"/>
      <c r="BB9" s="55"/>
      <c r="BC9" s="55"/>
      <c r="BD9" s="55"/>
      <c r="BE9" s="55"/>
      <c r="BF9" s="55"/>
      <c r="BG9" s="55"/>
      <c r="BH9" s="55"/>
      <c r="BI9" s="55"/>
      <c r="BJ9" s="55"/>
      <c r="BK9" s="55"/>
      <c r="BL9" s="55"/>
      <c r="BM9" s="55"/>
      <c r="BN9" s="55"/>
      <c r="BO9" s="55"/>
      <c r="BP9" s="55"/>
      <c r="BQ9" s="55"/>
      <c r="BR9" s="55"/>
      <c r="BS9" s="55"/>
      <c r="BT9" s="55"/>
      <c r="BU9" s="55"/>
      <c r="BV9" s="55"/>
      <c r="BW9" s="55"/>
      <c r="BX9" s="55"/>
    </row>
    <row r="10" spans="1:91" ht="15" customHeight="1">
      <c r="A10" s="55"/>
      <c r="B10" s="345"/>
      <c r="C10" s="345"/>
      <c r="D10" s="346"/>
      <c r="E10" s="386"/>
      <c r="F10" s="387"/>
      <c r="G10" s="387"/>
      <c r="H10" s="387"/>
      <c r="I10" s="388"/>
      <c r="J10" s="24" t="str">
        <f>IF(AND('Mapa de Riesgos'!$Y$36="Muy Alta",'Mapa de Riesgos'!$AA$36="Leve"),CONCATENATE("R5C",'Mapa de Riesgos'!$O$36),"")</f>
        <v/>
      </c>
      <c r="K10" s="25" t="str">
        <f>IF(AND('Mapa de Riesgos'!$Y$37="Muy Alta",'Mapa de Riesgos'!$AA$37="Leve"),CONCATENATE("R5C",'Mapa de Riesgos'!$O$37),"")</f>
        <v/>
      </c>
      <c r="L10" s="25" t="str">
        <f>IF(AND('Mapa de Riesgos'!$Y$38="Muy Alta",'Mapa de Riesgos'!$AA$38="Leve"),CONCATENATE("R5C",'Mapa de Riesgos'!$O$38),"")</f>
        <v/>
      </c>
      <c r="M10" s="25" t="str">
        <f>IF(AND('Mapa de Riesgos'!$Y$39="Muy Alta",'Mapa de Riesgos'!$AA$39="Leve"),CONCATENATE("R5C",'Mapa de Riesgos'!$O$39),"")</f>
        <v/>
      </c>
      <c r="N10" s="25" t="str">
        <f>IF(AND('Mapa de Riesgos'!$Y$40="Muy Alta",'Mapa de Riesgos'!$AA$40="Leve"),CONCATENATE("R5C",'Mapa de Riesgos'!$O$40),"")</f>
        <v/>
      </c>
      <c r="O10" s="26" t="str">
        <f>IF(AND('Mapa de Riesgos'!$Y$41="Muy Alta",'Mapa de Riesgos'!$AA$41="Leve"),CONCATENATE("R5C",'Mapa de Riesgos'!$O$41),"")</f>
        <v/>
      </c>
      <c r="P10" s="24" t="str">
        <f>IF(AND('Mapa de Riesgos'!$Y$36="Muy Alta",'Mapa de Riesgos'!$AA$36="Menor"),CONCATENATE("R5C",'Mapa de Riesgos'!$O$36),"")</f>
        <v/>
      </c>
      <c r="Q10" s="25" t="str">
        <f>IF(AND('Mapa de Riesgos'!$Y$37="Muy Alta",'Mapa de Riesgos'!$AA$37="Menor"),CONCATENATE("R5C",'Mapa de Riesgos'!$O$37),"")</f>
        <v/>
      </c>
      <c r="R10" s="25" t="str">
        <f>IF(AND('Mapa de Riesgos'!$Y$38="Muy Alta",'Mapa de Riesgos'!$AA$38="Menor"),CONCATENATE("R5C",'Mapa de Riesgos'!$O$38),"")</f>
        <v/>
      </c>
      <c r="S10" s="25" t="str">
        <f>IF(AND('Mapa de Riesgos'!$Y$39="Muy Alta",'Mapa de Riesgos'!$AA$39="Menor"),CONCATENATE("R5C",'Mapa de Riesgos'!$O$39),"")</f>
        <v/>
      </c>
      <c r="T10" s="25" t="str">
        <f>IF(AND('Mapa de Riesgos'!$Y$40="Muy Alta",'Mapa de Riesgos'!$AA$40="Menor"),CONCATENATE("R5C",'Mapa de Riesgos'!$O$40),"")</f>
        <v/>
      </c>
      <c r="U10" s="26" t="str">
        <f>IF(AND('Mapa de Riesgos'!$Y$41="Muy Alta",'Mapa de Riesgos'!$AA$41="Menor"),CONCATENATE("R5C",'Mapa de Riesgos'!$O$41),"")</f>
        <v/>
      </c>
      <c r="V10" s="24" t="str">
        <f>IF(AND('Mapa de Riesgos'!$Y$36="Muy Alta",'Mapa de Riesgos'!$AA$36="Moderado"),CONCATENATE("R5C",'Mapa de Riesgos'!$O$36),"")</f>
        <v/>
      </c>
      <c r="W10" s="25" t="str">
        <f>IF(AND('Mapa de Riesgos'!$Y$37="Muy Alta",'Mapa de Riesgos'!$AA$37="Moderado"),CONCATENATE("R5C",'Mapa de Riesgos'!$O$37),"")</f>
        <v/>
      </c>
      <c r="X10" s="25" t="str">
        <f>IF(AND('Mapa de Riesgos'!$Y$38="Muy Alta",'Mapa de Riesgos'!$AA$38="Moderado"),CONCATENATE("R5C",'Mapa de Riesgos'!$O$38),"")</f>
        <v/>
      </c>
      <c r="Y10" s="25" t="str">
        <f>IF(AND('Mapa de Riesgos'!$Y$39="Muy Alta",'Mapa de Riesgos'!$AA$39="Moderado"),CONCATENATE("R5C",'Mapa de Riesgos'!$O$39),"")</f>
        <v/>
      </c>
      <c r="Z10" s="25" t="str">
        <f>IF(AND('Mapa de Riesgos'!$Y$40="Muy Alta",'Mapa de Riesgos'!$AA$40="Moderado"),CONCATENATE("R5C",'Mapa de Riesgos'!$O$40),"")</f>
        <v/>
      </c>
      <c r="AA10" s="26" t="str">
        <f>IF(AND('Mapa de Riesgos'!$Y$41="Muy Alta",'Mapa de Riesgos'!$AA$41="Moderado"),CONCATENATE("R5C",'Mapa de Riesgos'!$O$41),"")</f>
        <v/>
      </c>
      <c r="AB10" s="24" t="str">
        <f>IF(AND('Mapa de Riesgos'!$Y$36="Muy Alta",'Mapa de Riesgos'!$AA$36="Mayor"),CONCATENATE("R5C",'Mapa de Riesgos'!$O$36),"")</f>
        <v/>
      </c>
      <c r="AC10" s="25" t="str">
        <f>IF(AND('Mapa de Riesgos'!$Y$37="Muy Alta",'Mapa de Riesgos'!$AA$37="Mayor"),CONCATENATE("R5C",'Mapa de Riesgos'!$O$37),"")</f>
        <v/>
      </c>
      <c r="AD10" s="25" t="str">
        <f>IF(AND('Mapa de Riesgos'!$Y$38="Muy Alta",'Mapa de Riesgos'!$AA$38="Mayor"),CONCATENATE("R5C",'Mapa de Riesgos'!$O$38),"")</f>
        <v/>
      </c>
      <c r="AE10" s="25" t="str">
        <f>IF(AND('Mapa de Riesgos'!$Y$39="Muy Alta",'Mapa de Riesgos'!$AA$39="Mayor"),CONCATENATE("R5C",'Mapa de Riesgos'!$O$39),"")</f>
        <v/>
      </c>
      <c r="AF10" s="25" t="str">
        <f>IF(AND('Mapa de Riesgos'!$Y$40="Muy Alta",'Mapa de Riesgos'!$AA$40="Mayor"),CONCATENATE("R5C",'Mapa de Riesgos'!$O$40),"")</f>
        <v/>
      </c>
      <c r="AG10" s="26" t="str">
        <f>IF(AND('Mapa de Riesgos'!$Y$41="Muy Alta",'Mapa de Riesgos'!$AA$41="Mayor"),CONCATENATE("R5C",'Mapa de Riesgos'!$O$41),"")</f>
        <v/>
      </c>
      <c r="AH10" s="27" t="str">
        <f>IF(AND('Mapa de Riesgos'!$Y$36="Muy Alta",'Mapa de Riesgos'!$AA$36="Catastrófico"),CONCATENATE("R5C",'Mapa de Riesgos'!$O$36),"")</f>
        <v/>
      </c>
      <c r="AI10" s="28" t="str">
        <f>IF(AND('Mapa de Riesgos'!$Y$37="Muy Alta",'Mapa de Riesgos'!$AA$37="Catastrófico"),CONCATENATE("R5C",'Mapa de Riesgos'!$O$37),"")</f>
        <v/>
      </c>
      <c r="AJ10" s="28" t="str">
        <f>IF(AND('Mapa de Riesgos'!$Y$38="Muy Alta",'Mapa de Riesgos'!$AA$38="Catastrófico"),CONCATENATE("R5C",'Mapa de Riesgos'!$O$38),"")</f>
        <v/>
      </c>
      <c r="AK10" s="28" t="str">
        <f>IF(AND('Mapa de Riesgos'!$Y$39="Muy Alta",'Mapa de Riesgos'!$AA$39="Catastrófico"),CONCATENATE("R5C",'Mapa de Riesgos'!$O$39),"")</f>
        <v/>
      </c>
      <c r="AL10" s="28" t="str">
        <f>IF(AND('Mapa de Riesgos'!$Y$40="Muy Alta",'Mapa de Riesgos'!$AA$40="Catastrófico"),CONCATENATE("R5C",'Mapa de Riesgos'!$O$40),"")</f>
        <v/>
      </c>
      <c r="AM10" s="29" t="str">
        <f>IF(AND('Mapa de Riesgos'!$Y$41="Muy Alta",'Mapa de Riesgos'!$AA$41="Catastrófico"),CONCATENATE("R5C",'Mapa de Riesgos'!$O$41),"")</f>
        <v/>
      </c>
      <c r="AN10" s="55"/>
      <c r="AO10" s="406"/>
      <c r="AP10" s="407"/>
      <c r="AQ10" s="407"/>
      <c r="AR10" s="407"/>
      <c r="AS10" s="407"/>
      <c r="AT10" s="408"/>
      <c r="AU10" s="55"/>
      <c r="AV10" s="55"/>
      <c r="AW10" s="55"/>
      <c r="AX10" s="55"/>
      <c r="AY10" s="55"/>
      <c r="AZ10" s="55"/>
      <c r="BA10" s="55"/>
      <c r="BB10" s="55"/>
      <c r="BC10" s="55"/>
      <c r="BD10" s="55"/>
      <c r="BE10" s="55"/>
      <c r="BF10" s="55"/>
      <c r="BG10" s="55"/>
      <c r="BH10" s="55"/>
      <c r="BI10" s="55"/>
      <c r="BJ10" s="55"/>
      <c r="BK10" s="55"/>
      <c r="BL10" s="55"/>
      <c r="BM10" s="55"/>
      <c r="BN10" s="55"/>
      <c r="BO10" s="55"/>
      <c r="BP10" s="55"/>
      <c r="BQ10" s="55"/>
      <c r="BR10" s="55"/>
      <c r="BS10" s="55"/>
      <c r="BT10" s="55"/>
      <c r="BU10" s="55"/>
      <c r="BV10" s="55"/>
      <c r="BW10" s="55"/>
      <c r="BX10" s="55"/>
    </row>
    <row r="11" spans="1:91" ht="15" customHeight="1">
      <c r="A11" s="55"/>
      <c r="B11" s="345"/>
      <c r="C11" s="345"/>
      <c r="D11" s="346"/>
      <c r="E11" s="386"/>
      <c r="F11" s="387"/>
      <c r="G11" s="387"/>
      <c r="H11" s="387"/>
      <c r="I11" s="388"/>
      <c r="J11" s="24" t="str">
        <f>IF(AND('Mapa de Riesgos'!$Y$42="Muy Alta",'Mapa de Riesgos'!$AA$42="Leve"),CONCATENATE("R6C",'Mapa de Riesgos'!$O$42),"")</f>
        <v/>
      </c>
      <c r="K11" s="25" t="str">
        <f>IF(AND('Mapa de Riesgos'!$Y$43="Muy Alta",'Mapa de Riesgos'!$AA$43="Leve"),CONCATENATE("R6C",'Mapa de Riesgos'!$O$43),"")</f>
        <v/>
      </c>
      <c r="L11" s="25" t="str">
        <f>IF(AND('Mapa de Riesgos'!$Y$44="Muy Alta",'Mapa de Riesgos'!$AA$44="Leve"),CONCATENATE("R6C",'Mapa de Riesgos'!$O$44),"")</f>
        <v/>
      </c>
      <c r="M11" s="25" t="str">
        <f>IF(AND('Mapa de Riesgos'!$Y$45="Muy Alta",'Mapa de Riesgos'!$AA$45="Leve"),CONCATENATE("R6C",'Mapa de Riesgos'!$O$45),"")</f>
        <v/>
      </c>
      <c r="N11" s="25" t="str">
        <f>IF(AND('Mapa de Riesgos'!$Y$46="Muy Alta",'Mapa de Riesgos'!$AA$46="Leve"),CONCATENATE("R6C",'Mapa de Riesgos'!$O$46),"")</f>
        <v/>
      </c>
      <c r="O11" s="26" t="str">
        <f>IF(AND('Mapa de Riesgos'!$Y$47="Muy Alta",'Mapa de Riesgos'!$AA$47="Leve"),CONCATENATE("R6C",'Mapa de Riesgos'!$O$47),"")</f>
        <v/>
      </c>
      <c r="P11" s="24" t="str">
        <f>IF(AND('Mapa de Riesgos'!$Y$42="Muy Alta",'Mapa de Riesgos'!$AA$42="Menor"),CONCATENATE("R6C",'Mapa de Riesgos'!$O$42),"")</f>
        <v/>
      </c>
      <c r="Q11" s="25" t="str">
        <f>IF(AND('Mapa de Riesgos'!$Y$43="Muy Alta",'Mapa de Riesgos'!$AA$43="Menor"),CONCATENATE("R6C",'Mapa de Riesgos'!$O$43),"")</f>
        <v/>
      </c>
      <c r="R11" s="25" t="str">
        <f>IF(AND('Mapa de Riesgos'!$Y$44="Muy Alta",'Mapa de Riesgos'!$AA$44="Menor"),CONCATENATE("R6C",'Mapa de Riesgos'!$O$44),"")</f>
        <v/>
      </c>
      <c r="S11" s="25" t="str">
        <f>IF(AND('Mapa de Riesgos'!$Y$45="Muy Alta",'Mapa de Riesgos'!$AA$45="Menor"),CONCATENATE("R6C",'Mapa de Riesgos'!$O$45),"")</f>
        <v/>
      </c>
      <c r="T11" s="25" t="str">
        <f>IF(AND('Mapa de Riesgos'!$Y$46="Muy Alta",'Mapa de Riesgos'!$AA$46="Menor"),CONCATENATE("R6C",'Mapa de Riesgos'!$O$46),"")</f>
        <v/>
      </c>
      <c r="U11" s="26" t="str">
        <f>IF(AND('Mapa de Riesgos'!$Y$47="Muy Alta",'Mapa de Riesgos'!$AA$47="Menor"),CONCATENATE("R6C",'Mapa de Riesgos'!$O$47),"")</f>
        <v/>
      </c>
      <c r="V11" s="24" t="str">
        <f>IF(AND('Mapa de Riesgos'!$Y$42="Muy Alta",'Mapa de Riesgos'!$AA$42="Moderado"),CONCATENATE("R6C",'Mapa de Riesgos'!$O$42),"")</f>
        <v/>
      </c>
      <c r="W11" s="25" t="str">
        <f>IF(AND('Mapa de Riesgos'!$Y$43="Muy Alta",'Mapa de Riesgos'!$AA$43="Moderado"),CONCATENATE("R6C",'Mapa de Riesgos'!$O$43),"")</f>
        <v/>
      </c>
      <c r="X11" s="25" t="str">
        <f>IF(AND('Mapa de Riesgos'!$Y$44="Muy Alta",'Mapa de Riesgos'!$AA$44="Moderado"),CONCATENATE("R6C",'Mapa de Riesgos'!$O$44),"")</f>
        <v/>
      </c>
      <c r="Y11" s="25" t="str">
        <f>IF(AND('Mapa de Riesgos'!$Y$45="Muy Alta",'Mapa de Riesgos'!$AA$45="Moderado"),CONCATENATE("R6C",'Mapa de Riesgos'!$O$45),"")</f>
        <v/>
      </c>
      <c r="Z11" s="25" t="str">
        <f>IF(AND('Mapa de Riesgos'!$Y$46="Muy Alta",'Mapa de Riesgos'!$AA$46="Moderado"),CONCATENATE("R6C",'Mapa de Riesgos'!$O$46),"")</f>
        <v/>
      </c>
      <c r="AA11" s="26" t="str">
        <f>IF(AND('Mapa de Riesgos'!$Y$47="Muy Alta",'Mapa de Riesgos'!$AA$47="Moderado"),CONCATENATE("R6C",'Mapa de Riesgos'!$O$47),"")</f>
        <v/>
      </c>
      <c r="AB11" s="24" t="str">
        <f>IF(AND('Mapa de Riesgos'!$Y$42="Muy Alta",'Mapa de Riesgos'!$AA$42="Mayor"),CONCATENATE("R6C",'Mapa de Riesgos'!$O$42),"")</f>
        <v/>
      </c>
      <c r="AC11" s="25" t="str">
        <f>IF(AND('Mapa de Riesgos'!$Y$43="Muy Alta",'Mapa de Riesgos'!$AA$43="Mayor"),CONCATENATE("R6C",'Mapa de Riesgos'!$O$43),"")</f>
        <v/>
      </c>
      <c r="AD11" s="25" t="str">
        <f>IF(AND('Mapa de Riesgos'!$Y$44="Muy Alta",'Mapa de Riesgos'!$AA$44="Mayor"),CONCATENATE("R6C",'Mapa de Riesgos'!$O$44),"")</f>
        <v/>
      </c>
      <c r="AE11" s="25" t="str">
        <f>IF(AND('Mapa de Riesgos'!$Y$45="Muy Alta",'Mapa de Riesgos'!$AA$45="Mayor"),CONCATENATE("R6C",'Mapa de Riesgos'!$O$45),"")</f>
        <v/>
      </c>
      <c r="AF11" s="25" t="str">
        <f>IF(AND('Mapa de Riesgos'!$Y$46="Muy Alta",'Mapa de Riesgos'!$AA$46="Mayor"),CONCATENATE("R6C",'Mapa de Riesgos'!$O$46),"")</f>
        <v/>
      </c>
      <c r="AG11" s="26" t="str">
        <f>IF(AND('Mapa de Riesgos'!$Y$47="Muy Alta",'Mapa de Riesgos'!$AA$47="Mayor"),CONCATENATE("R6C",'Mapa de Riesgos'!$O$47),"")</f>
        <v/>
      </c>
      <c r="AH11" s="27" t="str">
        <f>IF(AND('Mapa de Riesgos'!$Y$42="Muy Alta",'Mapa de Riesgos'!$AA$42="Catastrófico"),CONCATENATE("R6C",'Mapa de Riesgos'!$O$42),"")</f>
        <v/>
      </c>
      <c r="AI11" s="28" t="str">
        <f>IF(AND('Mapa de Riesgos'!$Y$43="Muy Alta",'Mapa de Riesgos'!$AA$43="Catastrófico"),CONCATENATE("R6C",'Mapa de Riesgos'!$O$43),"")</f>
        <v/>
      </c>
      <c r="AJ11" s="28" t="str">
        <f>IF(AND('Mapa de Riesgos'!$Y$44="Muy Alta",'Mapa de Riesgos'!$AA$44="Catastrófico"),CONCATENATE("R6C",'Mapa de Riesgos'!$O$44),"")</f>
        <v/>
      </c>
      <c r="AK11" s="28" t="str">
        <f>IF(AND('Mapa de Riesgos'!$Y$45="Muy Alta",'Mapa de Riesgos'!$AA$45="Catastrófico"),CONCATENATE("R6C",'Mapa de Riesgos'!$O$45),"")</f>
        <v/>
      </c>
      <c r="AL11" s="28" t="str">
        <f>IF(AND('Mapa de Riesgos'!$Y$46="Muy Alta",'Mapa de Riesgos'!$AA$46="Catastrófico"),CONCATENATE("R6C",'Mapa de Riesgos'!$O$46),"")</f>
        <v/>
      </c>
      <c r="AM11" s="29" t="str">
        <f>IF(AND('Mapa de Riesgos'!$Y$47="Muy Alta",'Mapa de Riesgos'!$AA$47="Catastrófico"),CONCATENATE("R6C",'Mapa de Riesgos'!$O$47),"")</f>
        <v/>
      </c>
      <c r="AN11" s="55"/>
      <c r="AO11" s="406"/>
      <c r="AP11" s="407"/>
      <c r="AQ11" s="407"/>
      <c r="AR11" s="407"/>
      <c r="AS11" s="407"/>
      <c r="AT11" s="408"/>
      <c r="AU11" s="55"/>
      <c r="AV11" s="55"/>
      <c r="AW11" s="55"/>
      <c r="AX11" s="55"/>
      <c r="AY11" s="55"/>
      <c r="AZ11" s="55"/>
      <c r="BA11" s="55"/>
      <c r="BB11" s="55"/>
      <c r="BC11" s="55"/>
      <c r="BD11" s="55"/>
      <c r="BE11" s="55"/>
      <c r="BF11" s="55"/>
      <c r="BG11" s="55"/>
      <c r="BH11" s="55"/>
      <c r="BI11" s="55"/>
      <c r="BJ11" s="55"/>
      <c r="BK11" s="55"/>
      <c r="BL11" s="55"/>
      <c r="BM11" s="55"/>
      <c r="BN11" s="55"/>
      <c r="BO11" s="55"/>
      <c r="BP11" s="55"/>
      <c r="BQ11" s="55"/>
      <c r="BR11" s="55"/>
      <c r="BS11" s="55"/>
      <c r="BT11" s="55"/>
      <c r="BU11" s="55"/>
      <c r="BV11" s="55"/>
      <c r="BW11" s="55"/>
      <c r="BX11" s="55"/>
    </row>
    <row r="12" spans="1:91" ht="15" customHeight="1">
      <c r="A12" s="55"/>
      <c r="B12" s="345"/>
      <c r="C12" s="345"/>
      <c r="D12" s="346"/>
      <c r="E12" s="386"/>
      <c r="F12" s="387"/>
      <c r="G12" s="387"/>
      <c r="H12" s="387"/>
      <c r="I12" s="388"/>
      <c r="J12" s="24" t="str">
        <f>IF(AND('Mapa de Riesgos'!$Y$48="Muy Alta",'Mapa de Riesgos'!$AA$48="Leve"),CONCATENATE("R7C",'Mapa de Riesgos'!$O$48),"")</f>
        <v/>
      </c>
      <c r="K12" s="25" t="str">
        <f>IF(AND('Mapa de Riesgos'!$Y$49="Muy Alta",'Mapa de Riesgos'!$AA$49="Leve"),CONCATENATE("R7C",'Mapa de Riesgos'!$O$49),"")</f>
        <v/>
      </c>
      <c r="L12" s="25" t="str">
        <f>IF(AND('Mapa de Riesgos'!$Y$50="Muy Alta",'Mapa de Riesgos'!$AA$50="Leve"),CONCATENATE("R7C",'Mapa de Riesgos'!$O$50),"")</f>
        <v/>
      </c>
      <c r="M12" s="25" t="str">
        <f>IF(AND('Mapa de Riesgos'!$Y$51="Muy Alta",'Mapa de Riesgos'!$AA$51="Leve"),CONCATENATE("R7C",'Mapa de Riesgos'!$O$51),"")</f>
        <v/>
      </c>
      <c r="N12" s="25" t="str">
        <f>IF(AND('Mapa de Riesgos'!$Y$52="Muy Alta",'Mapa de Riesgos'!$AA$52="Leve"),CONCATENATE("R7C",'Mapa de Riesgos'!$O$52),"")</f>
        <v/>
      </c>
      <c r="O12" s="26" t="str">
        <f>IF(AND('Mapa de Riesgos'!$Y$53="Muy Alta",'Mapa de Riesgos'!$AA$53="Leve"),CONCATENATE("R7C",'Mapa de Riesgos'!$O$53),"")</f>
        <v/>
      </c>
      <c r="P12" s="24" t="str">
        <f>IF(AND('Mapa de Riesgos'!$Y$48="Muy Alta",'Mapa de Riesgos'!$AA$48="Menor"),CONCATENATE("R7C",'Mapa de Riesgos'!$O$48),"")</f>
        <v/>
      </c>
      <c r="Q12" s="25" t="str">
        <f>IF(AND('Mapa de Riesgos'!$Y$49="Muy Alta",'Mapa de Riesgos'!$AA$49="Menor"),CONCATENATE("R7C",'Mapa de Riesgos'!$O$49),"")</f>
        <v/>
      </c>
      <c r="R12" s="25" t="str">
        <f>IF(AND('Mapa de Riesgos'!$Y$50="Muy Alta",'Mapa de Riesgos'!$AA$50="Menor"),CONCATENATE("R7C",'Mapa de Riesgos'!$O$50),"")</f>
        <v/>
      </c>
      <c r="S12" s="25" t="str">
        <f>IF(AND('Mapa de Riesgos'!$Y$51="Muy Alta",'Mapa de Riesgos'!$AA$51="Menor"),CONCATENATE("R7C",'Mapa de Riesgos'!$O$51),"")</f>
        <v/>
      </c>
      <c r="T12" s="25" t="str">
        <f>IF(AND('Mapa de Riesgos'!$Y$52="Muy Alta",'Mapa de Riesgos'!$AA$52="Menor"),CONCATENATE("R7C",'Mapa de Riesgos'!$O$52),"")</f>
        <v/>
      </c>
      <c r="U12" s="26" t="str">
        <f>IF(AND('Mapa de Riesgos'!$Y$53="Muy Alta",'Mapa de Riesgos'!$AA$53="Menor"),CONCATENATE("R7C",'Mapa de Riesgos'!$O$53),"")</f>
        <v/>
      </c>
      <c r="V12" s="24" t="str">
        <f>IF(AND('Mapa de Riesgos'!$Y$48="Muy Alta",'Mapa de Riesgos'!$AA$48="Moderado"),CONCATENATE("R7C",'Mapa de Riesgos'!$O$48),"")</f>
        <v/>
      </c>
      <c r="W12" s="25" t="str">
        <f>IF(AND('Mapa de Riesgos'!$Y$49="Muy Alta",'Mapa de Riesgos'!$AA$49="Moderado"),CONCATENATE("R7C",'Mapa de Riesgos'!$O$49),"")</f>
        <v/>
      </c>
      <c r="X12" s="25" t="str">
        <f>IF(AND('Mapa de Riesgos'!$Y$50="Muy Alta",'Mapa de Riesgos'!$AA$50="Moderado"),CONCATENATE("R7C",'Mapa de Riesgos'!$O$50),"")</f>
        <v/>
      </c>
      <c r="Y12" s="25" t="str">
        <f>IF(AND('Mapa de Riesgos'!$Y$51="Muy Alta",'Mapa de Riesgos'!$AA$51="Moderado"),CONCATENATE("R7C",'Mapa de Riesgos'!$O$51),"")</f>
        <v/>
      </c>
      <c r="Z12" s="25" t="str">
        <f>IF(AND('Mapa de Riesgos'!$Y$52="Muy Alta",'Mapa de Riesgos'!$AA$52="Moderado"),CONCATENATE("R7C",'Mapa de Riesgos'!$O$52),"")</f>
        <v/>
      </c>
      <c r="AA12" s="26" t="str">
        <f>IF(AND('Mapa de Riesgos'!$Y$53="Muy Alta",'Mapa de Riesgos'!$AA$53="Moderado"),CONCATENATE("R7C",'Mapa de Riesgos'!$O$53),"")</f>
        <v/>
      </c>
      <c r="AB12" s="24" t="str">
        <f>IF(AND('Mapa de Riesgos'!$Y$48="Muy Alta",'Mapa de Riesgos'!$AA$48="Mayor"),CONCATENATE("R7C",'Mapa de Riesgos'!$O$48),"")</f>
        <v/>
      </c>
      <c r="AC12" s="25" t="str">
        <f>IF(AND('Mapa de Riesgos'!$Y$49="Muy Alta",'Mapa de Riesgos'!$AA$49="Mayor"),CONCATENATE("R7C",'Mapa de Riesgos'!$O$49),"")</f>
        <v/>
      </c>
      <c r="AD12" s="25" t="str">
        <f>IF(AND('Mapa de Riesgos'!$Y$50="Muy Alta",'Mapa de Riesgos'!$AA$50="Mayor"),CONCATENATE("R7C",'Mapa de Riesgos'!$O$50),"")</f>
        <v/>
      </c>
      <c r="AE12" s="25" t="str">
        <f>IF(AND('Mapa de Riesgos'!$Y$51="Muy Alta",'Mapa de Riesgos'!$AA$51="Mayor"),CONCATENATE("R7C",'Mapa de Riesgos'!$O$51),"")</f>
        <v/>
      </c>
      <c r="AF12" s="25" t="str">
        <f>IF(AND('Mapa de Riesgos'!$Y$52="Muy Alta",'Mapa de Riesgos'!$AA$52="Mayor"),CONCATENATE("R7C",'Mapa de Riesgos'!$O$52),"")</f>
        <v/>
      </c>
      <c r="AG12" s="26" t="str">
        <f>IF(AND('Mapa de Riesgos'!$Y$53="Muy Alta",'Mapa de Riesgos'!$AA$53="Mayor"),CONCATENATE("R7C",'Mapa de Riesgos'!$O$53),"")</f>
        <v/>
      </c>
      <c r="AH12" s="27" t="str">
        <f>IF(AND('Mapa de Riesgos'!$Y$48="Muy Alta",'Mapa de Riesgos'!$AA$48="Catastrófico"),CONCATENATE("R7C",'Mapa de Riesgos'!$O$48),"")</f>
        <v/>
      </c>
      <c r="AI12" s="28" t="str">
        <f>IF(AND('Mapa de Riesgos'!$Y$49="Muy Alta",'Mapa de Riesgos'!$AA$49="Catastrófico"),CONCATENATE("R7C",'Mapa de Riesgos'!$O$49),"")</f>
        <v/>
      </c>
      <c r="AJ12" s="28" t="str">
        <f>IF(AND('Mapa de Riesgos'!$Y$50="Muy Alta",'Mapa de Riesgos'!$AA$50="Catastrófico"),CONCATENATE("R7C",'Mapa de Riesgos'!$O$50),"")</f>
        <v/>
      </c>
      <c r="AK12" s="28" t="str">
        <f>IF(AND('Mapa de Riesgos'!$Y$51="Muy Alta",'Mapa de Riesgos'!$AA$51="Catastrófico"),CONCATENATE("R7C",'Mapa de Riesgos'!$O$51),"")</f>
        <v/>
      </c>
      <c r="AL12" s="28" t="str">
        <f>IF(AND('Mapa de Riesgos'!$Y$52="Muy Alta",'Mapa de Riesgos'!$AA$52="Catastrófico"),CONCATENATE("R7C",'Mapa de Riesgos'!$O$52),"")</f>
        <v/>
      </c>
      <c r="AM12" s="29" t="str">
        <f>IF(AND('Mapa de Riesgos'!$Y$53="Muy Alta",'Mapa de Riesgos'!$AA$53="Catastrófico"),CONCATENATE("R7C",'Mapa de Riesgos'!$O$53),"")</f>
        <v/>
      </c>
      <c r="AN12" s="55"/>
      <c r="AO12" s="406"/>
      <c r="AP12" s="407"/>
      <c r="AQ12" s="407"/>
      <c r="AR12" s="407"/>
      <c r="AS12" s="407"/>
      <c r="AT12" s="408"/>
      <c r="AU12" s="55"/>
      <c r="AV12" s="55"/>
      <c r="AW12" s="55"/>
      <c r="AX12" s="55"/>
      <c r="AY12" s="55"/>
      <c r="AZ12" s="55"/>
      <c r="BA12" s="55"/>
      <c r="BB12" s="55"/>
      <c r="BC12" s="55"/>
      <c r="BD12" s="55"/>
      <c r="BE12" s="55"/>
      <c r="BF12" s="55"/>
      <c r="BG12" s="55"/>
      <c r="BH12" s="55"/>
      <c r="BI12" s="55"/>
      <c r="BJ12" s="55"/>
      <c r="BK12" s="55"/>
      <c r="BL12" s="55"/>
      <c r="BM12" s="55"/>
      <c r="BN12" s="55"/>
      <c r="BO12" s="55"/>
      <c r="BP12" s="55"/>
      <c r="BQ12" s="55"/>
      <c r="BR12" s="55"/>
      <c r="BS12" s="55"/>
      <c r="BT12" s="55"/>
      <c r="BU12" s="55"/>
      <c r="BV12" s="55"/>
      <c r="BW12" s="55"/>
      <c r="BX12" s="55"/>
    </row>
    <row r="13" spans="1:91" ht="15" customHeight="1">
      <c r="A13" s="55"/>
      <c r="B13" s="345"/>
      <c r="C13" s="345"/>
      <c r="D13" s="346"/>
      <c r="E13" s="386"/>
      <c r="F13" s="387"/>
      <c r="G13" s="387"/>
      <c r="H13" s="387"/>
      <c r="I13" s="388"/>
      <c r="J13" s="24" t="str">
        <f>IF(AND('Mapa de Riesgos'!$Y$54="Muy Alta",'Mapa de Riesgos'!$AA$54="Leve"),CONCATENATE("R8C",'Mapa de Riesgos'!$O$54),"")</f>
        <v/>
      </c>
      <c r="K13" s="25" t="str">
        <f>IF(AND('Mapa de Riesgos'!$Y$55="Muy Alta",'Mapa de Riesgos'!$AA$55="Leve"),CONCATENATE("R8C",'Mapa de Riesgos'!$O$55),"")</f>
        <v/>
      </c>
      <c r="L13" s="25" t="str">
        <f>IF(AND('Mapa de Riesgos'!$Y$56="Muy Alta",'Mapa de Riesgos'!$AA$56="Leve"),CONCATENATE("R8C",'Mapa de Riesgos'!$O$56),"")</f>
        <v/>
      </c>
      <c r="M13" s="25" t="str">
        <f>IF(AND('Mapa de Riesgos'!$Y$57="Muy Alta",'Mapa de Riesgos'!$AA$57="Leve"),CONCATENATE("R8C",'Mapa de Riesgos'!$O$57),"")</f>
        <v/>
      </c>
      <c r="N13" s="25" t="str">
        <f>IF(AND('Mapa de Riesgos'!$Y$58="Muy Alta",'Mapa de Riesgos'!$AA$58="Leve"),CONCATENATE("R8C",'Mapa de Riesgos'!$O$58),"")</f>
        <v/>
      </c>
      <c r="O13" s="26" t="str">
        <f>IF(AND('Mapa de Riesgos'!$Y$59="Muy Alta",'Mapa de Riesgos'!$AA$59="Leve"),CONCATENATE("R8C",'Mapa de Riesgos'!$O$59),"")</f>
        <v/>
      </c>
      <c r="P13" s="24" t="str">
        <f>IF(AND('Mapa de Riesgos'!$Y$54="Muy Alta",'Mapa de Riesgos'!$AA$54="Menor"),CONCATENATE("R8C",'Mapa de Riesgos'!$O$54),"")</f>
        <v/>
      </c>
      <c r="Q13" s="25" t="str">
        <f>IF(AND('Mapa de Riesgos'!$Y$55="Muy Alta",'Mapa de Riesgos'!$AA$55="Menor"),CONCATENATE("R8C",'Mapa de Riesgos'!$O$55),"")</f>
        <v/>
      </c>
      <c r="R13" s="25" t="str">
        <f>IF(AND('Mapa de Riesgos'!$Y$56="Muy Alta",'Mapa de Riesgos'!$AA$56="Menor"),CONCATENATE("R8C",'Mapa de Riesgos'!$O$56),"")</f>
        <v/>
      </c>
      <c r="S13" s="25" t="str">
        <f>IF(AND('Mapa de Riesgos'!$Y$57="Muy Alta",'Mapa de Riesgos'!$AA$57="Menor"),CONCATENATE("R8C",'Mapa de Riesgos'!$O$57),"")</f>
        <v/>
      </c>
      <c r="T13" s="25" t="str">
        <f>IF(AND('Mapa de Riesgos'!$Y$58="Muy Alta",'Mapa de Riesgos'!$AA$58="Menor"),CONCATENATE("R8C",'Mapa de Riesgos'!$O$58),"")</f>
        <v/>
      </c>
      <c r="U13" s="26" t="str">
        <f>IF(AND('Mapa de Riesgos'!$Y$59="Muy Alta",'Mapa de Riesgos'!$AA$59="Menor"),CONCATENATE("R8C",'Mapa de Riesgos'!$O$59),"")</f>
        <v/>
      </c>
      <c r="V13" s="24" t="str">
        <f>IF(AND('Mapa de Riesgos'!$Y$54="Muy Alta",'Mapa de Riesgos'!$AA$54="Moderado"),CONCATENATE("R8C",'Mapa de Riesgos'!$O$54),"")</f>
        <v/>
      </c>
      <c r="W13" s="25" t="str">
        <f>IF(AND('Mapa de Riesgos'!$Y$55="Muy Alta",'Mapa de Riesgos'!$AA$55="Moderado"),CONCATENATE("R8C",'Mapa de Riesgos'!$O$55),"")</f>
        <v/>
      </c>
      <c r="X13" s="25" t="str">
        <f>IF(AND('Mapa de Riesgos'!$Y$56="Muy Alta",'Mapa de Riesgos'!$AA$56="Moderado"),CONCATENATE("R8C",'Mapa de Riesgos'!$O$56),"")</f>
        <v/>
      </c>
      <c r="Y13" s="25" t="str">
        <f>IF(AND('Mapa de Riesgos'!$Y$57="Muy Alta",'Mapa de Riesgos'!$AA$57="Moderado"),CONCATENATE("R8C",'Mapa de Riesgos'!$O$57),"")</f>
        <v/>
      </c>
      <c r="Z13" s="25" t="str">
        <f>IF(AND('Mapa de Riesgos'!$Y$58="Muy Alta",'Mapa de Riesgos'!$AA$58="Moderado"),CONCATENATE("R8C",'Mapa de Riesgos'!$O$58),"")</f>
        <v/>
      </c>
      <c r="AA13" s="26" t="str">
        <f>IF(AND('Mapa de Riesgos'!$Y$59="Muy Alta",'Mapa de Riesgos'!$AA$59="Moderado"),CONCATENATE("R8C",'Mapa de Riesgos'!$O$59),"")</f>
        <v/>
      </c>
      <c r="AB13" s="24" t="str">
        <f>IF(AND('Mapa de Riesgos'!$Y$54="Muy Alta",'Mapa de Riesgos'!$AA$54="Mayor"),CONCATENATE("R8C",'Mapa de Riesgos'!$O$54),"")</f>
        <v/>
      </c>
      <c r="AC13" s="25" t="str">
        <f>IF(AND('Mapa de Riesgos'!$Y$55="Muy Alta",'Mapa de Riesgos'!$AA$55="Mayor"),CONCATENATE("R8C",'Mapa de Riesgos'!$O$55),"")</f>
        <v/>
      </c>
      <c r="AD13" s="25" t="str">
        <f>IF(AND('Mapa de Riesgos'!$Y$56="Muy Alta",'Mapa de Riesgos'!$AA$56="Mayor"),CONCATENATE("R8C",'Mapa de Riesgos'!$O$56),"")</f>
        <v/>
      </c>
      <c r="AE13" s="25" t="str">
        <f>IF(AND('Mapa de Riesgos'!$Y$57="Muy Alta",'Mapa de Riesgos'!$AA$57="Mayor"),CONCATENATE("R8C",'Mapa de Riesgos'!$O$57),"")</f>
        <v/>
      </c>
      <c r="AF13" s="25" t="str">
        <f>IF(AND('Mapa de Riesgos'!$Y$58="Muy Alta",'Mapa de Riesgos'!$AA$58="Mayor"),CONCATENATE("R8C",'Mapa de Riesgos'!$O$58),"")</f>
        <v/>
      </c>
      <c r="AG13" s="26" t="str">
        <f>IF(AND('Mapa de Riesgos'!$Y$59="Muy Alta",'Mapa de Riesgos'!$AA$59="Mayor"),CONCATENATE("R8C",'Mapa de Riesgos'!$O$59),"")</f>
        <v/>
      </c>
      <c r="AH13" s="27" t="str">
        <f>IF(AND('Mapa de Riesgos'!$Y$54="Muy Alta",'Mapa de Riesgos'!$AA$54="Catastrófico"),CONCATENATE("R8C",'Mapa de Riesgos'!$O$54),"")</f>
        <v/>
      </c>
      <c r="AI13" s="28" t="str">
        <f>IF(AND('Mapa de Riesgos'!$Y$55="Muy Alta",'Mapa de Riesgos'!$AA$55="Catastrófico"),CONCATENATE("R8C",'Mapa de Riesgos'!$O$55),"")</f>
        <v/>
      </c>
      <c r="AJ13" s="28" t="str">
        <f>IF(AND('Mapa de Riesgos'!$Y$56="Muy Alta",'Mapa de Riesgos'!$AA$56="Catastrófico"),CONCATENATE("R8C",'Mapa de Riesgos'!$O$56),"")</f>
        <v/>
      </c>
      <c r="AK13" s="28" t="str">
        <f>IF(AND('Mapa de Riesgos'!$Y$57="Muy Alta",'Mapa de Riesgos'!$AA$57="Catastrófico"),CONCATENATE("R8C",'Mapa de Riesgos'!$O$57),"")</f>
        <v/>
      </c>
      <c r="AL13" s="28" t="str">
        <f>IF(AND('Mapa de Riesgos'!$Y$58="Muy Alta",'Mapa de Riesgos'!$AA$58="Catastrófico"),CONCATENATE("R8C",'Mapa de Riesgos'!$O$58),"")</f>
        <v/>
      </c>
      <c r="AM13" s="29" t="str">
        <f>IF(AND('Mapa de Riesgos'!$Y$59="Muy Alta",'Mapa de Riesgos'!$AA$59="Catastrófico"),CONCATENATE("R8C",'Mapa de Riesgos'!$O$59),"")</f>
        <v/>
      </c>
      <c r="AN13" s="55"/>
      <c r="AO13" s="406"/>
      <c r="AP13" s="407"/>
      <c r="AQ13" s="407"/>
      <c r="AR13" s="407"/>
      <c r="AS13" s="407"/>
      <c r="AT13" s="408"/>
      <c r="AU13" s="55"/>
      <c r="AV13" s="55"/>
      <c r="AW13" s="55"/>
      <c r="AX13" s="55"/>
      <c r="AY13" s="55"/>
      <c r="AZ13" s="55"/>
      <c r="BA13" s="55"/>
      <c r="BB13" s="55"/>
      <c r="BC13" s="55"/>
      <c r="BD13" s="55"/>
      <c r="BE13" s="55"/>
      <c r="BF13" s="55"/>
      <c r="BG13" s="55"/>
      <c r="BH13" s="55"/>
      <c r="BI13" s="55"/>
      <c r="BJ13" s="55"/>
      <c r="BK13" s="55"/>
      <c r="BL13" s="55"/>
      <c r="BM13" s="55"/>
      <c r="BN13" s="55"/>
      <c r="BO13" s="55"/>
      <c r="BP13" s="55"/>
      <c r="BQ13" s="55"/>
      <c r="BR13" s="55"/>
      <c r="BS13" s="55"/>
      <c r="BT13" s="55"/>
      <c r="BU13" s="55"/>
      <c r="BV13" s="55"/>
      <c r="BW13" s="55"/>
      <c r="BX13" s="55"/>
    </row>
    <row r="14" spans="1:91" ht="15" customHeight="1">
      <c r="A14" s="55"/>
      <c r="B14" s="345"/>
      <c r="C14" s="345"/>
      <c r="D14" s="346"/>
      <c r="E14" s="386"/>
      <c r="F14" s="387"/>
      <c r="G14" s="387"/>
      <c r="H14" s="387"/>
      <c r="I14" s="388"/>
      <c r="J14" s="24" t="str">
        <f>IF(AND('Mapa de Riesgos'!$Y$60="Muy Alta",'Mapa de Riesgos'!$AA$60="Leve"),CONCATENATE("R9C",'Mapa de Riesgos'!$O$60),"")</f>
        <v/>
      </c>
      <c r="K14" s="25" t="str">
        <f>IF(AND('Mapa de Riesgos'!$Y$61="Muy Alta",'Mapa de Riesgos'!$AA$61="Leve"),CONCATENATE("R9C",'Mapa de Riesgos'!$O$61),"")</f>
        <v/>
      </c>
      <c r="L14" s="25" t="str">
        <f>IF(AND('Mapa de Riesgos'!$Y$62="Muy Alta",'Mapa de Riesgos'!$AA$62="Leve"),CONCATENATE("R9C",'Mapa de Riesgos'!$O$62),"")</f>
        <v/>
      </c>
      <c r="M14" s="25" t="str">
        <f>IF(AND('Mapa de Riesgos'!$Y$63="Muy Alta",'Mapa de Riesgos'!$AA$63="Leve"),CONCATENATE("R9C",'Mapa de Riesgos'!$O$63),"")</f>
        <v/>
      </c>
      <c r="N14" s="25" t="str">
        <f>IF(AND('Mapa de Riesgos'!$Y$64="Muy Alta",'Mapa de Riesgos'!$AA$64="Leve"),CONCATENATE("R9C",'Mapa de Riesgos'!$O$64),"")</f>
        <v/>
      </c>
      <c r="O14" s="26" t="str">
        <f>IF(AND('Mapa de Riesgos'!$Y$65="Muy Alta",'Mapa de Riesgos'!$AA$65="Leve"),CONCATENATE("R9C",'Mapa de Riesgos'!$O$65),"")</f>
        <v/>
      </c>
      <c r="P14" s="24" t="str">
        <f>IF(AND('Mapa de Riesgos'!$Y$60="Muy Alta",'Mapa de Riesgos'!$AA$60="Menor"),CONCATENATE("R9C",'Mapa de Riesgos'!$O$60),"")</f>
        <v/>
      </c>
      <c r="Q14" s="25" t="str">
        <f>IF(AND('Mapa de Riesgos'!$Y$61="Muy Alta",'Mapa de Riesgos'!$AA$61="Menor"),CONCATENATE("R9C",'Mapa de Riesgos'!$O$61),"")</f>
        <v/>
      </c>
      <c r="R14" s="25" t="str">
        <f>IF(AND('Mapa de Riesgos'!$Y$62="Muy Alta",'Mapa de Riesgos'!$AA$62="Menor"),CONCATENATE("R9C",'Mapa de Riesgos'!$O$62),"")</f>
        <v/>
      </c>
      <c r="S14" s="25" t="str">
        <f>IF(AND('Mapa de Riesgos'!$Y$63="Muy Alta",'Mapa de Riesgos'!$AA$63="Menor"),CONCATENATE("R9C",'Mapa de Riesgos'!$O$63),"")</f>
        <v/>
      </c>
      <c r="T14" s="25" t="str">
        <f>IF(AND('Mapa de Riesgos'!$Y$64="Muy Alta",'Mapa de Riesgos'!$AA$64="Menor"),CONCATENATE("R9C",'Mapa de Riesgos'!$O$64),"")</f>
        <v/>
      </c>
      <c r="U14" s="26" t="str">
        <f>IF(AND('Mapa de Riesgos'!$Y$65="Muy Alta",'Mapa de Riesgos'!$AA$65="Menor"),CONCATENATE("R9C",'Mapa de Riesgos'!$O$65),"")</f>
        <v/>
      </c>
      <c r="V14" s="24" t="str">
        <f>IF(AND('Mapa de Riesgos'!$Y$60="Muy Alta",'Mapa de Riesgos'!$AA$60="Moderado"),CONCATENATE("R9C",'Mapa de Riesgos'!$O$60),"")</f>
        <v/>
      </c>
      <c r="W14" s="25" t="str">
        <f>IF(AND('Mapa de Riesgos'!$Y$61="Muy Alta",'Mapa de Riesgos'!$AA$61="Moderado"),CONCATENATE("R9C",'Mapa de Riesgos'!$O$61),"")</f>
        <v/>
      </c>
      <c r="X14" s="25" t="str">
        <f>IF(AND('Mapa de Riesgos'!$Y$62="Muy Alta",'Mapa de Riesgos'!$AA$62="Moderado"),CONCATENATE("R9C",'Mapa de Riesgos'!$O$62),"")</f>
        <v/>
      </c>
      <c r="Y14" s="25" t="str">
        <f>IF(AND('Mapa de Riesgos'!$Y$63="Muy Alta",'Mapa de Riesgos'!$AA$63="Moderado"),CONCATENATE("R9C",'Mapa de Riesgos'!$O$63),"")</f>
        <v/>
      </c>
      <c r="Z14" s="25" t="str">
        <f>IF(AND('Mapa de Riesgos'!$Y$64="Muy Alta",'Mapa de Riesgos'!$AA$64="Moderado"),CONCATENATE("R9C",'Mapa de Riesgos'!$O$64),"")</f>
        <v/>
      </c>
      <c r="AA14" s="26" t="str">
        <f>IF(AND('Mapa de Riesgos'!$Y$65="Muy Alta",'Mapa de Riesgos'!$AA$65="Moderado"),CONCATENATE("R9C",'Mapa de Riesgos'!$O$65),"")</f>
        <v/>
      </c>
      <c r="AB14" s="24" t="str">
        <f>IF(AND('Mapa de Riesgos'!$Y$60="Muy Alta",'Mapa de Riesgos'!$AA$60="Mayor"),CONCATENATE("R9C",'Mapa de Riesgos'!$O$60),"")</f>
        <v/>
      </c>
      <c r="AC14" s="25" t="str">
        <f>IF(AND('Mapa de Riesgos'!$Y$61="Muy Alta",'Mapa de Riesgos'!$AA$61="Mayor"),CONCATENATE("R9C",'Mapa de Riesgos'!$O$61),"")</f>
        <v/>
      </c>
      <c r="AD14" s="25" t="str">
        <f>IF(AND('Mapa de Riesgos'!$Y$62="Muy Alta",'Mapa de Riesgos'!$AA$62="Mayor"),CONCATENATE("R9C",'Mapa de Riesgos'!$O$62),"")</f>
        <v/>
      </c>
      <c r="AE14" s="25" t="str">
        <f>IF(AND('Mapa de Riesgos'!$Y$63="Muy Alta",'Mapa de Riesgos'!$AA$63="Mayor"),CONCATENATE("R9C",'Mapa de Riesgos'!$O$63),"")</f>
        <v/>
      </c>
      <c r="AF14" s="25" t="str">
        <f>IF(AND('Mapa de Riesgos'!$Y$64="Muy Alta",'Mapa de Riesgos'!$AA$64="Mayor"),CONCATENATE("R9C",'Mapa de Riesgos'!$O$64),"")</f>
        <v/>
      </c>
      <c r="AG14" s="26" t="str">
        <f>IF(AND('Mapa de Riesgos'!$Y$65="Muy Alta",'Mapa de Riesgos'!$AA$65="Mayor"),CONCATENATE("R9C",'Mapa de Riesgos'!$O$65),"")</f>
        <v/>
      </c>
      <c r="AH14" s="27" t="str">
        <f>IF(AND('Mapa de Riesgos'!$Y$60="Muy Alta",'Mapa de Riesgos'!$AA$60="Catastrófico"),CONCATENATE("R9C",'Mapa de Riesgos'!$O$60),"")</f>
        <v/>
      </c>
      <c r="AI14" s="28" t="str">
        <f>IF(AND('Mapa de Riesgos'!$Y$61="Muy Alta",'Mapa de Riesgos'!$AA$61="Catastrófico"),CONCATENATE("R9C",'Mapa de Riesgos'!$O$61),"")</f>
        <v/>
      </c>
      <c r="AJ14" s="28" t="str">
        <f>IF(AND('Mapa de Riesgos'!$Y$62="Muy Alta",'Mapa de Riesgos'!$AA$62="Catastrófico"),CONCATENATE("R9C",'Mapa de Riesgos'!$O$62),"")</f>
        <v/>
      </c>
      <c r="AK14" s="28" t="str">
        <f>IF(AND('Mapa de Riesgos'!$Y$63="Muy Alta",'Mapa de Riesgos'!$AA$63="Catastrófico"),CONCATENATE("R9C",'Mapa de Riesgos'!$O$63),"")</f>
        <v/>
      </c>
      <c r="AL14" s="28" t="str">
        <f>IF(AND('Mapa de Riesgos'!$Y$64="Muy Alta",'Mapa de Riesgos'!$AA$64="Catastrófico"),CONCATENATE("R9C",'Mapa de Riesgos'!$O$64),"")</f>
        <v/>
      </c>
      <c r="AM14" s="29" t="str">
        <f>IF(AND('Mapa de Riesgos'!$Y$65="Muy Alta",'Mapa de Riesgos'!$AA$65="Catastrófico"),CONCATENATE("R9C",'Mapa de Riesgos'!$O$65),"")</f>
        <v/>
      </c>
      <c r="AN14" s="55"/>
      <c r="AO14" s="406"/>
      <c r="AP14" s="407"/>
      <c r="AQ14" s="407"/>
      <c r="AR14" s="407"/>
      <c r="AS14" s="407"/>
      <c r="AT14" s="408"/>
      <c r="AU14" s="55"/>
      <c r="AV14" s="55"/>
      <c r="AW14" s="55"/>
      <c r="AX14" s="55"/>
      <c r="AY14" s="55"/>
      <c r="AZ14" s="55"/>
      <c r="BA14" s="55"/>
      <c r="BB14" s="55"/>
      <c r="BC14" s="55"/>
      <c r="BD14" s="55"/>
      <c r="BE14" s="55"/>
      <c r="BF14" s="55"/>
      <c r="BG14" s="55"/>
      <c r="BH14" s="55"/>
      <c r="BI14" s="55"/>
      <c r="BJ14" s="55"/>
      <c r="BK14" s="55"/>
      <c r="BL14" s="55"/>
      <c r="BM14" s="55"/>
      <c r="BN14" s="55"/>
      <c r="BO14" s="55"/>
      <c r="BP14" s="55"/>
      <c r="BQ14" s="55"/>
      <c r="BR14" s="55"/>
      <c r="BS14" s="55"/>
      <c r="BT14" s="55"/>
      <c r="BU14" s="55"/>
      <c r="BV14" s="55"/>
      <c r="BW14" s="55"/>
      <c r="BX14" s="55"/>
    </row>
    <row r="15" spans="1:91" ht="15.75" customHeight="1" thickBot="1">
      <c r="A15" s="55"/>
      <c r="B15" s="345"/>
      <c r="C15" s="345"/>
      <c r="D15" s="346"/>
      <c r="E15" s="389"/>
      <c r="F15" s="390"/>
      <c r="G15" s="390"/>
      <c r="H15" s="390"/>
      <c r="I15" s="391"/>
      <c r="J15" s="30" t="str">
        <f>IF(AND('Mapa de Riesgos'!$Y$66="Muy Alta",'Mapa de Riesgos'!$AA$66="Leve"),CONCATENATE("R10C",'Mapa de Riesgos'!$O$66),"")</f>
        <v/>
      </c>
      <c r="K15" s="31" t="str">
        <f>IF(AND('Mapa de Riesgos'!$Y$67="Muy Alta",'Mapa de Riesgos'!$AA$67="Leve"),CONCATENATE("R10C",'Mapa de Riesgos'!$O$67),"")</f>
        <v/>
      </c>
      <c r="L15" s="31" t="str">
        <f>IF(AND('Mapa de Riesgos'!$Y$68="Muy Alta",'Mapa de Riesgos'!$AA$68="Leve"),CONCATENATE("R10C",'Mapa de Riesgos'!$O$68),"")</f>
        <v/>
      </c>
      <c r="M15" s="31" t="str">
        <f>IF(AND('Mapa de Riesgos'!$Y$69="Muy Alta",'Mapa de Riesgos'!$AA$69="Leve"),CONCATENATE("R10C",'Mapa de Riesgos'!$O$69),"")</f>
        <v/>
      </c>
      <c r="N15" s="31" t="str">
        <f>IF(AND('Mapa de Riesgos'!$Y$70="Muy Alta",'Mapa de Riesgos'!$AA$70="Leve"),CONCATENATE("R10C",'Mapa de Riesgos'!$O$70),"")</f>
        <v/>
      </c>
      <c r="O15" s="32" t="str">
        <f>IF(AND('Mapa de Riesgos'!$Y$71="Muy Alta",'Mapa de Riesgos'!$AA$71="Leve"),CONCATENATE("R10C",'Mapa de Riesgos'!$O$71),"")</f>
        <v/>
      </c>
      <c r="P15" s="24" t="str">
        <f>IF(AND('Mapa de Riesgos'!$Y$66="Muy Alta",'Mapa de Riesgos'!$AA$66="Menor"),CONCATENATE("R10C",'Mapa de Riesgos'!$O$66),"")</f>
        <v/>
      </c>
      <c r="Q15" s="25" t="str">
        <f>IF(AND('Mapa de Riesgos'!$Y$67="Muy Alta",'Mapa de Riesgos'!$AA$67="Menor"),CONCATENATE("R10C",'Mapa de Riesgos'!$O$67),"")</f>
        <v/>
      </c>
      <c r="R15" s="25" t="str">
        <f>IF(AND('Mapa de Riesgos'!$Y$68="Muy Alta",'Mapa de Riesgos'!$AA$68="Menor"),CONCATENATE("R10C",'Mapa de Riesgos'!$O$68),"")</f>
        <v/>
      </c>
      <c r="S15" s="25" t="str">
        <f>IF(AND('Mapa de Riesgos'!$Y$69="Muy Alta",'Mapa de Riesgos'!$AA$69="Menor"),CONCATENATE("R10C",'Mapa de Riesgos'!$O$69),"")</f>
        <v/>
      </c>
      <c r="T15" s="25" t="str">
        <f>IF(AND('Mapa de Riesgos'!$Y$70="Muy Alta",'Mapa de Riesgos'!$AA$70="Menor"),CONCATENATE("R10C",'Mapa de Riesgos'!$O$70),"")</f>
        <v/>
      </c>
      <c r="U15" s="26" t="str">
        <f>IF(AND('Mapa de Riesgos'!$Y$71="Muy Alta",'Mapa de Riesgos'!$AA$71="Menor"),CONCATENATE("R10C",'Mapa de Riesgos'!$O$71),"")</f>
        <v/>
      </c>
      <c r="V15" s="30" t="str">
        <f>IF(AND('Mapa de Riesgos'!$Y$66="Muy Alta",'Mapa de Riesgos'!$AA$66="Moderado"),CONCATENATE("R10C",'Mapa de Riesgos'!$O$66),"")</f>
        <v/>
      </c>
      <c r="W15" s="31" t="str">
        <f>IF(AND('Mapa de Riesgos'!$Y$67="Muy Alta",'Mapa de Riesgos'!$AA$67="Moderado"),CONCATENATE("R10C",'Mapa de Riesgos'!$O$67),"")</f>
        <v/>
      </c>
      <c r="X15" s="31" t="str">
        <f>IF(AND('Mapa de Riesgos'!$Y$68="Muy Alta",'Mapa de Riesgos'!$AA$68="Moderado"),CONCATENATE("R10C",'Mapa de Riesgos'!$O$68),"")</f>
        <v/>
      </c>
      <c r="Y15" s="31" t="str">
        <f>IF(AND('Mapa de Riesgos'!$Y$69="Muy Alta",'Mapa de Riesgos'!$AA$69="Moderado"),CONCATENATE("R10C",'Mapa de Riesgos'!$O$69),"")</f>
        <v/>
      </c>
      <c r="Z15" s="31" t="str">
        <f>IF(AND('Mapa de Riesgos'!$Y$70="Muy Alta",'Mapa de Riesgos'!$AA$70="Moderado"),CONCATENATE("R10C",'Mapa de Riesgos'!$O$70),"")</f>
        <v/>
      </c>
      <c r="AA15" s="32" t="str">
        <f>IF(AND('Mapa de Riesgos'!$Y$71="Muy Alta",'Mapa de Riesgos'!$AA$71="Moderado"),CONCATENATE("R10C",'Mapa de Riesgos'!$O$71),"")</f>
        <v/>
      </c>
      <c r="AB15" s="24" t="str">
        <f>IF(AND('Mapa de Riesgos'!$Y$66="Muy Alta",'Mapa de Riesgos'!$AA$66="Mayor"),CONCATENATE("R10C",'Mapa de Riesgos'!$O$66),"")</f>
        <v/>
      </c>
      <c r="AC15" s="25" t="str">
        <f>IF(AND('Mapa de Riesgos'!$Y$67="Muy Alta",'Mapa de Riesgos'!$AA$67="Mayor"),CONCATENATE("R10C",'Mapa de Riesgos'!$O$67),"")</f>
        <v/>
      </c>
      <c r="AD15" s="25" t="str">
        <f>IF(AND('Mapa de Riesgos'!$Y$68="Muy Alta",'Mapa de Riesgos'!$AA$68="Mayor"),CONCATENATE("R10C",'Mapa de Riesgos'!$O$68),"")</f>
        <v/>
      </c>
      <c r="AE15" s="25" t="str">
        <f>IF(AND('Mapa de Riesgos'!$Y$69="Muy Alta",'Mapa de Riesgos'!$AA$69="Mayor"),CONCATENATE("R10C",'Mapa de Riesgos'!$O$69),"")</f>
        <v/>
      </c>
      <c r="AF15" s="25" t="str">
        <f>IF(AND('Mapa de Riesgos'!$Y$70="Muy Alta",'Mapa de Riesgos'!$AA$70="Mayor"),CONCATENATE("R10C",'Mapa de Riesgos'!$O$70),"")</f>
        <v/>
      </c>
      <c r="AG15" s="26" t="str">
        <f>IF(AND('Mapa de Riesgos'!$Y$71="Muy Alta",'Mapa de Riesgos'!$AA$71="Mayor"),CONCATENATE("R10C",'Mapa de Riesgos'!$O$71),"")</f>
        <v/>
      </c>
      <c r="AH15" s="33" t="str">
        <f>IF(AND('Mapa de Riesgos'!$Y$66="Muy Alta",'Mapa de Riesgos'!$AA$66="Catastrófico"),CONCATENATE("R10C",'Mapa de Riesgos'!$O$66),"")</f>
        <v/>
      </c>
      <c r="AI15" s="34" t="str">
        <f>IF(AND('Mapa de Riesgos'!$Y$67="Muy Alta",'Mapa de Riesgos'!$AA$67="Catastrófico"),CONCATENATE("R10C",'Mapa de Riesgos'!$O$67),"")</f>
        <v/>
      </c>
      <c r="AJ15" s="34" t="str">
        <f>IF(AND('Mapa de Riesgos'!$Y$68="Muy Alta",'Mapa de Riesgos'!$AA$68="Catastrófico"),CONCATENATE("R10C",'Mapa de Riesgos'!$O$68),"")</f>
        <v/>
      </c>
      <c r="AK15" s="34" t="str">
        <f>IF(AND('Mapa de Riesgos'!$Y$69="Muy Alta",'Mapa de Riesgos'!$AA$69="Catastrófico"),CONCATENATE("R10C",'Mapa de Riesgos'!$O$69),"")</f>
        <v/>
      </c>
      <c r="AL15" s="34" t="str">
        <f>IF(AND('Mapa de Riesgos'!$Y$70="Muy Alta",'Mapa de Riesgos'!$AA$70="Catastrófico"),CONCATENATE("R10C",'Mapa de Riesgos'!$O$70),"")</f>
        <v/>
      </c>
      <c r="AM15" s="35" t="str">
        <f>IF(AND('Mapa de Riesgos'!$Y$71="Muy Alta",'Mapa de Riesgos'!$AA$71="Catastrófico"),CONCATENATE("R10C",'Mapa de Riesgos'!$O$71),"")</f>
        <v/>
      </c>
      <c r="AN15" s="55"/>
      <c r="AO15" s="409"/>
      <c r="AP15" s="410"/>
      <c r="AQ15" s="410"/>
      <c r="AR15" s="410"/>
      <c r="AS15" s="410"/>
      <c r="AT15" s="411"/>
      <c r="AU15" s="55"/>
      <c r="AV15" s="55"/>
      <c r="AW15" s="55"/>
      <c r="AX15" s="55"/>
      <c r="AY15" s="55"/>
      <c r="AZ15" s="55"/>
      <c r="BA15" s="55"/>
      <c r="BB15" s="55"/>
      <c r="BC15" s="55"/>
      <c r="BD15" s="55"/>
      <c r="BE15" s="55"/>
      <c r="BF15" s="55"/>
      <c r="BG15" s="55"/>
      <c r="BH15" s="55"/>
      <c r="BI15" s="55"/>
      <c r="BJ15" s="55"/>
      <c r="BK15" s="55"/>
      <c r="BL15" s="55"/>
      <c r="BM15" s="55"/>
      <c r="BN15" s="55"/>
      <c r="BO15" s="55"/>
      <c r="BP15" s="55"/>
      <c r="BQ15" s="55"/>
      <c r="BR15" s="55"/>
      <c r="BS15" s="55"/>
      <c r="BT15" s="55"/>
      <c r="BU15" s="55"/>
      <c r="BV15" s="55"/>
      <c r="BW15" s="55"/>
      <c r="BX15" s="55"/>
    </row>
    <row r="16" spans="1:91" ht="15" customHeight="1">
      <c r="A16" s="55"/>
      <c r="B16" s="345"/>
      <c r="C16" s="345"/>
      <c r="D16" s="346"/>
      <c r="E16" s="383" t="s">
        <v>140</v>
      </c>
      <c r="F16" s="384"/>
      <c r="G16" s="384"/>
      <c r="H16" s="384"/>
      <c r="I16" s="384"/>
      <c r="J16" s="36" t="str">
        <f>IF(AND('Mapa de Riesgos'!$Y$12="Alta",'Mapa de Riesgos'!$AA$12="Leve"),CONCATENATE("R1C",'Mapa de Riesgos'!$O$12),"")</f>
        <v/>
      </c>
      <c r="K16" s="37" t="str">
        <f>IF(AND('Mapa de Riesgos'!$Y$13="Alta",'Mapa de Riesgos'!$AA$13="Leve"),CONCATENATE("R1C",'Mapa de Riesgos'!$O$13),"")</f>
        <v/>
      </c>
      <c r="L16" s="37" t="str">
        <f>IF(AND('Mapa de Riesgos'!$Y$14="Alta",'Mapa de Riesgos'!$AA$14="Leve"),CONCATENATE("R1C",'Mapa de Riesgos'!$O$14),"")</f>
        <v/>
      </c>
      <c r="M16" s="37" t="str">
        <f>IF(AND('Mapa de Riesgos'!$Y$15="Alta",'Mapa de Riesgos'!$AA$15="Leve"),CONCATENATE("R1C",'Mapa de Riesgos'!$O$15),"")</f>
        <v/>
      </c>
      <c r="N16" s="37" t="str">
        <f>IF(AND('Mapa de Riesgos'!$Y$16="Alta",'Mapa de Riesgos'!$AA$16="Leve"),CONCATENATE("R1C",'Mapa de Riesgos'!$O$16),"")</f>
        <v/>
      </c>
      <c r="O16" s="38" t="str">
        <f>IF(AND('Mapa de Riesgos'!$Y$17="Alta",'Mapa de Riesgos'!$AA$17="Leve"),CONCATENATE("R1C",'Mapa de Riesgos'!$O$17),"")</f>
        <v/>
      </c>
      <c r="P16" s="36" t="str">
        <f>IF(AND('Mapa de Riesgos'!$Y$12="Alta",'Mapa de Riesgos'!$AA$12="Menor"),CONCATENATE("R1C",'Mapa de Riesgos'!$O$12),"")</f>
        <v/>
      </c>
      <c r="Q16" s="37" t="str">
        <f>IF(AND('Mapa de Riesgos'!$Y$13="Alta",'Mapa de Riesgos'!$AA$13="Menor"),CONCATENATE("R1C",'Mapa de Riesgos'!$O$13),"")</f>
        <v/>
      </c>
      <c r="R16" s="37" t="str">
        <f>IF(AND('Mapa de Riesgos'!$Y$14="Alta",'Mapa de Riesgos'!$AA$14="Menor"),CONCATENATE("R1C",'Mapa de Riesgos'!$O$14),"")</f>
        <v/>
      </c>
      <c r="S16" s="37" t="str">
        <f>IF(AND('Mapa de Riesgos'!$Y$15="Alta",'Mapa de Riesgos'!$AA$15="Menor"),CONCATENATE("R1C",'Mapa de Riesgos'!$O$15),"")</f>
        <v/>
      </c>
      <c r="T16" s="37" t="str">
        <f>IF(AND('Mapa de Riesgos'!$Y$16="Alta",'Mapa de Riesgos'!$AA$16="Menor"),CONCATENATE("R1C",'Mapa de Riesgos'!$O$16),"")</f>
        <v/>
      </c>
      <c r="U16" s="38" t="str">
        <f>IF(AND('Mapa de Riesgos'!$Y$17="Alta",'Mapa de Riesgos'!$AA$17="Menor"),CONCATENATE("R1C",'Mapa de Riesgos'!$O$17),"")</f>
        <v/>
      </c>
      <c r="V16" s="18" t="str">
        <f>IF(AND('Mapa de Riesgos'!$Y$12="Alta",'Mapa de Riesgos'!$AA$12="Moderado"),CONCATENATE("R1C",'Mapa de Riesgos'!$O$12),"")</f>
        <v/>
      </c>
      <c r="W16" s="19" t="str">
        <f>IF(AND('Mapa de Riesgos'!$Y$13="Alta",'Mapa de Riesgos'!$AA$13="Moderado"),CONCATENATE("R1C",'Mapa de Riesgos'!$O$13),"")</f>
        <v/>
      </c>
      <c r="X16" s="19" t="str">
        <f>IF(AND('Mapa de Riesgos'!$Y$14="Alta",'Mapa de Riesgos'!$AA$14="Moderado"),CONCATENATE("R1C",'Mapa de Riesgos'!$O$14),"")</f>
        <v/>
      </c>
      <c r="Y16" s="19" t="str">
        <f>IF(AND('Mapa de Riesgos'!$Y$15="Alta",'Mapa de Riesgos'!$AA$15="Moderado"),CONCATENATE("R1C",'Mapa de Riesgos'!$O$15),"")</f>
        <v/>
      </c>
      <c r="Z16" s="19" t="str">
        <f>IF(AND('Mapa de Riesgos'!$Y$16="Alta",'Mapa de Riesgos'!$AA$16="Moderado"),CONCATENATE("R1C",'Mapa de Riesgos'!$O$16),"")</f>
        <v/>
      </c>
      <c r="AA16" s="20" t="str">
        <f>IF(AND('Mapa de Riesgos'!$Y$17="Alta",'Mapa de Riesgos'!$AA$17="Moderado"),CONCATENATE("R1C",'Mapa de Riesgos'!$O$17),"")</f>
        <v/>
      </c>
      <c r="AB16" s="18" t="str">
        <f>IF(AND('Mapa de Riesgos'!$Y$12="Alta",'Mapa de Riesgos'!$AA$12="Mayor"),CONCATENATE("R1C",'Mapa de Riesgos'!$O$12),"")</f>
        <v/>
      </c>
      <c r="AC16" s="19" t="str">
        <f>IF(AND('Mapa de Riesgos'!$Y$13="Alta",'Mapa de Riesgos'!$AA$13="Mayor"),CONCATENATE("R1C",'Mapa de Riesgos'!$O$13),"")</f>
        <v/>
      </c>
      <c r="AD16" s="19" t="str">
        <f>IF(AND('Mapa de Riesgos'!$Y$14="Alta",'Mapa de Riesgos'!$AA$14="Mayor"),CONCATENATE("R1C",'Mapa de Riesgos'!$O$14),"")</f>
        <v/>
      </c>
      <c r="AE16" s="19" t="str">
        <f>IF(AND('Mapa de Riesgos'!$Y$15="Alta",'Mapa de Riesgos'!$AA$15="Mayor"),CONCATENATE("R1C",'Mapa de Riesgos'!$O$15),"")</f>
        <v/>
      </c>
      <c r="AF16" s="19" t="str">
        <f>IF(AND('Mapa de Riesgos'!$Y$16="Alta",'Mapa de Riesgos'!$AA$16="Mayor"),CONCATENATE("R1C",'Mapa de Riesgos'!$O$16),"")</f>
        <v/>
      </c>
      <c r="AG16" s="20" t="str">
        <f>IF(AND('Mapa de Riesgos'!$Y$17="Alta",'Mapa de Riesgos'!$AA$17="Mayor"),CONCATENATE("R1C",'Mapa de Riesgos'!$O$17),"")</f>
        <v/>
      </c>
      <c r="AH16" s="21" t="str">
        <f>IF(AND('Mapa de Riesgos'!$Y$12="Alta",'Mapa de Riesgos'!$AA$12="Catastrófico"),CONCATENATE("R1C",'Mapa de Riesgos'!$O$12),"")</f>
        <v/>
      </c>
      <c r="AI16" s="22" t="str">
        <f>IF(AND('Mapa de Riesgos'!$Y$13="Alta",'Mapa de Riesgos'!$AA$13="Catastrófico"),CONCATENATE("R1C",'Mapa de Riesgos'!$O$13),"")</f>
        <v/>
      </c>
      <c r="AJ16" s="22" t="str">
        <f>IF(AND('Mapa de Riesgos'!$Y$14="Alta",'Mapa de Riesgos'!$AA$14="Catastrófico"),CONCATENATE("R1C",'Mapa de Riesgos'!$O$14),"")</f>
        <v/>
      </c>
      <c r="AK16" s="22" t="str">
        <f>IF(AND('Mapa de Riesgos'!$Y$15="Alta",'Mapa de Riesgos'!$AA$15="Catastrófico"),CONCATENATE("R1C",'Mapa de Riesgos'!$O$15),"")</f>
        <v/>
      </c>
      <c r="AL16" s="22" t="str">
        <f>IF(AND('Mapa de Riesgos'!$Y$16="Alta",'Mapa de Riesgos'!$AA$16="Catastrófico"),CONCATENATE("R1C",'Mapa de Riesgos'!$O$16),"")</f>
        <v/>
      </c>
      <c r="AM16" s="23" t="str">
        <f>IF(AND('Mapa de Riesgos'!$Y$17="Alta",'Mapa de Riesgos'!$AA$17="Catastrófico"),CONCATENATE("R1C",'Mapa de Riesgos'!$O$17),"")</f>
        <v/>
      </c>
      <c r="AN16" s="55"/>
      <c r="AO16" s="393" t="s">
        <v>141</v>
      </c>
      <c r="AP16" s="394"/>
      <c r="AQ16" s="394"/>
      <c r="AR16" s="394"/>
      <c r="AS16" s="394"/>
      <c r="AT16" s="395"/>
      <c r="AU16" s="55"/>
      <c r="AV16" s="55"/>
      <c r="AW16" s="55"/>
      <c r="AX16" s="55"/>
      <c r="AY16" s="55"/>
      <c r="AZ16" s="55"/>
      <c r="BA16" s="55"/>
      <c r="BB16" s="55"/>
      <c r="BC16" s="55"/>
      <c r="BD16" s="55"/>
      <c r="BE16" s="55"/>
      <c r="BF16" s="55"/>
      <c r="BG16" s="55"/>
      <c r="BH16" s="55"/>
      <c r="BI16" s="55"/>
      <c r="BJ16" s="55"/>
      <c r="BK16" s="55"/>
      <c r="BL16" s="55"/>
      <c r="BM16" s="55"/>
      <c r="BN16" s="55"/>
      <c r="BO16" s="55"/>
      <c r="BP16" s="55"/>
      <c r="BQ16" s="55"/>
      <c r="BR16" s="55"/>
      <c r="BS16" s="55"/>
      <c r="BT16" s="55"/>
      <c r="BU16" s="55"/>
      <c r="BV16" s="55"/>
      <c r="BW16" s="55"/>
      <c r="BX16" s="55"/>
    </row>
    <row r="17" spans="1:76" ht="15" customHeight="1">
      <c r="A17" s="55"/>
      <c r="B17" s="345"/>
      <c r="C17" s="345"/>
      <c r="D17" s="346"/>
      <c r="E17" s="402"/>
      <c r="F17" s="387"/>
      <c r="G17" s="387"/>
      <c r="H17" s="387"/>
      <c r="I17" s="387"/>
      <c r="J17" s="39" t="str">
        <f>IF(AND('Mapa de Riesgos'!$Y$18="Alta",'Mapa de Riesgos'!$AA$18="Leve"),CONCATENATE("R2C",'Mapa de Riesgos'!$O$18),"")</f>
        <v/>
      </c>
      <c r="K17" s="40" t="str">
        <f>IF(AND('Mapa de Riesgos'!$Y$19="Alta",'Mapa de Riesgos'!$AA$19="Leve"),CONCATENATE("R2C",'Mapa de Riesgos'!$O$19),"")</f>
        <v/>
      </c>
      <c r="L17" s="40" t="str">
        <f>IF(AND('Mapa de Riesgos'!$Y$20="Alta",'Mapa de Riesgos'!$AA$20="Leve"),CONCATENATE("R2C",'Mapa de Riesgos'!$O$20),"")</f>
        <v/>
      </c>
      <c r="M17" s="40" t="str">
        <f>IF(AND('Mapa de Riesgos'!$Y$21="Alta",'Mapa de Riesgos'!$AA$21="Leve"),CONCATENATE("R2C",'Mapa de Riesgos'!$O$21),"")</f>
        <v/>
      </c>
      <c r="N17" s="40" t="str">
        <f>IF(AND('Mapa de Riesgos'!$Y$22="Alta",'Mapa de Riesgos'!$AA$22="Leve"),CONCATENATE("R2C",'Mapa de Riesgos'!$O$22),"")</f>
        <v/>
      </c>
      <c r="O17" s="41" t="str">
        <f>IF(AND('Mapa de Riesgos'!$Y$23="Alta",'Mapa de Riesgos'!$AA$23="Leve"),CONCATENATE("R2C",'Mapa de Riesgos'!$O$23),"")</f>
        <v/>
      </c>
      <c r="P17" s="39" t="str">
        <f>IF(AND('Mapa de Riesgos'!$Y$18="Alta",'Mapa de Riesgos'!$AA$18="Menor"),CONCATENATE("R2C",'Mapa de Riesgos'!$O$18),"")</f>
        <v/>
      </c>
      <c r="Q17" s="40" t="str">
        <f>IF(AND('Mapa de Riesgos'!$Y$19="Alta",'Mapa de Riesgos'!$AA$19="Menor"),CONCATENATE("R2C",'Mapa de Riesgos'!$O$19),"")</f>
        <v/>
      </c>
      <c r="R17" s="40" t="str">
        <f>IF(AND('Mapa de Riesgos'!$Y$20="Alta",'Mapa de Riesgos'!$AA$20="Menor"),CONCATENATE("R2C",'Mapa de Riesgos'!$O$20),"")</f>
        <v/>
      </c>
      <c r="S17" s="40" t="str">
        <f>IF(AND('Mapa de Riesgos'!$Y$21="Alta",'Mapa de Riesgos'!$AA$21="Menor"),CONCATENATE("R2C",'Mapa de Riesgos'!$O$21),"")</f>
        <v/>
      </c>
      <c r="T17" s="40" t="str">
        <f>IF(AND('Mapa de Riesgos'!$Y$22="Alta",'Mapa de Riesgos'!$AA$22="Menor"),CONCATENATE("R2C",'Mapa de Riesgos'!$O$22),"")</f>
        <v/>
      </c>
      <c r="U17" s="41" t="str">
        <f>IF(AND('Mapa de Riesgos'!$Y$23="Alta",'Mapa de Riesgos'!$AA$23="Menor"),CONCATENATE("R2C",'Mapa de Riesgos'!$O$23),"")</f>
        <v/>
      </c>
      <c r="V17" s="24" t="str">
        <f>IF(AND('Mapa de Riesgos'!$Y$18="Alta",'Mapa de Riesgos'!$AA$18="Moderado"),CONCATENATE("R2C",'Mapa de Riesgos'!$O$18),"")</f>
        <v/>
      </c>
      <c r="W17" s="25" t="str">
        <f>IF(AND('Mapa de Riesgos'!$Y$19="Alta",'Mapa de Riesgos'!$AA$19="Moderado"),CONCATENATE("R2C",'Mapa de Riesgos'!$O$19),"")</f>
        <v/>
      </c>
      <c r="X17" s="25" t="str">
        <f>IF(AND('Mapa de Riesgos'!$Y$20="Alta",'Mapa de Riesgos'!$AA$20="Moderado"),CONCATENATE("R2C",'Mapa de Riesgos'!$O$20),"")</f>
        <v/>
      </c>
      <c r="Y17" s="25" t="str">
        <f>IF(AND('Mapa de Riesgos'!$Y$21="Alta",'Mapa de Riesgos'!$AA$21="Moderado"),CONCATENATE("R2C",'Mapa de Riesgos'!$O$21),"")</f>
        <v/>
      </c>
      <c r="Z17" s="25" t="str">
        <f>IF(AND('Mapa de Riesgos'!$Y$22="Alta",'Mapa de Riesgos'!$AA$22="Moderado"),CONCATENATE("R2C",'Mapa de Riesgos'!$O$22),"")</f>
        <v/>
      </c>
      <c r="AA17" s="26" t="str">
        <f>IF(AND('Mapa de Riesgos'!$Y$23="Alta",'Mapa de Riesgos'!$AA$23="Moderado"),CONCATENATE("R2C",'Mapa de Riesgos'!$O$23),"")</f>
        <v/>
      </c>
      <c r="AB17" s="24" t="str">
        <f>IF(AND('Mapa de Riesgos'!$Y$18="Alta",'Mapa de Riesgos'!$AA$18="Mayor"),CONCATENATE("R2C",'Mapa de Riesgos'!$O$18),"")</f>
        <v/>
      </c>
      <c r="AC17" s="25" t="str">
        <f>IF(AND('Mapa de Riesgos'!$Y$19="Alta",'Mapa de Riesgos'!$AA$19="Mayor"),CONCATENATE("R2C",'Mapa de Riesgos'!$O$19),"")</f>
        <v/>
      </c>
      <c r="AD17" s="25" t="str">
        <f>IF(AND('Mapa de Riesgos'!$Y$20="Alta",'Mapa de Riesgos'!$AA$20="Mayor"),CONCATENATE("R2C",'Mapa de Riesgos'!$O$20),"")</f>
        <v/>
      </c>
      <c r="AE17" s="25" t="str">
        <f>IF(AND('Mapa de Riesgos'!$Y$21="Alta",'Mapa de Riesgos'!$AA$21="Mayor"),CONCATENATE("R2C",'Mapa de Riesgos'!$O$21),"")</f>
        <v/>
      </c>
      <c r="AF17" s="25" t="str">
        <f>IF(AND('Mapa de Riesgos'!$Y$22="Alta",'Mapa de Riesgos'!$AA$22="Mayor"),CONCATENATE("R2C",'Mapa de Riesgos'!$O$22),"")</f>
        <v/>
      </c>
      <c r="AG17" s="26" t="str">
        <f>IF(AND('Mapa de Riesgos'!$Y$23="Alta",'Mapa de Riesgos'!$AA$23="Mayor"),CONCATENATE("R2C",'Mapa de Riesgos'!$O$23),"")</f>
        <v/>
      </c>
      <c r="AH17" s="27" t="str">
        <f>IF(AND('Mapa de Riesgos'!$Y$18="Alta",'Mapa de Riesgos'!$AA$18="Catastrófico"),CONCATENATE("R2C",'Mapa de Riesgos'!$O$18),"")</f>
        <v/>
      </c>
      <c r="AI17" s="28" t="str">
        <f>IF(AND('Mapa de Riesgos'!$Y$19="Alta",'Mapa de Riesgos'!$AA$19="Catastrófico"),CONCATENATE("R2C",'Mapa de Riesgos'!$O$19),"")</f>
        <v/>
      </c>
      <c r="AJ17" s="28" t="str">
        <f>IF(AND('Mapa de Riesgos'!$Y$20="Alta",'Mapa de Riesgos'!$AA$20="Catastrófico"),CONCATENATE("R2C",'Mapa de Riesgos'!$O$20),"")</f>
        <v/>
      </c>
      <c r="AK17" s="28" t="str">
        <f>IF(AND('Mapa de Riesgos'!$Y$21="Alta",'Mapa de Riesgos'!$AA$21="Catastrófico"),CONCATENATE("R2C",'Mapa de Riesgos'!$O$21),"")</f>
        <v/>
      </c>
      <c r="AL17" s="28" t="str">
        <f>IF(AND('Mapa de Riesgos'!$Y$22="Alta",'Mapa de Riesgos'!$AA$22="Catastrófico"),CONCATENATE("R2C",'Mapa de Riesgos'!$O$22),"")</f>
        <v/>
      </c>
      <c r="AM17" s="29" t="str">
        <f>IF(AND('Mapa de Riesgos'!$Y$23="Alta",'Mapa de Riesgos'!$AA$23="Catastrófico"),CONCATENATE("R2C",'Mapa de Riesgos'!$O$23),"")</f>
        <v/>
      </c>
      <c r="AN17" s="55"/>
      <c r="AO17" s="396"/>
      <c r="AP17" s="397"/>
      <c r="AQ17" s="397"/>
      <c r="AR17" s="397"/>
      <c r="AS17" s="397"/>
      <c r="AT17" s="398"/>
      <c r="AU17" s="55"/>
      <c r="AV17" s="55"/>
      <c r="AW17" s="55"/>
      <c r="AX17" s="55"/>
      <c r="AY17" s="55"/>
      <c r="AZ17" s="55"/>
      <c r="BA17" s="55"/>
      <c r="BB17" s="55"/>
      <c r="BC17" s="55"/>
      <c r="BD17" s="55"/>
      <c r="BE17" s="55"/>
      <c r="BF17" s="55"/>
      <c r="BG17" s="55"/>
      <c r="BH17" s="55"/>
      <c r="BI17" s="55"/>
      <c r="BJ17" s="55"/>
      <c r="BK17" s="55"/>
      <c r="BL17" s="55"/>
      <c r="BM17" s="55"/>
      <c r="BN17" s="55"/>
      <c r="BO17" s="55"/>
      <c r="BP17" s="55"/>
      <c r="BQ17" s="55"/>
      <c r="BR17" s="55"/>
      <c r="BS17" s="55"/>
      <c r="BT17" s="55"/>
      <c r="BU17" s="55"/>
      <c r="BV17" s="55"/>
      <c r="BW17" s="55"/>
      <c r="BX17" s="55"/>
    </row>
    <row r="18" spans="1:76" ht="15" customHeight="1">
      <c r="A18" s="55"/>
      <c r="B18" s="345"/>
      <c r="C18" s="345"/>
      <c r="D18" s="346"/>
      <c r="E18" s="386"/>
      <c r="F18" s="387"/>
      <c r="G18" s="387"/>
      <c r="H18" s="387"/>
      <c r="I18" s="387"/>
      <c r="J18" s="39" t="str">
        <f>IF(AND('Mapa de Riesgos'!$Y$24="Alta",'Mapa de Riesgos'!$AA$24="Leve"),CONCATENATE("R3C",'Mapa de Riesgos'!$O$24),"")</f>
        <v/>
      </c>
      <c r="K18" s="40" t="str">
        <f>IF(AND('Mapa de Riesgos'!$Y$25="Alta",'Mapa de Riesgos'!$AA$25="Leve"),CONCATENATE("R3C",'Mapa de Riesgos'!$O$25),"")</f>
        <v/>
      </c>
      <c r="L18" s="40" t="str">
        <f>IF(AND('Mapa de Riesgos'!$Y$26="Alta",'Mapa de Riesgos'!$AA$26="Leve"),CONCATENATE("R3C",'Mapa de Riesgos'!$O$26),"")</f>
        <v/>
      </c>
      <c r="M18" s="40" t="str">
        <f>IF(AND('Mapa de Riesgos'!$Y$27="Alta",'Mapa de Riesgos'!$AA$27="Leve"),CONCATENATE("R3C",'Mapa de Riesgos'!$O$27),"")</f>
        <v/>
      </c>
      <c r="N18" s="40" t="str">
        <f>IF(AND('Mapa de Riesgos'!$Y$28="Alta",'Mapa de Riesgos'!$AA$28="Leve"),CONCATENATE("R3C",'Mapa de Riesgos'!$O$28),"")</f>
        <v/>
      </c>
      <c r="O18" s="41" t="str">
        <f>IF(AND('Mapa de Riesgos'!$Y$29="Alta",'Mapa de Riesgos'!$AA$29="Leve"),CONCATENATE("R3C",'Mapa de Riesgos'!$O$29),"")</f>
        <v/>
      </c>
      <c r="P18" s="39" t="str">
        <f>IF(AND('Mapa de Riesgos'!$Y$24="Alta",'Mapa de Riesgos'!$AA$24="Menor"),CONCATENATE("R3C",'Mapa de Riesgos'!$O$24),"")</f>
        <v/>
      </c>
      <c r="Q18" s="40" t="str">
        <f>IF(AND('Mapa de Riesgos'!$Y$25="Alta",'Mapa de Riesgos'!$AA$25="Menor"),CONCATENATE("R3C",'Mapa de Riesgos'!$O$25),"")</f>
        <v/>
      </c>
      <c r="R18" s="40" t="str">
        <f>IF(AND('Mapa de Riesgos'!$Y$26="Alta",'Mapa de Riesgos'!$AA$26="Menor"),CONCATENATE("R3C",'Mapa de Riesgos'!$O$26),"")</f>
        <v/>
      </c>
      <c r="S18" s="40" t="str">
        <f>IF(AND('Mapa de Riesgos'!$Y$27="Alta",'Mapa de Riesgos'!$AA$27="Menor"),CONCATENATE("R3C",'Mapa de Riesgos'!$O$27),"")</f>
        <v/>
      </c>
      <c r="T18" s="40" t="str">
        <f>IF(AND('Mapa de Riesgos'!$Y$28="Alta",'Mapa de Riesgos'!$AA$28="Menor"),CONCATENATE("R3C",'Mapa de Riesgos'!$O$28),"")</f>
        <v/>
      </c>
      <c r="U18" s="41" t="str">
        <f>IF(AND('Mapa de Riesgos'!$Y$29="Alta",'Mapa de Riesgos'!$AA$29="Menor"),CONCATENATE("R3C",'Mapa de Riesgos'!$O$29),"")</f>
        <v/>
      </c>
      <c r="V18" s="24" t="str">
        <f>IF(AND('Mapa de Riesgos'!$Y$24="Alta",'Mapa de Riesgos'!$AA$24="Moderado"),CONCATENATE("R3C",'Mapa de Riesgos'!$O$24),"")</f>
        <v/>
      </c>
      <c r="W18" s="25" t="str">
        <f>IF(AND('Mapa de Riesgos'!$Y$25="Alta",'Mapa de Riesgos'!$AA$25="Moderado"),CONCATENATE("R3C",'Mapa de Riesgos'!$O$25),"")</f>
        <v/>
      </c>
      <c r="X18" s="25" t="str">
        <f>IF(AND('Mapa de Riesgos'!$Y$26="Alta",'Mapa de Riesgos'!$AA$26="Moderado"),CONCATENATE("R3C",'Mapa de Riesgos'!$O$26),"")</f>
        <v/>
      </c>
      <c r="Y18" s="25" t="str">
        <f>IF(AND('Mapa de Riesgos'!$Y$27="Alta",'Mapa de Riesgos'!$AA$27="Moderado"),CONCATENATE("R3C",'Mapa de Riesgos'!$O$27),"")</f>
        <v/>
      </c>
      <c r="Z18" s="25" t="str">
        <f>IF(AND('Mapa de Riesgos'!$Y$28="Alta",'Mapa de Riesgos'!$AA$28="Moderado"),CONCATENATE("R3C",'Mapa de Riesgos'!$O$28),"")</f>
        <v/>
      </c>
      <c r="AA18" s="26" t="str">
        <f>IF(AND('Mapa de Riesgos'!$Y$29="Alta",'Mapa de Riesgos'!$AA$29="Moderado"),CONCATENATE("R3C",'Mapa de Riesgos'!$O$29),"")</f>
        <v/>
      </c>
      <c r="AB18" s="24" t="str">
        <f>IF(AND('Mapa de Riesgos'!$Y$24="Alta",'Mapa de Riesgos'!$AA$24="Mayor"),CONCATENATE("R3C",'Mapa de Riesgos'!$O$24),"")</f>
        <v/>
      </c>
      <c r="AC18" s="25" t="str">
        <f>IF(AND('Mapa de Riesgos'!$Y$25="Alta",'Mapa de Riesgos'!$AA$25="Mayor"),CONCATENATE("R3C",'Mapa de Riesgos'!$O$25),"")</f>
        <v/>
      </c>
      <c r="AD18" s="25" t="str">
        <f>IF(AND('Mapa de Riesgos'!$Y$26="Alta",'Mapa de Riesgos'!$AA$26="Mayor"),CONCATENATE("R3C",'Mapa de Riesgos'!$O$26),"")</f>
        <v/>
      </c>
      <c r="AE18" s="25" t="str">
        <f>IF(AND('Mapa de Riesgos'!$Y$27="Alta",'Mapa de Riesgos'!$AA$27="Mayor"),CONCATENATE("R3C",'Mapa de Riesgos'!$O$27),"")</f>
        <v/>
      </c>
      <c r="AF18" s="25" t="str">
        <f>IF(AND('Mapa de Riesgos'!$Y$28="Alta",'Mapa de Riesgos'!$AA$28="Mayor"),CONCATENATE("R3C",'Mapa de Riesgos'!$O$28),"")</f>
        <v/>
      </c>
      <c r="AG18" s="26" t="str">
        <f>IF(AND('Mapa de Riesgos'!$Y$29="Alta",'Mapa de Riesgos'!$AA$29="Mayor"),CONCATENATE("R3C",'Mapa de Riesgos'!$O$29),"")</f>
        <v/>
      </c>
      <c r="AH18" s="27" t="str">
        <f>IF(AND('Mapa de Riesgos'!$Y$24="Alta",'Mapa de Riesgos'!$AA$24="Catastrófico"),CONCATENATE("R3C",'Mapa de Riesgos'!$O$24),"")</f>
        <v/>
      </c>
      <c r="AI18" s="28" t="str">
        <f>IF(AND('Mapa de Riesgos'!$Y$25="Alta",'Mapa de Riesgos'!$AA$25="Catastrófico"),CONCATENATE("R3C",'Mapa de Riesgos'!$O$25),"")</f>
        <v/>
      </c>
      <c r="AJ18" s="28" t="str">
        <f>IF(AND('Mapa de Riesgos'!$Y$26="Alta",'Mapa de Riesgos'!$AA$26="Catastrófico"),CONCATENATE("R3C",'Mapa de Riesgos'!$O$26),"")</f>
        <v/>
      </c>
      <c r="AK18" s="28" t="str">
        <f>IF(AND('Mapa de Riesgos'!$Y$27="Alta",'Mapa de Riesgos'!$AA$27="Catastrófico"),CONCATENATE("R3C",'Mapa de Riesgos'!$O$27),"")</f>
        <v/>
      </c>
      <c r="AL18" s="28" t="str">
        <f>IF(AND('Mapa de Riesgos'!$Y$28="Alta",'Mapa de Riesgos'!$AA$28="Catastrófico"),CONCATENATE("R3C",'Mapa de Riesgos'!$O$28),"")</f>
        <v/>
      </c>
      <c r="AM18" s="29" t="str">
        <f>IF(AND('Mapa de Riesgos'!$Y$29="Alta",'Mapa de Riesgos'!$AA$29="Catastrófico"),CONCATENATE("R3C",'Mapa de Riesgos'!$O$29),"")</f>
        <v/>
      </c>
      <c r="AN18" s="55"/>
      <c r="AO18" s="396"/>
      <c r="AP18" s="397"/>
      <c r="AQ18" s="397"/>
      <c r="AR18" s="397"/>
      <c r="AS18" s="397"/>
      <c r="AT18" s="398"/>
      <c r="AU18" s="55"/>
      <c r="AV18" s="55"/>
      <c r="AW18" s="55"/>
      <c r="AX18" s="55"/>
      <c r="AY18" s="55"/>
      <c r="AZ18" s="55"/>
      <c r="BA18" s="55"/>
      <c r="BB18" s="55"/>
      <c r="BC18" s="55"/>
      <c r="BD18" s="55"/>
      <c r="BE18" s="55"/>
      <c r="BF18" s="55"/>
      <c r="BG18" s="55"/>
      <c r="BH18" s="55"/>
      <c r="BI18" s="55"/>
      <c r="BJ18" s="55"/>
      <c r="BK18" s="55"/>
      <c r="BL18" s="55"/>
      <c r="BM18" s="55"/>
      <c r="BN18" s="55"/>
      <c r="BO18" s="55"/>
      <c r="BP18" s="55"/>
      <c r="BQ18" s="55"/>
      <c r="BR18" s="55"/>
      <c r="BS18" s="55"/>
      <c r="BT18" s="55"/>
      <c r="BU18" s="55"/>
      <c r="BV18" s="55"/>
      <c r="BW18" s="55"/>
      <c r="BX18" s="55"/>
    </row>
    <row r="19" spans="1:76" ht="15" customHeight="1">
      <c r="A19" s="55"/>
      <c r="B19" s="345"/>
      <c r="C19" s="345"/>
      <c r="D19" s="346"/>
      <c r="E19" s="386"/>
      <c r="F19" s="387"/>
      <c r="G19" s="387"/>
      <c r="H19" s="387"/>
      <c r="I19" s="387"/>
      <c r="J19" s="39" t="str">
        <f>IF(AND('Mapa de Riesgos'!$Y$30="Alta",'Mapa de Riesgos'!$AA$30="Leve"),CONCATENATE("R4C",'Mapa de Riesgos'!$O$30),"")</f>
        <v/>
      </c>
      <c r="K19" s="40" t="str">
        <f>IF(AND('Mapa de Riesgos'!$Y$31="Alta",'Mapa de Riesgos'!$AA$31="Leve"),CONCATENATE("R4C",'Mapa de Riesgos'!$O$31),"")</f>
        <v/>
      </c>
      <c r="L19" s="40" t="str">
        <f>IF(AND('Mapa de Riesgos'!$Y$32="Alta",'Mapa de Riesgos'!$AA$32="Leve"),CONCATENATE("R4C",'Mapa de Riesgos'!$O$32),"")</f>
        <v/>
      </c>
      <c r="M19" s="40" t="str">
        <f>IF(AND('Mapa de Riesgos'!$Y$33="Alta",'Mapa de Riesgos'!$AA$33="Leve"),CONCATENATE("R4C",'Mapa de Riesgos'!$O$33),"")</f>
        <v/>
      </c>
      <c r="N19" s="40" t="str">
        <f>IF(AND('Mapa de Riesgos'!$Y$34="Alta",'Mapa de Riesgos'!$AA$34="Leve"),CONCATENATE("R4C",'Mapa de Riesgos'!$O$34),"")</f>
        <v/>
      </c>
      <c r="O19" s="41" t="str">
        <f>IF(AND('Mapa de Riesgos'!$Y$35="Alta",'Mapa de Riesgos'!$AA$35="Leve"),CONCATENATE("R4C",'Mapa de Riesgos'!$O$35),"")</f>
        <v/>
      </c>
      <c r="P19" s="39" t="str">
        <f>IF(AND('Mapa de Riesgos'!$Y$30="Alta",'Mapa de Riesgos'!$AA$30="Menor"),CONCATENATE("R4C",'Mapa de Riesgos'!$O$30),"")</f>
        <v/>
      </c>
      <c r="Q19" s="40" t="str">
        <f>IF(AND('Mapa de Riesgos'!$Y$31="Alta",'Mapa de Riesgos'!$AA$31="Menor"),CONCATENATE("R4C",'Mapa de Riesgos'!$O$31),"")</f>
        <v/>
      </c>
      <c r="R19" s="40" t="str">
        <f>IF(AND('Mapa de Riesgos'!$Y$32="Alta",'Mapa de Riesgos'!$AA$32="Menor"),CONCATENATE("R4C",'Mapa de Riesgos'!$O$32),"")</f>
        <v/>
      </c>
      <c r="S19" s="40" t="str">
        <f>IF(AND('Mapa de Riesgos'!$Y$33="Alta",'Mapa de Riesgos'!$AA$33="Menor"),CONCATENATE("R4C",'Mapa de Riesgos'!$O$33),"")</f>
        <v/>
      </c>
      <c r="T19" s="40" t="str">
        <f>IF(AND('Mapa de Riesgos'!$Y$34="Alta",'Mapa de Riesgos'!$AA$34="Menor"),CONCATENATE("R4C",'Mapa de Riesgos'!$O$34),"")</f>
        <v/>
      </c>
      <c r="U19" s="41" t="str">
        <f>IF(AND('Mapa de Riesgos'!$Y$35="Alta",'Mapa de Riesgos'!$AA$35="Menor"),CONCATENATE("R4C",'Mapa de Riesgos'!$O$35),"")</f>
        <v/>
      </c>
      <c r="V19" s="24" t="str">
        <f>IF(AND('Mapa de Riesgos'!$Y$30="Alta",'Mapa de Riesgos'!$AA$30="Moderado"),CONCATENATE("R4C",'Mapa de Riesgos'!$O$30),"")</f>
        <v/>
      </c>
      <c r="W19" s="25" t="str">
        <f>IF(AND('Mapa de Riesgos'!$Y$31="Alta",'Mapa de Riesgos'!$AA$31="Moderado"),CONCATENATE("R4C",'Mapa de Riesgos'!$O$31),"")</f>
        <v/>
      </c>
      <c r="X19" s="25" t="str">
        <f>IF(AND('Mapa de Riesgos'!$Y$32="Alta",'Mapa de Riesgos'!$AA$32="Moderado"),CONCATENATE("R4C",'Mapa de Riesgos'!$O$32),"")</f>
        <v/>
      </c>
      <c r="Y19" s="25" t="str">
        <f>IF(AND('Mapa de Riesgos'!$Y$33="Alta",'Mapa de Riesgos'!$AA$33="Moderado"),CONCATENATE("R4C",'Mapa de Riesgos'!$O$33),"")</f>
        <v/>
      </c>
      <c r="Z19" s="25" t="str">
        <f>IF(AND('Mapa de Riesgos'!$Y$34="Alta",'Mapa de Riesgos'!$AA$34="Moderado"),CONCATENATE("R4C",'Mapa de Riesgos'!$O$34),"")</f>
        <v/>
      </c>
      <c r="AA19" s="26" t="str">
        <f>IF(AND('Mapa de Riesgos'!$Y$35="Alta",'Mapa de Riesgos'!$AA$35="Moderado"),CONCATENATE("R4C",'Mapa de Riesgos'!$O$35),"")</f>
        <v/>
      </c>
      <c r="AB19" s="24" t="str">
        <f>IF(AND('Mapa de Riesgos'!$Y$30="Alta",'Mapa de Riesgos'!$AA$30="Mayor"),CONCATENATE("R4C",'Mapa de Riesgos'!$O$30),"")</f>
        <v/>
      </c>
      <c r="AC19" s="25" t="str">
        <f>IF(AND('Mapa de Riesgos'!$Y$31="Alta",'Mapa de Riesgos'!$AA$31="Mayor"),CONCATENATE("R4C",'Mapa de Riesgos'!$O$31),"")</f>
        <v/>
      </c>
      <c r="AD19" s="25" t="str">
        <f>IF(AND('Mapa de Riesgos'!$Y$32="Alta",'Mapa de Riesgos'!$AA$32="Mayor"),CONCATENATE("R4C",'Mapa de Riesgos'!$O$32),"")</f>
        <v/>
      </c>
      <c r="AE19" s="25" t="str">
        <f>IF(AND('Mapa de Riesgos'!$Y$33="Alta",'Mapa de Riesgos'!$AA$33="Mayor"),CONCATENATE("R4C",'Mapa de Riesgos'!$O$33),"")</f>
        <v/>
      </c>
      <c r="AF19" s="25" t="str">
        <f>IF(AND('Mapa de Riesgos'!$Y$34="Alta",'Mapa de Riesgos'!$AA$34="Mayor"),CONCATENATE("R4C",'Mapa de Riesgos'!$O$34),"")</f>
        <v/>
      </c>
      <c r="AG19" s="26" t="str">
        <f>IF(AND('Mapa de Riesgos'!$Y$35="Alta",'Mapa de Riesgos'!$AA$35="Mayor"),CONCATENATE("R4C",'Mapa de Riesgos'!$O$35),"")</f>
        <v/>
      </c>
      <c r="AH19" s="27" t="str">
        <f>IF(AND('Mapa de Riesgos'!$Y$30="Alta",'Mapa de Riesgos'!$AA$30="Catastrófico"),CONCATENATE("R4C",'Mapa de Riesgos'!$O$30),"")</f>
        <v/>
      </c>
      <c r="AI19" s="28" t="str">
        <f>IF(AND('Mapa de Riesgos'!$Y$31="Alta",'Mapa de Riesgos'!$AA$31="Catastrófico"),CONCATENATE("R4C",'Mapa de Riesgos'!$O$31),"")</f>
        <v/>
      </c>
      <c r="AJ19" s="28" t="str">
        <f>IF(AND('Mapa de Riesgos'!$Y$32="Alta",'Mapa de Riesgos'!$AA$32="Catastrófico"),CONCATENATE("R4C",'Mapa de Riesgos'!$O$32),"")</f>
        <v/>
      </c>
      <c r="AK19" s="28" t="str">
        <f>IF(AND('Mapa de Riesgos'!$Y$33="Alta",'Mapa de Riesgos'!$AA$33="Catastrófico"),CONCATENATE("R4C",'Mapa de Riesgos'!$O$33),"")</f>
        <v/>
      </c>
      <c r="AL19" s="28" t="str">
        <f>IF(AND('Mapa de Riesgos'!$Y$34="Alta",'Mapa de Riesgos'!$AA$34="Catastrófico"),CONCATENATE("R4C",'Mapa de Riesgos'!$O$34),"")</f>
        <v/>
      </c>
      <c r="AM19" s="29" t="str">
        <f>IF(AND('Mapa de Riesgos'!$Y$35="Alta",'Mapa de Riesgos'!$AA$35="Catastrófico"),CONCATENATE("R4C",'Mapa de Riesgos'!$O$35),"")</f>
        <v/>
      </c>
      <c r="AN19" s="55"/>
      <c r="AO19" s="396"/>
      <c r="AP19" s="397"/>
      <c r="AQ19" s="397"/>
      <c r="AR19" s="397"/>
      <c r="AS19" s="397"/>
      <c r="AT19" s="398"/>
      <c r="AU19" s="55"/>
      <c r="AV19" s="55"/>
      <c r="AW19" s="55"/>
      <c r="AX19" s="55"/>
      <c r="AY19" s="55"/>
      <c r="AZ19" s="55"/>
      <c r="BA19" s="55"/>
      <c r="BB19" s="55"/>
      <c r="BC19" s="55"/>
      <c r="BD19" s="55"/>
      <c r="BE19" s="55"/>
      <c r="BF19" s="55"/>
      <c r="BG19" s="55"/>
      <c r="BH19" s="55"/>
      <c r="BI19" s="55"/>
      <c r="BJ19" s="55"/>
      <c r="BK19" s="55"/>
      <c r="BL19" s="55"/>
      <c r="BM19" s="55"/>
      <c r="BN19" s="55"/>
      <c r="BO19" s="55"/>
      <c r="BP19" s="55"/>
      <c r="BQ19" s="55"/>
      <c r="BR19" s="55"/>
      <c r="BS19" s="55"/>
      <c r="BT19" s="55"/>
      <c r="BU19" s="55"/>
      <c r="BV19" s="55"/>
      <c r="BW19" s="55"/>
      <c r="BX19" s="55"/>
    </row>
    <row r="20" spans="1:76" ht="15" customHeight="1">
      <c r="A20" s="55"/>
      <c r="B20" s="345"/>
      <c r="C20" s="345"/>
      <c r="D20" s="346"/>
      <c r="E20" s="386"/>
      <c r="F20" s="387"/>
      <c r="G20" s="387"/>
      <c r="H20" s="387"/>
      <c r="I20" s="387"/>
      <c r="J20" s="39" t="str">
        <f>IF(AND('Mapa de Riesgos'!$Y$36="Alta",'Mapa de Riesgos'!$AA$36="Leve"),CONCATENATE("R5C",'Mapa de Riesgos'!$O$36),"")</f>
        <v/>
      </c>
      <c r="K20" s="40" t="str">
        <f>IF(AND('Mapa de Riesgos'!$Y$37="Alta",'Mapa de Riesgos'!$AA$37="Leve"),CONCATENATE("R5C",'Mapa de Riesgos'!$O$37),"")</f>
        <v/>
      </c>
      <c r="L20" s="40" t="str">
        <f>IF(AND('Mapa de Riesgos'!$Y$38="Alta",'Mapa de Riesgos'!$AA$38="Leve"),CONCATENATE("R5C",'Mapa de Riesgos'!$O$38),"")</f>
        <v/>
      </c>
      <c r="M20" s="40" t="str">
        <f>IF(AND('Mapa de Riesgos'!$Y$39="Alta",'Mapa de Riesgos'!$AA$39="Leve"),CONCATENATE("R5C",'Mapa de Riesgos'!$O$39),"")</f>
        <v/>
      </c>
      <c r="N20" s="40" t="str">
        <f>IF(AND('Mapa de Riesgos'!$Y$40="Alta",'Mapa de Riesgos'!$AA$40="Leve"),CONCATENATE("R5C",'Mapa de Riesgos'!$O$40),"")</f>
        <v/>
      </c>
      <c r="O20" s="41" t="str">
        <f>IF(AND('Mapa de Riesgos'!$Y$41="Alta",'Mapa de Riesgos'!$AA$41="Leve"),CONCATENATE("R5C",'Mapa de Riesgos'!$O$41),"")</f>
        <v/>
      </c>
      <c r="P20" s="39" t="str">
        <f>IF(AND('Mapa de Riesgos'!$Y$36="Alta",'Mapa de Riesgos'!$AA$36="Menor"),CONCATENATE("R5C",'Mapa de Riesgos'!$O$36),"")</f>
        <v/>
      </c>
      <c r="Q20" s="40" t="str">
        <f>IF(AND('Mapa de Riesgos'!$Y$37="Alta",'Mapa de Riesgos'!$AA$37="Menor"),CONCATENATE("R5C",'Mapa de Riesgos'!$O$37),"")</f>
        <v/>
      </c>
      <c r="R20" s="40" t="str">
        <f>IF(AND('Mapa de Riesgos'!$Y$38="Alta",'Mapa de Riesgos'!$AA$38="Menor"),CONCATENATE("R5C",'Mapa de Riesgos'!$O$38),"")</f>
        <v/>
      </c>
      <c r="S20" s="40" t="str">
        <f>IF(AND('Mapa de Riesgos'!$Y$39="Alta",'Mapa de Riesgos'!$AA$39="Menor"),CONCATENATE("R5C",'Mapa de Riesgos'!$O$39),"")</f>
        <v/>
      </c>
      <c r="T20" s="40" t="str">
        <f>IF(AND('Mapa de Riesgos'!$Y$40="Alta",'Mapa de Riesgos'!$AA$40="Menor"),CONCATENATE("R5C",'Mapa de Riesgos'!$O$40),"")</f>
        <v/>
      </c>
      <c r="U20" s="41" t="str">
        <f>IF(AND('Mapa de Riesgos'!$Y$41="Alta",'Mapa de Riesgos'!$AA$41="Menor"),CONCATENATE("R5C",'Mapa de Riesgos'!$O$41),"")</f>
        <v/>
      </c>
      <c r="V20" s="24" t="str">
        <f>IF(AND('Mapa de Riesgos'!$Y$36="Alta",'Mapa de Riesgos'!$AA$36="Moderado"),CONCATENATE("R5C",'Mapa de Riesgos'!$O$36),"")</f>
        <v/>
      </c>
      <c r="W20" s="25" t="str">
        <f>IF(AND('Mapa de Riesgos'!$Y$37="Alta",'Mapa de Riesgos'!$AA$37="Moderado"),CONCATENATE("R5C",'Mapa de Riesgos'!$O$37),"")</f>
        <v/>
      </c>
      <c r="X20" s="25" t="str">
        <f>IF(AND('Mapa de Riesgos'!$Y$38="Alta",'Mapa de Riesgos'!$AA$38="Moderado"),CONCATENATE("R5C",'Mapa de Riesgos'!$O$38),"")</f>
        <v/>
      </c>
      <c r="Y20" s="25" t="str">
        <f>IF(AND('Mapa de Riesgos'!$Y$39="Alta",'Mapa de Riesgos'!$AA$39="Moderado"),CONCATENATE("R5C",'Mapa de Riesgos'!$O$39),"")</f>
        <v/>
      </c>
      <c r="Z20" s="25" t="str">
        <f>IF(AND('Mapa de Riesgos'!$Y$40="Alta",'Mapa de Riesgos'!$AA$40="Moderado"),CONCATENATE("R5C",'Mapa de Riesgos'!$O$40),"")</f>
        <v/>
      </c>
      <c r="AA20" s="26" t="str">
        <f>IF(AND('Mapa de Riesgos'!$Y$41="Alta",'Mapa de Riesgos'!$AA$41="Moderado"),CONCATENATE("R5C",'Mapa de Riesgos'!$O$41),"")</f>
        <v/>
      </c>
      <c r="AB20" s="24" t="str">
        <f>IF(AND('Mapa de Riesgos'!$Y$36="Alta",'Mapa de Riesgos'!$AA$36="Mayor"),CONCATENATE("R5C",'Mapa de Riesgos'!$O$36),"")</f>
        <v/>
      </c>
      <c r="AC20" s="25" t="str">
        <f>IF(AND('Mapa de Riesgos'!$Y$37="Alta",'Mapa de Riesgos'!$AA$37="Mayor"),CONCATENATE("R5C",'Mapa de Riesgos'!$O$37),"")</f>
        <v/>
      </c>
      <c r="AD20" s="25" t="str">
        <f>IF(AND('Mapa de Riesgos'!$Y$38="Alta",'Mapa de Riesgos'!$AA$38="Mayor"),CONCATENATE("R5C",'Mapa de Riesgos'!$O$38),"")</f>
        <v/>
      </c>
      <c r="AE20" s="25" t="str">
        <f>IF(AND('Mapa de Riesgos'!$Y$39="Alta",'Mapa de Riesgos'!$AA$39="Mayor"),CONCATENATE("R5C",'Mapa de Riesgos'!$O$39),"")</f>
        <v/>
      </c>
      <c r="AF20" s="25" t="str">
        <f>IF(AND('Mapa de Riesgos'!$Y$40="Alta",'Mapa de Riesgos'!$AA$40="Mayor"),CONCATENATE("R5C",'Mapa de Riesgos'!$O$40),"")</f>
        <v/>
      </c>
      <c r="AG20" s="26" t="str">
        <f>IF(AND('Mapa de Riesgos'!$Y$41="Alta",'Mapa de Riesgos'!$AA$41="Mayor"),CONCATENATE("R5C",'Mapa de Riesgos'!$O$41),"")</f>
        <v/>
      </c>
      <c r="AH20" s="27" t="str">
        <f>IF(AND('Mapa de Riesgos'!$Y$36="Alta",'Mapa de Riesgos'!$AA$36="Catastrófico"),CONCATENATE("R5C",'Mapa de Riesgos'!$O$36),"")</f>
        <v/>
      </c>
      <c r="AI20" s="28" t="str">
        <f>IF(AND('Mapa de Riesgos'!$Y$37="Alta",'Mapa de Riesgos'!$AA$37="Catastrófico"),CONCATENATE("R5C",'Mapa de Riesgos'!$O$37),"")</f>
        <v/>
      </c>
      <c r="AJ20" s="28" t="str">
        <f>IF(AND('Mapa de Riesgos'!$Y$38="Alta",'Mapa de Riesgos'!$AA$38="Catastrófico"),CONCATENATE("R5C",'Mapa de Riesgos'!$O$38),"")</f>
        <v/>
      </c>
      <c r="AK20" s="28" t="str">
        <f>IF(AND('Mapa de Riesgos'!$Y$39="Alta",'Mapa de Riesgos'!$AA$39="Catastrófico"),CONCATENATE("R5C",'Mapa de Riesgos'!$O$39),"")</f>
        <v/>
      </c>
      <c r="AL20" s="28" t="str">
        <f>IF(AND('Mapa de Riesgos'!$Y$40="Alta",'Mapa de Riesgos'!$AA$40="Catastrófico"),CONCATENATE("R5C",'Mapa de Riesgos'!$O$40),"")</f>
        <v/>
      </c>
      <c r="AM20" s="29" t="str">
        <f>IF(AND('Mapa de Riesgos'!$Y$41="Alta",'Mapa de Riesgos'!$AA$41="Catastrófico"),CONCATENATE("R5C",'Mapa de Riesgos'!$O$41),"")</f>
        <v/>
      </c>
      <c r="AN20" s="55"/>
      <c r="AO20" s="396"/>
      <c r="AP20" s="397"/>
      <c r="AQ20" s="397"/>
      <c r="AR20" s="397"/>
      <c r="AS20" s="397"/>
      <c r="AT20" s="398"/>
      <c r="AU20" s="55"/>
      <c r="AV20" s="55"/>
      <c r="AW20" s="55"/>
      <c r="AX20" s="55"/>
      <c r="AY20" s="55"/>
      <c r="AZ20" s="55"/>
      <c r="BA20" s="55"/>
      <c r="BB20" s="55"/>
      <c r="BC20" s="55"/>
      <c r="BD20" s="55"/>
      <c r="BE20" s="55"/>
      <c r="BF20" s="55"/>
      <c r="BG20" s="55"/>
      <c r="BH20" s="55"/>
      <c r="BI20" s="55"/>
      <c r="BJ20" s="55"/>
      <c r="BK20" s="55"/>
      <c r="BL20" s="55"/>
      <c r="BM20" s="55"/>
      <c r="BN20" s="55"/>
      <c r="BO20" s="55"/>
      <c r="BP20" s="55"/>
      <c r="BQ20" s="55"/>
      <c r="BR20" s="55"/>
      <c r="BS20" s="55"/>
      <c r="BT20" s="55"/>
      <c r="BU20" s="55"/>
      <c r="BV20" s="55"/>
      <c r="BW20" s="55"/>
      <c r="BX20" s="55"/>
    </row>
    <row r="21" spans="1:76" ht="15" customHeight="1">
      <c r="A21" s="55"/>
      <c r="B21" s="345"/>
      <c r="C21" s="345"/>
      <c r="D21" s="346"/>
      <c r="E21" s="386"/>
      <c r="F21" s="387"/>
      <c r="G21" s="387"/>
      <c r="H21" s="387"/>
      <c r="I21" s="387"/>
      <c r="J21" s="39" t="str">
        <f>IF(AND('Mapa de Riesgos'!$Y$42="Alta",'Mapa de Riesgos'!$AA$42="Leve"),CONCATENATE("R6C",'Mapa de Riesgos'!$O$42),"")</f>
        <v/>
      </c>
      <c r="K21" s="40" t="str">
        <f>IF(AND('Mapa de Riesgos'!$Y$43="Alta",'Mapa de Riesgos'!$AA$43="Leve"),CONCATENATE("R6C",'Mapa de Riesgos'!$O$43),"")</f>
        <v/>
      </c>
      <c r="L21" s="40" t="str">
        <f>IF(AND('Mapa de Riesgos'!$Y$44="Alta",'Mapa de Riesgos'!$AA$44="Leve"),CONCATENATE("R6C",'Mapa de Riesgos'!$O$44),"")</f>
        <v/>
      </c>
      <c r="M21" s="40" t="str">
        <f>IF(AND('Mapa de Riesgos'!$Y$45="Alta",'Mapa de Riesgos'!$AA$45="Leve"),CONCATENATE("R6C",'Mapa de Riesgos'!$O$45),"")</f>
        <v/>
      </c>
      <c r="N21" s="40" t="str">
        <f>IF(AND('Mapa de Riesgos'!$Y$46="Alta",'Mapa de Riesgos'!$AA$46="Leve"),CONCATENATE("R6C",'Mapa de Riesgos'!$O$46),"")</f>
        <v/>
      </c>
      <c r="O21" s="41" t="str">
        <f>IF(AND('Mapa de Riesgos'!$Y$47="Alta",'Mapa de Riesgos'!$AA$47="Leve"),CONCATENATE("R6C",'Mapa de Riesgos'!$O$47),"")</f>
        <v/>
      </c>
      <c r="P21" s="39" t="str">
        <f>IF(AND('Mapa de Riesgos'!$Y$42="Alta",'Mapa de Riesgos'!$AA$42="Menor"),CONCATENATE("R6C",'Mapa de Riesgos'!$O$42),"")</f>
        <v/>
      </c>
      <c r="Q21" s="40" t="str">
        <f>IF(AND('Mapa de Riesgos'!$Y$43="Alta",'Mapa de Riesgos'!$AA$43="Menor"),CONCATENATE("R6C",'Mapa de Riesgos'!$O$43),"")</f>
        <v/>
      </c>
      <c r="R21" s="40" t="str">
        <f>IF(AND('Mapa de Riesgos'!$Y$44="Alta",'Mapa de Riesgos'!$AA$44="Menor"),CONCATENATE("R6C",'Mapa de Riesgos'!$O$44),"")</f>
        <v/>
      </c>
      <c r="S21" s="40" t="str">
        <f>IF(AND('Mapa de Riesgos'!$Y$45="Alta",'Mapa de Riesgos'!$AA$45="Menor"),CONCATENATE("R6C",'Mapa de Riesgos'!$O$45),"")</f>
        <v/>
      </c>
      <c r="T21" s="40" t="str">
        <f>IF(AND('Mapa de Riesgos'!$Y$46="Alta",'Mapa de Riesgos'!$AA$46="Menor"),CONCATENATE("R6C",'Mapa de Riesgos'!$O$46),"")</f>
        <v/>
      </c>
      <c r="U21" s="41" t="str">
        <f>IF(AND('Mapa de Riesgos'!$Y$47="Alta",'Mapa de Riesgos'!$AA$47="Menor"),CONCATENATE("R6C",'Mapa de Riesgos'!$O$47),"")</f>
        <v/>
      </c>
      <c r="V21" s="24" t="str">
        <f>IF(AND('Mapa de Riesgos'!$Y$42="Alta",'Mapa de Riesgos'!$AA$42="Moderado"),CONCATENATE("R6C",'Mapa de Riesgos'!$O$42),"")</f>
        <v/>
      </c>
      <c r="W21" s="25" t="str">
        <f>IF(AND('Mapa de Riesgos'!$Y$43="Alta",'Mapa de Riesgos'!$AA$43="Moderado"),CONCATENATE("R6C",'Mapa de Riesgos'!$O$43),"")</f>
        <v/>
      </c>
      <c r="X21" s="25" t="str">
        <f>IF(AND('Mapa de Riesgos'!$Y$44="Alta",'Mapa de Riesgos'!$AA$44="Moderado"),CONCATENATE("R6C",'Mapa de Riesgos'!$O$44),"")</f>
        <v/>
      </c>
      <c r="Y21" s="25" t="str">
        <f>IF(AND('Mapa de Riesgos'!$Y$45="Alta",'Mapa de Riesgos'!$AA$45="Moderado"),CONCATENATE("R6C",'Mapa de Riesgos'!$O$45),"")</f>
        <v/>
      </c>
      <c r="Z21" s="25" t="str">
        <f>IF(AND('Mapa de Riesgos'!$Y$46="Alta",'Mapa de Riesgos'!$AA$46="Moderado"),CONCATENATE("R6C",'Mapa de Riesgos'!$O$46),"")</f>
        <v/>
      </c>
      <c r="AA21" s="26" t="str">
        <f>IF(AND('Mapa de Riesgos'!$Y$47="Alta",'Mapa de Riesgos'!$AA$47="Moderado"),CONCATENATE("R6C",'Mapa de Riesgos'!$O$47),"")</f>
        <v/>
      </c>
      <c r="AB21" s="24" t="str">
        <f>IF(AND('Mapa de Riesgos'!$Y$42="Alta",'Mapa de Riesgos'!$AA$42="Mayor"),CONCATENATE("R6C",'Mapa de Riesgos'!$O$42),"")</f>
        <v/>
      </c>
      <c r="AC21" s="25" t="str">
        <f>IF(AND('Mapa de Riesgos'!$Y$43="Alta",'Mapa de Riesgos'!$AA$43="Mayor"),CONCATENATE("R6C",'Mapa de Riesgos'!$O$43),"")</f>
        <v/>
      </c>
      <c r="AD21" s="25" t="str">
        <f>IF(AND('Mapa de Riesgos'!$Y$44="Alta",'Mapa de Riesgos'!$AA$44="Mayor"),CONCATENATE("R6C",'Mapa de Riesgos'!$O$44),"")</f>
        <v/>
      </c>
      <c r="AE21" s="25" t="str">
        <f>IF(AND('Mapa de Riesgos'!$Y$45="Alta",'Mapa de Riesgos'!$AA$45="Mayor"),CONCATENATE("R6C",'Mapa de Riesgos'!$O$45),"")</f>
        <v/>
      </c>
      <c r="AF21" s="25" t="str">
        <f>IF(AND('Mapa de Riesgos'!$Y$46="Alta",'Mapa de Riesgos'!$AA$46="Mayor"),CONCATENATE("R6C",'Mapa de Riesgos'!$O$46),"")</f>
        <v/>
      </c>
      <c r="AG21" s="26" t="str">
        <f>IF(AND('Mapa de Riesgos'!$Y$47="Alta",'Mapa de Riesgos'!$AA$47="Mayor"),CONCATENATE("R6C",'Mapa de Riesgos'!$O$47),"")</f>
        <v/>
      </c>
      <c r="AH21" s="27" t="str">
        <f>IF(AND('Mapa de Riesgos'!$Y$42="Alta",'Mapa de Riesgos'!$AA$42="Catastrófico"),CONCATENATE("R6C",'Mapa de Riesgos'!$O$42),"")</f>
        <v/>
      </c>
      <c r="AI21" s="28" t="str">
        <f>IF(AND('Mapa de Riesgos'!$Y$43="Alta",'Mapa de Riesgos'!$AA$43="Catastrófico"),CONCATENATE("R6C",'Mapa de Riesgos'!$O$43),"")</f>
        <v/>
      </c>
      <c r="AJ21" s="28" t="str">
        <f>IF(AND('Mapa de Riesgos'!$Y$44="Alta",'Mapa de Riesgos'!$AA$44="Catastrófico"),CONCATENATE("R6C",'Mapa de Riesgos'!$O$44),"")</f>
        <v/>
      </c>
      <c r="AK21" s="28" t="str">
        <f>IF(AND('Mapa de Riesgos'!$Y$45="Alta",'Mapa de Riesgos'!$AA$45="Catastrófico"),CONCATENATE("R6C",'Mapa de Riesgos'!$O$45),"")</f>
        <v/>
      </c>
      <c r="AL21" s="28" t="str">
        <f>IF(AND('Mapa de Riesgos'!$Y$46="Alta",'Mapa de Riesgos'!$AA$46="Catastrófico"),CONCATENATE("R6C",'Mapa de Riesgos'!$O$46),"")</f>
        <v/>
      </c>
      <c r="AM21" s="29" t="str">
        <f>IF(AND('Mapa de Riesgos'!$Y$47="Alta",'Mapa de Riesgos'!$AA$47="Catastrófico"),CONCATENATE("R6C",'Mapa de Riesgos'!$O$47),"")</f>
        <v/>
      </c>
      <c r="AN21" s="55"/>
      <c r="AO21" s="396"/>
      <c r="AP21" s="397"/>
      <c r="AQ21" s="397"/>
      <c r="AR21" s="397"/>
      <c r="AS21" s="397"/>
      <c r="AT21" s="398"/>
      <c r="AU21" s="55"/>
      <c r="AV21" s="55"/>
      <c r="AW21" s="55"/>
      <c r="AX21" s="55"/>
      <c r="AY21" s="55"/>
      <c r="AZ21" s="55"/>
      <c r="BA21" s="55"/>
      <c r="BB21" s="55"/>
      <c r="BC21" s="55"/>
      <c r="BD21" s="55"/>
      <c r="BE21" s="55"/>
      <c r="BF21" s="55"/>
      <c r="BG21" s="55"/>
      <c r="BH21" s="55"/>
      <c r="BI21" s="55"/>
      <c r="BJ21" s="55"/>
      <c r="BK21" s="55"/>
      <c r="BL21" s="55"/>
      <c r="BM21" s="55"/>
      <c r="BN21" s="55"/>
      <c r="BO21" s="55"/>
      <c r="BP21" s="55"/>
      <c r="BQ21" s="55"/>
      <c r="BR21" s="55"/>
      <c r="BS21" s="55"/>
      <c r="BT21" s="55"/>
      <c r="BU21" s="55"/>
      <c r="BV21" s="55"/>
      <c r="BW21" s="55"/>
      <c r="BX21" s="55"/>
    </row>
    <row r="22" spans="1:76" ht="15" customHeight="1">
      <c r="A22" s="55"/>
      <c r="B22" s="345"/>
      <c r="C22" s="345"/>
      <c r="D22" s="346"/>
      <c r="E22" s="386"/>
      <c r="F22" s="387"/>
      <c r="G22" s="387"/>
      <c r="H22" s="387"/>
      <c r="I22" s="387"/>
      <c r="J22" s="39" t="str">
        <f>IF(AND('Mapa de Riesgos'!$Y$48="Alta",'Mapa de Riesgos'!$AA$48="Leve"),CONCATENATE("R7C",'Mapa de Riesgos'!$O$48),"")</f>
        <v/>
      </c>
      <c r="K22" s="40" t="str">
        <f>IF(AND('Mapa de Riesgos'!$Y$49="Alta",'Mapa de Riesgos'!$AA$49="Leve"),CONCATENATE("R7C",'Mapa de Riesgos'!$O$49),"")</f>
        <v/>
      </c>
      <c r="L22" s="40" t="str">
        <f>IF(AND('Mapa de Riesgos'!$Y$50="Alta",'Mapa de Riesgos'!$AA$50="Leve"),CONCATENATE("R7C",'Mapa de Riesgos'!$O$50),"")</f>
        <v/>
      </c>
      <c r="M22" s="40" t="str">
        <f>IF(AND('Mapa de Riesgos'!$Y$51="Alta",'Mapa de Riesgos'!$AA$51="Leve"),CONCATENATE("R7C",'Mapa de Riesgos'!$O$51),"")</f>
        <v/>
      </c>
      <c r="N22" s="40" t="str">
        <f>IF(AND('Mapa de Riesgos'!$Y$52="Alta",'Mapa de Riesgos'!$AA$52="Leve"),CONCATENATE("R7C",'Mapa de Riesgos'!$O$52),"")</f>
        <v/>
      </c>
      <c r="O22" s="41" t="str">
        <f>IF(AND('Mapa de Riesgos'!$Y$53="Alta",'Mapa de Riesgos'!$AA$53="Leve"),CONCATENATE("R7C",'Mapa de Riesgos'!$O$53),"")</f>
        <v/>
      </c>
      <c r="P22" s="39" t="str">
        <f>IF(AND('Mapa de Riesgos'!$Y$48="Alta",'Mapa de Riesgos'!$AA$48="Menor"),CONCATENATE("R7C",'Mapa de Riesgos'!$O$48),"")</f>
        <v/>
      </c>
      <c r="Q22" s="40" t="str">
        <f>IF(AND('Mapa de Riesgos'!$Y$49="Alta",'Mapa de Riesgos'!$AA$49="Menor"),CONCATENATE("R7C",'Mapa de Riesgos'!$O$49),"")</f>
        <v/>
      </c>
      <c r="R22" s="40" t="str">
        <f>IF(AND('Mapa de Riesgos'!$Y$50="Alta",'Mapa de Riesgos'!$AA$50="Menor"),CONCATENATE("R7C",'Mapa de Riesgos'!$O$50),"")</f>
        <v/>
      </c>
      <c r="S22" s="40" t="str">
        <f>IF(AND('Mapa de Riesgos'!$Y$51="Alta",'Mapa de Riesgos'!$AA$51="Menor"),CONCATENATE("R7C",'Mapa de Riesgos'!$O$51),"")</f>
        <v/>
      </c>
      <c r="T22" s="40" t="str">
        <f>IF(AND('Mapa de Riesgos'!$Y$52="Alta",'Mapa de Riesgos'!$AA$52="Menor"),CONCATENATE("R7C",'Mapa de Riesgos'!$O$52),"")</f>
        <v/>
      </c>
      <c r="U22" s="41" t="str">
        <f>IF(AND('Mapa de Riesgos'!$Y$53="Alta",'Mapa de Riesgos'!$AA$53="Menor"),CONCATENATE("R7C",'Mapa de Riesgos'!$O$53),"")</f>
        <v/>
      </c>
      <c r="V22" s="24" t="str">
        <f>IF(AND('Mapa de Riesgos'!$Y$48="Alta",'Mapa de Riesgos'!$AA$48="Moderado"),CONCATENATE("R7C",'Mapa de Riesgos'!$O$48),"")</f>
        <v/>
      </c>
      <c r="W22" s="25" t="str">
        <f>IF(AND('Mapa de Riesgos'!$Y$49="Alta",'Mapa de Riesgos'!$AA$49="Moderado"),CONCATENATE("R7C",'Mapa de Riesgos'!$O$49),"")</f>
        <v/>
      </c>
      <c r="X22" s="25" t="str">
        <f>IF(AND('Mapa de Riesgos'!$Y$50="Alta",'Mapa de Riesgos'!$AA$50="Moderado"),CONCATENATE("R7C",'Mapa de Riesgos'!$O$50),"")</f>
        <v/>
      </c>
      <c r="Y22" s="25" t="str">
        <f>IF(AND('Mapa de Riesgos'!$Y$51="Alta",'Mapa de Riesgos'!$AA$51="Moderado"),CONCATENATE("R7C",'Mapa de Riesgos'!$O$51),"")</f>
        <v/>
      </c>
      <c r="Z22" s="25" t="str">
        <f>IF(AND('Mapa de Riesgos'!$Y$52="Alta",'Mapa de Riesgos'!$AA$52="Moderado"),CONCATENATE("R7C",'Mapa de Riesgos'!$O$52),"")</f>
        <v/>
      </c>
      <c r="AA22" s="26" t="str">
        <f>IF(AND('Mapa de Riesgos'!$Y$53="Alta",'Mapa de Riesgos'!$AA$53="Moderado"),CONCATENATE("R7C",'Mapa de Riesgos'!$O$53),"")</f>
        <v/>
      </c>
      <c r="AB22" s="24" t="str">
        <f>IF(AND('Mapa de Riesgos'!$Y$48="Alta",'Mapa de Riesgos'!$AA$48="Mayor"),CONCATENATE("R7C",'Mapa de Riesgos'!$O$48),"")</f>
        <v/>
      </c>
      <c r="AC22" s="25" t="str">
        <f>IF(AND('Mapa de Riesgos'!$Y$49="Alta",'Mapa de Riesgos'!$AA$49="Mayor"),CONCATENATE("R7C",'Mapa de Riesgos'!$O$49),"")</f>
        <v/>
      </c>
      <c r="AD22" s="25" t="str">
        <f>IF(AND('Mapa de Riesgos'!$Y$50="Alta",'Mapa de Riesgos'!$AA$50="Mayor"),CONCATENATE("R7C",'Mapa de Riesgos'!$O$50),"")</f>
        <v/>
      </c>
      <c r="AE22" s="25" t="str">
        <f>IF(AND('Mapa de Riesgos'!$Y$51="Alta",'Mapa de Riesgos'!$AA$51="Mayor"),CONCATENATE("R7C",'Mapa de Riesgos'!$O$51),"")</f>
        <v/>
      </c>
      <c r="AF22" s="25" t="str">
        <f>IF(AND('Mapa de Riesgos'!$Y$52="Alta",'Mapa de Riesgos'!$AA$52="Mayor"),CONCATENATE("R7C",'Mapa de Riesgos'!$O$52),"")</f>
        <v/>
      </c>
      <c r="AG22" s="26" t="str">
        <f>IF(AND('Mapa de Riesgos'!$Y$53="Alta",'Mapa de Riesgos'!$AA$53="Mayor"),CONCATENATE("R7C",'Mapa de Riesgos'!$O$53),"")</f>
        <v/>
      </c>
      <c r="AH22" s="27" t="str">
        <f>IF(AND('Mapa de Riesgos'!$Y$48="Alta",'Mapa de Riesgos'!$AA$48="Catastrófico"),CONCATENATE("R7C",'Mapa de Riesgos'!$O$48),"")</f>
        <v/>
      </c>
      <c r="AI22" s="28" t="str">
        <f>IF(AND('Mapa de Riesgos'!$Y$49="Alta",'Mapa de Riesgos'!$AA$49="Catastrófico"),CONCATENATE("R7C",'Mapa de Riesgos'!$O$49),"")</f>
        <v/>
      </c>
      <c r="AJ22" s="28" t="str">
        <f>IF(AND('Mapa de Riesgos'!$Y$50="Alta",'Mapa de Riesgos'!$AA$50="Catastrófico"),CONCATENATE("R7C",'Mapa de Riesgos'!$O$50),"")</f>
        <v/>
      </c>
      <c r="AK22" s="28" t="str">
        <f>IF(AND('Mapa de Riesgos'!$Y$51="Alta",'Mapa de Riesgos'!$AA$51="Catastrófico"),CONCATENATE("R7C",'Mapa de Riesgos'!$O$51),"")</f>
        <v/>
      </c>
      <c r="AL22" s="28" t="str">
        <f>IF(AND('Mapa de Riesgos'!$Y$52="Alta",'Mapa de Riesgos'!$AA$52="Catastrófico"),CONCATENATE("R7C",'Mapa de Riesgos'!$O$52),"")</f>
        <v/>
      </c>
      <c r="AM22" s="29" t="str">
        <f>IF(AND('Mapa de Riesgos'!$Y$53="Alta",'Mapa de Riesgos'!$AA$53="Catastrófico"),CONCATENATE("R7C",'Mapa de Riesgos'!$O$53),"")</f>
        <v/>
      </c>
      <c r="AN22" s="55"/>
      <c r="AO22" s="396"/>
      <c r="AP22" s="397"/>
      <c r="AQ22" s="397"/>
      <c r="AR22" s="397"/>
      <c r="AS22" s="397"/>
      <c r="AT22" s="398"/>
      <c r="AU22" s="55"/>
      <c r="AV22" s="55"/>
      <c r="AW22" s="55"/>
      <c r="AX22" s="55"/>
      <c r="AY22" s="55"/>
      <c r="AZ22" s="55"/>
      <c r="BA22" s="55"/>
      <c r="BB22" s="55"/>
      <c r="BC22" s="55"/>
      <c r="BD22" s="55"/>
      <c r="BE22" s="55"/>
      <c r="BF22" s="55"/>
      <c r="BG22" s="55"/>
      <c r="BH22" s="55"/>
      <c r="BI22" s="55"/>
      <c r="BJ22" s="55"/>
      <c r="BK22" s="55"/>
      <c r="BL22" s="55"/>
      <c r="BM22" s="55"/>
      <c r="BN22" s="55"/>
      <c r="BO22" s="55"/>
      <c r="BP22" s="55"/>
      <c r="BQ22" s="55"/>
      <c r="BR22" s="55"/>
      <c r="BS22" s="55"/>
      <c r="BT22" s="55"/>
      <c r="BU22" s="55"/>
      <c r="BV22" s="55"/>
      <c r="BW22" s="55"/>
      <c r="BX22" s="55"/>
    </row>
    <row r="23" spans="1:76" ht="15" customHeight="1">
      <c r="A23" s="55"/>
      <c r="B23" s="345"/>
      <c r="C23" s="345"/>
      <c r="D23" s="346"/>
      <c r="E23" s="386"/>
      <c r="F23" s="387"/>
      <c r="G23" s="387"/>
      <c r="H23" s="387"/>
      <c r="I23" s="387"/>
      <c r="J23" s="39" t="str">
        <f>IF(AND('Mapa de Riesgos'!$Y$54="Alta",'Mapa de Riesgos'!$AA$54="Leve"),CONCATENATE("R8C",'Mapa de Riesgos'!$O$54),"")</f>
        <v/>
      </c>
      <c r="K23" s="40" t="str">
        <f>IF(AND('Mapa de Riesgos'!$Y$55="Alta",'Mapa de Riesgos'!$AA$55="Leve"),CONCATENATE("R8C",'Mapa de Riesgos'!$O$55),"")</f>
        <v/>
      </c>
      <c r="L23" s="40" t="str">
        <f>IF(AND('Mapa de Riesgos'!$Y$56="Alta",'Mapa de Riesgos'!$AA$56="Leve"),CONCATENATE("R8C",'Mapa de Riesgos'!$O$56),"")</f>
        <v/>
      </c>
      <c r="M23" s="40" t="str">
        <f>IF(AND('Mapa de Riesgos'!$Y$57="Alta",'Mapa de Riesgos'!$AA$57="Leve"),CONCATENATE("R8C",'Mapa de Riesgos'!$O$57),"")</f>
        <v/>
      </c>
      <c r="N23" s="40" t="str">
        <f>IF(AND('Mapa de Riesgos'!$Y$58="Alta",'Mapa de Riesgos'!$AA$58="Leve"),CONCATENATE("R8C",'Mapa de Riesgos'!$O$58),"")</f>
        <v/>
      </c>
      <c r="O23" s="41" t="str">
        <f>IF(AND('Mapa de Riesgos'!$Y$59="Alta",'Mapa de Riesgos'!$AA$59="Leve"),CONCATENATE("R8C",'Mapa de Riesgos'!$O$59),"")</f>
        <v/>
      </c>
      <c r="P23" s="39" t="str">
        <f>IF(AND('Mapa de Riesgos'!$Y$54="Alta",'Mapa de Riesgos'!$AA$54="Menor"),CONCATENATE("R8C",'Mapa de Riesgos'!$O$54),"")</f>
        <v/>
      </c>
      <c r="Q23" s="40" t="str">
        <f>IF(AND('Mapa de Riesgos'!$Y$55="Alta",'Mapa de Riesgos'!$AA$55="Menor"),CONCATENATE("R8C",'Mapa de Riesgos'!$O$55),"")</f>
        <v/>
      </c>
      <c r="R23" s="40" t="str">
        <f>IF(AND('Mapa de Riesgos'!$Y$56="Alta",'Mapa de Riesgos'!$AA$56="Menor"),CONCATENATE("R8C",'Mapa de Riesgos'!$O$56),"")</f>
        <v/>
      </c>
      <c r="S23" s="40" t="str">
        <f>IF(AND('Mapa de Riesgos'!$Y$57="Alta",'Mapa de Riesgos'!$AA$57="Menor"),CONCATENATE("R8C",'Mapa de Riesgos'!$O$57),"")</f>
        <v/>
      </c>
      <c r="T23" s="40" t="str">
        <f>IF(AND('Mapa de Riesgos'!$Y$58="Alta",'Mapa de Riesgos'!$AA$58="Menor"),CONCATENATE("R8C",'Mapa de Riesgos'!$O$58),"")</f>
        <v/>
      </c>
      <c r="U23" s="41" t="str">
        <f>IF(AND('Mapa de Riesgos'!$Y$59="Alta",'Mapa de Riesgos'!$AA$59="Menor"),CONCATENATE("R8C",'Mapa de Riesgos'!$O$59),"")</f>
        <v/>
      </c>
      <c r="V23" s="24" t="str">
        <f>IF(AND('Mapa de Riesgos'!$Y$54="Alta",'Mapa de Riesgos'!$AA$54="Moderado"),CONCATENATE("R8C",'Mapa de Riesgos'!$O$54),"")</f>
        <v/>
      </c>
      <c r="W23" s="25" t="str">
        <f>IF(AND('Mapa de Riesgos'!$Y$55="Alta",'Mapa de Riesgos'!$AA$55="Moderado"),CONCATENATE("R8C",'Mapa de Riesgos'!$O$55),"")</f>
        <v/>
      </c>
      <c r="X23" s="25" t="str">
        <f>IF(AND('Mapa de Riesgos'!$Y$56="Alta",'Mapa de Riesgos'!$AA$56="Moderado"),CONCATENATE("R8C",'Mapa de Riesgos'!$O$56),"")</f>
        <v/>
      </c>
      <c r="Y23" s="25" t="str">
        <f>IF(AND('Mapa de Riesgos'!$Y$57="Alta",'Mapa de Riesgos'!$AA$57="Moderado"),CONCATENATE("R8C",'Mapa de Riesgos'!$O$57),"")</f>
        <v/>
      </c>
      <c r="Z23" s="25" t="str">
        <f>IF(AND('Mapa de Riesgos'!$Y$58="Alta",'Mapa de Riesgos'!$AA$58="Moderado"),CONCATENATE("R8C",'Mapa de Riesgos'!$O$58),"")</f>
        <v/>
      </c>
      <c r="AA23" s="26" t="str">
        <f>IF(AND('Mapa de Riesgos'!$Y$59="Alta",'Mapa de Riesgos'!$AA$59="Moderado"),CONCATENATE("R8C",'Mapa de Riesgos'!$O$59),"")</f>
        <v/>
      </c>
      <c r="AB23" s="24" t="str">
        <f>IF(AND('Mapa de Riesgos'!$Y$54="Alta",'Mapa de Riesgos'!$AA$54="Mayor"),CONCATENATE("R8C",'Mapa de Riesgos'!$O$54),"")</f>
        <v/>
      </c>
      <c r="AC23" s="25" t="str">
        <f>IF(AND('Mapa de Riesgos'!$Y$55="Alta",'Mapa de Riesgos'!$AA$55="Mayor"),CONCATENATE("R8C",'Mapa de Riesgos'!$O$55),"")</f>
        <v/>
      </c>
      <c r="AD23" s="25" t="str">
        <f>IF(AND('Mapa de Riesgos'!$Y$56="Alta",'Mapa de Riesgos'!$AA$56="Mayor"),CONCATENATE("R8C",'Mapa de Riesgos'!$O$56),"")</f>
        <v/>
      </c>
      <c r="AE23" s="25" t="str">
        <f>IF(AND('Mapa de Riesgos'!$Y$57="Alta",'Mapa de Riesgos'!$AA$57="Mayor"),CONCATENATE("R8C",'Mapa de Riesgos'!$O$57),"")</f>
        <v/>
      </c>
      <c r="AF23" s="25" t="str">
        <f>IF(AND('Mapa de Riesgos'!$Y$58="Alta",'Mapa de Riesgos'!$AA$58="Mayor"),CONCATENATE("R8C",'Mapa de Riesgos'!$O$58),"")</f>
        <v/>
      </c>
      <c r="AG23" s="26" t="str">
        <f>IF(AND('Mapa de Riesgos'!$Y$59="Alta",'Mapa de Riesgos'!$AA$59="Mayor"),CONCATENATE("R8C",'Mapa de Riesgos'!$O$59),"")</f>
        <v/>
      </c>
      <c r="AH23" s="27" t="str">
        <f>IF(AND('Mapa de Riesgos'!$Y$54="Alta",'Mapa de Riesgos'!$AA$54="Catastrófico"),CONCATENATE("R8C",'Mapa de Riesgos'!$O$54),"")</f>
        <v/>
      </c>
      <c r="AI23" s="28" t="str">
        <f>IF(AND('Mapa de Riesgos'!$Y$55="Alta",'Mapa de Riesgos'!$AA$55="Catastrófico"),CONCATENATE("R8C",'Mapa de Riesgos'!$O$55),"")</f>
        <v/>
      </c>
      <c r="AJ23" s="28" t="str">
        <f>IF(AND('Mapa de Riesgos'!$Y$56="Alta",'Mapa de Riesgos'!$AA$56="Catastrófico"),CONCATENATE("R8C",'Mapa de Riesgos'!$O$56),"")</f>
        <v/>
      </c>
      <c r="AK23" s="28" t="str">
        <f>IF(AND('Mapa de Riesgos'!$Y$57="Alta",'Mapa de Riesgos'!$AA$57="Catastrófico"),CONCATENATE("R8C",'Mapa de Riesgos'!$O$57),"")</f>
        <v/>
      </c>
      <c r="AL23" s="28" t="str">
        <f>IF(AND('Mapa de Riesgos'!$Y$58="Alta",'Mapa de Riesgos'!$AA$58="Catastrófico"),CONCATENATE("R8C",'Mapa de Riesgos'!$O$58),"")</f>
        <v/>
      </c>
      <c r="AM23" s="29" t="str">
        <f>IF(AND('Mapa de Riesgos'!$Y$59="Alta",'Mapa de Riesgos'!$AA$59="Catastrófico"),CONCATENATE("R8C",'Mapa de Riesgos'!$O$59),"")</f>
        <v/>
      </c>
      <c r="AN23" s="55"/>
      <c r="AO23" s="396"/>
      <c r="AP23" s="397"/>
      <c r="AQ23" s="397"/>
      <c r="AR23" s="397"/>
      <c r="AS23" s="397"/>
      <c r="AT23" s="398"/>
      <c r="AU23" s="55"/>
      <c r="AV23" s="55"/>
      <c r="AW23" s="55"/>
      <c r="AX23" s="55"/>
      <c r="AY23" s="55"/>
      <c r="AZ23" s="55"/>
      <c r="BA23" s="55"/>
      <c r="BB23" s="55"/>
      <c r="BC23" s="55"/>
      <c r="BD23" s="55"/>
      <c r="BE23" s="55"/>
      <c r="BF23" s="55"/>
      <c r="BG23" s="55"/>
      <c r="BH23" s="55"/>
      <c r="BI23" s="55"/>
      <c r="BJ23" s="55"/>
      <c r="BK23" s="55"/>
      <c r="BL23" s="55"/>
      <c r="BM23" s="55"/>
      <c r="BN23" s="55"/>
      <c r="BO23" s="55"/>
      <c r="BP23" s="55"/>
      <c r="BQ23" s="55"/>
      <c r="BR23" s="55"/>
      <c r="BS23" s="55"/>
      <c r="BT23" s="55"/>
      <c r="BU23" s="55"/>
      <c r="BV23" s="55"/>
      <c r="BW23" s="55"/>
      <c r="BX23" s="55"/>
    </row>
    <row r="24" spans="1:76" ht="15" customHeight="1">
      <c r="A24" s="55"/>
      <c r="B24" s="345"/>
      <c r="C24" s="345"/>
      <c r="D24" s="346"/>
      <c r="E24" s="386"/>
      <c r="F24" s="387"/>
      <c r="G24" s="387"/>
      <c r="H24" s="387"/>
      <c r="I24" s="387"/>
      <c r="J24" s="39" t="str">
        <f>IF(AND('Mapa de Riesgos'!$Y$60="Alta",'Mapa de Riesgos'!$AA$60="Leve"),CONCATENATE("R9C",'Mapa de Riesgos'!$O$60),"")</f>
        <v/>
      </c>
      <c r="K24" s="40" t="str">
        <f>IF(AND('Mapa de Riesgos'!$Y$61="Alta",'Mapa de Riesgos'!$AA$61="Leve"),CONCATENATE("R9C",'Mapa de Riesgos'!$O$61),"")</f>
        <v/>
      </c>
      <c r="L24" s="40" t="str">
        <f>IF(AND('Mapa de Riesgos'!$Y$62="Alta",'Mapa de Riesgos'!$AA$62="Leve"),CONCATENATE("R9C",'Mapa de Riesgos'!$O$62),"")</f>
        <v/>
      </c>
      <c r="M24" s="40" t="str">
        <f>IF(AND('Mapa de Riesgos'!$Y$63="Alta",'Mapa de Riesgos'!$AA$63="Leve"),CONCATENATE("R9C",'Mapa de Riesgos'!$O$63),"")</f>
        <v/>
      </c>
      <c r="N24" s="40" t="str">
        <f>IF(AND('Mapa de Riesgos'!$Y$64="Alta",'Mapa de Riesgos'!$AA$64="Leve"),CONCATENATE("R9C",'Mapa de Riesgos'!$O$64),"")</f>
        <v/>
      </c>
      <c r="O24" s="41" t="str">
        <f>IF(AND('Mapa de Riesgos'!$Y$65="Alta",'Mapa de Riesgos'!$AA$65="Leve"),CONCATENATE("R9C",'Mapa de Riesgos'!$O$65),"")</f>
        <v/>
      </c>
      <c r="P24" s="39" t="str">
        <f>IF(AND('Mapa de Riesgos'!$Y$60="Alta",'Mapa de Riesgos'!$AA$60="Menor"),CONCATENATE("R9C",'Mapa de Riesgos'!$O$60),"")</f>
        <v/>
      </c>
      <c r="Q24" s="40" t="str">
        <f>IF(AND('Mapa de Riesgos'!$Y$61="Alta",'Mapa de Riesgos'!$AA$61="Menor"),CONCATENATE("R9C",'Mapa de Riesgos'!$O$61),"")</f>
        <v/>
      </c>
      <c r="R24" s="40" t="str">
        <f>IF(AND('Mapa de Riesgos'!$Y$62="Alta",'Mapa de Riesgos'!$AA$62="Menor"),CONCATENATE("R9C",'Mapa de Riesgos'!$O$62),"")</f>
        <v/>
      </c>
      <c r="S24" s="40" t="str">
        <f>IF(AND('Mapa de Riesgos'!$Y$63="Alta",'Mapa de Riesgos'!$AA$63="Menor"),CONCATENATE("R9C",'Mapa de Riesgos'!$O$63),"")</f>
        <v/>
      </c>
      <c r="T24" s="40" t="str">
        <f>IF(AND('Mapa de Riesgos'!$Y$64="Alta",'Mapa de Riesgos'!$AA$64="Menor"),CONCATENATE("R9C",'Mapa de Riesgos'!$O$64),"")</f>
        <v/>
      </c>
      <c r="U24" s="41" t="str">
        <f>IF(AND('Mapa de Riesgos'!$Y$65="Alta",'Mapa de Riesgos'!$AA$65="Menor"),CONCATENATE("R9C",'Mapa de Riesgos'!$O$65),"")</f>
        <v/>
      </c>
      <c r="V24" s="24" t="str">
        <f>IF(AND('Mapa de Riesgos'!$Y$60="Alta",'Mapa de Riesgos'!$AA$60="Moderado"),CONCATENATE("R9C",'Mapa de Riesgos'!$O$60),"")</f>
        <v/>
      </c>
      <c r="W24" s="25" t="str">
        <f>IF(AND('Mapa de Riesgos'!$Y$61="Alta",'Mapa de Riesgos'!$AA$61="Moderado"),CONCATENATE("R9C",'Mapa de Riesgos'!$O$61),"")</f>
        <v/>
      </c>
      <c r="X24" s="25" t="str">
        <f>IF(AND('Mapa de Riesgos'!$Y$62="Alta",'Mapa de Riesgos'!$AA$62="Moderado"),CONCATENATE("R9C",'Mapa de Riesgos'!$O$62),"")</f>
        <v/>
      </c>
      <c r="Y24" s="25" t="str">
        <f>IF(AND('Mapa de Riesgos'!$Y$63="Alta",'Mapa de Riesgos'!$AA$63="Moderado"),CONCATENATE("R9C",'Mapa de Riesgos'!$O$63),"")</f>
        <v/>
      </c>
      <c r="Z24" s="25" t="str">
        <f>IF(AND('Mapa de Riesgos'!$Y$64="Alta",'Mapa de Riesgos'!$AA$64="Moderado"),CONCATENATE("R9C",'Mapa de Riesgos'!$O$64),"")</f>
        <v/>
      </c>
      <c r="AA24" s="26" t="str">
        <f>IF(AND('Mapa de Riesgos'!$Y$65="Alta",'Mapa de Riesgos'!$AA$65="Moderado"),CONCATENATE("R9C",'Mapa de Riesgos'!$O$65),"")</f>
        <v/>
      </c>
      <c r="AB24" s="24" t="str">
        <f>IF(AND('Mapa de Riesgos'!$Y$60="Alta",'Mapa de Riesgos'!$AA$60="Mayor"),CONCATENATE("R9C",'Mapa de Riesgos'!$O$60),"")</f>
        <v/>
      </c>
      <c r="AC24" s="25" t="str">
        <f>IF(AND('Mapa de Riesgos'!$Y$61="Alta",'Mapa de Riesgos'!$AA$61="Mayor"),CONCATENATE("R9C",'Mapa de Riesgos'!$O$61),"")</f>
        <v/>
      </c>
      <c r="AD24" s="25" t="str">
        <f>IF(AND('Mapa de Riesgos'!$Y$62="Alta",'Mapa de Riesgos'!$AA$62="Mayor"),CONCATENATE("R9C",'Mapa de Riesgos'!$O$62),"")</f>
        <v/>
      </c>
      <c r="AE24" s="25" t="str">
        <f>IF(AND('Mapa de Riesgos'!$Y$63="Alta",'Mapa de Riesgos'!$AA$63="Mayor"),CONCATENATE("R9C",'Mapa de Riesgos'!$O$63),"")</f>
        <v/>
      </c>
      <c r="AF24" s="25" t="str">
        <f>IF(AND('Mapa de Riesgos'!$Y$64="Alta",'Mapa de Riesgos'!$AA$64="Mayor"),CONCATENATE("R9C",'Mapa de Riesgos'!$O$64),"")</f>
        <v/>
      </c>
      <c r="AG24" s="26" t="str">
        <f>IF(AND('Mapa de Riesgos'!$Y$65="Alta",'Mapa de Riesgos'!$AA$65="Mayor"),CONCATENATE("R9C",'Mapa de Riesgos'!$O$65),"")</f>
        <v/>
      </c>
      <c r="AH24" s="27" t="str">
        <f>IF(AND('Mapa de Riesgos'!$Y$60="Alta",'Mapa de Riesgos'!$AA$60="Catastrófico"),CONCATENATE("R9C",'Mapa de Riesgos'!$O$60),"")</f>
        <v/>
      </c>
      <c r="AI24" s="28" t="str">
        <f>IF(AND('Mapa de Riesgos'!$Y$61="Alta",'Mapa de Riesgos'!$AA$61="Catastrófico"),CONCATENATE("R9C",'Mapa de Riesgos'!$O$61),"")</f>
        <v/>
      </c>
      <c r="AJ24" s="28" t="str">
        <f>IF(AND('Mapa de Riesgos'!$Y$62="Alta",'Mapa de Riesgos'!$AA$62="Catastrófico"),CONCATENATE("R9C",'Mapa de Riesgos'!$O$62),"")</f>
        <v/>
      </c>
      <c r="AK24" s="28" t="str">
        <f>IF(AND('Mapa de Riesgos'!$Y$63="Alta",'Mapa de Riesgos'!$AA$63="Catastrófico"),CONCATENATE("R9C",'Mapa de Riesgos'!$O$63),"")</f>
        <v/>
      </c>
      <c r="AL24" s="28" t="str">
        <f>IF(AND('Mapa de Riesgos'!$Y$64="Alta",'Mapa de Riesgos'!$AA$64="Catastrófico"),CONCATENATE("R9C",'Mapa de Riesgos'!$O$64),"")</f>
        <v/>
      </c>
      <c r="AM24" s="29" t="str">
        <f>IF(AND('Mapa de Riesgos'!$Y$65="Alta",'Mapa de Riesgos'!$AA$65="Catastrófico"),CONCATENATE("R9C",'Mapa de Riesgos'!$O$65),"")</f>
        <v/>
      </c>
      <c r="AN24" s="55"/>
      <c r="AO24" s="396"/>
      <c r="AP24" s="397"/>
      <c r="AQ24" s="397"/>
      <c r="AR24" s="397"/>
      <c r="AS24" s="397"/>
      <c r="AT24" s="398"/>
      <c r="AU24" s="55"/>
      <c r="AV24" s="55"/>
      <c r="AW24" s="55"/>
      <c r="AX24" s="55"/>
      <c r="AY24" s="55"/>
      <c r="AZ24" s="55"/>
      <c r="BA24" s="55"/>
      <c r="BB24" s="55"/>
      <c r="BC24" s="55"/>
      <c r="BD24" s="55"/>
      <c r="BE24" s="55"/>
      <c r="BF24" s="55"/>
      <c r="BG24" s="55"/>
      <c r="BH24" s="55"/>
      <c r="BI24" s="55"/>
      <c r="BJ24" s="55"/>
      <c r="BK24" s="55"/>
      <c r="BL24" s="55"/>
      <c r="BM24" s="55"/>
      <c r="BN24" s="55"/>
      <c r="BO24" s="55"/>
      <c r="BP24" s="55"/>
      <c r="BQ24" s="55"/>
      <c r="BR24" s="55"/>
      <c r="BS24" s="55"/>
      <c r="BT24" s="55"/>
      <c r="BU24" s="55"/>
      <c r="BV24" s="55"/>
      <c r="BW24" s="55"/>
      <c r="BX24" s="55"/>
    </row>
    <row r="25" spans="1:76" ht="15.75" customHeight="1" thickBot="1">
      <c r="A25" s="55"/>
      <c r="B25" s="345"/>
      <c r="C25" s="345"/>
      <c r="D25" s="346"/>
      <c r="E25" s="389"/>
      <c r="F25" s="390"/>
      <c r="G25" s="390"/>
      <c r="H25" s="390"/>
      <c r="I25" s="390"/>
      <c r="J25" s="42" t="str">
        <f>IF(AND('Mapa de Riesgos'!$Y$66="Alta",'Mapa de Riesgos'!$AA$66="Leve"),CONCATENATE("R10C",'Mapa de Riesgos'!$O$66),"")</f>
        <v/>
      </c>
      <c r="K25" s="43" t="str">
        <f>IF(AND('Mapa de Riesgos'!$Y$67="Alta",'Mapa de Riesgos'!$AA$67="Leve"),CONCATENATE("R10C",'Mapa de Riesgos'!$O$67),"")</f>
        <v/>
      </c>
      <c r="L25" s="43" t="str">
        <f>IF(AND('Mapa de Riesgos'!$Y$68="Alta",'Mapa de Riesgos'!$AA$68="Leve"),CONCATENATE("R10C",'Mapa de Riesgos'!$O$68),"")</f>
        <v/>
      </c>
      <c r="M25" s="43" t="str">
        <f>IF(AND('Mapa de Riesgos'!$Y$69="Alta",'Mapa de Riesgos'!$AA$69="Leve"),CONCATENATE("R10C",'Mapa de Riesgos'!$O$69),"")</f>
        <v/>
      </c>
      <c r="N25" s="43" t="str">
        <f>IF(AND('Mapa de Riesgos'!$Y$70="Alta",'Mapa de Riesgos'!$AA$70="Leve"),CONCATENATE("R10C",'Mapa de Riesgos'!$O$70),"")</f>
        <v/>
      </c>
      <c r="O25" s="44" t="str">
        <f>IF(AND('Mapa de Riesgos'!$Y$71="Alta",'Mapa de Riesgos'!$AA$71="Leve"),CONCATENATE("R10C",'Mapa de Riesgos'!$O$71),"")</f>
        <v/>
      </c>
      <c r="P25" s="42" t="str">
        <f>IF(AND('Mapa de Riesgos'!$Y$66="Alta",'Mapa de Riesgos'!$AA$66="Menor"),CONCATENATE("R10C",'Mapa de Riesgos'!$O$66),"")</f>
        <v/>
      </c>
      <c r="Q25" s="43" t="str">
        <f>IF(AND('Mapa de Riesgos'!$Y$67="Alta",'Mapa de Riesgos'!$AA$67="Menor"),CONCATENATE("R10C",'Mapa de Riesgos'!$O$67),"")</f>
        <v/>
      </c>
      <c r="R25" s="43" t="str">
        <f>IF(AND('Mapa de Riesgos'!$Y$68="Alta",'Mapa de Riesgos'!$AA$68="Menor"),CONCATENATE("R10C",'Mapa de Riesgos'!$O$68),"")</f>
        <v/>
      </c>
      <c r="S25" s="43" t="str">
        <f>IF(AND('Mapa de Riesgos'!$Y$69="Alta",'Mapa de Riesgos'!$AA$69="Menor"),CONCATENATE("R10C",'Mapa de Riesgos'!$O$69),"")</f>
        <v/>
      </c>
      <c r="T25" s="43" t="str">
        <f>IF(AND('Mapa de Riesgos'!$Y$70="Alta",'Mapa de Riesgos'!$AA$70="Menor"),CONCATENATE("R10C",'Mapa de Riesgos'!$O$70),"")</f>
        <v/>
      </c>
      <c r="U25" s="44" t="str">
        <f>IF(AND('Mapa de Riesgos'!$Y$71="Alta",'Mapa de Riesgos'!$AA$71="Menor"),CONCATENATE("R10C",'Mapa de Riesgos'!$O$71),"")</f>
        <v/>
      </c>
      <c r="V25" s="30" t="str">
        <f>IF(AND('Mapa de Riesgos'!$Y$66="Alta",'Mapa de Riesgos'!$AA$66="Moderado"),CONCATENATE("R10C",'Mapa de Riesgos'!$O$66),"")</f>
        <v/>
      </c>
      <c r="W25" s="31" t="str">
        <f>IF(AND('Mapa de Riesgos'!$Y$67="Alta",'Mapa de Riesgos'!$AA$67="Moderado"),CONCATENATE("R10C",'Mapa de Riesgos'!$O$67),"")</f>
        <v/>
      </c>
      <c r="X25" s="31" t="str">
        <f>IF(AND('Mapa de Riesgos'!$Y$68="Alta",'Mapa de Riesgos'!$AA$68="Moderado"),CONCATENATE("R10C",'Mapa de Riesgos'!$O$68),"")</f>
        <v/>
      </c>
      <c r="Y25" s="31" t="str">
        <f>IF(AND('Mapa de Riesgos'!$Y$69="Alta",'Mapa de Riesgos'!$AA$69="Moderado"),CONCATENATE("R10C",'Mapa de Riesgos'!$O$69),"")</f>
        <v/>
      </c>
      <c r="Z25" s="31" t="str">
        <f>IF(AND('Mapa de Riesgos'!$Y$70="Alta",'Mapa de Riesgos'!$AA$70="Moderado"),CONCATENATE("R10C",'Mapa de Riesgos'!$O$70),"")</f>
        <v/>
      </c>
      <c r="AA25" s="32" t="str">
        <f>IF(AND('Mapa de Riesgos'!$Y$71="Alta",'Mapa de Riesgos'!$AA$71="Moderado"),CONCATENATE("R10C",'Mapa de Riesgos'!$O$71),"")</f>
        <v/>
      </c>
      <c r="AB25" s="30" t="str">
        <f>IF(AND('Mapa de Riesgos'!$Y$66="Alta",'Mapa de Riesgos'!$AA$66="Mayor"),CONCATENATE("R10C",'Mapa de Riesgos'!$O$66),"")</f>
        <v/>
      </c>
      <c r="AC25" s="31" t="str">
        <f>IF(AND('Mapa de Riesgos'!$Y$67="Alta",'Mapa de Riesgos'!$AA$67="Mayor"),CONCATENATE("R10C",'Mapa de Riesgos'!$O$67),"")</f>
        <v/>
      </c>
      <c r="AD25" s="31" t="str">
        <f>IF(AND('Mapa de Riesgos'!$Y$68="Alta",'Mapa de Riesgos'!$AA$68="Mayor"),CONCATENATE("R10C",'Mapa de Riesgos'!$O$68),"")</f>
        <v/>
      </c>
      <c r="AE25" s="31" t="str">
        <f>IF(AND('Mapa de Riesgos'!$Y$69="Alta",'Mapa de Riesgos'!$AA$69="Mayor"),CONCATENATE("R10C",'Mapa de Riesgos'!$O$69),"")</f>
        <v/>
      </c>
      <c r="AF25" s="31" t="str">
        <f>IF(AND('Mapa de Riesgos'!$Y$70="Alta",'Mapa de Riesgos'!$AA$70="Mayor"),CONCATENATE("R10C",'Mapa de Riesgos'!$O$70),"")</f>
        <v/>
      </c>
      <c r="AG25" s="32" t="str">
        <f>IF(AND('Mapa de Riesgos'!$Y$71="Alta",'Mapa de Riesgos'!$AA$71="Mayor"),CONCATENATE("R10C",'Mapa de Riesgos'!$O$71),"")</f>
        <v/>
      </c>
      <c r="AH25" s="33" t="str">
        <f>IF(AND('Mapa de Riesgos'!$Y$66="Alta",'Mapa de Riesgos'!$AA$66="Catastrófico"),CONCATENATE("R10C",'Mapa de Riesgos'!$O$66),"")</f>
        <v/>
      </c>
      <c r="AI25" s="34" t="str">
        <f>IF(AND('Mapa de Riesgos'!$Y$67="Alta",'Mapa de Riesgos'!$AA$67="Catastrófico"),CONCATENATE("R10C",'Mapa de Riesgos'!$O$67),"")</f>
        <v/>
      </c>
      <c r="AJ25" s="34" t="str">
        <f>IF(AND('Mapa de Riesgos'!$Y$68="Alta",'Mapa de Riesgos'!$AA$68="Catastrófico"),CONCATENATE("R10C",'Mapa de Riesgos'!$O$68),"")</f>
        <v/>
      </c>
      <c r="AK25" s="34" t="str">
        <f>IF(AND('Mapa de Riesgos'!$Y$69="Alta",'Mapa de Riesgos'!$AA$69="Catastrófico"),CONCATENATE("R10C",'Mapa de Riesgos'!$O$69),"")</f>
        <v/>
      </c>
      <c r="AL25" s="34" t="str">
        <f>IF(AND('Mapa de Riesgos'!$Y$70="Alta",'Mapa de Riesgos'!$AA$70="Catastrófico"),CONCATENATE("R10C",'Mapa de Riesgos'!$O$70),"")</f>
        <v/>
      </c>
      <c r="AM25" s="35" t="str">
        <f>IF(AND('Mapa de Riesgos'!$Y$71="Alta",'Mapa de Riesgos'!$AA$71="Catastrófico"),CONCATENATE("R10C",'Mapa de Riesgos'!$O$71),"")</f>
        <v/>
      </c>
      <c r="AN25" s="55"/>
      <c r="AO25" s="399"/>
      <c r="AP25" s="400"/>
      <c r="AQ25" s="400"/>
      <c r="AR25" s="400"/>
      <c r="AS25" s="400"/>
      <c r="AT25" s="401"/>
      <c r="AU25" s="55"/>
      <c r="AV25" s="55"/>
      <c r="AW25" s="55"/>
      <c r="AX25" s="55"/>
      <c r="AY25" s="55"/>
      <c r="AZ25" s="55"/>
      <c r="BA25" s="55"/>
      <c r="BB25" s="55"/>
      <c r="BC25" s="55"/>
      <c r="BD25" s="55"/>
      <c r="BE25" s="55"/>
      <c r="BF25" s="55"/>
      <c r="BG25" s="55"/>
      <c r="BH25" s="55"/>
      <c r="BI25" s="55"/>
      <c r="BJ25" s="55"/>
      <c r="BK25" s="55"/>
      <c r="BL25" s="55"/>
      <c r="BM25" s="55"/>
      <c r="BN25" s="55"/>
      <c r="BO25" s="55"/>
      <c r="BP25" s="55"/>
      <c r="BQ25" s="55"/>
      <c r="BR25" s="55"/>
      <c r="BS25" s="55"/>
      <c r="BT25" s="55"/>
      <c r="BU25" s="55"/>
      <c r="BV25" s="55"/>
      <c r="BW25" s="55"/>
      <c r="BX25" s="55"/>
    </row>
    <row r="26" spans="1:76" ht="15" customHeight="1">
      <c r="A26" s="55"/>
      <c r="B26" s="345"/>
      <c r="C26" s="345"/>
      <c r="D26" s="346"/>
      <c r="E26" s="383" t="s">
        <v>142</v>
      </c>
      <c r="F26" s="384"/>
      <c r="G26" s="384"/>
      <c r="H26" s="384"/>
      <c r="I26" s="385"/>
      <c r="J26" s="36" t="str">
        <f>IF(AND('Mapa de Riesgos'!$Y$12="Media",'Mapa de Riesgos'!$AA$12="Leve"),CONCATENATE("R1C",'Mapa de Riesgos'!$O$12),"")</f>
        <v/>
      </c>
      <c r="K26" s="37" t="str">
        <f>IF(AND('Mapa de Riesgos'!$Y$13="Media",'Mapa de Riesgos'!$AA$13="Leve"),CONCATENATE("R1C",'Mapa de Riesgos'!$O$13),"")</f>
        <v/>
      </c>
      <c r="L26" s="37" t="str">
        <f>IF(AND('Mapa de Riesgos'!$Y$14="Media",'Mapa de Riesgos'!$AA$14="Leve"),CONCATENATE("R1C",'Mapa de Riesgos'!$O$14),"")</f>
        <v/>
      </c>
      <c r="M26" s="37" t="str">
        <f>IF(AND('Mapa de Riesgos'!$Y$15="Media",'Mapa de Riesgos'!$AA$15="Leve"),CONCATENATE("R1C",'Mapa de Riesgos'!$O$15),"")</f>
        <v/>
      </c>
      <c r="N26" s="37" t="str">
        <f>IF(AND('Mapa de Riesgos'!$Y$16="Media",'Mapa de Riesgos'!$AA$16="Leve"),CONCATENATE("R1C",'Mapa de Riesgos'!$O$16),"")</f>
        <v/>
      </c>
      <c r="O26" s="38" t="str">
        <f>IF(AND('Mapa de Riesgos'!$Y$17="Media",'Mapa de Riesgos'!$AA$17="Leve"),CONCATENATE("R1C",'Mapa de Riesgos'!$O$17),"")</f>
        <v/>
      </c>
      <c r="P26" s="36" t="str">
        <f>IF(AND('Mapa de Riesgos'!$Y$12="Media",'Mapa de Riesgos'!$AA$12="Menor"),CONCATENATE("R1C",'Mapa de Riesgos'!$O$12),"")</f>
        <v/>
      </c>
      <c r="Q26" s="37" t="str">
        <f>IF(AND('Mapa de Riesgos'!$Y$13="Media",'Mapa de Riesgos'!$AA$13="Menor"),CONCATENATE("R1C",'Mapa de Riesgos'!$O$13),"")</f>
        <v/>
      </c>
      <c r="R26" s="37" t="str">
        <f>IF(AND('Mapa de Riesgos'!$Y$14="Media",'Mapa de Riesgos'!$AA$14="Menor"),CONCATENATE("R1C",'Mapa de Riesgos'!$O$14),"")</f>
        <v/>
      </c>
      <c r="S26" s="37" t="str">
        <f>IF(AND('Mapa de Riesgos'!$Y$15="Media",'Mapa de Riesgos'!$AA$15="Menor"),CONCATENATE("R1C",'Mapa de Riesgos'!$O$15),"")</f>
        <v/>
      </c>
      <c r="T26" s="37" t="str">
        <f>IF(AND('Mapa de Riesgos'!$Y$16="Media",'Mapa de Riesgos'!$AA$16="Menor"),CONCATENATE("R1C",'Mapa de Riesgos'!$O$16),"")</f>
        <v/>
      </c>
      <c r="U26" s="38" t="str">
        <f>IF(AND('Mapa de Riesgos'!$Y$17="Media",'Mapa de Riesgos'!$AA$17="Menor"),CONCATENATE("R1C",'Mapa de Riesgos'!$O$17),"")</f>
        <v/>
      </c>
      <c r="V26" s="36" t="str">
        <f>IF(AND('Mapa de Riesgos'!$Y$12="Media",'Mapa de Riesgos'!$AA$12="Moderado"),CONCATENATE("R1C",'Mapa de Riesgos'!$O$12),"")</f>
        <v/>
      </c>
      <c r="W26" s="37" t="str">
        <f>IF(AND('Mapa de Riesgos'!$Y$13="Media",'Mapa de Riesgos'!$AA$13="Moderado"),CONCATENATE("R1C",'Mapa de Riesgos'!$O$13),"")</f>
        <v/>
      </c>
      <c r="X26" s="37" t="str">
        <f>IF(AND('Mapa de Riesgos'!$Y$14="Media",'Mapa de Riesgos'!$AA$14="Moderado"),CONCATENATE("R1C",'Mapa de Riesgos'!$O$14),"")</f>
        <v/>
      </c>
      <c r="Y26" s="37" t="str">
        <f>IF(AND('Mapa de Riesgos'!$Y$15="Media",'Mapa de Riesgos'!$AA$15="Moderado"),CONCATENATE("R1C",'Mapa de Riesgos'!$O$15),"")</f>
        <v/>
      </c>
      <c r="Z26" s="37" t="str">
        <f>IF(AND('Mapa de Riesgos'!$Y$16="Media",'Mapa de Riesgos'!$AA$16="Moderado"),CONCATENATE("R1C",'Mapa de Riesgos'!$O$16),"")</f>
        <v/>
      </c>
      <c r="AA26" s="38" t="str">
        <f>IF(AND('Mapa de Riesgos'!$Y$17="Media",'Mapa de Riesgos'!$AA$17="Moderado"),CONCATENATE("R1C",'Mapa de Riesgos'!$O$17),"")</f>
        <v/>
      </c>
      <c r="AB26" s="18" t="str">
        <f>IF(AND('Mapa de Riesgos'!$Y$12="Media",'Mapa de Riesgos'!$AA$12="Mayor"),CONCATENATE("R1C",'Mapa de Riesgos'!$O$12),"")</f>
        <v/>
      </c>
      <c r="AC26" s="19" t="str">
        <f>IF(AND('Mapa de Riesgos'!$Y$13="Media",'Mapa de Riesgos'!$AA$13="Mayor"),CONCATENATE("R1C",'Mapa de Riesgos'!$O$13),"")</f>
        <v/>
      </c>
      <c r="AD26" s="19" t="str">
        <f>IF(AND('Mapa de Riesgos'!$Y$14="Media",'Mapa de Riesgos'!$AA$14="Mayor"),CONCATENATE("R1C",'Mapa de Riesgos'!$O$14),"")</f>
        <v/>
      </c>
      <c r="AE26" s="19" t="str">
        <f>IF(AND('Mapa de Riesgos'!$Y$15="Media",'Mapa de Riesgos'!$AA$15="Mayor"),CONCATENATE("R1C",'Mapa de Riesgos'!$O$15),"")</f>
        <v/>
      </c>
      <c r="AF26" s="19" t="str">
        <f>IF(AND('Mapa de Riesgos'!$Y$16="Media",'Mapa de Riesgos'!$AA$16="Mayor"),CONCATENATE("R1C",'Mapa de Riesgos'!$O$16),"")</f>
        <v/>
      </c>
      <c r="AG26" s="20" t="str">
        <f>IF(AND('Mapa de Riesgos'!$Y$17="Media",'Mapa de Riesgos'!$AA$17="Mayor"),CONCATENATE("R1C",'Mapa de Riesgos'!$O$17),"")</f>
        <v/>
      </c>
      <c r="AH26" s="21" t="str">
        <f>IF(AND('Mapa de Riesgos'!$Y$12="Media",'Mapa de Riesgos'!$AA$12="Catastrófico"),CONCATENATE("R1C",'Mapa de Riesgos'!$O$12),"")</f>
        <v/>
      </c>
      <c r="AI26" s="22" t="str">
        <f>IF(AND('Mapa de Riesgos'!$Y$13="Media",'Mapa de Riesgos'!$AA$13="Catastrófico"),CONCATENATE("R1C",'Mapa de Riesgos'!$O$13),"")</f>
        <v/>
      </c>
      <c r="AJ26" s="22" t="str">
        <f>IF(AND('Mapa de Riesgos'!$Y$14="Media",'Mapa de Riesgos'!$AA$14="Catastrófico"),CONCATENATE("R1C",'Mapa de Riesgos'!$O$14),"")</f>
        <v/>
      </c>
      <c r="AK26" s="22" t="str">
        <f>IF(AND('Mapa de Riesgos'!$Y$15="Media",'Mapa de Riesgos'!$AA$15="Catastrófico"),CONCATENATE("R1C",'Mapa de Riesgos'!$O$15),"")</f>
        <v/>
      </c>
      <c r="AL26" s="22" t="str">
        <f>IF(AND('Mapa de Riesgos'!$Y$16="Media",'Mapa de Riesgos'!$AA$16="Catastrófico"),CONCATENATE("R1C",'Mapa de Riesgos'!$O$16),"")</f>
        <v/>
      </c>
      <c r="AM26" s="23" t="str">
        <f>IF(AND('Mapa de Riesgos'!$Y$17="Media",'Mapa de Riesgos'!$AA$17="Catastrófico"),CONCATENATE("R1C",'Mapa de Riesgos'!$O$17),"")</f>
        <v/>
      </c>
      <c r="AN26" s="55"/>
      <c r="AO26" s="423" t="s">
        <v>143</v>
      </c>
      <c r="AP26" s="424"/>
      <c r="AQ26" s="424"/>
      <c r="AR26" s="424"/>
      <c r="AS26" s="424"/>
      <c r="AT26" s="425"/>
      <c r="AU26" s="55"/>
      <c r="AV26" s="55"/>
      <c r="AW26" s="55"/>
      <c r="AX26" s="55"/>
      <c r="AY26" s="55"/>
      <c r="AZ26" s="55"/>
      <c r="BA26" s="55"/>
      <c r="BB26" s="55"/>
      <c r="BC26" s="55"/>
      <c r="BD26" s="55"/>
      <c r="BE26" s="55"/>
      <c r="BF26" s="55"/>
      <c r="BG26" s="55"/>
      <c r="BH26" s="55"/>
      <c r="BI26" s="55"/>
      <c r="BJ26" s="55"/>
      <c r="BK26" s="55"/>
      <c r="BL26" s="55"/>
      <c r="BM26" s="55"/>
      <c r="BN26" s="55"/>
      <c r="BO26" s="55"/>
      <c r="BP26" s="55"/>
      <c r="BQ26" s="55"/>
      <c r="BR26" s="55"/>
      <c r="BS26" s="55"/>
      <c r="BT26" s="55"/>
      <c r="BU26" s="55"/>
      <c r="BV26" s="55"/>
      <c r="BW26" s="55"/>
      <c r="BX26" s="55"/>
    </row>
    <row r="27" spans="1:76" ht="15" customHeight="1">
      <c r="A27" s="55"/>
      <c r="B27" s="345"/>
      <c r="C27" s="345"/>
      <c r="D27" s="346"/>
      <c r="E27" s="402"/>
      <c r="F27" s="387"/>
      <c r="G27" s="387"/>
      <c r="H27" s="387"/>
      <c r="I27" s="388"/>
      <c r="J27" s="39" t="str">
        <f>IF(AND('Mapa de Riesgos'!$Y$18="Media",'Mapa de Riesgos'!$AA$18="Leve"),CONCATENATE("R2C",'Mapa de Riesgos'!$O$18),"")</f>
        <v/>
      </c>
      <c r="K27" s="40" t="str">
        <f>IF(AND('Mapa de Riesgos'!$Y$19="Media",'Mapa de Riesgos'!$AA$19="Leve"),CONCATENATE("R2C",'Mapa de Riesgos'!$O$19),"")</f>
        <v/>
      </c>
      <c r="L27" s="40" t="str">
        <f>IF(AND('Mapa de Riesgos'!$Y$20="Media",'Mapa de Riesgos'!$AA$20="Leve"),CONCATENATE("R2C",'Mapa de Riesgos'!$O$20),"")</f>
        <v/>
      </c>
      <c r="M27" s="40" t="str">
        <f>IF(AND('Mapa de Riesgos'!$Y$21="Media",'Mapa de Riesgos'!$AA$21="Leve"),CONCATENATE("R2C",'Mapa de Riesgos'!$O$21),"")</f>
        <v/>
      </c>
      <c r="N27" s="40" t="str">
        <f>IF(AND('Mapa de Riesgos'!$Y$22="Media",'Mapa de Riesgos'!$AA$22="Leve"),CONCATENATE("R2C",'Mapa de Riesgos'!$O$22),"")</f>
        <v/>
      </c>
      <c r="O27" s="41" t="str">
        <f>IF(AND('Mapa de Riesgos'!$Y$23="Media",'Mapa de Riesgos'!$AA$23="Leve"),CONCATENATE("R2C",'Mapa de Riesgos'!$O$23),"")</f>
        <v/>
      </c>
      <c r="P27" s="39" t="str">
        <f>IF(AND('Mapa de Riesgos'!$Y$18="Media",'Mapa de Riesgos'!$AA$18="Menor"),CONCATENATE("R2C",'Mapa de Riesgos'!$O$18),"")</f>
        <v/>
      </c>
      <c r="Q27" s="40" t="str">
        <f>IF(AND('Mapa de Riesgos'!$Y$19="Media",'Mapa de Riesgos'!$AA$19="Menor"),CONCATENATE("R2C",'Mapa de Riesgos'!$O$19),"")</f>
        <v/>
      </c>
      <c r="R27" s="40" t="str">
        <f>IF(AND('Mapa de Riesgos'!$Y$20="Media",'Mapa de Riesgos'!$AA$20="Menor"),CONCATENATE("R2C",'Mapa de Riesgos'!$O$20),"")</f>
        <v/>
      </c>
      <c r="S27" s="40" t="str">
        <f>IF(AND('Mapa de Riesgos'!$Y$21="Media",'Mapa de Riesgos'!$AA$21="Menor"),CONCATENATE("R2C",'Mapa de Riesgos'!$O$21),"")</f>
        <v/>
      </c>
      <c r="T27" s="40" t="str">
        <f>IF(AND('Mapa de Riesgos'!$Y$22="Media",'Mapa de Riesgos'!$AA$22="Menor"),CONCATENATE("R2C",'Mapa de Riesgos'!$O$22),"")</f>
        <v/>
      </c>
      <c r="U27" s="41" t="str">
        <f>IF(AND('Mapa de Riesgos'!$Y$23="Media",'Mapa de Riesgos'!$AA$23="Menor"),CONCATENATE("R2C",'Mapa de Riesgos'!$O$23),"")</f>
        <v/>
      </c>
      <c r="V27" s="39" t="str">
        <f>IF(AND('Mapa de Riesgos'!$Y$18="Media",'Mapa de Riesgos'!$AA$18="Moderado"),CONCATENATE("R2C",'Mapa de Riesgos'!$O$18),"")</f>
        <v/>
      </c>
      <c r="W27" s="40" t="str">
        <f>IF(AND('Mapa de Riesgos'!$Y$19="Media",'Mapa de Riesgos'!$AA$19="Moderado"),CONCATENATE("R2C",'Mapa de Riesgos'!$O$19),"")</f>
        <v/>
      </c>
      <c r="X27" s="40" t="str">
        <f>IF(AND('Mapa de Riesgos'!$Y$20="Media",'Mapa de Riesgos'!$AA$20="Moderado"),CONCATENATE("R2C",'Mapa de Riesgos'!$O$20),"")</f>
        <v/>
      </c>
      <c r="Y27" s="40" t="str">
        <f>IF(AND('Mapa de Riesgos'!$Y$21="Media",'Mapa de Riesgos'!$AA$21="Moderado"),CONCATENATE("R2C",'Mapa de Riesgos'!$O$21),"")</f>
        <v/>
      </c>
      <c r="Z27" s="40" t="str">
        <f>IF(AND('Mapa de Riesgos'!$Y$22="Media",'Mapa de Riesgos'!$AA$22="Moderado"),CONCATENATE("R2C",'Mapa de Riesgos'!$O$22),"")</f>
        <v/>
      </c>
      <c r="AA27" s="41" t="str">
        <f>IF(AND('Mapa de Riesgos'!$Y$23="Media",'Mapa de Riesgos'!$AA$23="Moderado"),CONCATENATE("R2C",'Mapa de Riesgos'!$O$23),"")</f>
        <v/>
      </c>
      <c r="AB27" s="24" t="str">
        <f>IF(AND('Mapa de Riesgos'!$Y$18="Media",'Mapa de Riesgos'!$AA$18="Mayor"),CONCATENATE("R2C",'Mapa de Riesgos'!$O$18),"")</f>
        <v/>
      </c>
      <c r="AC27" s="25" t="str">
        <f>IF(AND('Mapa de Riesgos'!$Y$19="Media",'Mapa de Riesgos'!$AA$19="Mayor"),CONCATENATE("R2C",'Mapa de Riesgos'!$O$19),"")</f>
        <v/>
      </c>
      <c r="AD27" s="25" t="str">
        <f>IF(AND('Mapa de Riesgos'!$Y$20="Media",'Mapa de Riesgos'!$AA$20="Mayor"),CONCATENATE("R2C",'Mapa de Riesgos'!$O$20),"")</f>
        <v/>
      </c>
      <c r="AE27" s="25" t="str">
        <f>IF(AND('Mapa de Riesgos'!$Y$21="Media",'Mapa de Riesgos'!$AA$21="Mayor"),CONCATENATE("R2C",'Mapa de Riesgos'!$O$21),"")</f>
        <v/>
      </c>
      <c r="AF27" s="25" t="str">
        <f>IF(AND('Mapa de Riesgos'!$Y$22="Media",'Mapa de Riesgos'!$AA$22="Mayor"),CONCATENATE("R2C",'Mapa de Riesgos'!$O$22),"")</f>
        <v/>
      </c>
      <c r="AG27" s="26" t="str">
        <f>IF(AND('Mapa de Riesgos'!$Y$23="Media",'Mapa de Riesgos'!$AA$23="Mayor"),CONCATENATE("R2C",'Mapa de Riesgos'!$O$23),"")</f>
        <v/>
      </c>
      <c r="AH27" s="27" t="str">
        <f>IF(AND('Mapa de Riesgos'!$Y$18="Media",'Mapa de Riesgos'!$AA$18="Catastrófico"),CONCATENATE("R2C",'Mapa de Riesgos'!$O$18),"")</f>
        <v/>
      </c>
      <c r="AI27" s="28" t="str">
        <f>IF(AND('Mapa de Riesgos'!$Y$19="Media",'Mapa de Riesgos'!$AA$19="Catastrófico"),CONCATENATE("R2C",'Mapa de Riesgos'!$O$19),"")</f>
        <v/>
      </c>
      <c r="AJ27" s="28" t="str">
        <f>IF(AND('Mapa de Riesgos'!$Y$20="Media",'Mapa de Riesgos'!$AA$20="Catastrófico"),CONCATENATE("R2C",'Mapa de Riesgos'!$O$20),"")</f>
        <v/>
      </c>
      <c r="AK27" s="28" t="str">
        <f>IF(AND('Mapa de Riesgos'!$Y$21="Media",'Mapa de Riesgos'!$AA$21="Catastrófico"),CONCATENATE("R2C",'Mapa de Riesgos'!$O$21),"")</f>
        <v/>
      </c>
      <c r="AL27" s="28" t="str">
        <f>IF(AND('Mapa de Riesgos'!$Y$22="Media",'Mapa de Riesgos'!$AA$22="Catastrófico"),CONCATENATE("R2C",'Mapa de Riesgos'!$O$22),"")</f>
        <v/>
      </c>
      <c r="AM27" s="29" t="str">
        <f>IF(AND('Mapa de Riesgos'!$Y$23="Media",'Mapa de Riesgos'!$AA$23="Catastrófico"),CONCATENATE("R2C",'Mapa de Riesgos'!$O$23),"")</f>
        <v/>
      </c>
      <c r="AN27" s="55"/>
      <c r="AO27" s="426"/>
      <c r="AP27" s="427"/>
      <c r="AQ27" s="427"/>
      <c r="AR27" s="427"/>
      <c r="AS27" s="427"/>
      <c r="AT27" s="428"/>
      <c r="AU27" s="55"/>
      <c r="AV27" s="55"/>
      <c r="AW27" s="55"/>
      <c r="AX27" s="55"/>
      <c r="AY27" s="55"/>
      <c r="AZ27" s="55"/>
      <c r="BA27" s="55"/>
      <c r="BB27" s="55"/>
      <c r="BC27" s="55"/>
      <c r="BD27" s="55"/>
      <c r="BE27" s="55"/>
      <c r="BF27" s="55"/>
      <c r="BG27" s="55"/>
      <c r="BH27" s="55"/>
      <c r="BI27" s="55"/>
      <c r="BJ27" s="55"/>
      <c r="BK27" s="55"/>
      <c r="BL27" s="55"/>
      <c r="BM27" s="55"/>
      <c r="BN27" s="55"/>
      <c r="BO27" s="55"/>
      <c r="BP27" s="55"/>
      <c r="BQ27" s="55"/>
      <c r="BR27" s="55"/>
      <c r="BS27" s="55"/>
      <c r="BT27" s="55"/>
      <c r="BU27" s="55"/>
      <c r="BV27" s="55"/>
      <c r="BW27" s="55"/>
      <c r="BX27" s="55"/>
    </row>
    <row r="28" spans="1:76" ht="15" customHeight="1">
      <c r="A28" s="55"/>
      <c r="B28" s="345"/>
      <c r="C28" s="345"/>
      <c r="D28" s="346"/>
      <c r="E28" s="386"/>
      <c r="F28" s="387"/>
      <c r="G28" s="387"/>
      <c r="H28" s="387"/>
      <c r="I28" s="388"/>
      <c r="J28" s="39" t="str">
        <f>IF(AND('Mapa de Riesgos'!$Y$24="Media",'Mapa de Riesgos'!$AA$24="Leve"),CONCATENATE("R3C",'Mapa de Riesgos'!$O$24),"")</f>
        <v/>
      </c>
      <c r="K28" s="40" t="str">
        <f>IF(AND('Mapa de Riesgos'!$Y$25="Media",'Mapa de Riesgos'!$AA$25="Leve"),CONCATENATE("R3C",'Mapa de Riesgos'!$O$25),"")</f>
        <v/>
      </c>
      <c r="L28" s="40" t="str">
        <f>IF(AND('Mapa de Riesgos'!$Y$26="Media",'Mapa de Riesgos'!$AA$26="Leve"),CONCATENATE("R3C",'Mapa de Riesgos'!$O$26),"")</f>
        <v/>
      </c>
      <c r="M28" s="40" t="str">
        <f>IF(AND('Mapa de Riesgos'!$Y$27="Media",'Mapa de Riesgos'!$AA$27="Leve"),CONCATENATE("R3C",'Mapa de Riesgos'!$O$27),"")</f>
        <v/>
      </c>
      <c r="N28" s="40" t="str">
        <f>IF(AND('Mapa de Riesgos'!$Y$28="Media",'Mapa de Riesgos'!$AA$28="Leve"),CONCATENATE("R3C",'Mapa de Riesgos'!$O$28),"")</f>
        <v/>
      </c>
      <c r="O28" s="41" t="str">
        <f>IF(AND('Mapa de Riesgos'!$Y$29="Media",'Mapa de Riesgos'!$AA$29="Leve"),CONCATENATE("R3C",'Mapa de Riesgos'!$O$29),"")</f>
        <v/>
      </c>
      <c r="P28" s="39" t="str">
        <f>IF(AND('Mapa de Riesgos'!$Y$24="Media",'Mapa de Riesgos'!$AA$24="Menor"),CONCATENATE("R3C",'Mapa de Riesgos'!$O$24),"")</f>
        <v/>
      </c>
      <c r="Q28" s="40" t="str">
        <f>IF(AND('Mapa de Riesgos'!$Y$25="Media",'Mapa de Riesgos'!$AA$25="Menor"),CONCATENATE("R3C",'Mapa de Riesgos'!$O$25),"")</f>
        <v/>
      </c>
      <c r="R28" s="40" t="str">
        <f>IF(AND('Mapa de Riesgos'!$Y$26="Media",'Mapa de Riesgos'!$AA$26="Menor"),CONCATENATE("R3C",'Mapa de Riesgos'!$O$26),"")</f>
        <v/>
      </c>
      <c r="S28" s="40" t="str">
        <f>IF(AND('Mapa de Riesgos'!$Y$27="Media",'Mapa de Riesgos'!$AA$27="Menor"),CONCATENATE("R3C",'Mapa de Riesgos'!$O$27),"")</f>
        <v/>
      </c>
      <c r="T28" s="40" t="str">
        <f>IF(AND('Mapa de Riesgos'!$Y$28="Media",'Mapa de Riesgos'!$AA$28="Menor"),CONCATENATE("R3C",'Mapa de Riesgos'!$O$28),"")</f>
        <v/>
      </c>
      <c r="U28" s="41" t="str">
        <f>IF(AND('Mapa de Riesgos'!$Y$29="Media",'Mapa de Riesgos'!$AA$29="Menor"),CONCATENATE("R3C",'Mapa de Riesgos'!$O$29),"")</f>
        <v/>
      </c>
      <c r="V28" s="39" t="str">
        <f>IF(AND('Mapa de Riesgos'!$Y$24="Media",'Mapa de Riesgos'!$AA$24="Moderado"),CONCATENATE("R3C",'Mapa de Riesgos'!$O$24),"")</f>
        <v/>
      </c>
      <c r="W28" s="40" t="str">
        <f>IF(AND('Mapa de Riesgos'!$Y$25="Media",'Mapa de Riesgos'!$AA$25="Moderado"),CONCATENATE("R3C",'Mapa de Riesgos'!$O$25),"")</f>
        <v/>
      </c>
      <c r="X28" s="40" t="str">
        <f>IF(AND('Mapa de Riesgos'!$Y$26="Media",'Mapa de Riesgos'!$AA$26="Moderado"),CONCATENATE("R3C",'Mapa de Riesgos'!$O$26),"")</f>
        <v/>
      </c>
      <c r="Y28" s="40" t="str">
        <f>IF(AND('Mapa de Riesgos'!$Y$27="Media",'Mapa de Riesgos'!$AA$27="Moderado"),CONCATENATE("R3C",'Mapa de Riesgos'!$O$27),"")</f>
        <v/>
      </c>
      <c r="Z28" s="40" t="str">
        <f>IF(AND('Mapa de Riesgos'!$Y$28="Media",'Mapa de Riesgos'!$AA$28="Moderado"),CONCATENATE("R3C",'Mapa de Riesgos'!$O$28),"")</f>
        <v/>
      </c>
      <c r="AA28" s="41" t="str">
        <f>IF(AND('Mapa de Riesgos'!$Y$29="Media",'Mapa de Riesgos'!$AA$29="Moderado"),CONCATENATE("R3C",'Mapa de Riesgos'!$O$29),"")</f>
        <v/>
      </c>
      <c r="AB28" s="24" t="str">
        <f>IF(AND('Mapa de Riesgos'!$Y$24="Media",'Mapa de Riesgos'!$AA$24="Mayor"),CONCATENATE("R3C",'Mapa de Riesgos'!$O$24),"")</f>
        <v/>
      </c>
      <c r="AC28" s="25" t="str">
        <f>IF(AND('Mapa de Riesgos'!$Y$25="Media",'Mapa de Riesgos'!$AA$25="Mayor"),CONCATENATE("R3C",'Mapa de Riesgos'!$O$25),"")</f>
        <v/>
      </c>
      <c r="AD28" s="25" t="str">
        <f>IF(AND('Mapa de Riesgos'!$Y$26="Media",'Mapa de Riesgos'!$AA$26="Mayor"),CONCATENATE("R3C",'Mapa de Riesgos'!$O$26),"")</f>
        <v/>
      </c>
      <c r="AE28" s="25" t="str">
        <f>IF(AND('Mapa de Riesgos'!$Y$27="Media",'Mapa de Riesgos'!$AA$27="Mayor"),CONCATENATE("R3C",'Mapa de Riesgos'!$O$27),"")</f>
        <v/>
      </c>
      <c r="AF28" s="25" t="str">
        <f>IF(AND('Mapa de Riesgos'!$Y$28="Media",'Mapa de Riesgos'!$AA$28="Mayor"),CONCATENATE("R3C",'Mapa de Riesgos'!$O$28),"")</f>
        <v/>
      </c>
      <c r="AG28" s="26" t="str">
        <f>IF(AND('Mapa de Riesgos'!$Y$29="Media",'Mapa de Riesgos'!$AA$29="Mayor"),CONCATENATE("R3C",'Mapa de Riesgos'!$O$29),"")</f>
        <v/>
      </c>
      <c r="AH28" s="27" t="str">
        <f>IF(AND('Mapa de Riesgos'!$Y$24="Media",'Mapa de Riesgos'!$AA$24="Catastrófico"),CONCATENATE("R3C",'Mapa de Riesgos'!$O$24),"")</f>
        <v/>
      </c>
      <c r="AI28" s="28" t="str">
        <f>IF(AND('Mapa de Riesgos'!$Y$25="Media",'Mapa de Riesgos'!$AA$25="Catastrófico"),CONCATENATE("R3C",'Mapa de Riesgos'!$O$25),"")</f>
        <v/>
      </c>
      <c r="AJ28" s="28" t="str">
        <f>IF(AND('Mapa de Riesgos'!$Y$26="Media",'Mapa de Riesgos'!$AA$26="Catastrófico"),CONCATENATE("R3C",'Mapa de Riesgos'!$O$26),"")</f>
        <v/>
      </c>
      <c r="AK28" s="28" t="str">
        <f>IF(AND('Mapa de Riesgos'!$Y$27="Media",'Mapa de Riesgos'!$AA$27="Catastrófico"),CONCATENATE("R3C",'Mapa de Riesgos'!$O$27),"")</f>
        <v/>
      </c>
      <c r="AL28" s="28" t="str">
        <f>IF(AND('Mapa de Riesgos'!$Y$28="Media",'Mapa de Riesgos'!$AA$28="Catastrófico"),CONCATENATE("R3C",'Mapa de Riesgos'!$O$28),"")</f>
        <v/>
      </c>
      <c r="AM28" s="29" t="str">
        <f>IF(AND('Mapa de Riesgos'!$Y$29="Media",'Mapa de Riesgos'!$AA$29="Catastrófico"),CONCATENATE("R3C",'Mapa de Riesgos'!$O$29),"")</f>
        <v/>
      </c>
      <c r="AN28" s="55"/>
      <c r="AO28" s="426"/>
      <c r="AP28" s="427"/>
      <c r="AQ28" s="427"/>
      <c r="AR28" s="427"/>
      <c r="AS28" s="427"/>
      <c r="AT28" s="428"/>
      <c r="AU28" s="55"/>
      <c r="AV28" s="55"/>
      <c r="AW28" s="55"/>
      <c r="AX28" s="55"/>
      <c r="AY28" s="55"/>
      <c r="AZ28" s="55"/>
      <c r="BA28" s="55"/>
      <c r="BB28" s="55"/>
      <c r="BC28" s="55"/>
      <c r="BD28" s="55"/>
      <c r="BE28" s="55"/>
      <c r="BF28" s="55"/>
      <c r="BG28" s="55"/>
      <c r="BH28" s="55"/>
      <c r="BI28" s="55"/>
      <c r="BJ28" s="55"/>
      <c r="BK28" s="55"/>
      <c r="BL28" s="55"/>
      <c r="BM28" s="55"/>
      <c r="BN28" s="55"/>
      <c r="BO28" s="55"/>
      <c r="BP28" s="55"/>
      <c r="BQ28" s="55"/>
      <c r="BR28" s="55"/>
      <c r="BS28" s="55"/>
      <c r="BT28" s="55"/>
      <c r="BU28" s="55"/>
      <c r="BV28" s="55"/>
      <c r="BW28" s="55"/>
      <c r="BX28" s="55"/>
    </row>
    <row r="29" spans="1:76" ht="15" customHeight="1">
      <c r="A29" s="55"/>
      <c r="B29" s="345"/>
      <c r="C29" s="345"/>
      <c r="D29" s="346"/>
      <c r="E29" s="386"/>
      <c r="F29" s="387"/>
      <c r="G29" s="387"/>
      <c r="H29" s="387"/>
      <c r="I29" s="388"/>
      <c r="J29" s="39" t="str">
        <f>IF(AND('Mapa de Riesgos'!$Y$30="Media",'Mapa de Riesgos'!$AA$30="Leve"),CONCATENATE("R4C",'Mapa de Riesgos'!$O$30),"")</f>
        <v/>
      </c>
      <c r="K29" s="40" t="str">
        <f>IF(AND('Mapa de Riesgos'!$Y$31="Media",'Mapa de Riesgos'!$AA$31="Leve"),CONCATENATE("R4C",'Mapa de Riesgos'!$O$31),"")</f>
        <v/>
      </c>
      <c r="L29" s="40" t="str">
        <f>IF(AND('Mapa de Riesgos'!$Y$32="Media",'Mapa de Riesgos'!$AA$32="Leve"),CONCATENATE("R4C",'Mapa de Riesgos'!$O$32),"")</f>
        <v/>
      </c>
      <c r="M29" s="40" t="str">
        <f>IF(AND('Mapa de Riesgos'!$Y$33="Media",'Mapa de Riesgos'!$AA$33="Leve"),CONCATENATE("R4C",'Mapa de Riesgos'!$O$33),"")</f>
        <v/>
      </c>
      <c r="N29" s="40" t="str">
        <f>IF(AND('Mapa de Riesgos'!$Y$34="Media",'Mapa de Riesgos'!$AA$34="Leve"),CONCATENATE("R4C",'Mapa de Riesgos'!$O$34),"")</f>
        <v/>
      </c>
      <c r="O29" s="41" t="str">
        <f>IF(AND('Mapa de Riesgos'!$Y$35="Media",'Mapa de Riesgos'!$AA$35="Leve"),CONCATENATE("R4C",'Mapa de Riesgos'!$O$35),"")</f>
        <v/>
      </c>
      <c r="P29" s="39" t="str">
        <f>IF(AND('Mapa de Riesgos'!$Y$30="Media",'Mapa de Riesgos'!$AA$30="Menor"),CONCATENATE("R4C",'Mapa de Riesgos'!$O$30),"")</f>
        <v/>
      </c>
      <c r="Q29" s="40" t="str">
        <f>IF(AND('Mapa de Riesgos'!$Y$31="Media",'Mapa de Riesgos'!$AA$31="Menor"),CONCATENATE("R4C",'Mapa de Riesgos'!$O$31),"")</f>
        <v/>
      </c>
      <c r="R29" s="40" t="str">
        <f>IF(AND('Mapa de Riesgos'!$Y$32="Media",'Mapa de Riesgos'!$AA$32="Menor"),CONCATENATE("R4C",'Mapa de Riesgos'!$O$32),"")</f>
        <v/>
      </c>
      <c r="S29" s="40" t="str">
        <f>IF(AND('Mapa de Riesgos'!$Y$33="Media",'Mapa de Riesgos'!$AA$33="Menor"),CONCATENATE("R4C",'Mapa de Riesgos'!$O$33),"")</f>
        <v/>
      </c>
      <c r="T29" s="40" t="str">
        <f>IF(AND('Mapa de Riesgos'!$Y$34="Media",'Mapa de Riesgos'!$AA$34="Menor"),CONCATENATE("R4C",'Mapa de Riesgos'!$O$34),"")</f>
        <v/>
      </c>
      <c r="U29" s="41" t="str">
        <f>IF(AND('Mapa de Riesgos'!$Y$35="Media",'Mapa de Riesgos'!$AA$35="Menor"),CONCATENATE("R4C",'Mapa de Riesgos'!$O$35),"")</f>
        <v/>
      </c>
      <c r="V29" s="39" t="str">
        <f>IF(AND('Mapa de Riesgos'!$Y$30="Media",'Mapa de Riesgos'!$AA$30="Moderado"),CONCATENATE("R4C",'Mapa de Riesgos'!$O$30),"")</f>
        <v/>
      </c>
      <c r="W29" s="40" t="str">
        <f>IF(AND('Mapa de Riesgos'!$Y$31="Media",'Mapa de Riesgos'!$AA$31="Moderado"),CONCATENATE("R4C",'Mapa de Riesgos'!$O$31),"")</f>
        <v/>
      </c>
      <c r="X29" s="40" t="str">
        <f>IF(AND('Mapa de Riesgos'!$Y$32="Media",'Mapa de Riesgos'!$AA$32="Moderado"),CONCATENATE("R4C",'Mapa de Riesgos'!$O$32),"")</f>
        <v/>
      </c>
      <c r="Y29" s="40" t="str">
        <f>IF(AND('Mapa de Riesgos'!$Y$33="Media",'Mapa de Riesgos'!$AA$33="Moderado"),CONCATENATE("R4C",'Mapa de Riesgos'!$O$33),"")</f>
        <v/>
      </c>
      <c r="Z29" s="40" t="str">
        <f>IF(AND('Mapa de Riesgos'!$Y$34="Media",'Mapa de Riesgos'!$AA$34="Moderado"),CONCATENATE("R4C",'Mapa de Riesgos'!$O$34),"")</f>
        <v/>
      </c>
      <c r="AA29" s="41" t="str">
        <f>IF(AND('Mapa de Riesgos'!$Y$35="Media",'Mapa de Riesgos'!$AA$35="Moderado"),CONCATENATE("R4C",'Mapa de Riesgos'!$O$35),"")</f>
        <v/>
      </c>
      <c r="AB29" s="24" t="str">
        <f>IF(AND('Mapa de Riesgos'!$Y$30="Media",'Mapa de Riesgos'!$AA$30="Mayor"),CONCATENATE("R4C",'Mapa de Riesgos'!$O$30),"")</f>
        <v/>
      </c>
      <c r="AC29" s="25" t="str">
        <f>IF(AND('Mapa de Riesgos'!$Y$31="Media",'Mapa de Riesgos'!$AA$31="Mayor"),CONCATENATE("R4C",'Mapa de Riesgos'!$O$31),"")</f>
        <v/>
      </c>
      <c r="AD29" s="25" t="str">
        <f>IF(AND('Mapa de Riesgos'!$Y$32="Media",'Mapa de Riesgos'!$AA$32="Mayor"),CONCATENATE("R4C",'Mapa de Riesgos'!$O$32),"")</f>
        <v/>
      </c>
      <c r="AE29" s="25" t="str">
        <f>IF(AND('Mapa de Riesgos'!$Y$33="Media",'Mapa de Riesgos'!$AA$33="Mayor"),CONCATENATE("R4C",'Mapa de Riesgos'!$O$33),"")</f>
        <v/>
      </c>
      <c r="AF29" s="25" t="str">
        <f>IF(AND('Mapa de Riesgos'!$Y$34="Media",'Mapa de Riesgos'!$AA$34="Mayor"),CONCATENATE("R4C",'Mapa de Riesgos'!$O$34),"")</f>
        <v/>
      </c>
      <c r="AG29" s="26" t="str">
        <f>IF(AND('Mapa de Riesgos'!$Y$35="Media",'Mapa de Riesgos'!$AA$35="Mayor"),CONCATENATE("R4C",'Mapa de Riesgos'!$O$35),"")</f>
        <v/>
      </c>
      <c r="AH29" s="27" t="str">
        <f>IF(AND('Mapa de Riesgos'!$Y$30="Media",'Mapa de Riesgos'!$AA$30="Catastrófico"),CONCATENATE("R4C",'Mapa de Riesgos'!$O$30),"")</f>
        <v/>
      </c>
      <c r="AI29" s="28" t="str">
        <f>IF(AND('Mapa de Riesgos'!$Y$31="Media",'Mapa de Riesgos'!$AA$31="Catastrófico"),CONCATENATE("R4C",'Mapa de Riesgos'!$O$31),"")</f>
        <v/>
      </c>
      <c r="AJ29" s="28" t="str">
        <f>IF(AND('Mapa de Riesgos'!$Y$32="Media",'Mapa de Riesgos'!$AA$32="Catastrófico"),CONCATENATE("R4C",'Mapa de Riesgos'!$O$32),"")</f>
        <v/>
      </c>
      <c r="AK29" s="28" t="str">
        <f>IF(AND('Mapa de Riesgos'!$Y$33="Media",'Mapa de Riesgos'!$AA$33="Catastrófico"),CONCATENATE("R4C",'Mapa de Riesgos'!$O$33),"")</f>
        <v/>
      </c>
      <c r="AL29" s="28" t="str">
        <f>IF(AND('Mapa de Riesgos'!$Y$34="Media",'Mapa de Riesgos'!$AA$34="Catastrófico"),CONCATENATE("R4C",'Mapa de Riesgos'!$O$34),"")</f>
        <v/>
      </c>
      <c r="AM29" s="29" t="str">
        <f>IF(AND('Mapa de Riesgos'!$Y$35="Media",'Mapa de Riesgos'!$AA$35="Catastrófico"),CONCATENATE("R4C",'Mapa de Riesgos'!$O$35),"")</f>
        <v/>
      </c>
      <c r="AN29" s="55"/>
      <c r="AO29" s="426"/>
      <c r="AP29" s="427"/>
      <c r="AQ29" s="427"/>
      <c r="AR29" s="427"/>
      <c r="AS29" s="427"/>
      <c r="AT29" s="428"/>
      <c r="AU29" s="55"/>
      <c r="AV29" s="55"/>
      <c r="AW29" s="55"/>
      <c r="AX29" s="55"/>
      <c r="AY29" s="55"/>
      <c r="AZ29" s="55"/>
      <c r="BA29" s="55"/>
      <c r="BB29" s="55"/>
      <c r="BC29" s="55"/>
      <c r="BD29" s="55"/>
      <c r="BE29" s="55"/>
      <c r="BF29" s="55"/>
      <c r="BG29" s="55"/>
      <c r="BH29" s="55"/>
      <c r="BI29" s="55"/>
      <c r="BJ29" s="55"/>
      <c r="BK29" s="55"/>
      <c r="BL29" s="55"/>
      <c r="BM29" s="55"/>
      <c r="BN29" s="55"/>
      <c r="BO29" s="55"/>
      <c r="BP29" s="55"/>
      <c r="BQ29" s="55"/>
      <c r="BR29" s="55"/>
      <c r="BS29" s="55"/>
      <c r="BT29" s="55"/>
      <c r="BU29" s="55"/>
      <c r="BV29" s="55"/>
      <c r="BW29" s="55"/>
      <c r="BX29" s="55"/>
    </row>
    <row r="30" spans="1:76" ht="15" customHeight="1">
      <c r="A30" s="55"/>
      <c r="B30" s="345"/>
      <c r="C30" s="345"/>
      <c r="D30" s="346"/>
      <c r="E30" s="386"/>
      <c r="F30" s="387"/>
      <c r="G30" s="387"/>
      <c r="H30" s="387"/>
      <c r="I30" s="388"/>
      <c r="J30" s="39" t="str">
        <f>IF(AND('Mapa de Riesgos'!$Y$36="Media",'Mapa de Riesgos'!$AA$36="Leve"),CONCATENATE("R5C",'Mapa de Riesgos'!$O$36),"")</f>
        <v/>
      </c>
      <c r="K30" s="40" t="str">
        <f>IF(AND('Mapa de Riesgos'!$Y$37="Media",'Mapa de Riesgos'!$AA$37="Leve"),CONCATENATE("R5C",'Mapa de Riesgos'!$O$37),"")</f>
        <v/>
      </c>
      <c r="L30" s="40" t="str">
        <f>IF(AND('Mapa de Riesgos'!$Y$38="Media",'Mapa de Riesgos'!$AA$38="Leve"),CONCATENATE("R5C",'Mapa de Riesgos'!$O$38),"")</f>
        <v/>
      </c>
      <c r="M30" s="40" t="str">
        <f>IF(AND('Mapa de Riesgos'!$Y$39="Media",'Mapa de Riesgos'!$AA$39="Leve"),CONCATENATE("R5C",'Mapa de Riesgos'!$O$39),"")</f>
        <v/>
      </c>
      <c r="N30" s="40" t="str">
        <f>IF(AND('Mapa de Riesgos'!$Y$40="Media",'Mapa de Riesgos'!$AA$40="Leve"),CONCATENATE("R5C",'Mapa de Riesgos'!$O$40),"")</f>
        <v/>
      </c>
      <c r="O30" s="41" t="str">
        <f>IF(AND('Mapa de Riesgos'!$Y$41="Media",'Mapa de Riesgos'!$AA$41="Leve"),CONCATENATE("R5C",'Mapa de Riesgos'!$O$41),"")</f>
        <v/>
      </c>
      <c r="P30" s="39" t="str">
        <f>IF(AND('Mapa de Riesgos'!$Y$36="Media",'Mapa de Riesgos'!$AA$36="Menor"),CONCATENATE("R5C",'Mapa de Riesgos'!$O$36),"")</f>
        <v/>
      </c>
      <c r="Q30" s="40" t="str">
        <f>IF(AND('Mapa de Riesgos'!$Y$37="Media",'Mapa de Riesgos'!$AA$37="Menor"),CONCATENATE("R5C",'Mapa de Riesgos'!$O$37),"")</f>
        <v/>
      </c>
      <c r="R30" s="40" t="str">
        <f>IF(AND('Mapa de Riesgos'!$Y$38="Media",'Mapa de Riesgos'!$AA$38="Menor"),CONCATENATE("R5C",'Mapa de Riesgos'!$O$38),"")</f>
        <v/>
      </c>
      <c r="S30" s="40" t="str">
        <f>IF(AND('Mapa de Riesgos'!$Y$39="Media",'Mapa de Riesgos'!$AA$39="Menor"),CONCATENATE("R5C",'Mapa de Riesgos'!$O$39),"")</f>
        <v/>
      </c>
      <c r="T30" s="40" t="str">
        <f>IF(AND('Mapa de Riesgos'!$Y$40="Media",'Mapa de Riesgos'!$AA$40="Menor"),CONCATENATE("R5C",'Mapa de Riesgos'!$O$40),"")</f>
        <v/>
      </c>
      <c r="U30" s="41" t="str">
        <f>IF(AND('Mapa de Riesgos'!$Y$41="Media",'Mapa de Riesgos'!$AA$41="Menor"),CONCATENATE("R5C",'Mapa de Riesgos'!$O$41),"")</f>
        <v/>
      </c>
      <c r="V30" s="39" t="str">
        <f>IF(AND('Mapa de Riesgos'!$Y$36="Media",'Mapa de Riesgos'!$AA$36="Moderado"),CONCATENATE("R5C",'Mapa de Riesgos'!$O$36),"")</f>
        <v/>
      </c>
      <c r="W30" s="40" t="str">
        <f>IF(AND('Mapa de Riesgos'!$Y$37="Media",'Mapa de Riesgos'!$AA$37="Moderado"),CONCATENATE("R5C",'Mapa de Riesgos'!$O$37),"")</f>
        <v/>
      </c>
      <c r="X30" s="40" t="str">
        <f>IF(AND('Mapa de Riesgos'!$Y$38="Media",'Mapa de Riesgos'!$AA$38="Moderado"),CONCATENATE("R5C",'Mapa de Riesgos'!$O$38),"")</f>
        <v/>
      </c>
      <c r="Y30" s="40" t="str">
        <f>IF(AND('Mapa de Riesgos'!$Y$39="Media",'Mapa de Riesgos'!$AA$39="Moderado"),CONCATENATE("R5C",'Mapa de Riesgos'!$O$39),"")</f>
        <v/>
      </c>
      <c r="Z30" s="40" t="str">
        <f>IF(AND('Mapa de Riesgos'!$Y$40="Media",'Mapa de Riesgos'!$AA$40="Moderado"),CONCATENATE("R5C",'Mapa de Riesgos'!$O$40),"")</f>
        <v/>
      </c>
      <c r="AA30" s="41" t="str">
        <f>IF(AND('Mapa de Riesgos'!$Y$41="Media",'Mapa de Riesgos'!$AA$41="Moderado"),CONCATENATE("R5C",'Mapa de Riesgos'!$O$41),"")</f>
        <v/>
      </c>
      <c r="AB30" s="24" t="str">
        <f>IF(AND('Mapa de Riesgos'!$Y$36="Media",'Mapa de Riesgos'!$AA$36="Mayor"),CONCATENATE("R5C",'Mapa de Riesgos'!$O$36),"")</f>
        <v/>
      </c>
      <c r="AC30" s="25" t="str">
        <f>IF(AND('Mapa de Riesgos'!$Y$37="Media",'Mapa de Riesgos'!$AA$37="Mayor"),CONCATENATE("R5C",'Mapa de Riesgos'!$O$37),"")</f>
        <v/>
      </c>
      <c r="AD30" s="25" t="str">
        <f>IF(AND('Mapa de Riesgos'!$Y$38="Media",'Mapa de Riesgos'!$AA$38="Mayor"),CONCATENATE("R5C",'Mapa de Riesgos'!$O$38),"")</f>
        <v/>
      </c>
      <c r="AE30" s="25" t="str">
        <f>IF(AND('Mapa de Riesgos'!$Y$39="Media",'Mapa de Riesgos'!$AA$39="Mayor"),CONCATENATE("R5C",'Mapa de Riesgos'!$O$39),"")</f>
        <v/>
      </c>
      <c r="AF30" s="25" t="str">
        <f>IF(AND('Mapa de Riesgos'!$Y$40="Media",'Mapa de Riesgos'!$AA$40="Mayor"),CONCATENATE("R5C",'Mapa de Riesgos'!$O$40),"")</f>
        <v/>
      </c>
      <c r="AG30" s="26" t="str">
        <f>IF(AND('Mapa de Riesgos'!$Y$41="Media",'Mapa de Riesgos'!$AA$41="Mayor"),CONCATENATE("R5C",'Mapa de Riesgos'!$O$41),"")</f>
        <v/>
      </c>
      <c r="AH30" s="27" t="str">
        <f>IF(AND('Mapa de Riesgos'!$Y$36="Media",'Mapa de Riesgos'!$AA$36="Catastrófico"),CONCATENATE("R5C",'Mapa de Riesgos'!$O$36),"")</f>
        <v/>
      </c>
      <c r="AI30" s="28" t="str">
        <f>IF(AND('Mapa de Riesgos'!$Y$37="Media",'Mapa de Riesgos'!$AA$37="Catastrófico"),CONCATENATE("R5C",'Mapa de Riesgos'!$O$37),"")</f>
        <v/>
      </c>
      <c r="AJ30" s="28" t="str">
        <f>IF(AND('Mapa de Riesgos'!$Y$38="Media",'Mapa de Riesgos'!$AA$38="Catastrófico"),CONCATENATE("R5C",'Mapa de Riesgos'!$O$38),"")</f>
        <v/>
      </c>
      <c r="AK30" s="28" t="str">
        <f>IF(AND('Mapa de Riesgos'!$Y$39="Media",'Mapa de Riesgos'!$AA$39="Catastrófico"),CONCATENATE("R5C",'Mapa de Riesgos'!$O$39),"")</f>
        <v/>
      </c>
      <c r="AL30" s="28" t="str">
        <f>IF(AND('Mapa de Riesgos'!$Y$40="Media",'Mapa de Riesgos'!$AA$40="Catastrófico"),CONCATENATE("R5C",'Mapa de Riesgos'!$O$40),"")</f>
        <v/>
      </c>
      <c r="AM30" s="29" t="str">
        <f>IF(AND('Mapa de Riesgos'!$Y$41="Media",'Mapa de Riesgos'!$AA$41="Catastrófico"),CONCATENATE("R5C",'Mapa de Riesgos'!$O$41),"")</f>
        <v/>
      </c>
      <c r="AN30" s="55"/>
      <c r="AO30" s="426"/>
      <c r="AP30" s="427"/>
      <c r="AQ30" s="427"/>
      <c r="AR30" s="427"/>
      <c r="AS30" s="427"/>
      <c r="AT30" s="428"/>
      <c r="AU30" s="55"/>
      <c r="AV30" s="55"/>
      <c r="AW30" s="55"/>
      <c r="AX30" s="55"/>
      <c r="AY30" s="55"/>
      <c r="AZ30" s="55"/>
      <c r="BA30" s="55"/>
      <c r="BB30" s="55"/>
      <c r="BC30" s="55"/>
      <c r="BD30" s="55"/>
      <c r="BE30" s="55"/>
      <c r="BF30" s="55"/>
      <c r="BG30" s="55"/>
      <c r="BH30" s="55"/>
      <c r="BI30" s="55"/>
      <c r="BJ30" s="55"/>
      <c r="BK30" s="55"/>
      <c r="BL30" s="55"/>
      <c r="BM30" s="55"/>
      <c r="BN30" s="55"/>
      <c r="BO30" s="55"/>
      <c r="BP30" s="55"/>
      <c r="BQ30" s="55"/>
      <c r="BR30" s="55"/>
      <c r="BS30" s="55"/>
      <c r="BT30" s="55"/>
      <c r="BU30" s="55"/>
      <c r="BV30" s="55"/>
      <c r="BW30" s="55"/>
      <c r="BX30" s="55"/>
    </row>
    <row r="31" spans="1:76" ht="15" customHeight="1">
      <c r="A31" s="55"/>
      <c r="B31" s="345"/>
      <c r="C31" s="345"/>
      <c r="D31" s="346"/>
      <c r="E31" s="386"/>
      <c r="F31" s="387"/>
      <c r="G31" s="387"/>
      <c r="H31" s="387"/>
      <c r="I31" s="388"/>
      <c r="J31" s="39" t="str">
        <f>IF(AND('Mapa de Riesgos'!$Y$42="Media",'Mapa de Riesgos'!$AA$42="Leve"),CONCATENATE("R6C",'Mapa de Riesgos'!$O$42),"")</f>
        <v/>
      </c>
      <c r="K31" s="40" t="str">
        <f>IF(AND('Mapa de Riesgos'!$Y$43="Media",'Mapa de Riesgos'!$AA$43="Leve"),CONCATENATE("R6C",'Mapa de Riesgos'!$O$43),"")</f>
        <v/>
      </c>
      <c r="L31" s="40" t="str">
        <f>IF(AND('Mapa de Riesgos'!$Y$44="Media",'Mapa de Riesgos'!$AA$44="Leve"),CONCATENATE("R6C",'Mapa de Riesgos'!$O$44),"")</f>
        <v/>
      </c>
      <c r="M31" s="40" t="str">
        <f>IF(AND('Mapa de Riesgos'!$Y$45="Media",'Mapa de Riesgos'!$AA$45="Leve"),CONCATENATE("R6C",'Mapa de Riesgos'!$O$45),"")</f>
        <v/>
      </c>
      <c r="N31" s="40" t="str">
        <f>IF(AND('Mapa de Riesgos'!$Y$46="Media",'Mapa de Riesgos'!$AA$46="Leve"),CONCATENATE("R6C",'Mapa de Riesgos'!$O$46),"")</f>
        <v/>
      </c>
      <c r="O31" s="41" t="str">
        <f>IF(AND('Mapa de Riesgos'!$Y$47="Media",'Mapa de Riesgos'!$AA$47="Leve"),CONCATENATE("R6C",'Mapa de Riesgos'!$O$47),"")</f>
        <v/>
      </c>
      <c r="P31" s="39" t="str">
        <f>IF(AND('Mapa de Riesgos'!$Y$42="Media",'Mapa de Riesgos'!$AA$42="Menor"),CONCATENATE("R6C",'Mapa de Riesgos'!$O$42),"")</f>
        <v/>
      </c>
      <c r="Q31" s="40" t="str">
        <f>IF(AND('Mapa de Riesgos'!$Y$43="Media",'Mapa de Riesgos'!$AA$43="Menor"),CONCATENATE("R6C",'Mapa de Riesgos'!$O$43),"")</f>
        <v/>
      </c>
      <c r="R31" s="40" t="str">
        <f>IF(AND('Mapa de Riesgos'!$Y$44="Media",'Mapa de Riesgos'!$AA$44="Menor"),CONCATENATE("R6C",'Mapa de Riesgos'!$O$44),"")</f>
        <v/>
      </c>
      <c r="S31" s="40" t="str">
        <f>IF(AND('Mapa de Riesgos'!$Y$45="Media",'Mapa de Riesgos'!$AA$45="Menor"),CONCATENATE("R6C",'Mapa de Riesgos'!$O$45),"")</f>
        <v/>
      </c>
      <c r="T31" s="40" t="str">
        <f>IF(AND('Mapa de Riesgos'!$Y$46="Media",'Mapa de Riesgos'!$AA$46="Menor"),CONCATENATE("R6C",'Mapa de Riesgos'!$O$46),"")</f>
        <v/>
      </c>
      <c r="U31" s="41" t="str">
        <f>IF(AND('Mapa de Riesgos'!$Y$47="Media",'Mapa de Riesgos'!$AA$47="Menor"),CONCATENATE("R6C",'Mapa de Riesgos'!$O$47),"")</f>
        <v/>
      </c>
      <c r="V31" s="39" t="str">
        <f>IF(AND('Mapa de Riesgos'!$Y$42="Media",'Mapa de Riesgos'!$AA$42="Moderado"),CONCATENATE("R6C",'Mapa de Riesgos'!$O$42),"")</f>
        <v/>
      </c>
      <c r="W31" s="40" t="str">
        <f>IF(AND('Mapa de Riesgos'!$Y$43="Media",'Mapa de Riesgos'!$AA$43="Moderado"),CONCATENATE("R6C",'Mapa de Riesgos'!$O$43),"")</f>
        <v/>
      </c>
      <c r="X31" s="40" t="str">
        <f>IF(AND('Mapa de Riesgos'!$Y$44="Media",'Mapa de Riesgos'!$AA$44="Moderado"),CONCATENATE("R6C",'Mapa de Riesgos'!$O$44),"")</f>
        <v/>
      </c>
      <c r="Y31" s="40" t="str">
        <f>IF(AND('Mapa de Riesgos'!$Y$45="Media",'Mapa de Riesgos'!$AA$45="Moderado"),CONCATENATE("R6C",'Mapa de Riesgos'!$O$45),"")</f>
        <v/>
      </c>
      <c r="Z31" s="40" t="str">
        <f>IF(AND('Mapa de Riesgos'!$Y$46="Media",'Mapa de Riesgos'!$AA$46="Moderado"),CONCATENATE("R6C",'Mapa de Riesgos'!$O$46),"")</f>
        <v/>
      </c>
      <c r="AA31" s="41" t="str">
        <f>IF(AND('Mapa de Riesgos'!$Y$47="Media",'Mapa de Riesgos'!$AA$47="Moderado"),CONCATENATE("R6C",'Mapa de Riesgos'!$O$47),"")</f>
        <v/>
      </c>
      <c r="AB31" s="24" t="str">
        <f>IF(AND('Mapa de Riesgos'!$Y$42="Media",'Mapa de Riesgos'!$AA$42="Mayor"),CONCATENATE("R6C",'Mapa de Riesgos'!$O$42),"")</f>
        <v/>
      </c>
      <c r="AC31" s="25" t="str">
        <f>IF(AND('Mapa de Riesgos'!$Y$43="Media",'Mapa de Riesgos'!$AA$43="Mayor"),CONCATENATE("R6C",'Mapa de Riesgos'!$O$43),"")</f>
        <v/>
      </c>
      <c r="AD31" s="25" t="str">
        <f>IF(AND('Mapa de Riesgos'!$Y$44="Media",'Mapa de Riesgos'!$AA$44="Mayor"),CONCATENATE("R6C",'Mapa de Riesgos'!$O$44),"")</f>
        <v/>
      </c>
      <c r="AE31" s="25" t="str">
        <f>IF(AND('Mapa de Riesgos'!$Y$45="Media",'Mapa de Riesgos'!$AA$45="Mayor"),CONCATENATE("R6C",'Mapa de Riesgos'!$O$45),"")</f>
        <v/>
      </c>
      <c r="AF31" s="25" t="str">
        <f>IF(AND('Mapa de Riesgos'!$Y$46="Media",'Mapa de Riesgos'!$AA$46="Mayor"),CONCATENATE("R6C",'Mapa de Riesgos'!$O$46),"")</f>
        <v/>
      </c>
      <c r="AG31" s="26" t="str">
        <f>IF(AND('Mapa de Riesgos'!$Y$47="Media",'Mapa de Riesgos'!$AA$47="Mayor"),CONCATENATE("R6C",'Mapa de Riesgos'!$O$47),"")</f>
        <v/>
      </c>
      <c r="AH31" s="27" t="str">
        <f>IF(AND('Mapa de Riesgos'!$Y$42="Media",'Mapa de Riesgos'!$AA$42="Catastrófico"),CONCATENATE("R6C",'Mapa de Riesgos'!$O$42),"")</f>
        <v/>
      </c>
      <c r="AI31" s="28" t="str">
        <f>IF(AND('Mapa de Riesgos'!$Y$43="Media",'Mapa de Riesgos'!$AA$43="Catastrófico"),CONCATENATE("R6C",'Mapa de Riesgos'!$O$43),"")</f>
        <v/>
      </c>
      <c r="AJ31" s="28" t="str">
        <f>IF(AND('Mapa de Riesgos'!$Y$44="Media",'Mapa de Riesgos'!$AA$44="Catastrófico"),CONCATENATE("R6C",'Mapa de Riesgos'!$O$44),"")</f>
        <v/>
      </c>
      <c r="AK31" s="28" t="str">
        <f>IF(AND('Mapa de Riesgos'!$Y$45="Media",'Mapa de Riesgos'!$AA$45="Catastrófico"),CONCATENATE("R6C",'Mapa de Riesgos'!$O$45),"")</f>
        <v/>
      </c>
      <c r="AL31" s="28" t="str">
        <f>IF(AND('Mapa de Riesgos'!$Y$46="Media",'Mapa de Riesgos'!$AA$46="Catastrófico"),CONCATENATE("R6C",'Mapa de Riesgos'!$O$46),"")</f>
        <v/>
      </c>
      <c r="AM31" s="29" t="str">
        <f>IF(AND('Mapa de Riesgos'!$Y$47="Media",'Mapa de Riesgos'!$AA$47="Catastrófico"),CONCATENATE("R6C",'Mapa de Riesgos'!$O$47),"")</f>
        <v/>
      </c>
      <c r="AN31" s="55"/>
      <c r="AO31" s="426"/>
      <c r="AP31" s="427"/>
      <c r="AQ31" s="427"/>
      <c r="AR31" s="427"/>
      <c r="AS31" s="427"/>
      <c r="AT31" s="428"/>
      <c r="AU31" s="55"/>
      <c r="AV31" s="55"/>
      <c r="AW31" s="55"/>
      <c r="AX31" s="55"/>
      <c r="AY31" s="55"/>
      <c r="AZ31" s="55"/>
      <c r="BA31" s="55"/>
      <c r="BB31" s="55"/>
      <c r="BC31" s="55"/>
      <c r="BD31" s="55"/>
      <c r="BE31" s="55"/>
      <c r="BF31" s="55"/>
      <c r="BG31" s="55"/>
      <c r="BH31" s="55"/>
      <c r="BI31" s="55"/>
      <c r="BJ31" s="55"/>
      <c r="BK31" s="55"/>
      <c r="BL31" s="55"/>
      <c r="BM31" s="55"/>
      <c r="BN31" s="55"/>
      <c r="BO31" s="55"/>
      <c r="BP31" s="55"/>
      <c r="BQ31" s="55"/>
      <c r="BR31" s="55"/>
      <c r="BS31" s="55"/>
      <c r="BT31" s="55"/>
      <c r="BU31" s="55"/>
      <c r="BV31" s="55"/>
      <c r="BW31" s="55"/>
      <c r="BX31" s="55"/>
    </row>
    <row r="32" spans="1:76" ht="15" customHeight="1">
      <c r="A32" s="55"/>
      <c r="B32" s="345"/>
      <c r="C32" s="345"/>
      <c r="D32" s="346"/>
      <c r="E32" s="386"/>
      <c r="F32" s="387"/>
      <c r="G32" s="387"/>
      <c r="H32" s="387"/>
      <c r="I32" s="388"/>
      <c r="J32" s="39" t="str">
        <f>IF(AND('Mapa de Riesgos'!$Y$48="Media",'Mapa de Riesgos'!$AA$48="Leve"),CONCATENATE("R7C",'Mapa de Riesgos'!$O$48),"")</f>
        <v/>
      </c>
      <c r="K32" s="40" t="str">
        <f>IF(AND('Mapa de Riesgos'!$Y$49="Media",'Mapa de Riesgos'!$AA$49="Leve"),CONCATENATE("R7C",'Mapa de Riesgos'!$O$49),"")</f>
        <v/>
      </c>
      <c r="L32" s="40" t="str">
        <f>IF(AND('Mapa de Riesgos'!$Y$50="Media",'Mapa de Riesgos'!$AA$50="Leve"),CONCATENATE("R7C",'Mapa de Riesgos'!$O$50),"")</f>
        <v/>
      </c>
      <c r="M32" s="40" t="str">
        <f>IF(AND('Mapa de Riesgos'!$Y$51="Media",'Mapa de Riesgos'!$AA$51="Leve"),CONCATENATE("R7C",'Mapa de Riesgos'!$O$51),"")</f>
        <v/>
      </c>
      <c r="N32" s="40" t="str">
        <f>IF(AND('Mapa de Riesgos'!$Y$52="Media",'Mapa de Riesgos'!$AA$52="Leve"),CONCATENATE("R7C",'Mapa de Riesgos'!$O$52),"")</f>
        <v/>
      </c>
      <c r="O32" s="41" t="str">
        <f>IF(AND('Mapa de Riesgos'!$Y$53="Media",'Mapa de Riesgos'!$AA$53="Leve"),CONCATENATE("R7C",'Mapa de Riesgos'!$O$53),"")</f>
        <v/>
      </c>
      <c r="P32" s="39" t="str">
        <f>IF(AND('Mapa de Riesgos'!$Y$48="Media",'Mapa de Riesgos'!$AA$48="Menor"),CONCATENATE("R7C",'Mapa de Riesgos'!$O$48),"")</f>
        <v/>
      </c>
      <c r="Q32" s="40" t="str">
        <f>IF(AND('Mapa de Riesgos'!$Y$49="Media",'Mapa de Riesgos'!$AA$49="Menor"),CONCATENATE("R7C",'Mapa de Riesgos'!$O$49),"")</f>
        <v/>
      </c>
      <c r="R32" s="40" t="str">
        <f>IF(AND('Mapa de Riesgos'!$Y$50="Media",'Mapa de Riesgos'!$AA$50="Menor"),CONCATENATE("R7C",'Mapa de Riesgos'!$O$50),"")</f>
        <v/>
      </c>
      <c r="S32" s="40" t="str">
        <f>IF(AND('Mapa de Riesgos'!$Y$51="Media",'Mapa de Riesgos'!$AA$51="Menor"),CONCATENATE("R7C",'Mapa de Riesgos'!$O$51),"")</f>
        <v/>
      </c>
      <c r="T32" s="40" t="str">
        <f>IF(AND('Mapa de Riesgos'!$Y$52="Media",'Mapa de Riesgos'!$AA$52="Menor"),CONCATENATE("R7C",'Mapa de Riesgos'!$O$52),"")</f>
        <v/>
      </c>
      <c r="U32" s="41" t="str">
        <f>IF(AND('Mapa de Riesgos'!$Y$53="Media",'Mapa de Riesgos'!$AA$53="Menor"),CONCATENATE("R7C",'Mapa de Riesgos'!$O$53),"")</f>
        <v/>
      </c>
      <c r="V32" s="39" t="str">
        <f>IF(AND('Mapa de Riesgos'!$Y$48="Media",'Mapa de Riesgos'!$AA$48="Moderado"),CONCATENATE("R7C",'Mapa de Riesgos'!$O$48),"")</f>
        <v/>
      </c>
      <c r="W32" s="40" t="str">
        <f>IF(AND('Mapa de Riesgos'!$Y$49="Media",'Mapa de Riesgos'!$AA$49="Moderado"),CONCATENATE("R7C",'Mapa de Riesgos'!$O$49),"")</f>
        <v/>
      </c>
      <c r="X32" s="40" t="str">
        <f>IF(AND('Mapa de Riesgos'!$Y$50="Media",'Mapa de Riesgos'!$AA$50="Moderado"),CONCATENATE("R7C",'Mapa de Riesgos'!$O$50),"")</f>
        <v/>
      </c>
      <c r="Y32" s="40" t="str">
        <f>IF(AND('Mapa de Riesgos'!$Y$51="Media",'Mapa de Riesgos'!$AA$51="Moderado"),CONCATENATE("R7C",'Mapa de Riesgos'!$O$51),"")</f>
        <v/>
      </c>
      <c r="Z32" s="40" t="str">
        <f>IF(AND('Mapa de Riesgos'!$Y$52="Media",'Mapa de Riesgos'!$AA$52="Moderado"),CONCATENATE("R7C",'Mapa de Riesgos'!$O$52),"")</f>
        <v/>
      </c>
      <c r="AA32" s="41" t="str">
        <f>IF(AND('Mapa de Riesgos'!$Y$53="Media",'Mapa de Riesgos'!$AA$53="Moderado"),CONCATENATE("R7C",'Mapa de Riesgos'!$O$53),"")</f>
        <v/>
      </c>
      <c r="AB32" s="24" t="str">
        <f>IF(AND('Mapa de Riesgos'!$Y$48="Media",'Mapa de Riesgos'!$AA$48="Mayor"),CONCATENATE("R7C",'Mapa de Riesgos'!$O$48),"")</f>
        <v/>
      </c>
      <c r="AC32" s="25" t="str">
        <f>IF(AND('Mapa de Riesgos'!$Y$49="Media",'Mapa de Riesgos'!$AA$49="Mayor"),CONCATENATE("R7C",'Mapa de Riesgos'!$O$49),"")</f>
        <v/>
      </c>
      <c r="AD32" s="25" t="str">
        <f>IF(AND('Mapa de Riesgos'!$Y$50="Media",'Mapa de Riesgos'!$AA$50="Mayor"),CONCATENATE("R7C",'Mapa de Riesgos'!$O$50),"")</f>
        <v/>
      </c>
      <c r="AE32" s="25" t="str">
        <f>IF(AND('Mapa de Riesgos'!$Y$51="Media",'Mapa de Riesgos'!$AA$51="Mayor"),CONCATENATE("R7C",'Mapa de Riesgos'!$O$51),"")</f>
        <v/>
      </c>
      <c r="AF32" s="25" t="str">
        <f>IF(AND('Mapa de Riesgos'!$Y$52="Media",'Mapa de Riesgos'!$AA$52="Mayor"),CONCATENATE("R7C",'Mapa de Riesgos'!$O$52),"")</f>
        <v/>
      </c>
      <c r="AG32" s="26" t="str">
        <f>IF(AND('Mapa de Riesgos'!$Y$53="Media",'Mapa de Riesgos'!$AA$53="Mayor"),CONCATENATE("R7C",'Mapa de Riesgos'!$O$53),"")</f>
        <v/>
      </c>
      <c r="AH32" s="27" t="str">
        <f>IF(AND('Mapa de Riesgos'!$Y$48="Media",'Mapa de Riesgos'!$AA$48="Catastrófico"),CONCATENATE("R7C",'Mapa de Riesgos'!$O$48),"")</f>
        <v/>
      </c>
      <c r="AI32" s="28" t="str">
        <f>IF(AND('Mapa de Riesgos'!$Y$49="Media",'Mapa de Riesgos'!$AA$49="Catastrófico"),CONCATENATE("R7C",'Mapa de Riesgos'!$O$49),"")</f>
        <v/>
      </c>
      <c r="AJ32" s="28" t="str">
        <f>IF(AND('Mapa de Riesgos'!$Y$50="Media",'Mapa de Riesgos'!$AA$50="Catastrófico"),CONCATENATE("R7C",'Mapa de Riesgos'!$O$50),"")</f>
        <v/>
      </c>
      <c r="AK32" s="28" t="str">
        <f>IF(AND('Mapa de Riesgos'!$Y$51="Media",'Mapa de Riesgos'!$AA$51="Catastrófico"),CONCATENATE("R7C",'Mapa de Riesgos'!$O$51),"")</f>
        <v/>
      </c>
      <c r="AL32" s="28" t="str">
        <f>IF(AND('Mapa de Riesgos'!$Y$52="Media",'Mapa de Riesgos'!$AA$52="Catastrófico"),CONCATENATE("R7C",'Mapa de Riesgos'!$O$52),"")</f>
        <v/>
      </c>
      <c r="AM32" s="29" t="str">
        <f>IF(AND('Mapa de Riesgos'!$Y$53="Media",'Mapa de Riesgos'!$AA$53="Catastrófico"),CONCATENATE("R7C",'Mapa de Riesgos'!$O$53),"")</f>
        <v/>
      </c>
      <c r="AN32" s="55"/>
      <c r="AO32" s="426"/>
      <c r="AP32" s="427"/>
      <c r="AQ32" s="427"/>
      <c r="AR32" s="427"/>
      <c r="AS32" s="427"/>
      <c r="AT32" s="428"/>
      <c r="AU32" s="55"/>
      <c r="AV32" s="55"/>
      <c r="AW32" s="55"/>
      <c r="AX32" s="55"/>
      <c r="AY32" s="55"/>
      <c r="AZ32" s="55"/>
      <c r="BA32" s="55"/>
      <c r="BB32" s="55"/>
      <c r="BC32" s="55"/>
      <c r="BD32" s="55"/>
      <c r="BE32" s="55"/>
      <c r="BF32" s="55"/>
      <c r="BG32" s="55"/>
      <c r="BH32" s="55"/>
      <c r="BI32" s="55"/>
      <c r="BJ32" s="55"/>
      <c r="BK32" s="55"/>
      <c r="BL32" s="55"/>
      <c r="BM32" s="55"/>
      <c r="BN32" s="55"/>
      <c r="BO32" s="55"/>
      <c r="BP32" s="55"/>
      <c r="BQ32" s="55"/>
      <c r="BR32" s="55"/>
      <c r="BS32" s="55"/>
      <c r="BT32" s="55"/>
      <c r="BU32" s="55"/>
      <c r="BV32" s="55"/>
      <c r="BW32" s="55"/>
      <c r="BX32" s="55"/>
    </row>
    <row r="33" spans="1:80" ht="15" customHeight="1">
      <c r="A33" s="55"/>
      <c r="B33" s="345"/>
      <c r="C33" s="345"/>
      <c r="D33" s="346"/>
      <c r="E33" s="386"/>
      <c r="F33" s="387"/>
      <c r="G33" s="387"/>
      <c r="H33" s="387"/>
      <c r="I33" s="388"/>
      <c r="J33" s="39" t="str">
        <f>IF(AND('Mapa de Riesgos'!$Y$54="Media",'Mapa de Riesgos'!$AA$54="Leve"),CONCATENATE("R8C",'Mapa de Riesgos'!$O$54),"")</f>
        <v/>
      </c>
      <c r="K33" s="40" t="str">
        <f>IF(AND('Mapa de Riesgos'!$Y$55="Media",'Mapa de Riesgos'!$AA$55="Leve"),CONCATENATE("R8C",'Mapa de Riesgos'!$O$55),"")</f>
        <v/>
      </c>
      <c r="L33" s="40" t="str">
        <f>IF(AND('Mapa de Riesgos'!$Y$56="Media",'Mapa de Riesgos'!$AA$56="Leve"),CONCATENATE("R8C",'Mapa de Riesgos'!$O$56),"")</f>
        <v/>
      </c>
      <c r="M33" s="40" t="str">
        <f>IF(AND('Mapa de Riesgos'!$Y$57="Media",'Mapa de Riesgos'!$AA$57="Leve"),CONCATENATE("R8C",'Mapa de Riesgos'!$O$57),"")</f>
        <v/>
      </c>
      <c r="N33" s="40" t="str">
        <f>IF(AND('Mapa de Riesgos'!$Y$58="Media",'Mapa de Riesgos'!$AA$58="Leve"),CONCATENATE("R8C",'Mapa de Riesgos'!$O$58),"")</f>
        <v/>
      </c>
      <c r="O33" s="41" t="str">
        <f>IF(AND('Mapa de Riesgos'!$Y$59="Media",'Mapa de Riesgos'!$AA$59="Leve"),CONCATENATE("R8C",'Mapa de Riesgos'!$O$59),"")</f>
        <v/>
      </c>
      <c r="P33" s="39" t="str">
        <f>IF(AND('Mapa de Riesgos'!$Y$54="Media",'Mapa de Riesgos'!$AA$54="Menor"),CONCATENATE("R8C",'Mapa de Riesgos'!$O$54),"")</f>
        <v/>
      </c>
      <c r="Q33" s="40" t="str">
        <f>IF(AND('Mapa de Riesgos'!$Y$55="Media",'Mapa de Riesgos'!$AA$55="Menor"),CONCATENATE("R8C",'Mapa de Riesgos'!$O$55),"")</f>
        <v/>
      </c>
      <c r="R33" s="40" t="str">
        <f>IF(AND('Mapa de Riesgos'!$Y$56="Media",'Mapa de Riesgos'!$AA$56="Menor"),CONCATENATE("R8C",'Mapa de Riesgos'!$O$56),"")</f>
        <v/>
      </c>
      <c r="S33" s="40" t="str">
        <f>IF(AND('Mapa de Riesgos'!$Y$57="Media",'Mapa de Riesgos'!$AA$57="Menor"),CONCATENATE("R8C",'Mapa de Riesgos'!$O$57),"")</f>
        <v/>
      </c>
      <c r="T33" s="40" t="str">
        <f>IF(AND('Mapa de Riesgos'!$Y$58="Media",'Mapa de Riesgos'!$AA$58="Menor"),CONCATENATE("R8C",'Mapa de Riesgos'!$O$58),"")</f>
        <v/>
      </c>
      <c r="U33" s="41" t="str">
        <f>IF(AND('Mapa de Riesgos'!$Y$59="Media",'Mapa de Riesgos'!$AA$59="Menor"),CONCATENATE("R8C",'Mapa de Riesgos'!$O$59),"")</f>
        <v/>
      </c>
      <c r="V33" s="39" t="str">
        <f>IF(AND('Mapa de Riesgos'!$Y$54="Media",'Mapa de Riesgos'!$AA$54="Moderado"),CONCATENATE("R8C",'Mapa de Riesgos'!$O$54),"")</f>
        <v/>
      </c>
      <c r="W33" s="40" t="str">
        <f>IF(AND('Mapa de Riesgos'!$Y$55="Media",'Mapa de Riesgos'!$AA$55="Moderado"),CONCATENATE("R8C",'Mapa de Riesgos'!$O$55),"")</f>
        <v/>
      </c>
      <c r="X33" s="40" t="str">
        <f>IF(AND('Mapa de Riesgos'!$Y$56="Media",'Mapa de Riesgos'!$AA$56="Moderado"),CONCATENATE("R8C",'Mapa de Riesgos'!$O$56),"")</f>
        <v/>
      </c>
      <c r="Y33" s="40" t="str">
        <f>IF(AND('Mapa de Riesgos'!$Y$57="Media",'Mapa de Riesgos'!$AA$57="Moderado"),CONCATENATE("R8C",'Mapa de Riesgos'!$O$57),"")</f>
        <v/>
      </c>
      <c r="Z33" s="40" t="str">
        <f>IF(AND('Mapa de Riesgos'!$Y$58="Media",'Mapa de Riesgos'!$AA$58="Moderado"),CONCATENATE("R8C",'Mapa de Riesgos'!$O$58),"")</f>
        <v/>
      </c>
      <c r="AA33" s="41" t="str">
        <f>IF(AND('Mapa de Riesgos'!$Y$59="Media",'Mapa de Riesgos'!$AA$59="Moderado"),CONCATENATE("R8C",'Mapa de Riesgos'!$O$59),"")</f>
        <v/>
      </c>
      <c r="AB33" s="24" t="str">
        <f>IF(AND('Mapa de Riesgos'!$Y$54="Media",'Mapa de Riesgos'!$AA$54="Mayor"),CONCATENATE("R8C",'Mapa de Riesgos'!$O$54),"")</f>
        <v/>
      </c>
      <c r="AC33" s="25" t="str">
        <f>IF(AND('Mapa de Riesgos'!$Y$55="Media",'Mapa de Riesgos'!$AA$55="Mayor"),CONCATENATE("R8C",'Mapa de Riesgos'!$O$55),"")</f>
        <v/>
      </c>
      <c r="AD33" s="25" t="str">
        <f>IF(AND('Mapa de Riesgos'!$Y$56="Media",'Mapa de Riesgos'!$AA$56="Mayor"),CONCATENATE("R8C",'Mapa de Riesgos'!$O$56),"")</f>
        <v/>
      </c>
      <c r="AE33" s="25" t="str">
        <f>IF(AND('Mapa de Riesgos'!$Y$57="Media",'Mapa de Riesgos'!$AA$57="Mayor"),CONCATENATE("R8C",'Mapa de Riesgos'!$O$57),"")</f>
        <v/>
      </c>
      <c r="AF33" s="25" t="str">
        <f>IF(AND('Mapa de Riesgos'!$Y$58="Media",'Mapa de Riesgos'!$AA$58="Mayor"),CONCATENATE("R8C",'Mapa de Riesgos'!$O$58),"")</f>
        <v/>
      </c>
      <c r="AG33" s="26" t="str">
        <f>IF(AND('Mapa de Riesgos'!$Y$59="Media",'Mapa de Riesgos'!$AA$59="Mayor"),CONCATENATE("R8C",'Mapa de Riesgos'!$O$59),"")</f>
        <v/>
      </c>
      <c r="AH33" s="27" t="str">
        <f>IF(AND('Mapa de Riesgos'!$Y$54="Media",'Mapa de Riesgos'!$AA$54="Catastrófico"),CONCATENATE("R8C",'Mapa de Riesgos'!$O$54),"")</f>
        <v/>
      </c>
      <c r="AI33" s="28" t="str">
        <f>IF(AND('Mapa de Riesgos'!$Y$55="Media",'Mapa de Riesgos'!$AA$55="Catastrófico"),CONCATENATE("R8C",'Mapa de Riesgos'!$O$55),"")</f>
        <v/>
      </c>
      <c r="AJ33" s="28" t="str">
        <f>IF(AND('Mapa de Riesgos'!$Y$56="Media",'Mapa de Riesgos'!$AA$56="Catastrófico"),CONCATENATE("R8C",'Mapa de Riesgos'!$O$56),"")</f>
        <v/>
      </c>
      <c r="AK33" s="28" t="str">
        <f>IF(AND('Mapa de Riesgos'!$Y$57="Media",'Mapa de Riesgos'!$AA$57="Catastrófico"),CONCATENATE("R8C",'Mapa de Riesgos'!$O$57),"")</f>
        <v/>
      </c>
      <c r="AL33" s="28" t="str">
        <f>IF(AND('Mapa de Riesgos'!$Y$58="Media",'Mapa de Riesgos'!$AA$58="Catastrófico"),CONCATENATE("R8C",'Mapa de Riesgos'!$O$58),"")</f>
        <v/>
      </c>
      <c r="AM33" s="29" t="str">
        <f>IF(AND('Mapa de Riesgos'!$Y$59="Media",'Mapa de Riesgos'!$AA$59="Catastrófico"),CONCATENATE("R8C",'Mapa de Riesgos'!$O$59),"")</f>
        <v/>
      </c>
      <c r="AN33" s="55"/>
      <c r="AO33" s="426"/>
      <c r="AP33" s="427"/>
      <c r="AQ33" s="427"/>
      <c r="AR33" s="427"/>
      <c r="AS33" s="427"/>
      <c r="AT33" s="428"/>
      <c r="AU33" s="55"/>
      <c r="AV33" s="55"/>
      <c r="AW33" s="55"/>
      <c r="AX33" s="55"/>
      <c r="AY33" s="55"/>
      <c r="AZ33" s="55"/>
      <c r="BA33" s="55"/>
      <c r="BB33" s="55"/>
      <c r="BC33" s="55"/>
      <c r="BD33" s="55"/>
      <c r="BE33" s="55"/>
      <c r="BF33" s="55"/>
      <c r="BG33" s="55"/>
      <c r="BH33" s="55"/>
      <c r="BI33" s="55"/>
      <c r="BJ33" s="55"/>
      <c r="BK33" s="55"/>
      <c r="BL33" s="55"/>
      <c r="BM33" s="55"/>
      <c r="BN33" s="55"/>
      <c r="BO33" s="55"/>
      <c r="BP33" s="55"/>
      <c r="BQ33" s="55"/>
      <c r="BR33" s="55"/>
      <c r="BS33" s="55"/>
      <c r="BT33" s="55"/>
      <c r="BU33" s="55"/>
      <c r="BV33" s="55"/>
      <c r="BW33" s="55"/>
      <c r="BX33" s="55"/>
    </row>
    <row r="34" spans="1:80" ht="15" customHeight="1">
      <c r="A34" s="55"/>
      <c r="B34" s="345"/>
      <c r="C34" s="345"/>
      <c r="D34" s="346"/>
      <c r="E34" s="386"/>
      <c r="F34" s="387"/>
      <c r="G34" s="387"/>
      <c r="H34" s="387"/>
      <c r="I34" s="388"/>
      <c r="J34" s="39" t="str">
        <f>IF(AND('Mapa de Riesgos'!$Y$60="Media",'Mapa de Riesgos'!$AA$60="Leve"),CONCATENATE("R9C",'Mapa de Riesgos'!$O$60),"")</f>
        <v/>
      </c>
      <c r="K34" s="40" t="str">
        <f>IF(AND('Mapa de Riesgos'!$Y$61="Media",'Mapa de Riesgos'!$AA$61="Leve"),CONCATENATE("R9C",'Mapa de Riesgos'!$O$61),"")</f>
        <v/>
      </c>
      <c r="L34" s="40" t="str">
        <f>IF(AND('Mapa de Riesgos'!$Y$62="Media",'Mapa de Riesgos'!$AA$62="Leve"),CONCATENATE("R9C",'Mapa de Riesgos'!$O$62),"")</f>
        <v/>
      </c>
      <c r="M34" s="40" t="str">
        <f>IF(AND('Mapa de Riesgos'!$Y$63="Media",'Mapa de Riesgos'!$AA$63="Leve"),CONCATENATE("R9C",'Mapa de Riesgos'!$O$63),"")</f>
        <v/>
      </c>
      <c r="N34" s="40" t="str">
        <f>IF(AND('Mapa de Riesgos'!$Y$64="Media",'Mapa de Riesgos'!$AA$64="Leve"),CONCATENATE("R9C",'Mapa de Riesgos'!$O$64),"")</f>
        <v/>
      </c>
      <c r="O34" s="41" t="str">
        <f>IF(AND('Mapa de Riesgos'!$Y$65="Media",'Mapa de Riesgos'!$AA$65="Leve"),CONCATENATE("R9C",'Mapa de Riesgos'!$O$65),"")</f>
        <v/>
      </c>
      <c r="P34" s="39" t="str">
        <f>IF(AND('Mapa de Riesgos'!$Y$60="Media",'Mapa de Riesgos'!$AA$60="Menor"),CONCATENATE("R9C",'Mapa de Riesgos'!$O$60),"")</f>
        <v/>
      </c>
      <c r="Q34" s="40" t="str">
        <f>IF(AND('Mapa de Riesgos'!$Y$61="Media",'Mapa de Riesgos'!$AA$61="Menor"),CONCATENATE("R9C",'Mapa de Riesgos'!$O$61),"")</f>
        <v/>
      </c>
      <c r="R34" s="40" t="str">
        <f>IF(AND('Mapa de Riesgos'!$Y$62="Media",'Mapa de Riesgos'!$AA$62="Menor"),CONCATENATE("R9C",'Mapa de Riesgos'!$O$62),"")</f>
        <v/>
      </c>
      <c r="S34" s="40" t="str">
        <f>IF(AND('Mapa de Riesgos'!$Y$63="Media",'Mapa de Riesgos'!$AA$63="Menor"),CONCATENATE("R9C",'Mapa de Riesgos'!$O$63),"")</f>
        <v/>
      </c>
      <c r="T34" s="40" t="str">
        <f>IF(AND('Mapa de Riesgos'!$Y$64="Media",'Mapa de Riesgos'!$AA$64="Menor"),CONCATENATE("R9C",'Mapa de Riesgos'!$O$64),"")</f>
        <v/>
      </c>
      <c r="U34" s="41" t="str">
        <f>IF(AND('Mapa de Riesgos'!$Y$65="Media",'Mapa de Riesgos'!$AA$65="Menor"),CONCATENATE("R9C",'Mapa de Riesgos'!$O$65),"")</f>
        <v/>
      </c>
      <c r="V34" s="39" t="str">
        <f>IF(AND('Mapa de Riesgos'!$Y$60="Media",'Mapa de Riesgos'!$AA$60="Moderado"),CONCATENATE("R9C",'Mapa de Riesgos'!$O$60),"")</f>
        <v/>
      </c>
      <c r="W34" s="40" t="str">
        <f>IF(AND('Mapa de Riesgos'!$Y$61="Media",'Mapa de Riesgos'!$AA$61="Moderado"),CONCATENATE("R9C",'Mapa de Riesgos'!$O$61),"")</f>
        <v/>
      </c>
      <c r="X34" s="40" t="str">
        <f>IF(AND('Mapa de Riesgos'!$Y$62="Media",'Mapa de Riesgos'!$AA$62="Moderado"),CONCATENATE("R9C",'Mapa de Riesgos'!$O$62),"")</f>
        <v/>
      </c>
      <c r="Y34" s="40" t="str">
        <f>IF(AND('Mapa de Riesgos'!$Y$63="Media",'Mapa de Riesgos'!$AA$63="Moderado"),CONCATENATE("R9C",'Mapa de Riesgos'!$O$63),"")</f>
        <v/>
      </c>
      <c r="Z34" s="40" t="str">
        <f>IF(AND('Mapa de Riesgos'!$Y$64="Media",'Mapa de Riesgos'!$AA$64="Moderado"),CONCATENATE("R9C",'Mapa de Riesgos'!$O$64),"")</f>
        <v/>
      </c>
      <c r="AA34" s="41" t="str">
        <f>IF(AND('Mapa de Riesgos'!$Y$65="Media",'Mapa de Riesgos'!$AA$65="Moderado"),CONCATENATE("R9C",'Mapa de Riesgos'!$O$65),"")</f>
        <v/>
      </c>
      <c r="AB34" s="24" t="str">
        <f>IF(AND('Mapa de Riesgos'!$Y$60="Media",'Mapa de Riesgos'!$AA$60="Mayor"),CONCATENATE("R9C",'Mapa de Riesgos'!$O$60),"")</f>
        <v/>
      </c>
      <c r="AC34" s="25" t="str">
        <f>IF(AND('Mapa de Riesgos'!$Y$61="Media",'Mapa de Riesgos'!$AA$61="Mayor"),CONCATENATE("R9C",'Mapa de Riesgos'!$O$61),"")</f>
        <v/>
      </c>
      <c r="AD34" s="25" t="str">
        <f>IF(AND('Mapa de Riesgos'!$Y$62="Media",'Mapa de Riesgos'!$AA$62="Mayor"),CONCATENATE("R9C",'Mapa de Riesgos'!$O$62),"")</f>
        <v/>
      </c>
      <c r="AE34" s="25" t="str">
        <f>IF(AND('Mapa de Riesgos'!$Y$63="Media",'Mapa de Riesgos'!$AA$63="Mayor"),CONCATENATE("R9C",'Mapa de Riesgos'!$O$63),"")</f>
        <v/>
      </c>
      <c r="AF34" s="25" t="str">
        <f>IF(AND('Mapa de Riesgos'!$Y$64="Media",'Mapa de Riesgos'!$AA$64="Mayor"),CONCATENATE("R9C",'Mapa de Riesgos'!$O$64),"")</f>
        <v/>
      </c>
      <c r="AG34" s="26" t="str">
        <f>IF(AND('Mapa de Riesgos'!$Y$65="Media",'Mapa de Riesgos'!$AA$65="Mayor"),CONCATENATE("R9C",'Mapa de Riesgos'!$O$65),"")</f>
        <v/>
      </c>
      <c r="AH34" s="27" t="str">
        <f>IF(AND('Mapa de Riesgos'!$Y$60="Media",'Mapa de Riesgos'!$AA$60="Catastrófico"),CONCATENATE("R9C",'Mapa de Riesgos'!$O$60),"")</f>
        <v/>
      </c>
      <c r="AI34" s="28" t="str">
        <f>IF(AND('Mapa de Riesgos'!$Y$61="Media",'Mapa de Riesgos'!$AA$61="Catastrófico"),CONCATENATE("R9C",'Mapa de Riesgos'!$O$61),"")</f>
        <v/>
      </c>
      <c r="AJ34" s="28" t="str">
        <f>IF(AND('Mapa de Riesgos'!$Y$62="Media",'Mapa de Riesgos'!$AA$62="Catastrófico"),CONCATENATE("R9C",'Mapa de Riesgos'!$O$62),"")</f>
        <v/>
      </c>
      <c r="AK34" s="28" t="str">
        <f>IF(AND('Mapa de Riesgos'!$Y$63="Media",'Mapa de Riesgos'!$AA$63="Catastrófico"),CONCATENATE("R9C",'Mapa de Riesgos'!$O$63),"")</f>
        <v/>
      </c>
      <c r="AL34" s="28" t="str">
        <f>IF(AND('Mapa de Riesgos'!$Y$64="Media",'Mapa de Riesgos'!$AA$64="Catastrófico"),CONCATENATE("R9C",'Mapa de Riesgos'!$O$64),"")</f>
        <v/>
      </c>
      <c r="AM34" s="29" t="str">
        <f>IF(AND('Mapa de Riesgos'!$Y$65="Media",'Mapa de Riesgos'!$AA$65="Catastrófico"),CONCATENATE("R9C",'Mapa de Riesgos'!$O$65),"")</f>
        <v/>
      </c>
      <c r="AN34" s="55"/>
      <c r="AO34" s="426"/>
      <c r="AP34" s="427"/>
      <c r="AQ34" s="427"/>
      <c r="AR34" s="427"/>
      <c r="AS34" s="427"/>
      <c r="AT34" s="428"/>
      <c r="AU34" s="55"/>
      <c r="AV34" s="55"/>
      <c r="AW34" s="55"/>
      <c r="AX34" s="55"/>
      <c r="AY34" s="55"/>
      <c r="AZ34" s="55"/>
      <c r="BA34" s="55"/>
      <c r="BB34" s="55"/>
      <c r="BC34" s="55"/>
      <c r="BD34" s="55"/>
      <c r="BE34" s="55"/>
      <c r="BF34" s="55"/>
      <c r="BG34" s="55"/>
      <c r="BH34" s="55"/>
      <c r="BI34" s="55"/>
      <c r="BJ34" s="55"/>
      <c r="BK34" s="55"/>
      <c r="BL34" s="55"/>
      <c r="BM34" s="55"/>
      <c r="BN34" s="55"/>
      <c r="BO34" s="55"/>
      <c r="BP34" s="55"/>
      <c r="BQ34" s="55"/>
      <c r="BR34" s="55"/>
      <c r="BS34" s="55"/>
      <c r="BT34" s="55"/>
      <c r="BU34" s="55"/>
      <c r="BV34" s="55"/>
      <c r="BW34" s="55"/>
      <c r="BX34" s="55"/>
    </row>
    <row r="35" spans="1:80" ht="15.75" customHeight="1" thickBot="1">
      <c r="A35" s="55"/>
      <c r="B35" s="345"/>
      <c r="C35" s="345"/>
      <c r="D35" s="346"/>
      <c r="E35" s="389"/>
      <c r="F35" s="390"/>
      <c r="G35" s="390"/>
      <c r="H35" s="390"/>
      <c r="I35" s="391"/>
      <c r="J35" s="39" t="str">
        <f>IF(AND('Mapa de Riesgos'!$Y$66="Media",'Mapa de Riesgos'!$AA$66="Leve"),CONCATENATE("R10C",'Mapa de Riesgos'!$O$66),"")</f>
        <v/>
      </c>
      <c r="K35" s="40" t="str">
        <f>IF(AND('Mapa de Riesgos'!$Y$67="Media",'Mapa de Riesgos'!$AA$67="Leve"),CONCATENATE("R10C",'Mapa de Riesgos'!$O$67),"")</f>
        <v/>
      </c>
      <c r="L35" s="40" t="str">
        <f>IF(AND('Mapa de Riesgos'!$Y$68="Media",'Mapa de Riesgos'!$AA$68="Leve"),CONCATENATE("R10C",'Mapa de Riesgos'!$O$68),"")</f>
        <v/>
      </c>
      <c r="M35" s="40" t="str">
        <f>IF(AND('Mapa de Riesgos'!$Y$69="Media",'Mapa de Riesgos'!$AA$69="Leve"),CONCATENATE("R10C",'Mapa de Riesgos'!$O$69),"")</f>
        <v/>
      </c>
      <c r="N35" s="40" t="str">
        <f>IF(AND('Mapa de Riesgos'!$Y$70="Media",'Mapa de Riesgos'!$AA$70="Leve"),CONCATENATE("R10C",'Mapa de Riesgos'!$O$70),"")</f>
        <v/>
      </c>
      <c r="O35" s="41" t="str">
        <f>IF(AND('Mapa de Riesgos'!$Y$71="Media",'Mapa de Riesgos'!$AA$71="Leve"),CONCATENATE("R10C",'Mapa de Riesgos'!$O$71),"")</f>
        <v/>
      </c>
      <c r="P35" s="39" t="str">
        <f>IF(AND('Mapa de Riesgos'!$Y$66="Media",'Mapa de Riesgos'!$AA$66="Menor"),CONCATENATE("R10C",'Mapa de Riesgos'!$O$66),"")</f>
        <v/>
      </c>
      <c r="Q35" s="40" t="str">
        <f>IF(AND('Mapa de Riesgos'!$Y$67="Media",'Mapa de Riesgos'!$AA$67="Menor"),CONCATENATE("R10C",'Mapa de Riesgos'!$O$67),"")</f>
        <v/>
      </c>
      <c r="R35" s="40" t="str">
        <f>IF(AND('Mapa de Riesgos'!$Y$68="Media",'Mapa de Riesgos'!$AA$68="Menor"),CONCATENATE("R10C",'Mapa de Riesgos'!$O$68),"")</f>
        <v/>
      </c>
      <c r="S35" s="40" t="str">
        <f>IF(AND('Mapa de Riesgos'!$Y$69="Media",'Mapa de Riesgos'!$AA$69="Menor"),CONCATENATE("R10C",'Mapa de Riesgos'!$O$69),"")</f>
        <v/>
      </c>
      <c r="T35" s="40" t="str">
        <f>IF(AND('Mapa de Riesgos'!$Y$70="Media",'Mapa de Riesgos'!$AA$70="Menor"),CONCATENATE("R10C",'Mapa de Riesgos'!$O$70),"")</f>
        <v/>
      </c>
      <c r="U35" s="41" t="str">
        <f>IF(AND('Mapa de Riesgos'!$Y$71="Media",'Mapa de Riesgos'!$AA$71="Menor"),CONCATENATE("R10C",'Mapa de Riesgos'!$O$71),"")</f>
        <v/>
      </c>
      <c r="V35" s="39" t="str">
        <f>IF(AND('Mapa de Riesgos'!$Y$66="Media",'Mapa de Riesgos'!$AA$66="Moderado"),CONCATENATE("R10C",'Mapa de Riesgos'!$O$66),"")</f>
        <v/>
      </c>
      <c r="W35" s="40" t="str">
        <f>IF(AND('Mapa de Riesgos'!$Y$67="Media",'Mapa de Riesgos'!$AA$67="Moderado"),CONCATENATE("R10C",'Mapa de Riesgos'!$O$67),"")</f>
        <v/>
      </c>
      <c r="X35" s="40" t="str">
        <f>IF(AND('Mapa de Riesgos'!$Y$68="Media",'Mapa de Riesgos'!$AA$68="Moderado"),CONCATENATE("R10C",'Mapa de Riesgos'!$O$68),"")</f>
        <v/>
      </c>
      <c r="Y35" s="40" t="str">
        <f>IF(AND('Mapa de Riesgos'!$Y$69="Media",'Mapa de Riesgos'!$AA$69="Moderado"),CONCATENATE("R10C",'Mapa de Riesgos'!$O$69),"")</f>
        <v/>
      </c>
      <c r="Z35" s="40" t="str">
        <f>IF(AND('Mapa de Riesgos'!$Y$70="Media",'Mapa de Riesgos'!$AA$70="Moderado"),CONCATENATE("R10C",'Mapa de Riesgos'!$O$70),"")</f>
        <v/>
      </c>
      <c r="AA35" s="41" t="str">
        <f>IF(AND('Mapa de Riesgos'!$Y$71="Media",'Mapa de Riesgos'!$AA$71="Moderado"),CONCATENATE("R10C",'Mapa de Riesgos'!$O$71),"")</f>
        <v/>
      </c>
      <c r="AB35" s="30" t="str">
        <f>IF(AND('Mapa de Riesgos'!$Y$66="Media",'Mapa de Riesgos'!$AA$66="Mayor"),CONCATENATE("R10C",'Mapa de Riesgos'!$O$66),"")</f>
        <v/>
      </c>
      <c r="AC35" s="31" t="str">
        <f>IF(AND('Mapa de Riesgos'!$Y$67="Media",'Mapa de Riesgos'!$AA$67="Mayor"),CONCATENATE("R10C",'Mapa de Riesgos'!$O$67),"")</f>
        <v/>
      </c>
      <c r="AD35" s="31" t="str">
        <f>IF(AND('Mapa de Riesgos'!$Y$68="Media",'Mapa de Riesgos'!$AA$68="Mayor"),CONCATENATE("R10C",'Mapa de Riesgos'!$O$68),"")</f>
        <v/>
      </c>
      <c r="AE35" s="31" t="str">
        <f>IF(AND('Mapa de Riesgos'!$Y$69="Media",'Mapa de Riesgos'!$AA$69="Mayor"),CONCATENATE("R10C",'Mapa de Riesgos'!$O$69),"")</f>
        <v/>
      </c>
      <c r="AF35" s="31" t="str">
        <f>IF(AND('Mapa de Riesgos'!$Y$70="Media",'Mapa de Riesgos'!$AA$70="Mayor"),CONCATENATE("R10C",'Mapa de Riesgos'!$O$70),"")</f>
        <v/>
      </c>
      <c r="AG35" s="32" t="str">
        <f>IF(AND('Mapa de Riesgos'!$Y$71="Media",'Mapa de Riesgos'!$AA$71="Mayor"),CONCATENATE("R10C",'Mapa de Riesgos'!$O$71),"")</f>
        <v/>
      </c>
      <c r="AH35" s="33" t="str">
        <f>IF(AND('Mapa de Riesgos'!$Y$66="Media",'Mapa de Riesgos'!$AA$66="Catastrófico"),CONCATENATE("R10C",'Mapa de Riesgos'!$O$66),"")</f>
        <v/>
      </c>
      <c r="AI35" s="34" t="str">
        <f>IF(AND('Mapa de Riesgos'!$Y$67="Media",'Mapa de Riesgos'!$AA$67="Catastrófico"),CONCATENATE("R10C",'Mapa de Riesgos'!$O$67),"")</f>
        <v/>
      </c>
      <c r="AJ35" s="34" t="str">
        <f>IF(AND('Mapa de Riesgos'!$Y$68="Media",'Mapa de Riesgos'!$AA$68="Catastrófico"),CONCATENATE("R10C",'Mapa de Riesgos'!$O$68),"")</f>
        <v/>
      </c>
      <c r="AK35" s="34" t="str">
        <f>IF(AND('Mapa de Riesgos'!$Y$69="Media",'Mapa de Riesgos'!$AA$69="Catastrófico"),CONCATENATE("R10C",'Mapa de Riesgos'!$O$69),"")</f>
        <v/>
      </c>
      <c r="AL35" s="34" t="str">
        <f>IF(AND('Mapa de Riesgos'!$Y$70="Media",'Mapa de Riesgos'!$AA$70="Catastrófico"),CONCATENATE("R10C",'Mapa de Riesgos'!$O$70),"")</f>
        <v/>
      </c>
      <c r="AM35" s="35" t="str">
        <f>IF(AND('Mapa de Riesgos'!$Y$71="Media",'Mapa de Riesgos'!$AA$71="Catastrófico"),CONCATENATE("R10C",'Mapa de Riesgos'!$O$71),"")</f>
        <v/>
      </c>
      <c r="AN35" s="55"/>
      <c r="AO35" s="429"/>
      <c r="AP35" s="430"/>
      <c r="AQ35" s="430"/>
      <c r="AR35" s="430"/>
      <c r="AS35" s="430"/>
      <c r="AT35" s="431"/>
      <c r="AU35" s="55"/>
      <c r="AV35" s="55"/>
      <c r="AW35" s="55"/>
      <c r="AX35" s="55"/>
      <c r="AY35" s="55"/>
      <c r="AZ35" s="55"/>
      <c r="BA35" s="55"/>
      <c r="BB35" s="55"/>
      <c r="BC35" s="55"/>
      <c r="BD35" s="55"/>
      <c r="BE35" s="55"/>
      <c r="BF35" s="55"/>
      <c r="BG35" s="55"/>
      <c r="BH35" s="55"/>
      <c r="BI35" s="55"/>
      <c r="BJ35" s="55"/>
      <c r="BK35" s="55"/>
      <c r="BL35" s="55"/>
      <c r="BM35" s="55"/>
      <c r="BN35" s="55"/>
      <c r="BO35" s="55"/>
      <c r="BP35" s="55"/>
      <c r="BQ35" s="55"/>
      <c r="BR35" s="55"/>
      <c r="BS35" s="55"/>
      <c r="BT35" s="55"/>
      <c r="BU35" s="55"/>
      <c r="BV35" s="55"/>
      <c r="BW35" s="55"/>
      <c r="BX35" s="55"/>
    </row>
    <row r="36" spans="1:80" ht="15" customHeight="1">
      <c r="A36" s="55"/>
      <c r="B36" s="345"/>
      <c r="C36" s="345"/>
      <c r="D36" s="346"/>
      <c r="E36" s="383" t="s">
        <v>144</v>
      </c>
      <c r="F36" s="384"/>
      <c r="G36" s="384"/>
      <c r="H36" s="384"/>
      <c r="I36" s="384"/>
      <c r="J36" s="45" t="str">
        <f>IF(AND('Mapa de Riesgos'!$Y$12="Baja",'Mapa de Riesgos'!$AA$12="Leve"),CONCATENATE("R1C",'Mapa de Riesgos'!$O$12),"")</f>
        <v/>
      </c>
      <c r="K36" s="46" t="str">
        <f>IF(AND('Mapa de Riesgos'!$Y$13="Baja",'Mapa de Riesgos'!$AA$13="Leve"),CONCATENATE("R1C",'Mapa de Riesgos'!$O$13),"")</f>
        <v/>
      </c>
      <c r="L36" s="46" t="str">
        <f>IF(AND('Mapa de Riesgos'!$Y$14="Baja",'Mapa de Riesgos'!$AA$14="Leve"),CONCATENATE("R1C",'Mapa de Riesgos'!$O$14),"")</f>
        <v/>
      </c>
      <c r="M36" s="46" t="str">
        <f>IF(AND('Mapa de Riesgos'!$Y$15="Baja",'Mapa de Riesgos'!$AA$15="Leve"),CONCATENATE("R1C",'Mapa de Riesgos'!$O$15),"")</f>
        <v/>
      </c>
      <c r="N36" s="46" t="str">
        <f>IF(AND('Mapa de Riesgos'!$Y$16="Baja",'Mapa de Riesgos'!$AA$16="Leve"),CONCATENATE("R1C",'Mapa de Riesgos'!$O$16),"")</f>
        <v/>
      </c>
      <c r="O36" s="47" t="str">
        <f>IF(AND('Mapa de Riesgos'!$Y$17="Baja",'Mapa de Riesgos'!$AA$17="Leve"),CONCATENATE("R1C",'Mapa de Riesgos'!$O$17),"")</f>
        <v/>
      </c>
      <c r="P36" s="36" t="str">
        <f>IF(AND('Mapa de Riesgos'!$Y$12="Baja",'Mapa de Riesgos'!$AA$12="Menor"),CONCATENATE("R1C",'Mapa de Riesgos'!$O$12),"")</f>
        <v/>
      </c>
      <c r="Q36" s="37" t="str">
        <f>IF(AND('Mapa de Riesgos'!$Y$13="Baja",'Mapa de Riesgos'!$AA$13="Menor"),CONCATENATE("R1C",'Mapa de Riesgos'!$O$13),"")</f>
        <v/>
      </c>
      <c r="R36" s="37" t="str">
        <f>IF(AND('Mapa de Riesgos'!$Y$14="Baja",'Mapa de Riesgos'!$AA$14="Menor"),CONCATENATE("R1C",'Mapa de Riesgos'!$O$14),"")</f>
        <v/>
      </c>
      <c r="S36" s="37" t="str">
        <f>IF(AND('Mapa de Riesgos'!$Y$15="Baja",'Mapa de Riesgos'!$AA$15="Menor"),CONCATENATE("R1C",'Mapa de Riesgos'!$O$15),"")</f>
        <v/>
      </c>
      <c r="T36" s="37" t="str">
        <f>IF(AND('Mapa de Riesgos'!$Y$16="Baja",'Mapa de Riesgos'!$AA$16="Menor"),CONCATENATE("R1C",'Mapa de Riesgos'!$O$16),"")</f>
        <v/>
      </c>
      <c r="U36" s="38" t="str">
        <f>IF(AND('Mapa de Riesgos'!$Y$17="Baja",'Mapa de Riesgos'!$AA$17="Menor"),CONCATENATE("R1C",'Mapa de Riesgos'!$O$17),"")</f>
        <v/>
      </c>
      <c r="V36" s="36" t="str">
        <f>IF(AND('Mapa de Riesgos'!$Y$12="Baja",'Mapa de Riesgos'!$AA$12="Moderado"),CONCATENATE("R1C",'Mapa de Riesgos'!$O$12),"")</f>
        <v/>
      </c>
      <c r="W36" s="37" t="str">
        <f>IF(AND('Mapa de Riesgos'!$Y$13="Baja",'Mapa de Riesgos'!$AA$13="Moderado"),CONCATENATE("R1C",'Mapa de Riesgos'!$O$13),"")</f>
        <v/>
      </c>
      <c r="X36" s="37" t="str">
        <f>IF(AND('Mapa de Riesgos'!$Y$14="Baja",'Mapa de Riesgos'!$AA$14="Moderado"),CONCATENATE("R1C",'Mapa de Riesgos'!$O$14),"")</f>
        <v/>
      </c>
      <c r="Y36" s="37" t="str">
        <f>IF(AND('Mapa de Riesgos'!$Y$15="Baja",'Mapa de Riesgos'!$AA$15="Moderado"),CONCATENATE("R1C",'Mapa de Riesgos'!$O$15),"")</f>
        <v/>
      </c>
      <c r="Z36" s="37" t="str">
        <f>IF(AND('Mapa de Riesgos'!$Y$16="Baja",'Mapa de Riesgos'!$AA$16="Moderado"),CONCATENATE("R1C",'Mapa de Riesgos'!$O$16),"")</f>
        <v/>
      </c>
      <c r="AA36" s="38" t="str">
        <f>IF(AND('Mapa de Riesgos'!$Y$17="Baja",'Mapa de Riesgos'!$AA$17="Moderado"),CONCATENATE("R1C",'Mapa de Riesgos'!$O$17),"")</f>
        <v/>
      </c>
      <c r="AB36" s="18" t="str">
        <f>IF(AND('Mapa de Riesgos'!$Y$12="Baja",'Mapa de Riesgos'!$AA$12="Mayor"),CONCATENATE("R1C",'Mapa de Riesgos'!$O$12),"")</f>
        <v>R1C1</v>
      </c>
      <c r="AC36" s="19" t="str">
        <f>IF(AND('Mapa de Riesgos'!$Y$13="Baja",'Mapa de Riesgos'!$AA$13="Mayor"),CONCATENATE("R1C",'Mapa de Riesgos'!$O$13),"")</f>
        <v/>
      </c>
      <c r="AD36" s="19" t="str">
        <f>IF(AND('Mapa de Riesgos'!$Y$14="Baja",'Mapa de Riesgos'!$AA$14="Mayor"),CONCATENATE("R1C",'Mapa de Riesgos'!$O$14),"")</f>
        <v/>
      </c>
      <c r="AE36" s="19" t="str">
        <f>IF(AND('Mapa de Riesgos'!$Y$15="Baja",'Mapa de Riesgos'!$AA$15="Mayor"),CONCATENATE("R1C",'Mapa de Riesgos'!$O$15),"")</f>
        <v/>
      </c>
      <c r="AF36" s="19" t="str">
        <f>IF(AND('Mapa de Riesgos'!$Y$16="Baja",'Mapa de Riesgos'!$AA$16="Mayor"),CONCATENATE("R1C",'Mapa de Riesgos'!$O$16),"")</f>
        <v/>
      </c>
      <c r="AG36" s="20" t="str">
        <f>IF(AND('Mapa de Riesgos'!$Y$17="Baja",'Mapa de Riesgos'!$AA$17="Mayor"),CONCATENATE("R1C",'Mapa de Riesgos'!$O$17),"")</f>
        <v/>
      </c>
      <c r="AH36" s="21" t="str">
        <f>IF(AND('Mapa de Riesgos'!$Y$12="Baja",'Mapa de Riesgos'!$AA$12="Catastrófico"),CONCATENATE("R1C",'Mapa de Riesgos'!$O$12),"")</f>
        <v/>
      </c>
      <c r="AI36" s="22" t="str">
        <f>IF(AND('Mapa de Riesgos'!$Y$13="Baja",'Mapa de Riesgos'!$AA$13="Catastrófico"),CONCATENATE("R1C",'Mapa de Riesgos'!$O$13),"")</f>
        <v/>
      </c>
      <c r="AJ36" s="22" t="str">
        <f>IF(AND('Mapa de Riesgos'!$Y$14="Baja",'Mapa de Riesgos'!$AA$14="Catastrófico"),CONCATENATE("R1C",'Mapa de Riesgos'!$O$14),"")</f>
        <v/>
      </c>
      <c r="AK36" s="22" t="str">
        <f>IF(AND('Mapa de Riesgos'!$Y$15="Baja",'Mapa de Riesgos'!$AA$15="Catastrófico"),CONCATENATE("R1C",'Mapa de Riesgos'!$O$15),"")</f>
        <v/>
      </c>
      <c r="AL36" s="22" t="str">
        <f>IF(AND('Mapa de Riesgos'!$Y$16="Baja",'Mapa de Riesgos'!$AA$16="Catastrófico"),CONCATENATE("R1C",'Mapa de Riesgos'!$O$16),"")</f>
        <v/>
      </c>
      <c r="AM36" s="23" t="str">
        <f>IF(AND('Mapa de Riesgos'!$Y$17="Baja",'Mapa de Riesgos'!$AA$17="Catastrófico"),CONCATENATE("R1C",'Mapa de Riesgos'!$O$17),"")</f>
        <v/>
      </c>
      <c r="AN36" s="55"/>
      <c r="AO36" s="414" t="s">
        <v>145</v>
      </c>
      <c r="AP36" s="415"/>
      <c r="AQ36" s="415"/>
      <c r="AR36" s="415"/>
      <c r="AS36" s="415"/>
      <c r="AT36" s="416"/>
      <c r="AU36" s="55"/>
      <c r="AV36" s="55"/>
      <c r="AW36" s="55"/>
      <c r="AX36" s="55"/>
      <c r="AY36" s="55"/>
      <c r="AZ36" s="55"/>
      <c r="BA36" s="55"/>
      <c r="BB36" s="55"/>
      <c r="BC36" s="55"/>
      <c r="BD36" s="55"/>
      <c r="BE36" s="55"/>
      <c r="BF36" s="55"/>
      <c r="BG36" s="55"/>
      <c r="BH36" s="55"/>
      <c r="BI36" s="55"/>
      <c r="BJ36" s="55"/>
      <c r="BK36" s="55"/>
      <c r="BL36" s="55"/>
      <c r="BM36" s="55"/>
      <c r="BN36" s="55"/>
      <c r="BO36" s="55"/>
      <c r="BP36" s="55"/>
      <c r="BQ36" s="55"/>
      <c r="BR36" s="55"/>
      <c r="BS36" s="55"/>
      <c r="BT36" s="55"/>
      <c r="BU36" s="55"/>
      <c r="BV36" s="55"/>
      <c r="BW36" s="55"/>
      <c r="BX36" s="55"/>
    </row>
    <row r="37" spans="1:80" ht="15" customHeight="1">
      <c r="A37" s="55"/>
      <c r="B37" s="345"/>
      <c r="C37" s="345"/>
      <c r="D37" s="346"/>
      <c r="E37" s="402"/>
      <c r="F37" s="387"/>
      <c r="G37" s="387"/>
      <c r="H37" s="387"/>
      <c r="I37" s="387"/>
      <c r="J37" s="48" t="str">
        <f>IF(AND('Mapa de Riesgos'!$Y$18="Baja",'Mapa de Riesgos'!$AA$18="Leve"),CONCATENATE("R2C",'Mapa de Riesgos'!$O$18),"")</f>
        <v/>
      </c>
      <c r="K37" s="49" t="str">
        <f>IF(AND('Mapa de Riesgos'!$Y$19="Baja",'Mapa de Riesgos'!$AA$19="Leve"),CONCATENATE("R2C",'Mapa de Riesgos'!$O$19),"")</f>
        <v/>
      </c>
      <c r="L37" s="49" t="str">
        <f>IF(AND('Mapa de Riesgos'!$Y$20="Baja",'Mapa de Riesgos'!$AA$20="Leve"),CONCATENATE("R2C",'Mapa de Riesgos'!$O$20),"")</f>
        <v/>
      </c>
      <c r="M37" s="49" t="str">
        <f>IF(AND('Mapa de Riesgos'!$Y$21="Baja",'Mapa de Riesgos'!$AA$21="Leve"),CONCATENATE("R2C",'Mapa de Riesgos'!$O$21),"")</f>
        <v/>
      </c>
      <c r="N37" s="49" t="str">
        <f>IF(AND('Mapa de Riesgos'!$Y$22="Baja",'Mapa de Riesgos'!$AA$22="Leve"),CONCATENATE("R2C",'Mapa de Riesgos'!$O$22),"")</f>
        <v/>
      </c>
      <c r="O37" s="50" t="str">
        <f>IF(AND('Mapa de Riesgos'!$Y$23="Baja",'Mapa de Riesgos'!$AA$23="Leve"),CONCATENATE("R2C",'Mapa de Riesgos'!$O$23),"")</f>
        <v/>
      </c>
      <c r="P37" s="39" t="str">
        <f>IF(AND('Mapa de Riesgos'!$Y$18="Baja",'Mapa de Riesgos'!$AA$18="Menor"),CONCATENATE("R2C",'Mapa de Riesgos'!$O$18),"")</f>
        <v/>
      </c>
      <c r="Q37" s="40" t="str">
        <f>IF(AND('Mapa de Riesgos'!$Y$19="Baja",'Mapa de Riesgos'!$AA$19="Menor"),CONCATENATE("R2C",'Mapa de Riesgos'!$O$19),"")</f>
        <v/>
      </c>
      <c r="R37" s="40" t="str">
        <f>IF(AND('Mapa de Riesgos'!$Y$20="Baja",'Mapa de Riesgos'!$AA$20="Menor"),CONCATENATE("R2C",'Mapa de Riesgos'!$O$20),"")</f>
        <v/>
      </c>
      <c r="S37" s="40" t="str">
        <f>IF(AND('Mapa de Riesgos'!$Y$21="Baja",'Mapa de Riesgos'!$AA$21="Menor"),CONCATENATE("R2C",'Mapa de Riesgos'!$O$21),"")</f>
        <v/>
      </c>
      <c r="T37" s="40" t="str">
        <f>IF(AND('Mapa de Riesgos'!$Y$22="Baja",'Mapa de Riesgos'!$AA$22="Menor"),CONCATENATE("R2C",'Mapa de Riesgos'!$O$22),"")</f>
        <v/>
      </c>
      <c r="U37" s="41" t="str">
        <f>IF(AND('Mapa de Riesgos'!$Y$23="Baja",'Mapa de Riesgos'!$AA$23="Menor"),CONCATENATE("R2C",'Mapa de Riesgos'!$O$23),"")</f>
        <v/>
      </c>
      <c r="V37" s="39" t="str">
        <f>IF(AND('Mapa de Riesgos'!$Y$18="Baja",'Mapa de Riesgos'!$AA$18="Moderado"),CONCATENATE("R2C",'Mapa de Riesgos'!$O$18),"")</f>
        <v>R2C1</v>
      </c>
      <c r="W37" s="40" t="str">
        <f>IF(AND('Mapa de Riesgos'!$Y$19="Baja",'Mapa de Riesgos'!$AA$19="Moderado"),CONCATENATE("R2C",'Mapa de Riesgos'!$O$19),"")</f>
        <v/>
      </c>
      <c r="X37" s="40" t="str">
        <f>IF(AND('Mapa de Riesgos'!$Y$20="Baja",'Mapa de Riesgos'!$AA$20="Moderado"),CONCATENATE("R2C",'Mapa de Riesgos'!$O$20),"")</f>
        <v/>
      </c>
      <c r="Y37" s="40" t="str">
        <f>IF(AND('Mapa de Riesgos'!$Y$21="Baja",'Mapa de Riesgos'!$AA$21="Moderado"),CONCATENATE("R2C",'Mapa de Riesgos'!$O$21),"")</f>
        <v/>
      </c>
      <c r="Z37" s="40" t="str">
        <f>IF(AND('Mapa de Riesgos'!$Y$22="Baja",'Mapa de Riesgos'!$AA$22="Moderado"),CONCATENATE("R2C",'Mapa de Riesgos'!$O$22),"")</f>
        <v/>
      </c>
      <c r="AA37" s="41" t="str">
        <f>IF(AND('Mapa de Riesgos'!$Y$23="Baja",'Mapa de Riesgos'!$AA$23="Moderado"),CONCATENATE("R2C",'Mapa de Riesgos'!$O$23),"")</f>
        <v/>
      </c>
      <c r="AB37" s="24" t="str">
        <f>IF(AND('Mapa de Riesgos'!$Y$18="Baja",'Mapa de Riesgos'!$AA$18="Mayor"),CONCATENATE("R2C",'Mapa de Riesgos'!$O$18),"")</f>
        <v/>
      </c>
      <c r="AC37" s="25" t="str">
        <f>IF(AND('Mapa de Riesgos'!$Y$19="Baja",'Mapa de Riesgos'!$AA$19="Mayor"),CONCATENATE("R2C",'Mapa de Riesgos'!$O$19),"")</f>
        <v/>
      </c>
      <c r="AD37" s="25" t="str">
        <f>IF(AND('Mapa de Riesgos'!$Y$20="Baja",'Mapa de Riesgos'!$AA$20="Mayor"),CONCATENATE("R2C",'Mapa de Riesgos'!$O$20),"")</f>
        <v/>
      </c>
      <c r="AE37" s="25" t="str">
        <f>IF(AND('Mapa de Riesgos'!$Y$21="Baja",'Mapa de Riesgos'!$AA$21="Mayor"),CONCATENATE("R2C",'Mapa de Riesgos'!$O$21),"")</f>
        <v/>
      </c>
      <c r="AF37" s="25" t="str">
        <f>IF(AND('Mapa de Riesgos'!$Y$22="Baja",'Mapa de Riesgos'!$AA$22="Mayor"),CONCATENATE("R2C",'Mapa de Riesgos'!$O$22),"")</f>
        <v/>
      </c>
      <c r="AG37" s="26" t="str">
        <f>IF(AND('Mapa de Riesgos'!$Y$23="Baja",'Mapa de Riesgos'!$AA$23="Mayor"),CONCATENATE("R2C",'Mapa de Riesgos'!$O$23),"")</f>
        <v/>
      </c>
      <c r="AH37" s="27" t="str">
        <f>IF(AND('Mapa de Riesgos'!$Y$18="Baja",'Mapa de Riesgos'!$AA$18="Catastrófico"),CONCATENATE("R2C",'Mapa de Riesgos'!$O$18),"")</f>
        <v/>
      </c>
      <c r="AI37" s="28" t="str">
        <f>IF(AND('Mapa de Riesgos'!$Y$19="Baja",'Mapa de Riesgos'!$AA$19="Catastrófico"),CONCATENATE("R2C",'Mapa de Riesgos'!$O$19),"")</f>
        <v/>
      </c>
      <c r="AJ37" s="28" t="str">
        <f>IF(AND('Mapa de Riesgos'!$Y$20="Baja",'Mapa de Riesgos'!$AA$20="Catastrófico"),CONCATENATE("R2C",'Mapa de Riesgos'!$O$20),"")</f>
        <v/>
      </c>
      <c r="AK37" s="28" t="str">
        <f>IF(AND('Mapa de Riesgos'!$Y$21="Baja",'Mapa de Riesgos'!$AA$21="Catastrófico"),CONCATENATE("R2C",'Mapa de Riesgos'!$O$21),"")</f>
        <v/>
      </c>
      <c r="AL37" s="28" t="str">
        <f>IF(AND('Mapa de Riesgos'!$Y$22="Baja",'Mapa de Riesgos'!$AA$22="Catastrófico"),CONCATENATE("R2C",'Mapa de Riesgos'!$O$22),"")</f>
        <v/>
      </c>
      <c r="AM37" s="29" t="str">
        <f>IF(AND('Mapa de Riesgos'!$Y$23="Baja",'Mapa de Riesgos'!$AA$23="Catastrófico"),CONCATENATE("R2C",'Mapa de Riesgos'!$O$23),"")</f>
        <v/>
      </c>
      <c r="AN37" s="55"/>
      <c r="AO37" s="417"/>
      <c r="AP37" s="418"/>
      <c r="AQ37" s="418"/>
      <c r="AR37" s="418"/>
      <c r="AS37" s="418"/>
      <c r="AT37" s="419"/>
      <c r="AU37" s="55"/>
      <c r="AV37" s="55"/>
      <c r="AW37" s="55"/>
      <c r="AX37" s="55"/>
      <c r="AY37" s="55"/>
      <c r="AZ37" s="55"/>
      <c r="BA37" s="55"/>
      <c r="BB37" s="55"/>
      <c r="BC37" s="55"/>
      <c r="BD37" s="55"/>
      <c r="BE37" s="55"/>
      <c r="BF37" s="55"/>
      <c r="BG37" s="55"/>
      <c r="BH37" s="55"/>
      <c r="BI37" s="55"/>
      <c r="BJ37" s="55"/>
      <c r="BK37" s="55"/>
      <c r="BL37" s="55"/>
      <c r="BM37" s="55"/>
      <c r="BN37" s="55"/>
      <c r="BO37" s="55"/>
      <c r="BP37" s="55"/>
      <c r="BQ37" s="55"/>
      <c r="BR37" s="55"/>
      <c r="BS37" s="55"/>
      <c r="BT37" s="55"/>
      <c r="BU37" s="55"/>
      <c r="BV37" s="55"/>
      <c r="BW37" s="55"/>
      <c r="BX37" s="55"/>
    </row>
    <row r="38" spans="1:80" ht="15" customHeight="1">
      <c r="A38" s="55"/>
      <c r="B38" s="345"/>
      <c r="C38" s="345"/>
      <c r="D38" s="346"/>
      <c r="E38" s="386"/>
      <c r="F38" s="387"/>
      <c r="G38" s="387"/>
      <c r="H38" s="387"/>
      <c r="I38" s="387"/>
      <c r="J38" s="48" t="str">
        <f>IF(AND('Mapa de Riesgos'!$Y$24="Baja",'Mapa de Riesgos'!$AA$24="Leve"),CONCATENATE("R3C",'Mapa de Riesgos'!$O$24),"")</f>
        <v/>
      </c>
      <c r="K38" s="49" t="str">
        <f>IF(AND('Mapa de Riesgos'!$Y$25="Baja",'Mapa de Riesgos'!$AA$25="Leve"),CONCATENATE("R3C",'Mapa de Riesgos'!$O$25),"")</f>
        <v/>
      </c>
      <c r="L38" s="49" t="str">
        <f>IF(AND('Mapa de Riesgos'!$Y$26="Baja",'Mapa de Riesgos'!$AA$26="Leve"),CONCATENATE("R3C",'Mapa de Riesgos'!$O$26),"")</f>
        <v/>
      </c>
      <c r="M38" s="49" t="str">
        <f>IF(AND('Mapa de Riesgos'!$Y$27="Baja",'Mapa de Riesgos'!$AA$27="Leve"),CONCATENATE("R3C",'Mapa de Riesgos'!$O$27),"")</f>
        <v/>
      </c>
      <c r="N38" s="49" t="str">
        <f>IF(AND('Mapa de Riesgos'!$Y$28="Baja",'Mapa de Riesgos'!$AA$28="Leve"),CONCATENATE("R3C",'Mapa de Riesgos'!$O$28),"")</f>
        <v/>
      </c>
      <c r="O38" s="50" t="str">
        <f>IF(AND('Mapa de Riesgos'!$Y$29="Baja",'Mapa de Riesgos'!$AA$29="Leve"),CONCATENATE("R3C",'Mapa de Riesgos'!$O$29),"")</f>
        <v/>
      </c>
      <c r="P38" s="39" t="str">
        <f>IF(AND('Mapa de Riesgos'!$Y$24="Baja",'Mapa de Riesgos'!$AA$24="Menor"),CONCATENATE("R3C",'Mapa de Riesgos'!$O$24),"")</f>
        <v/>
      </c>
      <c r="Q38" s="40" t="str">
        <f>IF(AND('Mapa de Riesgos'!$Y$25="Baja",'Mapa de Riesgos'!$AA$25="Menor"),CONCATENATE("R3C",'Mapa de Riesgos'!$O$25),"")</f>
        <v/>
      </c>
      <c r="R38" s="40" t="str">
        <f>IF(AND('Mapa de Riesgos'!$Y$26="Baja",'Mapa de Riesgos'!$AA$26="Menor"),CONCATENATE("R3C",'Mapa de Riesgos'!$O$26),"")</f>
        <v/>
      </c>
      <c r="S38" s="40" t="str">
        <f>IF(AND('Mapa de Riesgos'!$Y$27="Baja",'Mapa de Riesgos'!$AA$27="Menor"),CONCATENATE("R3C",'Mapa de Riesgos'!$O$27),"")</f>
        <v/>
      </c>
      <c r="T38" s="40" t="str">
        <f>IF(AND('Mapa de Riesgos'!$Y$28="Baja",'Mapa de Riesgos'!$AA$28="Menor"),CONCATENATE("R3C",'Mapa de Riesgos'!$O$28),"")</f>
        <v/>
      </c>
      <c r="U38" s="41" t="str">
        <f>IF(AND('Mapa de Riesgos'!$Y$29="Baja",'Mapa de Riesgos'!$AA$29="Menor"),CONCATENATE("R3C",'Mapa de Riesgos'!$O$29),"")</f>
        <v/>
      </c>
      <c r="V38" s="39" t="str">
        <f>IF(AND('Mapa de Riesgos'!$Y$24="Baja",'Mapa de Riesgos'!$AA$24="Moderado"),CONCATENATE("R3C",'Mapa de Riesgos'!$O$24),"")</f>
        <v>R3C1</v>
      </c>
      <c r="W38" s="40" t="str">
        <f>IF(AND('Mapa de Riesgos'!$Y$25="Baja",'Mapa de Riesgos'!$AA$25="Moderado"),CONCATENATE("R3C",'Mapa de Riesgos'!$O$25),"")</f>
        <v/>
      </c>
      <c r="X38" s="40" t="str">
        <f>IF(AND('Mapa de Riesgos'!$Y$26="Baja",'Mapa de Riesgos'!$AA$26="Moderado"),CONCATENATE("R3C",'Mapa de Riesgos'!$O$26),"")</f>
        <v/>
      </c>
      <c r="Y38" s="40" t="str">
        <f>IF(AND('Mapa de Riesgos'!$Y$27="Baja",'Mapa de Riesgos'!$AA$27="Moderado"),CONCATENATE("R3C",'Mapa de Riesgos'!$O$27),"")</f>
        <v/>
      </c>
      <c r="Z38" s="40" t="str">
        <f>IF(AND('Mapa de Riesgos'!$Y$28="Baja",'Mapa de Riesgos'!$AA$28="Moderado"),CONCATENATE("R3C",'Mapa de Riesgos'!$O$28),"")</f>
        <v/>
      </c>
      <c r="AA38" s="41" t="str">
        <f>IF(AND('Mapa de Riesgos'!$Y$29="Baja",'Mapa de Riesgos'!$AA$29="Moderado"),CONCATENATE("R3C",'Mapa de Riesgos'!$O$29),"")</f>
        <v/>
      </c>
      <c r="AB38" s="24" t="str">
        <f>IF(AND('Mapa de Riesgos'!$Y$24="Baja",'Mapa de Riesgos'!$AA$24="Mayor"),CONCATENATE("R3C",'Mapa de Riesgos'!$O$24),"")</f>
        <v/>
      </c>
      <c r="AC38" s="25" t="str">
        <f>IF(AND('Mapa de Riesgos'!$Y$25="Baja",'Mapa de Riesgos'!$AA$25="Mayor"),CONCATENATE("R3C",'Mapa de Riesgos'!$O$25),"")</f>
        <v/>
      </c>
      <c r="AD38" s="25" t="str">
        <f>IF(AND('Mapa de Riesgos'!$Y$26="Baja",'Mapa de Riesgos'!$AA$26="Mayor"),CONCATENATE("R3C",'Mapa de Riesgos'!$O$26),"")</f>
        <v/>
      </c>
      <c r="AE38" s="25" t="str">
        <f>IF(AND('Mapa de Riesgos'!$Y$27="Baja",'Mapa de Riesgos'!$AA$27="Mayor"),CONCATENATE("R3C",'Mapa de Riesgos'!$O$27),"")</f>
        <v/>
      </c>
      <c r="AF38" s="25" t="str">
        <f>IF(AND('Mapa de Riesgos'!$Y$28="Baja",'Mapa de Riesgos'!$AA$28="Mayor"),CONCATENATE("R3C",'Mapa de Riesgos'!$O$28),"")</f>
        <v/>
      </c>
      <c r="AG38" s="26" t="str">
        <f>IF(AND('Mapa de Riesgos'!$Y$29="Baja",'Mapa de Riesgos'!$AA$29="Mayor"),CONCATENATE("R3C",'Mapa de Riesgos'!$O$29),"")</f>
        <v/>
      </c>
      <c r="AH38" s="27" t="str">
        <f>IF(AND('Mapa de Riesgos'!$Y$24="Baja",'Mapa de Riesgos'!$AA$24="Catastrófico"),CONCATENATE("R3C",'Mapa de Riesgos'!$O$24),"")</f>
        <v/>
      </c>
      <c r="AI38" s="28" t="str">
        <f>IF(AND('Mapa de Riesgos'!$Y$25="Baja",'Mapa de Riesgos'!$AA$25="Catastrófico"),CONCATENATE("R3C",'Mapa de Riesgos'!$O$25),"")</f>
        <v/>
      </c>
      <c r="AJ38" s="28" t="str">
        <f>IF(AND('Mapa de Riesgos'!$Y$26="Baja",'Mapa de Riesgos'!$AA$26="Catastrófico"),CONCATENATE("R3C",'Mapa de Riesgos'!$O$26),"")</f>
        <v/>
      </c>
      <c r="AK38" s="28" t="str">
        <f>IF(AND('Mapa de Riesgos'!$Y$27="Baja",'Mapa de Riesgos'!$AA$27="Catastrófico"),CONCATENATE("R3C",'Mapa de Riesgos'!$O$27),"")</f>
        <v/>
      </c>
      <c r="AL38" s="28" t="str">
        <f>IF(AND('Mapa de Riesgos'!$Y$28="Baja",'Mapa de Riesgos'!$AA$28="Catastrófico"),CONCATENATE("R3C",'Mapa de Riesgos'!$O$28),"")</f>
        <v/>
      </c>
      <c r="AM38" s="29" t="str">
        <f>IF(AND('Mapa de Riesgos'!$Y$29="Baja",'Mapa de Riesgos'!$AA$29="Catastrófico"),CONCATENATE("R3C",'Mapa de Riesgos'!$O$29),"")</f>
        <v/>
      </c>
      <c r="AN38" s="55"/>
      <c r="AO38" s="417"/>
      <c r="AP38" s="418"/>
      <c r="AQ38" s="418"/>
      <c r="AR38" s="418"/>
      <c r="AS38" s="418"/>
      <c r="AT38" s="419"/>
      <c r="AU38" s="55"/>
      <c r="AV38" s="55"/>
      <c r="AW38" s="55"/>
      <c r="AX38" s="55"/>
      <c r="AY38" s="55"/>
      <c r="AZ38" s="55"/>
      <c r="BA38" s="55"/>
      <c r="BB38" s="55"/>
      <c r="BC38" s="55"/>
      <c r="BD38" s="55"/>
      <c r="BE38" s="55"/>
      <c r="BF38" s="55"/>
      <c r="BG38" s="55"/>
      <c r="BH38" s="55"/>
      <c r="BI38" s="55"/>
      <c r="BJ38" s="55"/>
      <c r="BK38" s="55"/>
      <c r="BL38" s="55"/>
      <c r="BM38" s="55"/>
      <c r="BN38" s="55"/>
      <c r="BO38" s="55"/>
      <c r="BP38" s="55"/>
      <c r="BQ38" s="55"/>
      <c r="BR38" s="55"/>
      <c r="BS38" s="55"/>
      <c r="BT38" s="55"/>
      <c r="BU38" s="55"/>
      <c r="BV38" s="55"/>
      <c r="BW38" s="55"/>
      <c r="BX38" s="55"/>
    </row>
    <row r="39" spans="1:80" ht="15" customHeight="1">
      <c r="A39" s="55"/>
      <c r="B39" s="345"/>
      <c r="C39" s="345"/>
      <c r="D39" s="346"/>
      <c r="E39" s="386"/>
      <c r="F39" s="387"/>
      <c r="G39" s="387"/>
      <c r="H39" s="387"/>
      <c r="I39" s="387"/>
      <c r="J39" s="48" t="str">
        <f>IF(AND('Mapa de Riesgos'!$Y$30="Baja",'Mapa de Riesgos'!$AA$30="Leve"),CONCATENATE("R4C",'Mapa de Riesgos'!$O$30),"")</f>
        <v/>
      </c>
      <c r="K39" s="49" t="str">
        <f>IF(AND('Mapa de Riesgos'!$Y$31="Baja",'Mapa de Riesgos'!$AA$31="Leve"),CONCATENATE("R4C",'Mapa de Riesgos'!$O$31),"")</f>
        <v/>
      </c>
      <c r="L39" s="49" t="str">
        <f>IF(AND('Mapa de Riesgos'!$Y$32="Baja",'Mapa de Riesgos'!$AA$32="Leve"),CONCATENATE("R4C",'Mapa de Riesgos'!$O$32),"")</f>
        <v/>
      </c>
      <c r="M39" s="49" t="str">
        <f>IF(AND('Mapa de Riesgos'!$Y$33="Baja",'Mapa de Riesgos'!$AA$33="Leve"),CONCATENATE("R4C",'Mapa de Riesgos'!$O$33),"")</f>
        <v/>
      </c>
      <c r="N39" s="49" t="str">
        <f>IF(AND('Mapa de Riesgos'!$Y$34="Baja",'Mapa de Riesgos'!$AA$34="Leve"),CONCATENATE("R4C",'Mapa de Riesgos'!$O$34),"")</f>
        <v/>
      </c>
      <c r="O39" s="50" t="str">
        <f>IF(AND('Mapa de Riesgos'!$Y$35="Baja",'Mapa de Riesgos'!$AA$35="Leve"),CONCATENATE("R4C",'Mapa de Riesgos'!$O$35),"")</f>
        <v/>
      </c>
      <c r="P39" s="39" t="str">
        <f>IF(AND('Mapa de Riesgos'!$Y$30="Baja",'Mapa de Riesgos'!$AA$30="Menor"),CONCATENATE("R4C",'Mapa de Riesgos'!$O$30),"")</f>
        <v/>
      </c>
      <c r="Q39" s="40" t="str">
        <f>IF(AND('Mapa de Riesgos'!$Y$31="Baja",'Mapa de Riesgos'!$AA$31="Menor"),CONCATENATE("R4C",'Mapa de Riesgos'!$O$31),"")</f>
        <v/>
      </c>
      <c r="R39" s="40" t="str">
        <f>IF(AND('Mapa de Riesgos'!$Y$32="Baja",'Mapa de Riesgos'!$AA$32="Menor"),CONCATENATE("R4C",'Mapa de Riesgos'!$O$32),"")</f>
        <v/>
      </c>
      <c r="S39" s="40" t="str">
        <f>IF(AND('Mapa de Riesgos'!$Y$33="Baja",'Mapa de Riesgos'!$AA$33="Menor"),CONCATENATE("R4C",'Mapa de Riesgos'!$O$33),"")</f>
        <v/>
      </c>
      <c r="T39" s="40" t="str">
        <f>IF(AND('Mapa de Riesgos'!$Y$34="Baja",'Mapa de Riesgos'!$AA$34="Menor"),CONCATENATE("R4C",'Mapa de Riesgos'!$O$34),"")</f>
        <v/>
      </c>
      <c r="U39" s="41" t="str">
        <f>IF(AND('Mapa de Riesgos'!$Y$35="Baja",'Mapa de Riesgos'!$AA$35="Menor"),CONCATENATE("R4C",'Mapa de Riesgos'!$O$35),"")</f>
        <v/>
      </c>
      <c r="V39" s="39" t="str">
        <f>IF(AND('Mapa de Riesgos'!$Y$30="Baja",'Mapa de Riesgos'!$AA$30="Moderado"),CONCATENATE("R4C",'Mapa de Riesgos'!$O$30),"")</f>
        <v/>
      </c>
      <c r="W39" s="40" t="str">
        <f>IF(AND('Mapa de Riesgos'!$Y$31="Baja",'Mapa de Riesgos'!$AA$31="Moderado"),CONCATENATE("R4C",'Mapa de Riesgos'!$O$31),"")</f>
        <v/>
      </c>
      <c r="X39" s="40" t="str">
        <f>IF(AND('Mapa de Riesgos'!$Y$32="Baja",'Mapa de Riesgos'!$AA$32="Moderado"),CONCATENATE("R4C",'Mapa de Riesgos'!$O$32),"")</f>
        <v/>
      </c>
      <c r="Y39" s="40" t="str">
        <f>IF(AND('Mapa de Riesgos'!$Y$33="Baja",'Mapa de Riesgos'!$AA$33="Moderado"),CONCATENATE("R4C",'Mapa de Riesgos'!$O$33),"")</f>
        <v/>
      </c>
      <c r="Z39" s="40" t="str">
        <f>IF(AND('Mapa de Riesgos'!$Y$34="Baja",'Mapa de Riesgos'!$AA$34="Moderado"),CONCATENATE("R4C",'Mapa de Riesgos'!$O$34),"")</f>
        <v/>
      </c>
      <c r="AA39" s="41" t="str">
        <f>IF(AND('Mapa de Riesgos'!$Y$35="Baja",'Mapa de Riesgos'!$AA$35="Moderado"),CONCATENATE("R4C",'Mapa de Riesgos'!$O$35),"")</f>
        <v/>
      </c>
      <c r="AB39" s="24" t="str">
        <f>IF(AND('Mapa de Riesgos'!$Y$30="Baja",'Mapa de Riesgos'!$AA$30="Mayor"),CONCATENATE("R4C",'Mapa de Riesgos'!$O$30),"")</f>
        <v/>
      </c>
      <c r="AC39" s="25" t="str">
        <f>IF(AND('Mapa de Riesgos'!$Y$31="Baja",'Mapa de Riesgos'!$AA$31="Mayor"),CONCATENATE("R4C",'Mapa de Riesgos'!$O$31),"")</f>
        <v/>
      </c>
      <c r="AD39" s="25" t="str">
        <f>IF(AND('Mapa de Riesgos'!$Y$32="Baja",'Mapa de Riesgos'!$AA$32="Mayor"),CONCATENATE("R4C",'Mapa de Riesgos'!$O$32),"")</f>
        <v/>
      </c>
      <c r="AE39" s="25" t="str">
        <f>IF(AND('Mapa de Riesgos'!$Y$33="Baja",'Mapa de Riesgos'!$AA$33="Mayor"),CONCATENATE("R4C",'Mapa de Riesgos'!$O$33),"")</f>
        <v/>
      </c>
      <c r="AF39" s="25" t="str">
        <f>IF(AND('Mapa de Riesgos'!$Y$34="Baja",'Mapa de Riesgos'!$AA$34="Mayor"),CONCATENATE("R4C",'Mapa de Riesgos'!$O$34),"")</f>
        <v/>
      </c>
      <c r="AG39" s="26" t="str">
        <f>IF(AND('Mapa de Riesgos'!$Y$35="Baja",'Mapa de Riesgos'!$AA$35="Mayor"),CONCATENATE("R4C",'Mapa de Riesgos'!$O$35),"")</f>
        <v/>
      </c>
      <c r="AH39" s="27" t="str">
        <f>IF(AND('Mapa de Riesgos'!$Y$30="Baja",'Mapa de Riesgos'!$AA$30="Catastrófico"),CONCATENATE("R4C",'Mapa de Riesgos'!$O$30),"")</f>
        <v/>
      </c>
      <c r="AI39" s="28" t="str">
        <f>IF(AND('Mapa de Riesgos'!$Y$31="Baja",'Mapa de Riesgos'!$AA$31="Catastrófico"),CONCATENATE("R4C",'Mapa de Riesgos'!$O$31),"")</f>
        <v/>
      </c>
      <c r="AJ39" s="28" t="str">
        <f>IF(AND('Mapa de Riesgos'!$Y$32="Baja",'Mapa de Riesgos'!$AA$32="Catastrófico"),CONCATENATE("R4C",'Mapa de Riesgos'!$O$32),"")</f>
        <v/>
      </c>
      <c r="AK39" s="28" t="str">
        <f>IF(AND('Mapa de Riesgos'!$Y$33="Baja",'Mapa de Riesgos'!$AA$33="Catastrófico"),CONCATENATE("R4C",'Mapa de Riesgos'!$O$33),"")</f>
        <v/>
      </c>
      <c r="AL39" s="28" t="str">
        <f>IF(AND('Mapa de Riesgos'!$Y$34="Baja",'Mapa de Riesgos'!$AA$34="Catastrófico"),CONCATENATE("R4C",'Mapa de Riesgos'!$O$34),"")</f>
        <v/>
      </c>
      <c r="AM39" s="29" t="str">
        <f>IF(AND('Mapa de Riesgos'!$Y$35="Baja",'Mapa de Riesgos'!$AA$35="Catastrófico"),CONCATENATE("R4C",'Mapa de Riesgos'!$O$35),"")</f>
        <v/>
      </c>
      <c r="AN39" s="55"/>
      <c r="AO39" s="417"/>
      <c r="AP39" s="418"/>
      <c r="AQ39" s="418"/>
      <c r="AR39" s="418"/>
      <c r="AS39" s="418"/>
      <c r="AT39" s="419"/>
      <c r="AU39" s="55"/>
      <c r="AV39" s="55"/>
      <c r="AW39" s="55"/>
      <c r="AX39" s="55"/>
      <c r="AY39" s="55"/>
      <c r="AZ39" s="55"/>
      <c r="BA39" s="55"/>
      <c r="BB39" s="55"/>
      <c r="BC39" s="55"/>
      <c r="BD39" s="55"/>
      <c r="BE39" s="55"/>
      <c r="BF39" s="55"/>
      <c r="BG39" s="55"/>
      <c r="BH39" s="55"/>
      <c r="BI39" s="55"/>
      <c r="BJ39" s="55"/>
      <c r="BK39" s="55"/>
      <c r="BL39" s="55"/>
      <c r="BM39" s="55"/>
      <c r="BN39" s="55"/>
      <c r="BO39" s="55"/>
      <c r="BP39" s="55"/>
      <c r="BQ39" s="55"/>
      <c r="BR39" s="55"/>
      <c r="BS39" s="55"/>
      <c r="BT39" s="55"/>
      <c r="BU39" s="55"/>
      <c r="BV39" s="55"/>
      <c r="BW39" s="55"/>
      <c r="BX39" s="55"/>
    </row>
    <row r="40" spans="1:80" ht="15" customHeight="1">
      <c r="A40" s="55"/>
      <c r="B40" s="345"/>
      <c r="C40" s="345"/>
      <c r="D40" s="346"/>
      <c r="E40" s="386"/>
      <c r="F40" s="387"/>
      <c r="G40" s="387"/>
      <c r="H40" s="387"/>
      <c r="I40" s="387"/>
      <c r="J40" s="48" t="str">
        <f>IF(AND('Mapa de Riesgos'!$Y$36="Baja",'Mapa de Riesgos'!$AA$36="Leve"),CONCATENATE("R5C",'Mapa de Riesgos'!$O$36),"")</f>
        <v/>
      </c>
      <c r="K40" s="49" t="str">
        <f>IF(AND('Mapa de Riesgos'!$Y$37="Baja",'Mapa de Riesgos'!$AA$37="Leve"),CONCATENATE("R5C",'Mapa de Riesgos'!$O$37),"")</f>
        <v/>
      </c>
      <c r="L40" s="49" t="str">
        <f>IF(AND('Mapa de Riesgos'!$Y$38="Baja",'Mapa de Riesgos'!$AA$38="Leve"),CONCATENATE("R5C",'Mapa de Riesgos'!$O$38),"")</f>
        <v/>
      </c>
      <c r="M40" s="49" t="str">
        <f>IF(AND('Mapa de Riesgos'!$Y$39="Baja",'Mapa de Riesgos'!$AA$39="Leve"),CONCATENATE("R5C",'Mapa de Riesgos'!$O$39),"")</f>
        <v/>
      </c>
      <c r="N40" s="49" t="str">
        <f>IF(AND('Mapa de Riesgos'!$Y$40="Baja",'Mapa de Riesgos'!$AA$40="Leve"),CONCATENATE("R5C",'Mapa de Riesgos'!$O$40),"")</f>
        <v/>
      </c>
      <c r="O40" s="50" t="str">
        <f>IF(AND('Mapa de Riesgos'!$Y$41="Baja",'Mapa de Riesgos'!$AA$41="Leve"),CONCATENATE("R5C",'Mapa de Riesgos'!$O$41),"")</f>
        <v/>
      </c>
      <c r="P40" s="39" t="str">
        <f>IF(AND('Mapa de Riesgos'!$Y$36="Baja",'Mapa de Riesgos'!$AA$36="Menor"),CONCATENATE("R5C",'Mapa de Riesgos'!$O$36),"")</f>
        <v/>
      </c>
      <c r="Q40" s="40" t="str">
        <f>IF(AND('Mapa de Riesgos'!$Y$37="Baja",'Mapa de Riesgos'!$AA$37="Menor"),CONCATENATE("R5C",'Mapa de Riesgos'!$O$37),"")</f>
        <v/>
      </c>
      <c r="R40" s="40" t="str">
        <f>IF(AND('Mapa de Riesgos'!$Y$38="Baja",'Mapa de Riesgos'!$AA$38="Menor"),CONCATENATE("R5C",'Mapa de Riesgos'!$O$38),"")</f>
        <v/>
      </c>
      <c r="S40" s="40" t="str">
        <f>IF(AND('Mapa de Riesgos'!$Y$39="Baja",'Mapa de Riesgos'!$AA$39="Menor"),CONCATENATE("R5C",'Mapa de Riesgos'!$O$39),"")</f>
        <v/>
      </c>
      <c r="T40" s="40" t="str">
        <f>IF(AND('Mapa de Riesgos'!$Y$40="Baja",'Mapa de Riesgos'!$AA$40="Menor"),CONCATENATE("R5C",'Mapa de Riesgos'!$O$40),"")</f>
        <v/>
      </c>
      <c r="U40" s="41" t="str">
        <f>IF(AND('Mapa de Riesgos'!$Y$41="Baja",'Mapa de Riesgos'!$AA$41="Menor"),CONCATENATE("R5C",'Mapa de Riesgos'!$O$41),"")</f>
        <v/>
      </c>
      <c r="V40" s="39" t="str">
        <f>IF(AND('Mapa de Riesgos'!$Y$36="Baja",'Mapa de Riesgos'!$AA$36="Moderado"),CONCATENATE("R5C",'Mapa de Riesgos'!$O$36),"")</f>
        <v/>
      </c>
      <c r="W40" s="40" t="str">
        <f>IF(AND('Mapa de Riesgos'!$Y$37="Baja",'Mapa de Riesgos'!$AA$37="Moderado"),CONCATENATE("R5C",'Mapa de Riesgos'!$O$37),"")</f>
        <v/>
      </c>
      <c r="X40" s="40" t="str">
        <f>IF(AND('Mapa de Riesgos'!$Y$38="Baja",'Mapa de Riesgos'!$AA$38="Moderado"),CONCATENATE("R5C",'Mapa de Riesgos'!$O$38),"")</f>
        <v/>
      </c>
      <c r="Y40" s="40" t="str">
        <f>IF(AND('Mapa de Riesgos'!$Y$39="Baja",'Mapa de Riesgos'!$AA$39="Moderado"),CONCATENATE("R5C",'Mapa de Riesgos'!$O$39),"")</f>
        <v/>
      </c>
      <c r="Z40" s="40" t="str">
        <f>IF(AND('Mapa de Riesgos'!$Y$40="Baja",'Mapa de Riesgos'!$AA$40="Moderado"),CONCATENATE("R5C",'Mapa de Riesgos'!$O$40),"")</f>
        <v/>
      </c>
      <c r="AA40" s="41" t="str">
        <f>IF(AND('Mapa de Riesgos'!$Y$41="Baja",'Mapa de Riesgos'!$AA$41="Moderado"),CONCATENATE("R5C",'Mapa de Riesgos'!$O$41),"")</f>
        <v/>
      </c>
      <c r="AB40" s="24" t="str">
        <f>IF(AND('Mapa de Riesgos'!$Y$36="Baja",'Mapa de Riesgos'!$AA$36="Mayor"),CONCATENATE("R5C",'Mapa de Riesgos'!$O$36),"")</f>
        <v/>
      </c>
      <c r="AC40" s="25" t="str">
        <f>IF(AND('Mapa de Riesgos'!$Y$37="Baja",'Mapa de Riesgos'!$AA$37="Mayor"),CONCATENATE("R5C",'Mapa de Riesgos'!$O$37),"")</f>
        <v/>
      </c>
      <c r="AD40" s="25" t="str">
        <f>IF(AND('Mapa de Riesgos'!$Y$38="Baja",'Mapa de Riesgos'!$AA$38="Mayor"),CONCATENATE("R5C",'Mapa de Riesgos'!$O$38),"")</f>
        <v/>
      </c>
      <c r="AE40" s="25" t="str">
        <f>IF(AND('Mapa de Riesgos'!$Y$39="Baja",'Mapa de Riesgos'!$AA$39="Mayor"),CONCATENATE("R5C",'Mapa de Riesgos'!$O$39),"")</f>
        <v/>
      </c>
      <c r="AF40" s="25" t="str">
        <f>IF(AND('Mapa de Riesgos'!$Y$40="Baja",'Mapa de Riesgos'!$AA$40="Mayor"),CONCATENATE("R5C",'Mapa de Riesgos'!$O$40),"")</f>
        <v/>
      </c>
      <c r="AG40" s="26" t="str">
        <f>IF(AND('Mapa de Riesgos'!$Y$41="Baja",'Mapa de Riesgos'!$AA$41="Mayor"),CONCATENATE("R5C",'Mapa de Riesgos'!$O$41),"")</f>
        <v/>
      </c>
      <c r="AH40" s="27" t="str">
        <f>IF(AND('Mapa de Riesgos'!$Y$36="Baja",'Mapa de Riesgos'!$AA$36="Catastrófico"),CONCATENATE("R5C",'Mapa de Riesgos'!$O$36),"")</f>
        <v/>
      </c>
      <c r="AI40" s="28" t="str">
        <f>IF(AND('Mapa de Riesgos'!$Y$37="Baja",'Mapa de Riesgos'!$AA$37="Catastrófico"),CONCATENATE("R5C",'Mapa de Riesgos'!$O$37),"")</f>
        <v/>
      </c>
      <c r="AJ40" s="28" t="str">
        <f>IF(AND('Mapa de Riesgos'!$Y$38="Baja",'Mapa de Riesgos'!$AA$38="Catastrófico"),CONCATENATE("R5C",'Mapa de Riesgos'!$O$38),"")</f>
        <v/>
      </c>
      <c r="AK40" s="28" t="str">
        <f>IF(AND('Mapa de Riesgos'!$Y$39="Baja",'Mapa de Riesgos'!$AA$39="Catastrófico"),CONCATENATE("R5C",'Mapa de Riesgos'!$O$39),"")</f>
        <v/>
      </c>
      <c r="AL40" s="28" t="str">
        <f>IF(AND('Mapa de Riesgos'!$Y$40="Baja",'Mapa de Riesgos'!$AA$40="Catastrófico"),CONCATENATE("R5C",'Mapa de Riesgos'!$O$40),"")</f>
        <v/>
      </c>
      <c r="AM40" s="29" t="str">
        <f>IF(AND('Mapa de Riesgos'!$Y$41="Baja",'Mapa de Riesgos'!$AA$41="Catastrófico"),CONCATENATE("R5C",'Mapa de Riesgos'!$O$41),"")</f>
        <v/>
      </c>
      <c r="AN40" s="55"/>
      <c r="AO40" s="417"/>
      <c r="AP40" s="418"/>
      <c r="AQ40" s="418"/>
      <c r="AR40" s="418"/>
      <c r="AS40" s="418"/>
      <c r="AT40" s="419"/>
      <c r="AU40" s="55"/>
      <c r="AV40" s="55"/>
      <c r="AW40" s="55"/>
      <c r="AX40" s="55"/>
      <c r="AY40" s="55"/>
      <c r="AZ40" s="55"/>
      <c r="BA40" s="55"/>
      <c r="BB40" s="55"/>
      <c r="BC40" s="55"/>
      <c r="BD40" s="55"/>
      <c r="BE40" s="55"/>
      <c r="BF40" s="55"/>
      <c r="BG40" s="55"/>
      <c r="BH40" s="55"/>
      <c r="BI40" s="55"/>
      <c r="BJ40" s="55"/>
      <c r="BK40" s="55"/>
      <c r="BL40" s="55"/>
      <c r="BM40" s="55"/>
      <c r="BN40" s="55"/>
      <c r="BO40" s="55"/>
      <c r="BP40" s="55"/>
      <c r="BQ40" s="55"/>
      <c r="BR40" s="55"/>
      <c r="BS40" s="55"/>
      <c r="BT40" s="55"/>
      <c r="BU40" s="55"/>
      <c r="BV40" s="55"/>
      <c r="BW40" s="55"/>
      <c r="BX40" s="55"/>
    </row>
    <row r="41" spans="1:80" ht="15" customHeight="1">
      <c r="A41" s="55"/>
      <c r="B41" s="345"/>
      <c r="C41" s="345"/>
      <c r="D41" s="346"/>
      <c r="E41" s="386"/>
      <c r="F41" s="387"/>
      <c r="G41" s="387"/>
      <c r="H41" s="387"/>
      <c r="I41" s="387"/>
      <c r="J41" s="48" t="str">
        <f>IF(AND('Mapa de Riesgos'!$Y$42="Baja",'Mapa de Riesgos'!$AA$42="Leve"),CONCATENATE("R6C",'Mapa de Riesgos'!$O$42),"")</f>
        <v/>
      </c>
      <c r="K41" s="49" t="str">
        <f>IF(AND('Mapa de Riesgos'!$Y$43="Baja",'Mapa de Riesgos'!$AA$43="Leve"),CONCATENATE("R6C",'Mapa de Riesgos'!$O$43),"")</f>
        <v/>
      </c>
      <c r="L41" s="49" t="str">
        <f>IF(AND('Mapa de Riesgos'!$Y$44="Baja",'Mapa de Riesgos'!$AA$44="Leve"),CONCATENATE("R6C",'Mapa de Riesgos'!$O$44),"")</f>
        <v/>
      </c>
      <c r="M41" s="49" t="str">
        <f>IF(AND('Mapa de Riesgos'!$Y$45="Baja",'Mapa de Riesgos'!$AA$45="Leve"),CONCATENATE("R6C",'Mapa de Riesgos'!$O$45),"")</f>
        <v/>
      </c>
      <c r="N41" s="49" t="str">
        <f>IF(AND('Mapa de Riesgos'!$Y$46="Baja",'Mapa de Riesgos'!$AA$46="Leve"),CONCATENATE("R6C",'Mapa de Riesgos'!$O$46),"")</f>
        <v/>
      </c>
      <c r="O41" s="50" t="str">
        <f>IF(AND('Mapa de Riesgos'!$Y$47="Baja",'Mapa de Riesgos'!$AA$47="Leve"),CONCATENATE("R6C",'Mapa de Riesgos'!$O$47),"")</f>
        <v/>
      </c>
      <c r="P41" s="39" t="str">
        <f>IF(AND('Mapa de Riesgos'!$Y$42="Baja",'Mapa de Riesgos'!$AA$42="Menor"),CONCATENATE("R6C",'Mapa de Riesgos'!$O$42),"")</f>
        <v/>
      </c>
      <c r="Q41" s="40" t="str">
        <f>IF(AND('Mapa de Riesgos'!$Y$43="Baja",'Mapa de Riesgos'!$AA$43="Menor"),CONCATENATE("R6C",'Mapa de Riesgos'!$O$43),"")</f>
        <v/>
      </c>
      <c r="R41" s="40" t="str">
        <f>IF(AND('Mapa de Riesgos'!$Y$44="Baja",'Mapa de Riesgos'!$AA$44="Menor"),CONCATENATE("R6C",'Mapa de Riesgos'!$O$44),"")</f>
        <v/>
      </c>
      <c r="S41" s="40" t="str">
        <f>IF(AND('Mapa de Riesgos'!$Y$45="Baja",'Mapa de Riesgos'!$AA$45="Menor"),CONCATENATE("R6C",'Mapa de Riesgos'!$O$45),"")</f>
        <v/>
      </c>
      <c r="T41" s="40" t="str">
        <f>IF(AND('Mapa de Riesgos'!$Y$46="Baja",'Mapa de Riesgos'!$AA$46="Menor"),CONCATENATE("R6C",'Mapa de Riesgos'!$O$46),"")</f>
        <v/>
      </c>
      <c r="U41" s="41" t="str">
        <f>IF(AND('Mapa de Riesgos'!$Y$47="Baja",'Mapa de Riesgos'!$AA$47="Menor"),CONCATENATE("R6C",'Mapa de Riesgos'!$O$47),"")</f>
        <v/>
      </c>
      <c r="V41" s="39" t="str">
        <f>IF(AND('Mapa de Riesgos'!$Y$42="Baja",'Mapa de Riesgos'!$AA$42="Moderado"),CONCATENATE("R6C",'Mapa de Riesgos'!$O$42),"")</f>
        <v/>
      </c>
      <c r="W41" s="40" t="str">
        <f>IF(AND('Mapa de Riesgos'!$Y$43="Baja",'Mapa de Riesgos'!$AA$43="Moderado"),CONCATENATE("R6C",'Mapa de Riesgos'!$O$43),"")</f>
        <v/>
      </c>
      <c r="X41" s="40" t="str">
        <f>IF(AND('Mapa de Riesgos'!$Y$44="Baja",'Mapa de Riesgos'!$AA$44="Moderado"),CONCATENATE("R6C",'Mapa de Riesgos'!$O$44),"")</f>
        <v/>
      </c>
      <c r="Y41" s="40" t="str">
        <f>IF(AND('Mapa de Riesgos'!$Y$45="Baja",'Mapa de Riesgos'!$AA$45="Moderado"),CONCATENATE("R6C",'Mapa de Riesgos'!$O$45),"")</f>
        <v/>
      </c>
      <c r="Z41" s="40" t="str">
        <f>IF(AND('Mapa de Riesgos'!$Y$46="Baja",'Mapa de Riesgos'!$AA$46="Moderado"),CONCATENATE("R6C",'Mapa de Riesgos'!$O$46),"")</f>
        <v/>
      </c>
      <c r="AA41" s="41" t="str">
        <f>IF(AND('Mapa de Riesgos'!$Y$47="Baja",'Mapa de Riesgos'!$AA$47="Moderado"),CONCATENATE("R6C",'Mapa de Riesgos'!$O$47),"")</f>
        <v/>
      </c>
      <c r="AB41" s="24" t="str">
        <f>IF(AND('Mapa de Riesgos'!$Y$42="Baja",'Mapa de Riesgos'!$AA$42="Mayor"),CONCATENATE("R6C",'Mapa de Riesgos'!$O$42),"")</f>
        <v/>
      </c>
      <c r="AC41" s="25" t="str">
        <f>IF(AND('Mapa de Riesgos'!$Y$43="Baja",'Mapa de Riesgos'!$AA$43="Mayor"),CONCATENATE("R6C",'Mapa de Riesgos'!$O$43),"")</f>
        <v/>
      </c>
      <c r="AD41" s="25" t="str">
        <f>IF(AND('Mapa de Riesgos'!$Y$44="Baja",'Mapa de Riesgos'!$AA$44="Mayor"),CONCATENATE("R6C",'Mapa de Riesgos'!$O$44),"")</f>
        <v/>
      </c>
      <c r="AE41" s="25" t="str">
        <f>IF(AND('Mapa de Riesgos'!$Y$45="Baja",'Mapa de Riesgos'!$AA$45="Mayor"),CONCATENATE("R6C",'Mapa de Riesgos'!$O$45),"")</f>
        <v/>
      </c>
      <c r="AF41" s="25" t="str">
        <f>IF(AND('Mapa de Riesgos'!$Y$46="Baja",'Mapa de Riesgos'!$AA$46="Mayor"),CONCATENATE("R6C",'Mapa de Riesgos'!$O$46),"")</f>
        <v/>
      </c>
      <c r="AG41" s="26" t="str">
        <f>IF(AND('Mapa de Riesgos'!$Y$47="Baja",'Mapa de Riesgos'!$AA$47="Mayor"),CONCATENATE("R6C",'Mapa de Riesgos'!$O$47),"")</f>
        <v/>
      </c>
      <c r="AH41" s="27" t="str">
        <f>IF(AND('Mapa de Riesgos'!$Y$42="Baja",'Mapa de Riesgos'!$AA$42="Catastrófico"),CONCATENATE("R6C",'Mapa de Riesgos'!$O$42),"")</f>
        <v/>
      </c>
      <c r="AI41" s="28" t="str">
        <f>IF(AND('Mapa de Riesgos'!$Y$43="Baja",'Mapa de Riesgos'!$AA$43="Catastrófico"),CONCATENATE("R6C",'Mapa de Riesgos'!$O$43),"")</f>
        <v/>
      </c>
      <c r="AJ41" s="28" t="str">
        <f>IF(AND('Mapa de Riesgos'!$Y$44="Baja",'Mapa de Riesgos'!$AA$44="Catastrófico"),CONCATENATE("R6C",'Mapa de Riesgos'!$O$44),"")</f>
        <v/>
      </c>
      <c r="AK41" s="28" t="str">
        <f>IF(AND('Mapa de Riesgos'!$Y$45="Baja",'Mapa de Riesgos'!$AA$45="Catastrófico"),CONCATENATE("R6C",'Mapa de Riesgos'!$O$45),"")</f>
        <v/>
      </c>
      <c r="AL41" s="28" t="str">
        <f>IF(AND('Mapa de Riesgos'!$Y$46="Baja",'Mapa de Riesgos'!$AA$46="Catastrófico"),CONCATENATE("R6C",'Mapa de Riesgos'!$O$46),"")</f>
        <v/>
      </c>
      <c r="AM41" s="29" t="str">
        <f>IF(AND('Mapa de Riesgos'!$Y$47="Baja",'Mapa de Riesgos'!$AA$47="Catastrófico"),CONCATENATE("R6C",'Mapa de Riesgos'!$O$47),"")</f>
        <v/>
      </c>
      <c r="AN41" s="55"/>
      <c r="AO41" s="417"/>
      <c r="AP41" s="418"/>
      <c r="AQ41" s="418"/>
      <c r="AR41" s="418"/>
      <c r="AS41" s="418"/>
      <c r="AT41" s="419"/>
      <c r="AU41" s="55"/>
      <c r="AV41" s="55"/>
      <c r="AW41" s="55"/>
      <c r="AX41" s="55"/>
      <c r="AY41" s="55"/>
      <c r="AZ41" s="55"/>
      <c r="BA41" s="55"/>
      <c r="BB41" s="55"/>
      <c r="BC41" s="55"/>
      <c r="BD41" s="55"/>
      <c r="BE41" s="55"/>
      <c r="BF41" s="55"/>
      <c r="BG41" s="55"/>
      <c r="BH41" s="55"/>
      <c r="BI41" s="55"/>
      <c r="BJ41" s="55"/>
      <c r="BK41" s="55"/>
      <c r="BL41" s="55"/>
      <c r="BM41" s="55"/>
      <c r="BN41" s="55"/>
      <c r="BO41" s="55"/>
      <c r="BP41" s="55"/>
      <c r="BQ41" s="55"/>
      <c r="BR41" s="55"/>
      <c r="BS41" s="55"/>
      <c r="BT41" s="55"/>
      <c r="BU41" s="55"/>
      <c r="BV41" s="55"/>
      <c r="BW41" s="55"/>
      <c r="BX41" s="55"/>
    </row>
    <row r="42" spans="1:80" ht="15" customHeight="1">
      <c r="A42" s="55"/>
      <c r="B42" s="345"/>
      <c r="C42" s="345"/>
      <c r="D42" s="346"/>
      <c r="E42" s="386"/>
      <c r="F42" s="387"/>
      <c r="G42" s="387"/>
      <c r="H42" s="387"/>
      <c r="I42" s="387"/>
      <c r="J42" s="48" t="str">
        <f>IF(AND('Mapa de Riesgos'!$Y$48="Baja",'Mapa de Riesgos'!$AA$48="Leve"),CONCATENATE("R7C",'Mapa de Riesgos'!$O$48),"")</f>
        <v/>
      </c>
      <c r="K42" s="49" t="str">
        <f>IF(AND('Mapa de Riesgos'!$Y$49="Baja",'Mapa de Riesgos'!$AA$49="Leve"),CONCATENATE("R7C",'Mapa de Riesgos'!$O$49),"")</f>
        <v/>
      </c>
      <c r="L42" s="49" t="str">
        <f>IF(AND('Mapa de Riesgos'!$Y$50="Baja",'Mapa de Riesgos'!$AA$50="Leve"),CONCATENATE("R7C",'Mapa de Riesgos'!$O$50),"")</f>
        <v/>
      </c>
      <c r="M42" s="49" t="str">
        <f>IF(AND('Mapa de Riesgos'!$Y$51="Baja",'Mapa de Riesgos'!$AA$51="Leve"),CONCATENATE("R7C",'Mapa de Riesgos'!$O$51),"")</f>
        <v/>
      </c>
      <c r="N42" s="49" t="str">
        <f>IF(AND('Mapa de Riesgos'!$Y$52="Baja",'Mapa de Riesgos'!$AA$52="Leve"),CONCATENATE("R7C",'Mapa de Riesgos'!$O$52),"")</f>
        <v/>
      </c>
      <c r="O42" s="50" t="str">
        <f>IF(AND('Mapa de Riesgos'!$Y$53="Baja",'Mapa de Riesgos'!$AA$53="Leve"),CONCATENATE("R7C",'Mapa de Riesgos'!$O$53),"")</f>
        <v/>
      </c>
      <c r="P42" s="39" t="str">
        <f>IF(AND('Mapa de Riesgos'!$Y$48="Baja",'Mapa de Riesgos'!$AA$48="Menor"),CONCATENATE("R7C",'Mapa de Riesgos'!$O$48),"")</f>
        <v/>
      </c>
      <c r="Q42" s="40" t="str">
        <f>IF(AND('Mapa de Riesgos'!$Y$49="Baja",'Mapa de Riesgos'!$AA$49="Menor"),CONCATENATE("R7C",'Mapa de Riesgos'!$O$49),"")</f>
        <v/>
      </c>
      <c r="R42" s="40" t="str">
        <f>IF(AND('Mapa de Riesgos'!$Y$50="Baja",'Mapa de Riesgos'!$AA$50="Menor"),CONCATENATE("R7C",'Mapa de Riesgos'!$O$50),"")</f>
        <v/>
      </c>
      <c r="S42" s="40" t="str">
        <f>IF(AND('Mapa de Riesgos'!$Y$51="Baja",'Mapa de Riesgos'!$AA$51="Menor"),CONCATENATE("R7C",'Mapa de Riesgos'!$O$51),"")</f>
        <v/>
      </c>
      <c r="T42" s="40" t="str">
        <f>IF(AND('Mapa de Riesgos'!$Y$52="Baja",'Mapa de Riesgos'!$AA$52="Menor"),CONCATENATE("R7C",'Mapa de Riesgos'!$O$52),"")</f>
        <v/>
      </c>
      <c r="U42" s="41" t="str">
        <f>IF(AND('Mapa de Riesgos'!$Y$53="Baja",'Mapa de Riesgos'!$AA$53="Menor"),CONCATENATE("R7C",'Mapa de Riesgos'!$O$53),"")</f>
        <v/>
      </c>
      <c r="V42" s="39" t="str">
        <f>IF(AND('Mapa de Riesgos'!$Y$48="Baja",'Mapa de Riesgos'!$AA$48="Moderado"),CONCATENATE("R7C",'Mapa de Riesgos'!$O$48),"")</f>
        <v/>
      </c>
      <c r="W42" s="40" t="str">
        <f>IF(AND('Mapa de Riesgos'!$Y$49="Baja",'Mapa de Riesgos'!$AA$49="Moderado"),CONCATENATE("R7C",'Mapa de Riesgos'!$O$49),"")</f>
        <v/>
      </c>
      <c r="X42" s="40" t="str">
        <f>IF(AND('Mapa de Riesgos'!$Y$50="Baja",'Mapa de Riesgos'!$AA$50="Moderado"),CONCATENATE("R7C",'Mapa de Riesgos'!$O$50),"")</f>
        <v/>
      </c>
      <c r="Y42" s="40" t="str">
        <f>IF(AND('Mapa de Riesgos'!$Y$51="Baja",'Mapa de Riesgos'!$AA$51="Moderado"),CONCATENATE("R7C",'Mapa de Riesgos'!$O$51),"")</f>
        <v/>
      </c>
      <c r="Z42" s="40" t="str">
        <f>IF(AND('Mapa de Riesgos'!$Y$52="Baja",'Mapa de Riesgos'!$AA$52="Moderado"),CONCATENATE("R7C",'Mapa de Riesgos'!$O$52),"")</f>
        <v/>
      </c>
      <c r="AA42" s="41" t="str">
        <f>IF(AND('Mapa de Riesgos'!$Y$53="Baja",'Mapa de Riesgos'!$AA$53="Moderado"),CONCATENATE("R7C",'Mapa de Riesgos'!$O$53),"")</f>
        <v/>
      </c>
      <c r="AB42" s="24" t="str">
        <f>IF(AND('Mapa de Riesgos'!$Y$48="Baja",'Mapa de Riesgos'!$AA$48="Mayor"),CONCATENATE("R7C",'Mapa de Riesgos'!$O$48),"")</f>
        <v/>
      </c>
      <c r="AC42" s="25" t="str">
        <f>IF(AND('Mapa de Riesgos'!$Y$49="Baja",'Mapa de Riesgos'!$AA$49="Mayor"),CONCATENATE("R7C",'Mapa de Riesgos'!$O$49),"")</f>
        <v/>
      </c>
      <c r="AD42" s="25" t="str">
        <f>IF(AND('Mapa de Riesgos'!$Y$50="Baja",'Mapa de Riesgos'!$AA$50="Mayor"),CONCATENATE("R7C",'Mapa de Riesgos'!$O$50),"")</f>
        <v/>
      </c>
      <c r="AE42" s="25" t="str">
        <f>IF(AND('Mapa de Riesgos'!$Y$51="Baja",'Mapa de Riesgos'!$AA$51="Mayor"),CONCATENATE("R7C",'Mapa de Riesgos'!$O$51),"")</f>
        <v/>
      </c>
      <c r="AF42" s="25" t="str">
        <f>IF(AND('Mapa de Riesgos'!$Y$52="Baja",'Mapa de Riesgos'!$AA$52="Mayor"),CONCATENATE("R7C",'Mapa de Riesgos'!$O$52),"")</f>
        <v/>
      </c>
      <c r="AG42" s="26" t="str">
        <f>IF(AND('Mapa de Riesgos'!$Y$53="Baja",'Mapa de Riesgos'!$AA$53="Mayor"),CONCATENATE("R7C",'Mapa de Riesgos'!$O$53),"")</f>
        <v/>
      </c>
      <c r="AH42" s="27" t="str">
        <f>IF(AND('Mapa de Riesgos'!$Y$48="Baja",'Mapa de Riesgos'!$AA$48="Catastrófico"),CONCATENATE("R7C",'Mapa de Riesgos'!$O$48),"")</f>
        <v/>
      </c>
      <c r="AI42" s="28" t="str">
        <f>IF(AND('Mapa de Riesgos'!$Y$49="Baja",'Mapa de Riesgos'!$AA$49="Catastrófico"),CONCATENATE("R7C",'Mapa de Riesgos'!$O$49),"")</f>
        <v/>
      </c>
      <c r="AJ42" s="28" t="str">
        <f>IF(AND('Mapa de Riesgos'!$Y$50="Baja",'Mapa de Riesgos'!$AA$50="Catastrófico"),CONCATENATE("R7C",'Mapa de Riesgos'!$O$50),"")</f>
        <v/>
      </c>
      <c r="AK42" s="28" t="str">
        <f>IF(AND('Mapa de Riesgos'!$Y$51="Baja",'Mapa de Riesgos'!$AA$51="Catastrófico"),CONCATENATE("R7C",'Mapa de Riesgos'!$O$51),"")</f>
        <v/>
      </c>
      <c r="AL42" s="28" t="str">
        <f>IF(AND('Mapa de Riesgos'!$Y$52="Baja",'Mapa de Riesgos'!$AA$52="Catastrófico"),CONCATENATE("R7C",'Mapa de Riesgos'!$O$52),"")</f>
        <v/>
      </c>
      <c r="AM42" s="29" t="str">
        <f>IF(AND('Mapa de Riesgos'!$Y$53="Baja",'Mapa de Riesgos'!$AA$53="Catastrófico"),CONCATENATE("R7C",'Mapa de Riesgos'!$O$53),"")</f>
        <v/>
      </c>
      <c r="AN42" s="55"/>
      <c r="AO42" s="417"/>
      <c r="AP42" s="418"/>
      <c r="AQ42" s="418"/>
      <c r="AR42" s="418"/>
      <c r="AS42" s="418"/>
      <c r="AT42" s="419"/>
      <c r="AU42" s="55"/>
      <c r="AV42" s="55"/>
      <c r="AW42" s="55"/>
      <c r="AX42" s="55"/>
      <c r="AY42" s="55"/>
      <c r="AZ42" s="55"/>
      <c r="BA42" s="55"/>
      <c r="BB42" s="55"/>
      <c r="BC42" s="55"/>
      <c r="BD42" s="55"/>
      <c r="BE42" s="55"/>
      <c r="BF42" s="55"/>
      <c r="BG42" s="55"/>
      <c r="BH42" s="55"/>
      <c r="BI42" s="55"/>
      <c r="BJ42" s="55"/>
      <c r="BK42" s="55"/>
      <c r="BL42" s="55"/>
      <c r="BM42" s="55"/>
      <c r="BN42" s="55"/>
      <c r="BO42" s="55"/>
      <c r="BP42" s="55"/>
      <c r="BQ42" s="55"/>
      <c r="BR42" s="55"/>
      <c r="BS42" s="55"/>
      <c r="BT42" s="55"/>
      <c r="BU42" s="55"/>
      <c r="BV42" s="55"/>
      <c r="BW42" s="55"/>
      <c r="BX42" s="55"/>
    </row>
    <row r="43" spans="1:80" ht="15" customHeight="1">
      <c r="A43" s="55"/>
      <c r="B43" s="345"/>
      <c r="C43" s="345"/>
      <c r="D43" s="346"/>
      <c r="E43" s="386"/>
      <c r="F43" s="387"/>
      <c r="G43" s="387"/>
      <c r="H43" s="387"/>
      <c r="I43" s="387"/>
      <c r="J43" s="48" t="str">
        <f>IF(AND('Mapa de Riesgos'!$Y$54="Baja",'Mapa de Riesgos'!$AA$54="Leve"),CONCATENATE("R8C",'Mapa de Riesgos'!$O$54),"")</f>
        <v/>
      </c>
      <c r="K43" s="49" t="str">
        <f>IF(AND('Mapa de Riesgos'!$Y$55="Baja",'Mapa de Riesgos'!$AA$55="Leve"),CONCATENATE("R8C",'Mapa de Riesgos'!$O$55),"")</f>
        <v/>
      </c>
      <c r="L43" s="49" t="str">
        <f>IF(AND('Mapa de Riesgos'!$Y$56="Baja",'Mapa de Riesgos'!$AA$56="Leve"),CONCATENATE("R8C",'Mapa de Riesgos'!$O$56),"")</f>
        <v/>
      </c>
      <c r="M43" s="49" t="str">
        <f>IF(AND('Mapa de Riesgos'!$Y$57="Baja",'Mapa de Riesgos'!$AA$57="Leve"),CONCATENATE("R8C",'Mapa de Riesgos'!$O$57),"")</f>
        <v/>
      </c>
      <c r="N43" s="49" t="str">
        <f>IF(AND('Mapa de Riesgos'!$Y$58="Baja",'Mapa de Riesgos'!$AA$58="Leve"),CONCATENATE("R8C",'Mapa de Riesgos'!$O$58),"")</f>
        <v/>
      </c>
      <c r="O43" s="50" t="str">
        <f>IF(AND('Mapa de Riesgos'!$Y$59="Baja",'Mapa de Riesgos'!$AA$59="Leve"),CONCATENATE("R8C",'Mapa de Riesgos'!$O$59),"")</f>
        <v/>
      </c>
      <c r="P43" s="39" t="str">
        <f>IF(AND('Mapa de Riesgos'!$Y$54="Baja",'Mapa de Riesgos'!$AA$54="Menor"),CONCATENATE("R8C",'Mapa de Riesgos'!$O$54),"")</f>
        <v/>
      </c>
      <c r="Q43" s="40" t="str">
        <f>IF(AND('Mapa de Riesgos'!$Y$55="Baja",'Mapa de Riesgos'!$AA$55="Menor"),CONCATENATE("R8C",'Mapa de Riesgos'!$O$55),"")</f>
        <v/>
      </c>
      <c r="R43" s="40" t="str">
        <f>IF(AND('Mapa de Riesgos'!$Y$56="Baja",'Mapa de Riesgos'!$AA$56="Menor"),CONCATENATE("R8C",'Mapa de Riesgos'!$O$56),"")</f>
        <v/>
      </c>
      <c r="S43" s="40" t="str">
        <f>IF(AND('Mapa de Riesgos'!$Y$57="Baja",'Mapa de Riesgos'!$AA$57="Menor"),CONCATENATE("R8C",'Mapa de Riesgos'!$O$57),"")</f>
        <v/>
      </c>
      <c r="T43" s="40" t="str">
        <f>IF(AND('Mapa de Riesgos'!$Y$58="Baja",'Mapa de Riesgos'!$AA$58="Menor"),CONCATENATE("R8C",'Mapa de Riesgos'!$O$58),"")</f>
        <v/>
      </c>
      <c r="U43" s="41" t="str">
        <f>IF(AND('Mapa de Riesgos'!$Y$59="Baja",'Mapa de Riesgos'!$AA$59="Menor"),CONCATENATE("R8C",'Mapa de Riesgos'!$O$59),"")</f>
        <v/>
      </c>
      <c r="V43" s="39" t="str">
        <f>IF(AND('Mapa de Riesgos'!$Y$54="Baja",'Mapa de Riesgos'!$AA$54="Moderado"),CONCATENATE("R8C",'Mapa de Riesgos'!$O$54),"")</f>
        <v/>
      </c>
      <c r="W43" s="40" t="str">
        <f>IF(AND('Mapa de Riesgos'!$Y$55="Baja",'Mapa de Riesgos'!$AA$55="Moderado"),CONCATENATE("R8C",'Mapa de Riesgos'!$O$55),"")</f>
        <v/>
      </c>
      <c r="X43" s="40" t="str">
        <f>IF(AND('Mapa de Riesgos'!$Y$56="Baja",'Mapa de Riesgos'!$AA$56="Moderado"),CONCATENATE("R8C",'Mapa de Riesgos'!$O$56),"")</f>
        <v/>
      </c>
      <c r="Y43" s="40" t="str">
        <f>IF(AND('Mapa de Riesgos'!$Y$57="Baja",'Mapa de Riesgos'!$AA$57="Moderado"),CONCATENATE("R8C",'Mapa de Riesgos'!$O$57),"")</f>
        <v/>
      </c>
      <c r="Z43" s="40" t="str">
        <f>IF(AND('Mapa de Riesgos'!$Y$58="Baja",'Mapa de Riesgos'!$AA$58="Moderado"),CONCATENATE("R8C",'Mapa de Riesgos'!$O$58),"")</f>
        <v/>
      </c>
      <c r="AA43" s="41" t="str">
        <f>IF(AND('Mapa de Riesgos'!$Y$59="Baja",'Mapa de Riesgos'!$AA$59="Moderado"),CONCATENATE("R8C",'Mapa de Riesgos'!$O$59),"")</f>
        <v/>
      </c>
      <c r="AB43" s="24" t="str">
        <f>IF(AND('Mapa de Riesgos'!$Y$54="Baja",'Mapa de Riesgos'!$AA$54="Mayor"),CONCATENATE("R8C",'Mapa de Riesgos'!$O$54),"")</f>
        <v/>
      </c>
      <c r="AC43" s="25" t="str">
        <f>IF(AND('Mapa de Riesgos'!$Y$55="Baja",'Mapa de Riesgos'!$AA$55="Mayor"),CONCATENATE("R8C",'Mapa de Riesgos'!$O$55),"")</f>
        <v/>
      </c>
      <c r="AD43" s="25" t="str">
        <f>IF(AND('Mapa de Riesgos'!$Y$56="Baja",'Mapa de Riesgos'!$AA$56="Mayor"),CONCATENATE("R8C",'Mapa de Riesgos'!$O$56),"")</f>
        <v/>
      </c>
      <c r="AE43" s="25" t="str">
        <f>IF(AND('Mapa de Riesgos'!$Y$57="Baja",'Mapa de Riesgos'!$AA$57="Mayor"),CONCATENATE("R8C",'Mapa de Riesgos'!$O$57),"")</f>
        <v/>
      </c>
      <c r="AF43" s="25" t="str">
        <f>IF(AND('Mapa de Riesgos'!$Y$58="Baja",'Mapa de Riesgos'!$AA$58="Mayor"),CONCATENATE("R8C",'Mapa de Riesgos'!$O$58),"")</f>
        <v/>
      </c>
      <c r="AG43" s="26" t="str">
        <f>IF(AND('Mapa de Riesgos'!$Y$59="Baja",'Mapa de Riesgos'!$AA$59="Mayor"),CONCATENATE("R8C",'Mapa de Riesgos'!$O$59),"")</f>
        <v/>
      </c>
      <c r="AH43" s="27" t="str">
        <f>IF(AND('Mapa de Riesgos'!$Y$54="Baja",'Mapa de Riesgos'!$AA$54="Catastrófico"),CONCATENATE("R8C",'Mapa de Riesgos'!$O$54),"")</f>
        <v/>
      </c>
      <c r="AI43" s="28" t="str">
        <f>IF(AND('Mapa de Riesgos'!$Y$55="Baja",'Mapa de Riesgos'!$AA$55="Catastrófico"),CONCATENATE("R8C",'Mapa de Riesgos'!$O$55),"")</f>
        <v/>
      </c>
      <c r="AJ43" s="28" t="str">
        <f>IF(AND('Mapa de Riesgos'!$Y$56="Baja",'Mapa de Riesgos'!$AA$56="Catastrófico"),CONCATENATE("R8C",'Mapa de Riesgos'!$O$56),"")</f>
        <v/>
      </c>
      <c r="AK43" s="28" t="str">
        <f>IF(AND('Mapa de Riesgos'!$Y$57="Baja",'Mapa de Riesgos'!$AA$57="Catastrófico"),CONCATENATE("R8C",'Mapa de Riesgos'!$O$57),"")</f>
        <v/>
      </c>
      <c r="AL43" s="28" t="str">
        <f>IF(AND('Mapa de Riesgos'!$Y$58="Baja",'Mapa de Riesgos'!$AA$58="Catastrófico"),CONCATENATE("R8C",'Mapa de Riesgos'!$O$58),"")</f>
        <v/>
      </c>
      <c r="AM43" s="29" t="str">
        <f>IF(AND('Mapa de Riesgos'!$Y$59="Baja",'Mapa de Riesgos'!$AA$59="Catastrófico"),CONCATENATE("R8C",'Mapa de Riesgos'!$O$59),"")</f>
        <v/>
      </c>
      <c r="AN43" s="55"/>
      <c r="AO43" s="417"/>
      <c r="AP43" s="418"/>
      <c r="AQ43" s="418"/>
      <c r="AR43" s="418"/>
      <c r="AS43" s="418"/>
      <c r="AT43" s="419"/>
      <c r="AU43" s="55"/>
      <c r="AV43" s="55"/>
      <c r="AW43" s="55"/>
      <c r="AX43" s="55"/>
      <c r="AY43" s="55"/>
      <c r="AZ43" s="55"/>
      <c r="BA43" s="55"/>
      <c r="BB43" s="55"/>
      <c r="BC43" s="55"/>
      <c r="BD43" s="55"/>
      <c r="BE43" s="55"/>
      <c r="BF43" s="55"/>
      <c r="BG43" s="55"/>
      <c r="BH43" s="55"/>
      <c r="BI43" s="55"/>
      <c r="BJ43" s="55"/>
      <c r="BK43" s="55"/>
      <c r="BL43" s="55"/>
      <c r="BM43" s="55"/>
      <c r="BN43" s="55"/>
      <c r="BO43" s="55"/>
      <c r="BP43" s="55"/>
      <c r="BQ43" s="55"/>
      <c r="BR43" s="55"/>
      <c r="BS43" s="55"/>
      <c r="BT43" s="55"/>
      <c r="BU43" s="55"/>
      <c r="BV43" s="55"/>
      <c r="BW43" s="55"/>
      <c r="BX43" s="55"/>
    </row>
    <row r="44" spans="1:80" ht="15" customHeight="1">
      <c r="A44" s="55"/>
      <c r="B44" s="345"/>
      <c r="C44" s="345"/>
      <c r="D44" s="346"/>
      <c r="E44" s="386"/>
      <c r="F44" s="387"/>
      <c r="G44" s="387"/>
      <c r="H44" s="387"/>
      <c r="I44" s="387"/>
      <c r="J44" s="48" t="str">
        <f>IF(AND('Mapa de Riesgos'!$Y$60="Baja",'Mapa de Riesgos'!$AA$60="Leve"),CONCATENATE("R9C",'Mapa de Riesgos'!$O$60),"")</f>
        <v/>
      </c>
      <c r="K44" s="49" t="str">
        <f>IF(AND('Mapa de Riesgos'!$Y$61="Baja",'Mapa de Riesgos'!$AA$61="Leve"),CONCATENATE("R9C",'Mapa de Riesgos'!$O$61),"")</f>
        <v/>
      </c>
      <c r="L44" s="49" t="str">
        <f>IF(AND('Mapa de Riesgos'!$Y$62="Baja",'Mapa de Riesgos'!$AA$62="Leve"),CONCATENATE("R9C",'Mapa de Riesgos'!$O$62),"")</f>
        <v/>
      </c>
      <c r="M44" s="49" t="str">
        <f>IF(AND('Mapa de Riesgos'!$Y$63="Baja",'Mapa de Riesgos'!$AA$63="Leve"),CONCATENATE("R9C",'Mapa de Riesgos'!$O$63),"")</f>
        <v/>
      </c>
      <c r="N44" s="49" t="str">
        <f>IF(AND('Mapa de Riesgos'!$Y$64="Baja",'Mapa de Riesgos'!$AA$64="Leve"),CONCATENATE("R9C",'Mapa de Riesgos'!$O$64),"")</f>
        <v/>
      </c>
      <c r="O44" s="50" t="str">
        <f>IF(AND('Mapa de Riesgos'!$Y$65="Baja",'Mapa de Riesgos'!$AA$65="Leve"),CONCATENATE("R9C",'Mapa de Riesgos'!$O$65),"")</f>
        <v/>
      </c>
      <c r="P44" s="39" t="str">
        <f>IF(AND('Mapa de Riesgos'!$Y$60="Baja",'Mapa de Riesgos'!$AA$60="Menor"),CONCATENATE("R9C",'Mapa de Riesgos'!$O$60),"")</f>
        <v/>
      </c>
      <c r="Q44" s="40" t="str">
        <f>IF(AND('Mapa de Riesgos'!$Y$61="Baja",'Mapa de Riesgos'!$AA$61="Menor"),CONCATENATE("R9C",'Mapa de Riesgos'!$O$61),"")</f>
        <v/>
      </c>
      <c r="R44" s="40" t="str">
        <f>IF(AND('Mapa de Riesgos'!$Y$62="Baja",'Mapa de Riesgos'!$AA$62="Menor"),CONCATENATE("R9C",'Mapa de Riesgos'!$O$62),"")</f>
        <v/>
      </c>
      <c r="S44" s="40" t="str">
        <f>IF(AND('Mapa de Riesgos'!$Y$63="Baja",'Mapa de Riesgos'!$AA$63="Menor"),CONCATENATE("R9C",'Mapa de Riesgos'!$O$63),"")</f>
        <v/>
      </c>
      <c r="T44" s="40" t="str">
        <f>IF(AND('Mapa de Riesgos'!$Y$64="Baja",'Mapa de Riesgos'!$AA$64="Menor"),CONCATENATE("R9C",'Mapa de Riesgos'!$O$64),"")</f>
        <v/>
      </c>
      <c r="U44" s="41" t="str">
        <f>IF(AND('Mapa de Riesgos'!$Y$65="Baja",'Mapa de Riesgos'!$AA$65="Menor"),CONCATENATE("R9C",'Mapa de Riesgos'!$O$65),"")</f>
        <v/>
      </c>
      <c r="V44" s="39" t="str">
        <f>IF(AND('Mapa de Riesgos'!$Y$60="Baja",'Mapa de Riesgos'!$AA$60="Moderado"),CONCATENATE("R9C",'Mapa de Riesgos'!$O$60),"")</f>
        <v/>
      </c>
      <c r="W44" s="40" t="str">
        <f>IF(AND('Mapa de Riesgos'!$Y$61="Baja",'Mapa de Riesgos'!$AA$61="Moderado"),CONCATENATE("R9C",'Mapa de Riesgos'!$O$61),"")</f>
        <v/>
      </c>
      <c r="X44" s="40" t="str">
        <f>IF(AND('Mapa de Riesgos'!$Y$62="Baja",'Mapa de Riesgos'!$AA$62="Moderado"),CONCATENATE("R9C",'Mapa de Riesgos'!$O$62),"")</f>
        <v/>
      </c>
      <c r="Y44" s="40" t="str">
        <f>IF(AND('Mapa de Riesgos'!$Y$63="Baja",'Mapa de Riesgos'!$AA$63="Moderado"),CONCATENATE("R9C",'Mapa de Riesgos'!$O$63),"")</f>
        <v/>
      </c>
      <c r="Z44" s="40" t="str">
        <f>IF(AND('Mapa de Riesgos'!$Y$64="Baja",'Mapa de Riesgos'!$AA$64="Moderado"),CONCATENATE("R9C",'Mapa de Riesgos'!$O$64),"")</f>
        <v/>
      </c>
      <c r="AA44" s="41" t="str">
        <f>IF(AND('Mapa de Riesgos'!$Y$65="Baja",'Mapa de Riesgos'!$AA$65="Moderado"),CONCATENATE("R9C",'Mapa de Riesgos'!$O$65),"")</f>
        <v/>
      </c>
      <c r="AB44" s="24" t="str">
        <f>IF(AND('Mapa de Riesgos'!$Y$60="Baja",'Mapa de Riesgos'!$AA$60="Mayor"),CONCATENATE("R9C",'Mapa de Riesgos'!$O$60),"")</f>
        <v/>
      </c>
      <c r="AC44" s="25" t="str">
        <f>IF(AND('Mapa de Riesgos'!$Y$61="Baja",'Mapa de Riesgos'!$AA$61="Mayor"),CONCATENATE("R9C",'Mapa de Riesgos'!$O$61),"")</f>
        <v/>
      </c>
      <c r="AD44" s="25" t="str">
        <f>IF(AND('Mapa de Riesgos'!$Y$62="Baja",'Mapa de Riesgos'!$AA$62="Mayor"),CONCATENATE("R9C",'Mapa de Riesgos'!$O$62),"")</f>
        <v/>
      </c>
      <c r="AE44" s="25" t="str">
        <f>IF(AND('Mapa de Riesgos'!$Y$63="Baja",'Mapa de Riesgos'!$AA$63="Mayor"),CONCATENATE("R9C",'Mapa de Riesgos'!$O$63),"")</f>
        <v/>
      </c>
      <c r="AF44" s="25" t="str">
        <f>IF(AND('Mapa de Riesgos'!$Y$64="Baja",'Mapa de Riesgos'!$AA$64="Mayor"),CONCATENATE("R9C",'Mapa de Riesgos'!$O$64),"")</f>
        <v/>
      </c>
      <c r="AG44" s="26" t="str">
        <f>IF(AND('Mapa de Riesgos'!$Y$65="Baja",'Mapa de Riesgos'!$AA$65="Mayor"),CONCATENATE("R9C",'Mapa de Riesgos'!$O$65),"")</f>
        <v/>
      </c>
      <c r="AH44" s="27" t="str">
        <f>IF(AND('Mapa de Riesgos'!$Y$60="Baja",'Mapa de Riesgos'!$AA$60="Catastrófico"),CONCATENATE("R9C",'Mapa de Riesgos'!$O$60),"")</f>
        <v/>
      </c>
      <c r="AI44" s="28" t="str">
        <f>IF(AND('Mapa de Riesgos'!$Y$61="Baja",'Mapa de Riesgos'!$AA$61="Catastrófico"),CONCATENATE("R9C",'Mapa de Riesgos'!$O$61),"")</f>
        <v/>
      </c>
      <c r="AJ44" s="28" t="str">
        <f>IF(AND('Mapa de Riesgos'!$Y$62="Baja",'Mapa de Riesgos'!$AA$62="Catastrófico"),CONCATENATE("R9C",'Mapa de Riesgos'!$O$62),"")</f>
        <v/>
      </c>
      <c r="AK44" s="28" t="str">
        <f>IF(AND('Mapa de Riesgos'!$Y$63="Baja",'Mapa de Riesgos'!$AA$63="Catastrófico"),CONCATENATE("R9C",'Mapa de Riesgos'!$O$63),"")</f>
        <v/>
      </c>
      <c r="AL44" s="28" t="str">
        <f>IF(AND('Mapa de Riesgos'!$Y$64="Baja",'Mapa de Riesgos'!$AA$64="Catastrófico"),CONCATENATE("R9C",'Mapa de Riesgos'!$O$64),"")</f>
        <v/>
      </c>
      <c r="AM44" s="29" t="str">
        <f>IF(AND('Mapa de Riesgos'!$Y$65="Baja",'Mapa de Riesgos'!$AA$65="Catastrófico"),CONCATENATE("R9C",'Mapa de Riesgos'!$O$65),"")</f>
        <v/>
      </c>
      <c r="AN44" s="55"/>
      <c r="AO44" s="417"/>
      <c r="AP44" s="418"/>
      <c r="AQ44" s="418"/>
      <c r="AR44" s="418"/>
      <c r="AS44" s="418"/>
      <c r="AT44" s="419"/>
      <c r="AU44" s="55"/>
      <c r="AV44" s="55"/>
      <c r="AW44" s="55"/>
      <c r="AX44" s="55"/>
      <c r="AY44" s="55"/>
      <c r="AZ44" s="55"/>
      <c r="BA44" s="55"/>
      <c r="BB44" s="55"/>
      <c r="BC44" s="55"/>
      <c r="BD44" s="55"/>
      <c r="BE44" s="55"/>
      <c r="BF44" s="55"/>
      <c r="BG44" s="55"/>
      <c r="BH44" s="55"/>
      <c r="BI44" s="55"/>
      <c r="BJ44" s="55"/>
      <c r="BK44" s="55"/>
      <c r="BL44" s="55"/>
      <c r="BM44" s="55"/>
      <c r="BN44" s="55"/>
      <c r="BO44" s="55"/>
      <c r="BP44" s="55"/>
      <c r="BQ44" s="55"/>
      <c r="BR44" s="55"/>
      <c r="BS44" s="55"/>
      <c r="BT44" s="55"/>
      <c r="BU44" s="55"/>
      <c r="BV44" s="55"/>
      <c r="BW44" s="55"/>
      <c r="BX44" s="55"/>
    </row>
    <row r="45" spans="1:80" ht="15.75" customHeight="1" thickBot="1">
      <c r="A45" s="55"/>
      <c r="B45" s="345"/>
      <c r="C45" s="345"/>
      <c r="D45" s="346"/>
      <c r="E45" s="389"/>
      <c r="F45" s="390"/>
      <c r="G45" s="390"/>
      <c r="H45" s="390"/>
      <c r="I45" s="390"/>
      <c r="J45" s="51" t="str">
        <f>IF(AND('Mapa de Riesgos'!$Y$66="Baja",'Mapa de Riesgos'!$AA$66="Leve"),CONCATENATE("R10C",'Mapa de Riesgos'!$O$66),"")</f>
        <v/>
      </c>
      <c r="K45" s="52" t="str">
        <f>IF(AND('Mapa de Riesgos'!$Y$67="Baja",'Mapa de Riesgos'!$AA$67="Leve"),CONCATENATE("R10C",'Mapa de Riesgos'!$O$67),"")</f>
        <v/>
      </c>
      <c r="L45" s="52" t="str">
        <f>IF(AND('Mapa de Riesgos'!$Y$68="Baja",'Mapa de Riesgos'!$AA$68="Leve"),CONCATENATE("R10C",'Mapa de Riesgos'!$O$68),"")</f>
        <v/>
      </c>
      <c r="M45" s="52" t="str">
        <f>IF(AND('Mapa de Riesgos'!$Y$69="Baja",'Mapa de Riesgos'!$AA$69="Leve"),CONCATENATE("R10C",'Mapa de Riesgos'!$O$69),"")</f>
        <v/>
      </c>
      <c r="N45" s="52" t="str">
        <f>IF(AND('Mapa de Riesgos'!$Y$70="Baja",'Mapa de Riesgos'!$AA$70="Leve"),CONCATENATE("R10C",'Mapa de Riesgos'!$O$70),"")</f>
        <v/>
      </c>
      <c r="O45" s="53" t="str">
        <f>IF(AND('Mapa de Riesgos'!$Y$71="Baja",'Mapa de Riesgos'!$AA$71="Leve"),CONCATENATE("R10C",'Mapa de Riesgos'!$O$71),"")</f>
        <v/>
      </c>
      <c r="P45" s="39" t="str">
        <f>IF(AND('Mapa de Riesgos'!$Y$66="Baja",'Mapa de Riesgos'!$AA$66="Menor"),CONCATENATE("R10C",'Mapa de Riesgos'!$O$66),"")</f>
        <v/>
      </c>
      <c r="Q45" s="40" t="str">
        <f>IF(AND('Mapa de Riesgos'!$Y$67="Baja",'Mapa de Riesgos'!$AA$67="Menor"),CONCATENATE("R10C",'Mapa de Riesgos'!$O$67),"")</f>
        <v/>
      </c>
      <c r="R45" s="40" t="str">
        <f>IF(AND('Mapa de Riesgos'!$Y$68="Baja",'Mapa de Riesgos'!$AA$68="Menor"),CONCATENATE("R10C",'Mapa de Riesgos'!$O$68),"")</f>
        <v/>
      </c>
      <c r="S45" s="40" t="str">
        <f>IF(AND('Mapa de Riesgos'!$Y$69="Baja",'Mapa de Riesgos'!$AA$69="Menor"),CONCATENATE("R10C",'Mapa de Riesgos'!$O$69),"")</f>
        <v/>
      </c>
      <c r="T45" s="40" t="str">
        <f>IF(AND('Mapa de Riesgos'!$Y$70="Baja",'Mapa de Riesgos'!$AA$70="Menor"),CONCATENATE("R10C",'Mapa de Riesgos'!$O$70),"")</f>
        <v/>
      </c>
      <c r="U45" s="41" t="str">
        <f>IF(AND('Mapa de Riesgos'!$Y$71="Baja",'Mapa de Riesgos'!$AA$71="Menor"),CONCATENATE("R10C",'Mapa de Riesgos'!$O$71),"")</f>
        <v/>
      </c>
      <c r="V45" s="42" t="str">
        <f>IF(AND('Mapa de Riesgos'!$Y$66="Baja",'Mapa de Riesgos'!$AA$66="Moderado"),CONCATENATE("R10C",'Mapa de Riesgos'!$O$66),"")</f>
        <v/>
      </c>
      <c r="W45" s="43" t="str">
        <f>IF(AND('Mapa de Riesgos'!$Y$67="Baja",'Mapa de Riesgos'!$AA$67="Moderado"),CONCATENATE("R10C",'Mapa de Riesgos'!$O$67),"")</f>
        <v/>
      </c>
      <c r="X45" s="43" t="str">
        <f>IF(AND('Mapa de Riesgos'!$Y$68="Baja",'Mapa de Riesgos'!$AA$68="Moderado"),CONCATENATE("R10C",'Mapa de Riesgos'!$O$68),"")</f>
        <v/>
      </c>
      <c r="Y45" s="43" t="str">
        <f>IF(AND('Mapa de Riesgos'!$Y$69="Baja",'Mapa de Riesgos'!$AA$69="Moderado"),CONCATENATE("R10C",'Mapa de Riesgos'!$O$69),"")</f>
        <v/>
      </c>
      <c r="Z45" s="43" t="str">
        <f>IF(AND('Mapa de Riesgos'!$Y$70="Baja",'Mapa de Riesgos'!$AA$70="Moderado"),CONCATENATE("R10C",'Mapa de Riesgos'!$O$70),"")</f>
        <v/>
      </c>
      <c r="AA45" s="44" t="str">
        <f>IF(AND('Mapa de Riesgos'!$Y$71="Baja",'Mapa de Riesgos'!$AA$71="Moderado"),CONCATENATE("R10C",'Mapa de Riesgos'!$O$71),"")</f>
        <v/>
      </c>
      <c r="AB45" s="30" t="str">
        <f>IF(AND('Mapa de Riesgos'!$Y$66="Baja",'Mapa de Riesgos'!$AA$66="Mayor"),CONCATENATE("R10C",'Mapa de Riesgos'!$O$66),"")</f>
        <v/>
      </c>
      <c r="AC45" s="31" t="str">
        <f>IF(AND('Mapa de Riesgos'!$Y$67="Baja",'Mapa de Riesgos'!$AA$67="Mayor"),CONCATENATE("R10C",'Mapa de Riesgos'!$O$67),"")</f>
        <v/>
      </c>
      <c r="AD45" s="31" t="str">
        <f>IF(AND('Mapa de Riesgos'!$Y$68="Baja",'Mapa de Riesgos'!$AA$68="Mayor"),CONCATENATE("R10C",'Mapa de Riesgos'!$O$68),"")</f>
        <v/>
      </c>
      <c r="AE45" s="31" t="str">
        <f>IF(AND('Mapa de Riesgos'!$Y$69="Baja",'Mapa de Riesgos'!$AA$69="Mayor"),CONCATENATE("R10C",'Mapa de Riesgos'!$O$69),"")</f>
        <v/>
      </c>
      <c r="AF45" s="31" t="str">
        <f>IF(AND('Mapa de Riesgos'!$Y$70="Baja",'Mapa de Riesgos'!$AA$70="Mayor"),CONCATENATE("R10C",'Mapa de Riesgos'!$O$70),"")</f>
        <v/>
      </c>
      <c r="AG45" s="32" t="str">
        <f>IF(AND('Mapa de Riesgos'!$Y$71="Baja",'Mapa de Riesgos'!$AA$71="Mayor"),CONCATENATE("R10C",'Mapa de Riesgos'!$O$71),"")</f>
        <v/>
      </c>
      <c r="AH45" s="33" t="str">
        <f>IF(AND('Mapa de Riesgos'!$Y$66="Baja",'Mapa de Riesgos'!$AA$66="Catastrófico"),CONCATENATE("R10C",'Mapa de Riesgos'!$O$66),"")</f>
        <v/>
      </c>
      <c r="AI45" s="34" t="str">
        <f>IF(AND('Mapa de Riesgos'!$Y$67="Baja",'Mapa de Riesgos'!$AA$67="Catastrófico"),CONCATENATE("R10C",'Mapa de Riesgos'!$O$67),"")</f>
        <v/>
      </c>
      <c r="AJ45" s="34" t="str">
        <f>IF(AND('Mapa de Riesgos'!$Y$68="Baja",'Mapa de Riesgos'!$AA$68="Catastrófico"),CONCATENATE("R10C",'Mapa de Riesgos'!$O$68),"")</f>
        <v/>
      </c>
      <c r="AK45" s="34" t="str">
        <f>IF(AND('Mapa de Riesgos'!$Y$69="Baja",'Mapa de Riesgos'!$AA$69="Catastrófico"),CONCATENATE("R10C",'Mapa de Riesgos'!$O$69),"")</f>
        <v/>
      </c>
      <c r="AL45" s="34" t="str">
        <f>IF(AND('Mapa de Riesgos'!$Y$70="Baja",'Mapa de Riesgos'!$AA$70="Catastrófico"),CONCATENATE("R10C",'Mapa de Riesgos'!$O$70),"")</f>
        <v/>
      </c>
      <c r="AM45" s="35" t="str">
        <f>IF(AND('Mapa de Riesgos'!$Y$71="Baja",'Mapa de Riesgos'!$AA$71="Catastrófico"),CONCATENATE("R10C",'Mapa de Riesgos'!$O$71),"")</f>
        <v/>
      </c>
      <c r="AN45" s="55"/>
      <c r="AO45" s="420"/>
      <c r="AP45" s="421"/>
      <c r="AQ45" s="421"/>
      <c r="AR45" s="421"/>
      <c r="AS45" s="421"/>
      <c r="AT45" s="422"/>
    </row>
    <row r="46" spans="1:80" ht="46.5" customHeight="1">
      <c r="A46" s="55"/>
      <c r="B46" s="345"/>
      <c r="C46" s="345"/>
      <c r="D46" s="346"/>
      <c r="E46" s="383" t="s">
        <v>146</v>
      </c>
      <c r="F46" s="384"/>
      <c r="G46" s="384"/>
      <c r="H46" s="384"/>
      <c r="I46" s="385"/>
      <c r="J46" s="45" t="str">
        <f>IF(AND('Mapa de Riesgos'!$Y$12="Muy Baja",'Mapa de Riesgos'!$AA$12="Leve"),CONCATENATE("R1C",'Mapa de Riesgos'!$O$12),"")</f>
        <v/>
      </c>
      <c r="K46" s="46" t="str">
        <f>IF(AND('Mapa de Riesgos'!$Y$13="Muy Baja",'Mapa de Riesgos'!$AA$13="Leve"),CONCATENATE("R1C",'Mapa de Riesgos'!$O$13),"")</f>
        <v/>
      </c>
      <c r="L46" s="46" t="str">
        <f>IF(AND('Mapa de Riesgos'!$Y$14="Muy Baja",'Mapa de Riesgos'!$AA$14="Leve"),CONCATENATE("R1C",'Mapa de Riesgos'!$O$14),"")</f>
        <v/>
      </c>
      <c r="M46" s="46" t="str">
        <f>IF(AND('Mapa de Riesgos'!$Y$15="Muy Baja",'Mapa de Riesgos'!$AA$15="Leve"),CONCATENATE("R1C",'Mapa de Riesgos'!$O$15),"")</f>
        <v/>
      </c>
      <c r="N46" s="46" t="str">
        <f>IF(AND('Mapa de Riesgos'!$Y$16="Muy Baja",'Mapa de Riesgos'!$AA$16="Leve"),CONCATENATE("R1C",'Mapa de Riesgos'!$O$16),"")</f>
        <v/>
      </c>
      <c r="O46" s="47" t="str">
        <f>IF(AND('Mapa de Riesgos'!$Y$17="Muy Baja",'Mapa de Riesgos'!$AA$17="Leve"),CONCATENATE("R1C",'Mapa de Riesgos'!$O$17),"")</f>
        <v/>
      </c>
      <c r="P46" s="45" t="str">
        <f>IF(AND('Mapa de Riesgos'!$Y$12="Muy Baja",'Mapa de Riesgos'!$AA$12="Menor"),CONCATENATE("R1C",'Mapa de Riesgos'!$O$12),"")</f>
        <v/>
      </c>
      <c r="Q46" s="46" t="str">
        <f>IF(AND('Mapa de Riesgos'!$Y$13="Muy Baja",'Mapa de Riesgos'!$AA$13="Menor"),CONCATENATE("R1C",'Mapa de Riesgos'!$O$13),"")</f>
        <v/>
      </c>
      <c r="R46" s="46" t="str">
        <f>IF(AND('Mapa de Riesgos'!$Y$14="Muy Baja",'Mapa de Riesgos'!$AA$14="Menor"),CONCATENATE("R1C",'Mapa de Riesgos'!$O$14),"")</f>
        <v/>
      </c>
      <c r="S46" s="46" t="str">
        <f>IF(AND('Mapa de Riesgos'!$Y$15="Muy Baja",'Mapa de Riesgos'!$AA$15="Menor"),CONCATENATE("R1C",'Mapa de Riesgos'!$O$15),"")</f>
        <v/>
      </c>
      <c r="T46" s="46" t="str">
        <f>IF(AND('Mapa de Riesgos'!$Y$16="Muy Baja",'Mapa de Riesgos'!$AA$16="Menor"),CONCATENATE("R1C",'Mapa de Riesgos'!$O$16),"")</f>
        <v/>
      </c>
      <c r="U46" s="47" t="str">
        <f>IF(AND('Mapa de Riesgos'!$Y$17="Muy Baja",'Mapa de Riesgos'!$AA$17="Menor"),CONCATENATE("R1C",'Mapa de Riesgos'!$O$17),"")</f>
        <v/>
      </c>
      <c r="V46" s="36" t="str">
        <f>IF(AND('Mapa de Riesgos'!$Y$12="Muy Baja",'Mapa de Riesgos'!$AA$12="Moderado"),CONCATENATE("R1C",'Mapa de Riesgos'!$O$12),"")</f>
        <v/>
      </c>
      <c r="W46" s="54" t="str">
        <f>IF(AND('Mapa de Riesgos'!$Y$13="Muy Baja",'Mapa de Riesgos'!$AA$13="Moderado"),CONCATENATE("R1C",'Mapa de Riesgos'!$O$13),"")</f>
        <v/>
      </c>
      <c r="X46" s="37" t="str">
        <f>IF(AND('Mapa de Riesgos'!$Y$14="Muy Baja",'Mapa de Riesgos'!$AA$14="Moderado"),CONCATENATE("R1C",'Mapa de Riesgos'!$O$14),"")</f>
        <v/>
      </c>
      <c r="Y46" s="37" t="str">
        <f>IF(AND('Mapa de Riesgos'!$Y$15="Muy Baja",'Mapa de Riesgos'!$AA$15="Moderado"),CONCATENATE("R1C",'Mapa de Riesgos'!$O$15),"")</f>
        <v/>
      </c>
      <c r="Z46" s="37" t="str">
        <f>IF(AND('Mapa de Riesgos'!$Y$16="Muy Baja",'Mapa de Riesgos'!$AA$16="Moderado"),CONCATENATE("R1C",'Mapa de Riesgos'!$O$16),"")</f>
        <v/>
      </c>
      <c r="AA46" s="38" t="str">
        <f>IF(AND('Mapa de Riesgos'!$Y$17="Muy Baja",'Mapa de Riesgos'!$AA$17="Moderado"),CONCATENATE("R1C",'Mapa de Riesgos'!$O$17),"")</f>
        <v/>
      </c>
      <c r="AB46" s="18" t="str">
        <f>IF(AND('Mapa de Riesgos'!$Y$12="Muy Baja",'Mapa de Riesgos'!$AA$12="Mayor"),CONCATENATE("R1C",'Mapa de Riesgos'!$O$12),"")</f>
        <v/>
      </c>
      <c r="AC46" s="19" t="str">
        <f>IF(AND('Mapa de Riesgos'!$Y$13="Muy Baja",'Mapa de Riesgos'!$AA$13="Mayor"),CONCATENATE("R1C",'Mapa de Riesgos'!$O$13),"")</f>
        <v/>
      </c>
      <c r="AD46" s="19" t="str">
        <f>IF(AND('Mapa de Riesgos'!$Y$14="Muy Baja",'Mapa de Riesgos'!$AA$14="Mayor"),CONCATENATE("R1C",'Mapa de Riesgos'!$O$14),"")</f>
        <v/>
      </c>
      <c r="AE46" s="19" t="str">
        <f>IF(AND('Mapa de Riesgos'!$Y$15="Muy Baja",'Mapa de Riesgos'!$AA$15="Mayor"),CONCATENATE("R1C",'Mapa de Riesgos'!$O$15),"")</f>
        <v/>
      </c>
      <c r="AF46" s="19" t="str">
        <f>IF(AND('Mapa de Riesgos'!$Y$16="Muy Baja",'Mapa de Riesgos'!$AA$16="Mayor"),CONCATENATE("R1C",'Mapa de Riesgos'!$O$16),"")</f>
        <v/>
      </c>
      <c r="AG46" s="20" t="str">
        <f>IF(AND('Mapa de Riesgos'!$Y$17="Muy Baja",'Mapa de Riesgos'!$AA$17="Mayor"),CONCATENATE("R1C",'Mapa de Riesgos'!$O$17),"")</f>
        <v/>
      </c>
      <c r="AH46" s="21" t="str">
        <f>IF(AND('Mapa de Riesgos'!$Y$12="Muy Baja",'Mapa de Riesgos'!$AA$12="Catastrófico"),CONCATENATE("R1C",'Mapa de Riesgos'!$O$12),"")</f>
        <v/>
      </c>
      <c r="AI46" s="22" t="str">
        <f>IF(AND('Mapa de Riesgos'!$Y$13="Muy Baja",'Mapa de Riesgos'!$AA$13="Catastrófico"),CONCATENATE("R1C",'Mapa de Riesgos'!$O$13),"")</f>
        <v/>
      </c>
      <c r="AJ46" s="22" t="str">
        <f>IF(AND('Mapa de Riesgos'!$Y$14="Muy Baja",'Mapa de Riesgos'!$AA$14="Catastrófico"),CONCATENATE("R1C",'Mapa de Riesgos'!$O$14),"")</f>
        <v/>
      </c>
      <c r="AK46" s="22" t="str">
        <f>IF(AND('Mapa de Riesgos'!$Y$15="Muy Baja",'Mapa de Riesgos'!$AA$15="Catastrófico"),CONCATENATE("R1C",'Mapa de Riesgos'!$O$15),"")</f>
        <v/>
      </c>
      <c r="AL46" s="22" t="str">
        <f>IF(AND('Mapa de Riesgos'!$Y$16="Muy Baja",'Mapa de Riesgos'!$AA$16="Catastrófico"),CONCATENATE("R1C",'Mapa de Riesgos'!$O$16),"")</f>
        <v/>
      </c>
      <c r="AM46" s="23" t="str">
        <f>IF(AND('Mapa de Riesgos'!$Y$17="Muy Baja",'Mapa de Riesgos'!$AA$17="Catastrófico"),CONCATENATE("R1C",'Mapa de Riesgos'!$O$17),"")</f>
        <v/>
      </c>
      <c r="AN46" s="55"/>
      <c r="AO46" s="55"/>
      <c r="AP46" s="55"/>
      <c r="AQ46" s="55"/>
      <c r="AR46" s="55"/>
      <c r="AS46" s="55"/>
      <c r="AT46" s="55"/>
      <c r="AU46" s="55"/>
      <c r="AV46" s="55"/>
      <c r="AW46" s="55"/>
      <c r="AX46" s="55"/>
      <c r="AY46" s="55"/>
      <c r="AZ46" s="55"/>
      <c r="BA46" s="55"/>
      <c r="BB46" s="55"/>
      <c r="BC46" s="55"/>
      <c r="BD46" s="55"/>
      <c r="BE46" s="55"/>
      <c r="BF46" s="55"/>
      <c r="BG46" s="55"/>
      <c r="BH46" s="55"/>
      <c r="BI46" s="55"/>
      <c r="BJ46" s="55"/>
      <c r="BK46" s="55"/>
      <c r="BL46" s="55"/>
      <c r="BM46" s="55"/>
      <c r="BN46" s="55"/>
      <c r="BO46" s="55"/>
      <c r="BP46" s="55"/>
      <c r="BQ46" s="55"/>
      <c r="BR46" s="55"/>
      <c r="BS46" s="55"/>
      <c r="BT46" s="55"/>
      <c r="BU46" s="55"/>
      <c r="BV46" s="55"/>
      <c r="BW46" s="55"/>
      <c r="BX46" s="55"/>
      <c r="BY46" s="55"/>
      <c r="BZ46" s="55"/>
      <c r="CA46" s="55"/>
      <c r="CB46" s="55"/>
    </row>
    <row r="47" spans="1:80" ht="46.5" customHeight="1">
      <c r="A47" s="55"/>
      <c r="B47" s="345"/>
      <c r="C47" s="345"/>
      <c r="D47" s="346"/>
      <c r="E47" s="402"/>
      <c r="F47" s="387"/>
      <c r="G47" s="387"/>
      <c r="H47" s="387"/>
      <c r="I47" s="388"/>
      <c r="J47" s="48" t="str">
        <f>IF(AND('Mapa de Riesgos'!$Y$18="Muy Baja",'Mapa de Riesgos'!$AA$18="Leve"),CONCATENATE("R2C",'Mapa de Riesgos'!$O$18),"")</f>
        <v/>
      </c>
      <c r="K47" s="49" t="str">
        <f>IF(AND('Mapa de Riesgos'!$Y$19="Muy Baja",'Mapa de Riesgos'!$AA$19="Leve"),CONCATENATE("R2C",'Mapa de Riesgos'!$O$19),"")</f>
        <v/>
      </c>
      <c r="L47" s="49" t="str">
        <f>IF(AND('Mapa de Riesgos'!$Y$20="Muy Baja",'Mapa de Riesgos'!$AA$20="Leve"),CONCATENATE("R2C",'Mapa de Riesgos'!$O$20),"")</f>
        <v/>
      </c>
      <c r="M47" s="49" t="str">
        <f>IF(AND('Mapa de Riesgos'!$Y$21="Muy Baja",'Mapa de Riesgos'!$AA$21="Leve"),CONCATENATE("R2C",'Mapa de Riesgos'!$O$21),"")</f>
        <v/>
      </c>
      <c r="N47" s="49" t="str">
        <f>IF(AND('Mapa de Riesgos'!$Y$22="Muy Baja",'Mapa de Riesgos'!$AA$22="Leve"),CONCATENATE("R2C",'Mapa de Riesgos'!$O$22),"")</f>
        <v/>
      </c>
      <c r="O47" s="50" t="str">
        <f>IF(AND('Mapa de Riesgos'!$Y$23="Muy Baja",'Mapa de Riesgos'!$AA$23="Leve"),CONCATENATE("R2C",'Mapa de Riesgos'!$O$23),"")</f>
        <v/>
      </c>
      <c r="P47" s="48" t="str">
        <f>IF(AND('Mapa de Riesgos'!$Y$18="Muy Baja",'Mapa de Riesgos'!$AA$18="Menor"),CONCATENATE("R2C",'Mapa de Riesgos'!$O$18),"")</f>
        <v/>
      </c>
      <c r="Q47" s="49" t="str">
        <f>IF(AND('Mapa de Riesgos'!$Y$19="Muy Baja",'Mapa de Riesgos'!$AA$19="Menor"),CONCATENATE("R2C",'Mapa de Riesgos'!$O$19),"")</f>
        <v/>
      </c>
      <c r="R47" s="49" t="str">
        <f>IF(AND('Mapa de Riesgos'!$Y$20="Muy Baja",'Mapa de Riesgos'!$AA$20="Menor"),CONCATENATE("R2C",'Mapa de Riesgos'!$O$20),"")</f>
        <v/>
      </c>
      <c r="S47" s="49" t="str">
        <f>IF(AND('Mapa de Riesgos'!$Y$21="Muy Baja",'Mapa de Riesgos'!$AA$21="Menor"),CONCATENATE("R2C",'Mapa de Riesgos'!$O$21),"")</f>
        <v/>
      </c>
      <c r="T47" s="49" t="str">
        <f>IF(AND('Mapa de Riesgos'!$Y$22="Muy Baja",'Mapa de Riesgos'!$AA$22="Menor"),CONCATENATE("R2C",'Mapa de Riesgos'!$O$22),"")</f>
        <v/>
      </c>
      <c r="U47" s="50" t="str">
        <f>IF(AND('Mapa de Riesgos'!$Y$23="Muy Baja",'Mapa de Riesgos'!$AA$23="Menor"),CONCATENATE("R2C",'Mapa de Riesgos'!$O$23),"")</f>
        <v/>
      </c>
      <c r="V47" s="39" t="str">
        <f>IF(AND('Mapa de Riesgos'!$Y$18="Muy Baja",'Mapa de Riesgos'!$AA$18="Moderado"),CONCATENATE("R2C",'Mapa de Riesgos'!$O$18),"")</f>
        <v/>
      </c>
      <c r="W47" s="40" t="str">
        <f>IF(AND('Mapa de Riesgos'!$Y$19="Muy Baja",'Mapa de Riesgos'!$AA$19="Moderado"),CONCATENATE("R2C",'Mapa de Riesgos'!$O$19),"")</f>
        <v/>
      </c>
      <c r="X47" s="40" t="str">
        <f>IF(AND('Mapa de Riesgos'!$Y$20="Muy Baja",'Mapa de Riesgos'!$AA$20="Moderado"),CONCATENATE("R2C",'Mapa de Riesgos'!$O$20),"")</f>
        <v/>
      </c>
      <c r="Y47" s="40" t="str">
        <f>IF(AND('Mapa de Riesgos'!$Y$21="Muy Baja",'Mapa de Riesgos'!$AA$21="Moderado"),CONCATENATE("R2C",'Mapa de Riesgos'!$O$21),"")</f>
        <v/>
      </c>
      <c r="Z47" s="40" t="str">
        <f>IF(AND('Mapa de Riesgos'!$Y$22="Muy Baja",'Mapa de Riesgos'!$AA$22="Moderado"),CONCATENATE("R2C",'Mapa de Riesgos'!$O$22),"")</f>
        <v/>
      </c>
      <c r="AA47" s="41" t="str">
        <f>IF(AND('Mapa de Riesgos'!$Y$23="Muy Baja",'Mapa de Riesgos'!$AA$23="Moderado"),CONCATENATE("R2C",'Mapa de Riesgos'!$O$23),"")</f>
        <v/>
      </c>
      <c r="AB47" s="24" t="str">
        <f>IF(AND('Mapa de Riesgos'!$Y$18="Muy Baja",'Mapa de Riesgos'!$AA$18="Mayor"),CONCATENATE("R2C",'Mapa de Riesgos'!$O$18),"")</f>
        <v/>
      </c>
      <c r="AC47" s="25" t="str">
        <f>IF(AND('Mapa de Riesgos'!$Y$19="Muy Baja",'Mapa de Riesgos'!$AA$19="Mayor"),CONCATENATE("R2C",'Mapa de Riesgos'!$O$19),"")</f>
        <v/>
      </c>
      <c r="AD47" s="25" t="str">
        <f>IF(AND('Mapa de Riesgos'!$Y$20="Muy Baja",'Mapa de Riesgos'!$AA$20="Mayor"),CONCATENATE("R2C",'Mapa de Riesgos'!$O$20),"")</f>
        <v/>
      </c>
      <c r="AE47" s="25" t="str">
        <f>IF(AND('Mapa de Riesgos'!$Y$21="Muy Baja",'Mapa de Riesgos'!$AA$21="Mayor"),CONCATENATE("R2C",'Mapa de Riesgos'!$O$21),"")</f>
        <v/>
      </c>
      <c r="AF47" s="25" t="str">
        <f>IF(AND('Mapa de Riesgos'!$Y$22="Muy Baja",'Mapa de Riesgos'!$AA$22="Mayor"),CONCATENATE("R2C",'Mapa de Riesgos'!$O$22),"")</f>
        <v/>
      </c>
      <c r="AG47" s="26" t="str">
        <f>IF(AND('Mapa de Riesgos'!$Y$23="Muy Baja",'Mapa de Riesgos'!$AA$23="Mayor"),CONCATENATE("R2C",'Mapa de Riesgos'!$O$23),"")</f>
        <v/>
      </c>
      <c r="AH47" s="27" t="str">
        <f>IF(AND('Mapa de Riesgos'!$Y$18="Muy Baja",'Mapa de Riesgos'!$AA$18="Catastrófico"),CONCATENATE("R2C",'Mapa de Riesgos'!$O$18),"")</f>
        <v/>
      </c>
      <c r="AI47" s="28" t="str">
        <f>IF(AND('Mapa de Riesgos'!$Y$19="Muy Baja",'Mapa de Riesgos'!$AA$19="Catastrófico"),CONCATENATE("R2C",'Mapa de Riesgos'!$O$19),"")</f>
        <v/>
      </c>
      <c r="AJ47" s="28" t="str">
        <f>IF(AND('Mapa de Riesgos'!$Y$20="Muy Baja",'Mapa de Riesgos'!$AA$20="Catastrófico"),CONCATENATE("R2C",'Mapa de Riesgos'!$O$20),"")</f>
        <v/>
      </c>
      <c r="AK47" s="28" t="str">
        <f>IF(AND('Mapa de Riesgos'!$Y$21="Muy Baja",'Mapa de Riesgos'!$AA$21="Catastrófico"),CONCATENATE("R2C",'Mapa de Riesgos'!$O$21),"")</f>
        <v/>
      </c>
      <c r="AL47" s="28" t="str">
        <f>IF(AND('Mapa de Riesgos'!$Y$22="Muy Baja",'Mapa de Riesgos'!$AA$22="Catastrófico"),CONCATENATE("R2C",'Mapa de Riesgos'!$O$22),"")</f>
        <v/>
      </c>
      <c r="AM47" s="29" t="str">
        <f>IF(AND('Mapa de Riesgos'!$Y$23="Muy Baja",'Mapa de Riesgos'!$AA$23="Catastrófico"),CONCATENATE("R2C",'Mapa de Riesgos'!$O$23),"")</f>
        <v/>
      </c>
      <c r="AN47" s="55"/>
      <c r="AO47" s="55"/>
      <c r="AP47" s="55"/>
      <c r="AQ47" s="55"/>
      <c r="AR47" s="55"/>
      <c r="AS47" s="55"/>
      <c r="AT47" s="55"/>
      <c r="AU47" s="55"/>
      <c r="AV47" s="55"/>
      <c r="AW47" s="55"/>
      <c r="AX47" s="55"/>
      <c r="AY47" s="55"/>
      <c r="AZ47" s="55"/>
      <c r="BA47" s="55"/>
      <c r="BB47" s="55"/>
      <c r="BC47" s="55"/>
      <c r="BD47" s="55"/>
      <c r="BE47" s="55"/>
      <c r="BF47" s="55"/>
      <c r="BG47" s="55"/>
      <c r="BH47" s="55"/>
      <c r="BI47" s="55"/>
      <c r="BJ47" s="55"/>
      <c r="BK47" s="55"/>
      <c r="BL47" s="55"/>
      <c r="BM47" s="55"/>
      <c r="BN47" s="55"/>
      <c r="BO47" s="55"/>
      <c r="BP47" s="55"/>
      <c r="BQ47" s="55"/>
      <c r="BR47" s="55"/>
      <c r="BS47" s="55"/>
      <c r="BT47" s="55"/>
      <c r="BU47" s="55"/>
      <c r="BV47" s="55"/>
      <c r="BW47" s="55"/>
      <c r="BX47" s="55"/>
      <c r="BY47" s="55"/>
      <c r="BZ47" s="55"/>
      <c r="CA47" s="55"/>
      <c r="CB47" s="55"/>
    </row>
    <row r="48" spans="1:80" ht="15" customHeight="1">
      <c r="A48" s="55"/>
      <c r="B48" s="345"/>
      <c r="C48" s="345"/>
      <c r="D48" s="346"/>
      <c r="E48" s="402"/>
      <c r="F48" s="387"/>
      <c r="G48" s="387"/>
      <c r="H48" s="387"/>
      <c r="I48" s="388"/>
      <c r="J48" s="48" t="str">
        <f>IF(AND('Mapa de Riesgos'!$Y$24="Muy Baja",'Mapa de Riesgos'!$AA$24="Leve"),CONCATENATE("R3C",'Mapa de Riesgos'!$O$24),"")</f>
        <v/>
      </c>
      <c r="K48" s="49" t="str">
        <f>IF(AND('Mapa de Riesgos'!$Y$25="Muy Baja",'Mapa de Riesgos'!$AA$25="Leve"),CONCATENATE("R3C",'Mapa de Riesgos'!$O$25),"")</f>
        <v/>
      </c>
      <c r="L48" s="49" t="str">
        <f>IF(AND('Mapa de Riesgos'!$Y$26="Muy Baja",'Mapa de Riesgos'!$AA$26="Leve"),CONCATENATE("R3C",'Mapa de Riesgos'!$O$26),"")</f>
        <v/>
      </c>
      <c r="M48" s="49" t="str">
        <f>IF(AND('Mapa de Riesgos'!$Y$27="Muy Baja",'Mapa de Riesgos'!$AA$27="Leve"),CONCATENATE("R3C",'Mapa de Riesgos'!$O$27),"")</f>
        <v/>
      </c>
      <c r="N48" s="49" t="str">
        <f>IF(AND('Mapa de Riesgos'!$Y$28="Muy Baja",'Mapa de Riesgos'!$AA$28="Leve"),CONCATENATE("R3C",'Mapa de Riesgos'!$O$28),"")</f>
        <v/>
      </c>
      <c r="O48" s="50" t="str">
        <f>IF(AND('Mapa de Riesgos'!$Y$29="Muy Baja",'Mapa de Riesgos'!$AA$29="Leve"),CONCATENATE("R3C",'Mapa de Riesgos'!$O$29),"")</f>
        <v/>
      </c>
      <c r="P48" s="48" t="str">
        <f>IF(AND('Mapa de Riesgos'!$Y$24="Muy Baja",'Mapa de Riesgos'!$AA$24="Menor"),CONCATENATE("R3C",'Mapa de Riesgos'!$O$24),"")</f>
        <v/>
      </c>
      <c r="Q48" s="49" t="str">
        <f>IF(AND('Mapa de Riesgos'!$Y$25="Muy Baja",'Mapa de Riesgos'!$AA$25="Menor"),CONCATENATE("R3C",'Mapa de Riesgos'!$O$25),"")</f>
        <v/>
      </c>
      <c r="R48" s="49" t="str">
        <f>IF(AND('Mapa de Riesgos'!$Y$26="Muy Baja",'Mapa de Riesgos'!$AA$26="Menor"),CONCATENATE("R3C",'Mapa de Riesgos'!$O$26),"")</f>
        <v/>
      </c>
      <c r="S48" s="49" t="str">
        <f>IF(AND('Mapa de Riesgos'!$Y$27="Muy Baja",'Mapa de Riesgos'!$AA$27="Menor"),CONCATENATE("R3C",'Mapa de Riesgos'!$O$27),"")</f>
        <v/>
      </c>
      <c r="T48" s="49" t="str">
        <f>IF(AND('Mapa de Riesgos'!$Y$28="Muy Baja",'Mapa de Riesgos'!$AA$28="Menor"),CONCATENATE("R3C",'Mapa de Riesgos'!$O$28),"")</f>
        <v/>
      </c>
      <c r="U48" s="50" t="str">
        <f>IF(AND('Mapa de Riesgos'!$Y$29="Muy Baja",'Mapa de Riesgos'!$AA$29="Menor"),CONCATENATE("R3C",'Mapa de Riesgos'!$O$29),"")</f>
        <v/>
      </c>
      <c r="V48" s="39" t="str">
        <f>IF(AND('Mapa de Riesgos'!$Y$24="Muy Baja",'Mapa de Riesgos'!$AA$24="Moderado"),CONCATENATE("R3C",'Mapa de Riesgos'!$O$24),"")</f>
        <v/>
      </c>
      <c r="W48" s="40" t="str">
        <f>IF(AND('Mapa de Riesgos'!$Y$25="Muy Baja",'Mapa de Riesgos'!$AA$25="Moderado"),CONCATENATE("R3C",'Mapa de Riesgos'!$O$25),"")</f>
        <v/>
      </c>
      <c r="X48" s="40" t="str">
        <f>IF(AND('Mapa de Riesgos'!$Y$26="Muy Baja",'Mapa de Riesgos'!$AA$26="Moderado"),CONCATENATE("R3C",'Mapa de Riesgos'!$O$26),"")</f>
        <v/>
      </c>
      <c r="Y48" s="40" t="str">
        <f>IF(AND('Mapa de Riesgos'!$Y$27="Muy Baja",'Mapa de Riesgos'!$AA$27="Moderado"),CONCATENATE("R3C",'Mapa de Riesgos'!$O$27),"")</f>
        <v/>
      </c>
      <c r="Z48" s="40" t="str">
        <f>IF(AND('Mapa de Riesgos'!$Y$28="Muy Baja",'Mapa de Riesgos'!$AA$28="Moderado"),CONCATENATE("R3C",'Mapa de Riesgos'!$O$28),"")</f>
        <v/>
      </c>
      <c r="AA48" s="41" t="str">
        <f>IF(AND('Mapa de Riesgos'!$Y$29="Muy Baja",'Mapa de Riesgos'!$AA$29="Moderado"),CONCATENATE("R3C",'Mapa de Riesgos'!$O$29),"")</f>
        <v/>
      </c>
      <c r="AB48" s="24" t="str">
        <f>IF(AND('Mapa de Riesgos'!$Y$24="Muy Baja",'Mapa de Riesgos'!$AA$24="Mayor"),CONCATENATE("R3C",'Mapa de Riesgos'!$O$24),"")</f>
        <v/>
      </c>
      <c r="AC48" s="25" t="str">
        <f>IF(AND('Mapa de Riesgos'!$Y$25="Muy Baja",'Mapa de Riesgos'!$AA$25="Mayor"),CONCATENATE("R3C",'Mapa de Riesgos'!$O$25),"")</f>
        <v/>
      </c>
      <c r="AD48" s="25" t="str">
        <f>IF(AND('Mapa de Riesgos'!$Y$26="Muy Baja",'Mapa de Riesgos'!$AA$26="Mayor"),CONCATENATE("R3C",'Mapa de Riesgos'!$O$26),"")</f>
        <v/>
      </c>
      <c r="AE48" s="25" t="str">
        <f>IF(AND('Mapa de Riesgos'!$Y$27="Muy Baja",'Mapa de Riesgos'!$AA$27="Mayor"),CONCATENATE("R3C",'Mapa de Riesgos'!$O$27),"")</f>
        <v/>
      </c>
      <c r="AF48" s="25" t="str">
        <f>IF(AND('Mapa de Riesgos'!$Y$28="Muy Baja",'Mapa de Riesgos'!$AA$28="Mayor"),CONCATENATE("R3C",'Mapa de Riesgos'!$O$28),"")</f>
        <v/>
      </c>
      <c r="AG48" s="26" t="str">
        <f>IF(AND('Mapa de Riesgos'!$Y$29="Muy Baja",'Mapa de Riesgos'!$AA$29="Mayor"),CONCATENATE("R3C",'Mapa de Riesgos'!$O$29),"")</f>
        <v/>
      </c>
      <c r="AH48" s="27" t="str">
        <f>IF(AND('Mapa de Riesgos'!$Y$24="Muy Baja",'Mapa de Riesgos'!$AA$24="Catastrófico"),CONCATENATE("R3C",'Mapa de Riesgos'!$O$24),"")</f>
        <v/>
      </c>
      <c r="AI48" s="28" t="str">
        <f>IF(AND('Mapa de Riesgos'!$Y$25="Muy Baja",'Mapa de Riesgos'!$AA$25="Catastrófico"),CONCATENATE("R3C",'Mapa de Riesgos'!$O$25),"")</f>
        <v/>
      </c>
      <c r="AJ48" s="28" t="str">
        <f>IF(AND('Mapa de Riesgos'!$Y$26="Muy Baja",'Mapa de Riesgos'!$AA$26="Catastrófico"),CONCATENATE("R3C",'Mapa de Riesgos'!$O$26),"")</f>
        <v/>
      </c>
      <c r="AK48" s="28" t="str">
        <f>IF(AND('Mapa de Riesgos'!$Y$27="Muy Baja",'Mapa de Riesgos'!$AA$27="Catastrófico"),CONCATENATE("R3C",'Mapa de Riesgos'!$O$27),"")</f>
        <v/>
      </c>
      <c r="AL48" s="28" t="str">
        <f>IF(AND('Mapa de Riesgos'!$Y$28="Muy Baja",'Mapa de Riesgos'!$AA$28="Catastrófico"),CONCATENATE("R3C",'Mapa de Riesgos'!$O$28),"")</f>
        <v/>
      </c>
      <c r="AM48" s="29" t="str">
        <f>IF(AND('Mapa de Riesgos'!$Y$29="Muy Baja",'Mapa de Riesgos'!$AA$29="Catastrófico"),CONCATENATE("R3C",'Mapa de Riesgos'!$O$29),"")</f>
        <v/>
      </c>
      <c r="AN48" s="55"/>
      <c r="AO48" s="55"/>
      <c r="AP48" s="55"/>
      <c r="AQ48" s="55"/>
      <c r="AR48" s="55"/>
      <c r="AS48" s="55"/>
      <c r="AT48" s="55"/>
      <c r="AU48" s="55"/>
      <c r="AV48" s="55"/>
      <c r="AW48" s="55"/>
      <c r="AX48" s="55"/>
      <c r="AY48" s="55"/>
      <c r="AZ48" s="55"/>
      <c r="BA48" s="55"/>
      <c r="BB48" s="55"/>
      <c r="BC48" s="55"/>
      <c r="BD48" s="55"/>
      <c r="BE48" s="55"/>
      <c r="BF48" s="55"/>
      <c r="BG48" s="55"/>
      <c r="BH48" s="55"/>
      <c r="BI48" s="55"/>
      <c r="BJ48" s="55"/>
      <c r="BK48" s="55"/>
      <c r="BL48" s="55"/>
      <c r="BM48" s="55"/>
      <c r="BN48" s="55"/>
      <c r="BO48" s="55"/>
      <c r="BP48" s="55"/>
      <c r="BQ48" s="55"/>
      <c r="BR48" s="55"/>
      <c r="BS48" s="55"/>
      <c r="BT48" s="55"/>
      <c r="BU48" s="55"/>
      <c r="BV48" s="55"/>
      <c r="BW48" s="55"/>
      <c r="BX48" s="55"/>
      <c r="BY48" s="55"/>
      <c r="BZ48" s="55"/>
      <c r="CA48" s="55"/>
      <c r="CB48" s="55"/>
    </row>
    <row r="49" spans="1:80" ht="15" customHeight="1">
      <c r="A49" s="55"/>
      <c r="B49" s="345"/>
      <c r="C49" s="345"/>
      <c r="D49" s="346"/>
      <c r="E49" s="386"/>
      <c r="F49" s="387"/>
      <c r="G49" s="387"/>
      <c r="H49" s="387"/>
      <c r="I49" s="388"/>
      <c r="J49" s="48" t="str">
        <f>IF(AND('Mapa de Riesgos'!$Y$30="Muy Baja",'Mapa de Riesgos'!$AA$30="Leve"),CONCATENATE("R4C",'Mapa de Riesgos'!$O$30),"")</f>
        <v/>
      </c>
      <c r="K49" s="49" t="str">
        <f>IF(AND('Mapa de Riesgos'!$Y$31="Muy Baja",'Mapa de Riesgos'!$AA$31="Leve"),CONCATENATE("R4C",'Mapa de Riesgos'!$O$31),"")</f>
        <v/>
      </c>
      <c r="L49" s="49" t="str">
        <f>IF(AND('Mapa de Riesgos'!$Y$32="Muy Baja",'Mapa de Riesgos'!$AA$32="Leve"),CONCATENATE("R4C",'Mapa de Riesgos'!$O$32),"")</f>
        <v/>
      </c>
      <c r="M49" s="49" t="str">
        <f>IF(AND('Mapa de Riesgos'!$Y$33="Muy Baja",'Mapa de Riesgos'!$AA$33="Leve"),CONCATENATE("R4C",'Mapa de Riesgos'!$O$33),"")</f>
        <v/>
      </c>
      <c r="N49" s="49" t="str">
        <f>IF(AND('Mapa de Riesgos'!$Y$34="Muy Baja",'Mapa de Riesgos'!$AA$34="Leve"),CONCATENATE("R4C",'Mapa de Riesgos'!$O$34),"")</f>
        <v/>
      </c>
      <c r="O49" s="50" t="str">
        <f>IF(AND('Mapa de Riesgos'!$Y$35="Muy Baja",'Mapa de Riesgos'!$AA$35="Leve"),CONCATENATE("R4C",'Mapa de Riesgos'!$O$35),"")</f>
        <v/>
      </c>
      <c r="P49" s="48" t="str">
        <f>IF(AND('Mapa de Riesgos'!$Y$30="Muy Baja",'Mapa de Riesgos'!$AA$30="Menor"),CONCATENATE("R4C",'Mapa de Riesgos'!$O$30),"")</f>
        <v/>
      </c>
      <c r="Q49" s="49" t="str">
        <f>IF(AND('Mapa de Riesgos'!$Y$31="Muy Baja",'Mapa de Riesgos'!$AA$31="Menor"),CONCATENATE("R4C",'Mapa de Riesgos'!$O$31),"")</f>
        <v/>
      </c>
      <c r="R49" s="49" t="str">
        <f>IF(AND('Mapa de Riesgos'!$Y$32="Muy Baja",'Mapa de Riesgos'!$AA$32="Menor"),CONCATENATE("R4C",'Mapa de Riesgos'!$O$32),"")</f>
        <v/>
      </c>
      <c r="S49" s="49" t="str">
        <f>IF(AND('Mapa de Riesgos'!$Y$33="Muy Baja",'Mapa de Riesgos'!$AA$33="Menor"),CONCATENATE("R4C",'Mapa de Riesgos'!$O$33),"")</f>
        <v/>
      </c>
      <c r="T49" s="49" t="str">
        <f>IF(AND('Mapa de Riesgos'!$Y$34="Muy Baja",'Mapa de Riesgos'!$AA$34="Menor"),CONCATENATE("R4C",'Mapa de Riesgos'!$O$34),"")</f>
        <v/>
      </c>
      <c r="U49" s="50" t="str">
        <f>IF(AND('Mapa de Riesgos'!$Y$35="Muy Baja",'Mapa de Riesgos'!$AA$35="Menor"),CONCATENATE("R4C",'Mapa de Riesgos'!$O$35),"")</f>
        <v/>
      </c>
      <c r="V49" s="39" t="str">
        <f>IF(AND('Mapa de Riesgos'!$Y$30="Muy Baja",'Mapa de Riesgos'!$AA$30="Moderado"),CONCATENATE("R4C",'Mapa de Riesgos'!$O$30),"")</f>
        <v/>
      </c>
      <c r="W49" s="40" t="str">
        <f>IF(AND('Mapa de Riesgos'!$Y$31="Muy Baja",'Mapa de Riesgos'!$AA$31="Moderado"),CONCATENATE("R4C",'Mapa de Riesgos'!$O$31),"")</f>
        <v/>
      </c>
      <c r="X49" s="40" t="str">
        <f>IF(AND('Mapa de Riesgos'!$Y$32="Muy Baja",'Mapa de Riesgos'!$AA$32="Moderado"),CONCATENATE("R4C",'Mapa de Riesgos'!$O$32),"")</f>
        <v/>
      </c>
      <c r="Y49" s="40" t="str">
        <f>IF(AND('Mapa de Riesgos'!$Y$33="Muy Baja",'Mapa de Riesgos'!$AA$33="Moderado"),CONCATENATE("R4C",'Mapa de Riesgos'!$O$33),"")</f>
        <v/>
      </c>
      <c r="Z49" s="40" t="str">
        <f>IF(AND('Mapa de Riesgos'!$Y$34="Muy Baja",'Mapa de Riesgos'!$AA$34="Moderado"),CONCATENATE("R4C",'Mapa de Riesgos'!$O$34),"")</f>
        <v/>
      </c>
      <c r="AA49" s="41" t="str">
        <f>IF(AND('Mapa de Riesgos'!$Y$35="Muy Baja",'Mapa de Riesgos'!$AA$35="Moderado"),CONCATENATE("R4C",'Mapa de Riesgos'!$O$35),"")</f>
        <v/>
      </c>
      <c r="AB49" s="24" t="str">
        <f>IF(AND('Mapa de Riesgos'!$Y$30="Muy Baja",'Mapa de Riesgos'!$AA$30="Mayor"),CONCATENATE("R4C",'Mapa de Riesgos'!$O$30),"")</f>
        <v/>
      </c>
      <c r="AC49" s="25" t="str">
        <f>IF(AND('Mapa de Riesgos'!$Y$31="Muy Baja",'Mapa de Riesgos'!$AA$31="Mayor"),CONCATENATE("R4C",'Mapa de Riesgos'!$O$31),"")</f>
        <v/>
      </c>
      <c r="AD49" s="25" t="str">
        <f>IF(AND('Mapa de Riesgos'!$Y$32="Muy Baja",'Mapa de Riesgos'!$AA$32="Mayor"),CONCATENATE("R4C",'Mapa de Riesgos'!$O$32),"")</f>
        <v/>
      </c>
      <c r="AE49" s="25" t="str">
        <f>IF(AND('Mapa de Riesgos'!$Y$33="Muy Baja",'Mapa de Riesgos'!$AA$33="Mayor"),CONCATENATE("R4C",'Mapa de Riesgos'!$O$33),"")</f>
        <v/>
      </c>
      <c r="AF49" s="25" t="str">
        <f>IF(AND('Mapa de Riesgos'!$Y$34="Muy Baja",'Mapa de Riesgos'!$AA$34="Mayor"),CONCATENATE("R4C",'Mapa de Riesgos'!$O$34),"")</f>
        <v/>
      </c>
      <c r="AG49" s="26" t="str">
        <f>IF(AND('Mapa de Riesgos'!$Y$35="Muy Baja",'Mapa de Riesgos'!$AA$35="Mayor"),CONCATENATE("R4C",'Mapa de Riesgos'!$O$35),"")</f>
        <v/>
      </c>
      <c r="AH49" s="27" t="str">
        <f>IF(AND('Mapa de Riesgos'!$Y$30="Muy Baja",'Mapa de Riesgos'!$AA$30="Catastrófico"),CONCATENATE("R4C",'Mapa de Riesgos'!$O$30),"")</f>
        <v/>
      </c>
      <c r="AI49" s="28" t="str">
        <f>IF(AND('Mapa de Riesgos'!$Y$31="Muy Baja",'Mapa de Riesgos'!$AA$31="Catastrófico"),CONCATENATE("R4C",'Mapa de Riesgos'!$O$31),"")</f>
        <v/>
      </c>
      <c r="AJ49" s="28" t="str">
        <f>IF(AND('Mapa de Riesgos'!$Y$32="Muy Baja",'Mapa de Riesgos'!$AA$32="Catastrófico"),CONCATENATE("R4C",'Mapa de Riesgos'!$O$32),"")</f>
        <v/>
      </c>
      <c r="AK49" s="28" t="str">
        <f>IF(AND('Mapa de Riesgos'!$Y$33="Muy Baja",'Mapa de Riesgos'!$AA$33="Catastrófico"),CONCATENATE("R4C",'Mapa de Riesgos'!$O$33),"")</f>
        <v/>
      </c>
      <c r="AL49" s="28" t="str">
        <f>IF(AND('Mapa de Riesgos'!$Y$34="Muy Baja",'Mapa de Riesgos'!$AA$34="Catastrófico"),CONCATENATE("R4C",'Mapa de Riesgos'!$O$34),"")</f>
        <v/>
      </c>
      <c r="AM49" s="29" t="str">
        <f>IF(AND('Mapa de Riesgos'!$Y$35="Muy Baja",'Mapa de Riesgos'!$AA$35="Catastrófico"),CONCATENATE("R4C",'Mapa de Riesgos'!$O$35),"")</f>
        <v/>
      </c>
      <c r="AN49" s="55"/>
      <c r="AO49" s="55"/>
      <c r="AP49" s="55"/>
      <c r="AQ49" s="55"/>
      <c r="AR49" s="55"/>
      <c r="AS49" s="55"/>
      <c r="AT49" s="55"/>
      <c r="AU49" s="55"/>
      <c r="AV49" s="55"/>
      <c r="AW49" s="55"/>
      <c r="AX49" s="55"/>
      <c r="AY49" s="55"/>
      <c r="AZ49" s="55"/>
      <c r="BA49" s="55"/>
      <c r="BB49" s="55"/>
      <c r="BC49" s="55"/>
      <c r="BD49" s="55"/>
      <c r="BE49" s="55"/>
      <c r="BF49" s="55"/>
      <c r="BG49" s="55"/>
      <c r="BH49" s="55"/>
      <c r="BI49" s="55"/>
      <c r="BJ49" s="55"/>
      <c r="BK49" s="55"/>
      <c r="BL49" s="55"/>
      <c r="BM49" s="55"/>
      <c r="BN49" s="55"/>
      <c r="BO49" s="55"/>
      <c r="BP49" s="55"/>
      <c r="BQ49" s="55"/>
      <c r="BR49" s="55"/>
      <c r="BS49" s="55"/>
      <c r="BT49" s="55"/>
      <c r="BU49" s="55"/>
      <c r="BV49" s="55"/>
      <c r="BW49" s="55"/>
      <c r="BX49" s="55"/>
      <c r="BY49" s="55"/>
      <c r="BZ49" s="55"/>
      <c r="CA49" s="55"/>
      <c r="CB49" s="55"/>
    </row>
    <row r="50" spans="1:80" ht="15" customHeight="1">
      <c r="A50" s="55"/>
      <c r="B50" s="345"/>
      <c r="C50" s="345"/>
      <c r="D50" s="346"/>
      <c r="E50" s="386"/>
      <c r="F50" s="387"/>
      <c r="G50" s="387"/>
      <c r="H50" s="387"/>
      <c r="I50" s="388"/>
      <c r="J50" s="48" t="str">
        <f>IF(AND('Mapa de Riesgos'!$Y$36="Muy Baja",'Mapa de Riesgos'!$AA$36="Leve"),CONCATENATE("R5C",'Mapa de Riesgos'!$O$36),"")</f>
        <v/>
      </c>
      <c r="K50" s="49" t="str">
        <f>IF(AND('Mapa de Riesgos'!$Y$37="Muy Baja",'Mapa de Riesgos'!$AA$37="Leve"),CONCATENATE("R5C",'Mapa de Riesgos'!$O$37),"")</f>
        <v/>
      </c>
      <c r="L50" s="49" t="str">
        <f>IF(AND('Mapa de Riesgos'!$Y$38="Muy Baja",'Mapa de Riesgos'!$AA$38="Leve"),CONCATENATE("R5C",'Mapa de Riesgos'!$O$38),"")</f>
        <v/>
      </c>
      <c r="M50" s="49" t="str">
        <f>IF(AND('Mapa de Riesgos'!$Y$39="Muy Baja",'Mapa de Riesgos'!$AA$39="Leve"),CONCATENATE("R5C",'Mapa de Riesgos'!$O$39),"")</f>
        <v/>
      </c>
      <c r="N50" s="49" t="str">
        <f>IF(AND('Mapa de Riesgos'!$Y$40="Muy Baja",'Mapa de Riesgos'!$AA$40="Leve"),CONCATENATE("R5C",'Mapa de Riesgos'!$O$40),"")</f>
        <v/>
      </c>
      <c r="O50" s="50" t="str">
        <f>IF(AND('Mapa de Riesgos'!$Y$41="Muy Baja",'Mapa de Riesgos'!$AA$41="Leve"),CONCATENATE("R5C",'Mapa de Riesgos'!$O$41),"")</f>
        <v/>
      </c>
      <c r="P50" s="48" t="str">
        <f>IF(AND('Mapa de Riesgos'!$Y$36="Muy Baja",'Mapa de Riesgos'!$AA$36="Menor"),CONCATENATE("R5C",'Mapa de Riesgos'!$O$36),"")</f>
        <v/>
      </c>
      <c r="Q50" s="49" t="str">
        <f>IF(AND('Mapa de Riesgos'!$Y$37="Muy Baja",'Mapa de Riesgos'!$AA$37="Menor"),CONCATENATE("R5C",'Mapa de Riesgos'!$O$37),"")</f>
        <v/>
      </c>
      <c r="R50" s="49" t="str">
        <f>IF(AND('Mapa de Riesgos'!$Y$38="Muy Baja",'Mapa de Riesgos'!$AA$38="Menor"),CONCATENATE("R5C",'Mapa de Riesgos'!$O$38),"")</f>
        <v/>
      </c>
      <c r="S50" s="49" t="str">
        <f>IF(AND('Mapa de Riesgos'!$Y$39="Muy Baja",'Mapa de Riesgos'!$AA$39="Menor"),CONCATENATE("R5C",'Mapa de Riesgos'!$O$39),"")</f>
        <v/>
      </c>
      <c r="T50" s="49" t="str">
        <f>IF(AND('Mapa de Riesgos'!$Y$40="Muy Baja",'Mapa de Riesgos'!$AA$40="Menor"),CONCATENATE("R5C",'Mapa de Riesgos'!$O$40),"")</f>
        <v/>
      </c>
      <c r="U50" s="50" t="str">
        <f>IF(AND('Mapa de Riesgos'!$Y$41="Muy Baja",'Mapa de Riesgos'!$AA$41="Menor"),CONCATENATE("R5C",'Mapa de Riesgos'!$O$41),"")</f>
        <v/>
      </c>
      <c r="V50" s="39" t="str">
        <f>IF(AND('Mapa de Riesgos'!$Y$36="Muy Baja",'Mapa de Riesgos'!$AA$36="Moderado"),CONCATENATE("R5C",'Mapa de Riesgos'!$O$36),"")</f>
        <v/>
      </c>
      <c r="W50" s="40" t="str">
        <f>IF(AND('Mapa de Riesgos'!$Y$37="Muy Baja",'Mapa de Riesgos'!$AA$37="Moderado"),CONCATENATE("R5C",'Mapa de Riesgos'!$O$37),"")</f>
        <v/>
      </c>
      <c r="X50" s="40" t="str">
        <f>IF(AND('Mapa de Riesgos'!$Y$38="Muy Baja",'Mapa de Riesgos'!$AA$38="Moderado"),CONCATENATE("R5C",'Mapa de Riesgos'!$O$38),"")</f>
        <v/>
      </c>
      <c r="Y50" s="40" t="str">
        <f>IF(AND('Mapa de Riesgos'!$Y$39="Muy Baja",'Mapa de Riesgos'!$AA$39="Moderado"),CONCATENATE("R5C",'Mapa de Riesgos'!$O$39),"")</f>
        <v/>
      </c>
      <c r="Z50" s="40" t="str">
        <f>IF(AND('Mapa de Riesgos'!$Y$40="Muy Baja",'Mapa de Riesgos'!$AA$40="Moderado"),CONCATENATE("R5C",'Mapa de Riesgos'!$O$40),"")</f>
        <v/>
      </c>
      <c r="AA50" s="41" t="str">
        <f>IF(AND('Mapa de Riesgos'!$Y$41="Muy Baja",'Mapa de Riesgos'!$AA$41="Moderado"),CONCATENATE("R5C",'Mapa de Riesgos'!$O$41),"")</f>
        <v/>
      </c>
      <c r="AB50" s="24" t="str">
        <f>IF(AND('Mapa de Riesgos'!$Y$36="Muy Baja",'Mapa de Riesgos'!$AA$36="Mayor"),CONCATENATE("R5C",'Mapa de Riesgos'!$O$36),"")</f>
        <v/>
      </c>
      <c r="AC50" s="25" t="str">
        <f>IF(AND('Mapa de Riesgos'!$Y$37="Muy Baja",'Mapa de Riesgos'!$AA$37="Mayor"),CONCATENATE("R5C",'Mapa de Riesgos'!$O$37),"")</f>
        <v/>
      </c>
      <c r="AD50" s="25" t="str">
        <f>IF(AND('Mapa de Riesgos'!$Y$38="Muy Baja",'Mapa de Riesgos'!$AA$38="Mayor"),CONCATENATE("R5C",'Mapa de Riesgos'!$O$38),"")</f>
        <v/>
      </c>
      <c r="AE50" s="25" t="str">
        <f>IF(AND('Mapa de Riesgos'!$Y$39="Muy Baja",'Mapa de Riesgos'!$AA$39="Mayor"),CONCATENATE("R5C",'Mapa de Riesgos'!$O$39),"")</f>
        <v/>
      </c>
      <c r="AF50" s="25" t="str">
        <f>IF(AND('Mapa de Riesgos'!$Y$40="Muy Baja",'Mapa de Riesgos'!$AA$40="Mayor"),CONCATENATE("R5C",'Mapa de Riesgos'!$O$40),"")</f>
        <v/>
      </c>
      <c r="AG50" s="26" t="str">
        <f>IF(AND('Mapa de Riesgos'!$Y$41="Muy Baja",'Mapa de Riesgos'!$AA$41="Mayor"),CONCATENATE("R5C",'Mapa de Riesgos'!$O$41),"")</f>
        <v/>
      </c>
      <c r="AH50" s="27" t="str">
        <f>IF(AND('Mapa de Riesgos'!$Y$36="Muy Baja",'Mapa de Riesgos'!$AA$36="Catastrófico"),CONCATENATE("R5C",'Mapa de Riesgos'!$O$36),"")</f>
        <v/>
      </c>
      <c r="AI50" s="28" t="str">
        <f>IF(AND('Mapa de Riesgos'!$Y$37="Muy Baja",'Mapa de Riesgos'!$AA$37="Catastrófico"),CONCATENATE("R5C",'Mapa de Riesgos'!$O$37),"")</f>
        <v/>
      </c>
      <c r="AJ50" s="28" t="str">
        <f>IF(AND('Mapa de Riesgos'!$Y$38="Muy Baja",'Mapa de Riesgos'!$AA$38="Catastrófico"),CONCATENATE("R5C",'Mapa de Riesgos'!$O$38),"")</f>
        <v/>
      </c>
      <c r="AK50" s="28" t="str">
        <f>IF(AND('Mapa de Riesgos'!$Y$39="Muy Baja",'Mapa de Riesgos'!$AA$39="Catastrófico"),CONCATENATE("R5C",'Mapa de Riesgos'!$O$39),"")</f>
        <v/>
      </c>
      <c r="AL50" s="28" t="str">
        <f>IF(AND('Mapa de Riesgos'!$Y$40="Muy Baja",'Mapa de Riesgos'!$AA$40="Catastrófico"),CONCATENATE("R5C",'Mapa de Riesgos'!$O$40),"")</f>
        <v/>
      </c>
      <c r="AM50" s="29" t="str">
        <f>IF(AND('Mapa de Riesgos'!$Y$41="Muy Baja",'Mapa de Riesgos'!$AA$41="Catastrófico"),CONCATENATE("R5C",'Mapa de Riesgos'!$O$41),"")</f>
        <v/>
      </c>
      <c r="AN50" s="55"/>
      <c r="AO50" s="55"/>
      <c r="AP50" s="55"/>
      <c r="AQ50" s="55"/>
      <c r="AR50" s="55"/>
      <c r="AS50" s="55"/>
      <c r="AT50" s="55"/>
      <c r="AU50" s="55"/>
      <c r="AV50" s="55"/>
      <c r="AW50" s="55"/>
      <c r="AX50" s="55"/>
      <c r="AY50" s="55"/>
      <c r="AZ50" s="55"/>
      <c r="BA50" s="55"/>
      <c r="BB50" s="55"/>
      <c r="BC50" s="55"/>
      <c r="BD50" s="55"/>
      <c r="BE50" s="55"/>
      <c r="BF50" s="55"/>
      <c r="BG50" s="55"/>
      <c r="BH50" s="55"/>
      <c r="BI50" s="55"/>
      <c r="BJ50" s="55"/>
      <c r="BK50" s="55"/>
      <c r="BL50" s="55"/>
      <c r="BM50" s="55"/>
      <c r="BN50" s="55"/>
      <c r="BO50" s="55"/>
      <c r="BP50" s="55"/>
      <c r="BQ50" s="55"/>
      <c r="BR50" s="55"/>
      <c r="BS50" s="55"/>
      <c r="BT50" s="55"/>
      <c r="BU50" s="55"/>
      <c r="BV50" s="55"/>
      <c r="BW50" s="55"/>
      <c r="BX50" s="55"/>
      <c r="BY50" s="55"/>
      <c r="BZ50" s="55"/>
      <c r="CA50" s="55"/>
      <c r="CB50" s="55"/>
    </row>
    <row r="51" spans="1:80" ht="15" customHeight="1">
      <c r="A51" s="55"/>
      <c r="B51" s="345"/>
      <c r="C51" s="345"/>
      <c r="D51" s="346"/>
      <c r="E51" s="386"/>
      <c r="F51" s="387"/>
      <c r="G51" s="387"/>
      <c r="H51" s="387"/>
      <c r="I51" s="388"/>
      <c r="J51" s="48" t="str">
        <f>IF(AND('Mapa de Riesgos'!$Y$42="Muy Baja",'Mapa de Riesgos'!$AA$42="Leve"),CONCATENATE("R6C",'Mapa de Riesgos'!$O$42),"")</f>
        <v/>
      </c>
      <c r="K51" s="49" t="str">
        <f>IF(AND('Mapa de Riesgos'!$Y$43="Muy Baja",'Mapa de Riesgos'!$AA$43="Leve"),CONCATENATE("R6C",'Mapa de Riesgos'!$O$43),"")</f>
        <v/>
      </c>
      <c r="L51" s="49" t="str">
        <f>IF(AND('Mapa de Riesgos'!$Y$44="Muy Baja",'Mapa de Riesgos'!$AA$44="Leve"),CONCATENATE("R6C",'Mapa de Riesgos'!$O$44),"")</f>
        <v/>
      </c>
      <c r="M51" s="49" t="str">
        <f>IF(AND('Mapa de Riesgos'!$Y$45="Muy Baja",'Mapa de Riesgos'!$AA$45="Leve"),CONCATENATE("R6C",'Mapa de Riesgos'!$O$45),"")</f>
        <v/>
      </c>
      <c r="N51" s="49" t="str">
        <f>IF(AND('Mapa de Riesgos'!$Y$46="Muy Baja",'Mapa de Riesgos'!$AA$46="Leve"),CONCATENATE("R6C",'Mapa de Riesgos'!$O$46),"")</f>
        <v/>
      </c>
      <c r="O51" s="50" t="str">
        <f>IF(AND('Mapa de Riesgos'!$Y$47="Muy Baja",'Mapa de Riesgos'!$AA$47="Leve"),CONCATENATE("R6C",'Mapa de Riesgos'!$O$47),"")</f>
        <v/>
      </c>
      <c r="P51" s="48" t="str">
        <f>IF(AND('Mapa de Riesgos'!$Y$42="Muy Baja",'Mapa de Riesgos'!$AA$42="Menor"),CONCATENATE("R6C",'Mapa de Riesgos'!$O$42),"")</f>
        <v/>
      </c>
      <c r="Q51" s="49" t="str">
        <f>IF(AND('Mapa de Riesgos'!$Y$43="Muy Baja",'Mapa de Riesgos'!$AA$43="Menor"),CONCATENATE("R6C",'Mapa de Riesgos'!$O$43),"")</f>
        <v/>
      </c>
      <c r="R51" s="49" t="str">
        <f>IF(AND('Mapa de Riesgos'!$Y$44="Muy Baja",'Mapa de Riesgos'!$AA$44="Menor"),CONCATENATE("R6C",'Mapa de Riesgos'!$O$44),"")</f>
        <v/>
      </c>
      <c r="S51" s="49" t="str">
        <f>IF(AND('Mapa de Riesgos'!$Y$45="Muy Baja",'Mapa de Riesgos'!$AA$45="Menor"),CONCATENATE("R6C",'Mapa de Riesgos'!$O$45),"")</f>
        <v/>
      </c>
      <c r="T51" s="49" t="str">
        <f>IF(AND('Mapa de Riesgos'!$Y$46="Muy Baja",'Mapa de Riesgos'!$AA$46="Menor"),CONCATENATE("R6C",'Mapa de Riesgos'!$O$46),"")</f>
        <v/>
      </c>
      <c r="U51" s="50" t="str">
        <f>IF(AND('Mapa de Riesgos'!$Y$47="Muy Baja",'Mapa de Riesgos'!$AA$47="Menor"),CONCATENATE("R6C",'Mapa de Riesgos'!$O$47),"")</f>
        <v/>
      </c>
      <c r="V51" s="39" t="str">
        <f>IF(AND('Mapa de Riesgos'!$Y$42="Muy Baja",'Mapa de Riesgos'!$AA$42="Moderado"),CONCATENATE("R6C",'Mapa de Riesgos'!$O$42),"")</f>
        <v/>
      </c>
      <c r="W51" s="40" t="str">
        <f>IF(AND('Mapa de Riesgos'!$Y$43="Muy Baja",'Mapa de Riesgos'!$AA$43="Moderado"),CONCATENATE("R6C",'Mapa de Riesgos'!$O$43),"")</f>
        <v/>
      </c>
      <c r="X51" s="40" t="str">
        <f>IF(AND('Mapa de Riesgos'!$Y$44="Muy Baja",'Mapa de Riesgos'!$AA$44="Moderado"),CONCATENATE("R6C",'Mapa de Riesgos'!$O$44),"")</f>
        <v/>
      </c>
      <c r="Y51" s="40" t="str">
        <f>IF(AND('Mapa de Riesgos'!$Y$45="Muy Baja",'Mapa de Riesgos'!$AA$45="Moderado"),CONCATENATE("R6C",'Mapa de Riesgos'!$O$45),"")</f>
        <v/>
      </c>
      <c r="Z51" s="40" t="str">
        <f>IF(AND('Mapa de Riesgos'!$Y$46="Muy Baja",'Mapa de Riesgos'!$AA$46="Moderado"),CONCATENATE("R6C",'Mapa de Riesgos'!$O$46),"")</f>
        <v/>
      </c>
      <c r="AA51" s="41" t="str">
        <f>IF(AND('Mapa de Riesgos'!$Y$47="Muy Baja",'Mapa de Riesgos'!$AA$47="Moderado"),CONCATENATE("R6C",'Mapa de Riesgos'!$O$47),"")</f>
        <v/>
      </c>
      <c r="AB51" s="24" t="str">
        <f>IF(AND('Mapa de Riesgos'!$Y$42="Muy Baja",'Mapa de Riesgos'!$AA$42="Mayor"),CONCATENATE("R6C",'Mapa de Riesgos'!$O$42),"")</f>
        <v/>
      </c>
      <c r="AC51" s="25" t="str">
        <f>IF(AND('Mapa de Riesgos'!$Y$43="Muy Baja",'Mapa de Riesgos'!$AA$43="Mayor"),CONCATENATE("R6C",'Mapa de Riesgos'!$O$43),"")</f>
        <v/>
      </c>
      <c r="AD51" s="25" t="str">
        <f>IF(AND('Mapa de Riesgos'!$Y$44="Muy Baja",'Mapa de Riesgos'!$AA$44="Mayor"),CONCATENATE("R6C",'Mapa de Riesgos'!$O$44),"")</f>
        <v/>
      </c>
      <c r="AE51" s="25" t="str">
        <f>IF(AND('Mapa de Riesgos'!$Y$45="Muy Baja",'Mapa de Riesgos'!$AA$45="Mayor"),CONCATENATE("R6C",'Mapa de Riesgos'!$O$45),"")</f>
        <v/>
      </c>
      <c r="AF51" s="25" t="str">
        <f>IF(AND('Mapa de Riesgos'!$Y$46="Muy Baja",'Mapa de Riesgos'!$AA$46="Mayor"),CONCATENATE("R6C",'Mapa de Riesgos'!$O$46),"")</f>
        <v/>
      </c>
      <c r="AG51" s="26" t="str">
        <f>IF(AND('Mapa de Riesgos'!$Y$47="Muy Baja",'Mapa de Riesgos'!$AA$47="Mayor"),CONCATENATE("R6C",'Mapa de Riesgos'!$O$47),"")</f>
        <v/>
      </c>
      <c r="AH51" s="27" t="str">
        <f>IF(AND('Mapa de Riesgos'!$Y$42="Muy Baja",'Mapa de Riesgos'!$AA$42="Catastrófico"),CONCATENATE("R6C",'Mapa de Riesgos'!$O$42),"")</f>
        <v/>
      </c>
      <c r="AI51" s="28" t="str">
        <f>IF(AND('Mapa de Riesgos'!$Y$43="Muy Baja",'Mapa de Riesgos'!$AA$43="Catastrófico"),CONCATENATE("R6C",'Mapa de Riesgos'!$O$43),"")</f>
        <v/>
      </c>
      <c r="AJ51" s="28" t="str">
        <f>IF(AND('Mapa de Riesgos'!$Y$44="Muy Baja",'Mapa de Riesgos'!$AA$44="Catastrófico"),CONCATENATE("R6C",'Mapa de Riesgos'!$O$44),"")</f>
        <v/>
      </c>
      <c r="AK51" s="28" t="str">
        <f>IF(AND('Mapa de Riesgos'!$Y$45="Muy Baja",'Mapa de Riesgos'!$AA$45="Catastrófico"),CONCATENATE("R6C",'Mapa de Riesgos'!$O$45),"")</f>
        <v/>
      </c>
      <c r="AL51" s="28" t="str">
        <f>IF(AND('Mapa de Riesgos'!$Y$46="Muy Baja",'Mapa de Riesgos'!$AA$46="Catastrófico"),CONCATENATE("R6C",'Mapa de Riesgos'!$O$46),"")</f>
        <v/>
      </c>
      <c r="AM51" s="29" t="str">
        <f>IF(AND('Mapa de Riesgos'!$Y$47="Muy Baja",'Mapa de Riesgos'!$AA$47="Catastrófico"),CONCATENATE("R6C",'Mapa de Riesgos'!$O$47),"")</f>
        <v/>
      </c>
      <c r="AN51" s="55"/>
      <c r="AO51" s="55"/>
      <c r="AP51" s="55"/>
      <c r="AQ51" s="55"/>
      <c r="AR51" s="55"/>
      <c r="AS51" s="55"/>
      <c r="AT51" s="55"/>
      <c r="AU51" s="55"/>
      <c r="AV51" s="55"/>
      <c r="AW51" s="55"/>
      <c r="AX51" s="55"/>
      <c r="AY51" s="55"/>
      <c r="AZ51" s="55"/>
      <c r="BA51" s="55"/>
      <c r="BB51" s="55"/>
      <c r="BC51" s="55"/>
      <c r="BD51" s="55"/>
      <c r="BE51" s="55"/>
      <c r="BF51" s="55"/>
      <c r="BG51" s="55"/>
      <c r="BH51" s="55"/>
      <c r="BI51" s="55"/>
      <c r="BJ51" s="55"/>
      <c r="BK51" s="55"/>
      <c r="BL51" s="55"/>
      <c r="BM51" s="55"/>
      <c r="BN51" s="55"/>
      <c r="BO51" s="55"/>
      <c r="BP51" s="55"/>
      <c r="BQ51" s="55"/>
      <c r="BR51" s="55"/>
      <c r="BS51" s="55"/>
      <c r="BT51" s="55"/>
      <c r="BU51" s="55"/>
      <c r="BV51" s="55"/>
      <c r="BW51" s="55"/>
      <c r="BX51" s="55"/>
      <c r="BY51" s="55"/>
      <c r="BZ51" s="55"/>
      <c r="CA51" s="55"/>
      <c r="CB51" s="55"/>
    </row>
    <row r="52" spans="1:80" ht="15" customHeight="1">
      <c r="A52" s="55"/>
      <c r="B52" s="345"/>
      <c r="C52" s="345"/>
      <c r="D52" s="346"/>
      <c r="E52" s="386"/>
      <c r="F52" s="387"/>
      <c r="G52" s="387"/>
      <c r="H52" s="387"/>
      <c r="I52" s="388"/>
      <c r="J52" s="48" t="str">
        <f>IF(AND('Mapa de Riesgos'!$Y$48="Muy Baja",'Mapa de Riesgos'!$AA$48="Leve"),CONCATENATE("R7C",'Mapa de Riesgos'!$O$48),"")</f>
        <v/>
      </c>
      <c r="K52" s="49" t="str">
        <f>IF(AND('Mapa de Riesgos'!$Y$49="Muy Baja",'Mapa de Riesgos'!$AA$49="Leve"),CONCATENATE("R7C",'Mapa de Riesgos'!$O$49),"")</f>
        <v/>
      </c>
      <c r="L52" s="49" t="str">
        <f>IF(AND('Mapa de Riesgos'!$Y$50="Muy Baja",'Mapa de Riesgos'!$AA$50="Leve"),CONCATENATE("R7C",'Mapa de Riesgos'!$O$50),"")</f>
        <v/>
      </c>
      <c r="M52" s="49" t="str">
        <f>IF(AND('Mapa de Riesgos'!$Y$51="Muy Baja",'Mapa de Riesgos'!$AA$51="Leve"),CONCATENATE("R7C",'Mapa de Riesgos'!$O$51),"")</f>
        <v/>
      </c>
      <c r="N52" s="49" t="str">
        <f>IF(AND('Mapa de Riesgos'!$Y$52="Muy Baja",'Mapa de Riesgos'!$AA$52="Leve"),CONCATENATE("R7C",'Mapa de Riesgos'!$O$52),"")</f>
        <v/>
      </c>
      <c r="O52" s="50" t="str">
        <f>IF(AND('Mapa de Riesgos'!$Y$53="Muy Baja",'Mapa de Riesgos'!$AA$53="Leve"),CONCATENATE("R7C",'Mapa de Riesgos'!$O$53),"")</f>
        <v/>
      </c>
      <c r="P52" s="48" t="str">
        <f>IF(AND('Mapa de Riesgos'!$Y$48="Muy Baja",'Mapa de Riesgos'!$AA$48="Menor"),CONCATENATE("R7C",'Mapa de Riesgos'!$O$48),"")</f>
        <v/>
      </c>
      <c r="Q52" s="49" t="str">
        <f>IF(AND('Mapa de Riesgos'!$Y$49="Muy Baja",'Mapa de Riesgos'!$AA$49="Menor"),CONCATENATE("R7C",'Mapa de Riesgos'!$O$49),"")</f>
        <v/>
      </c>
      <c r="R52" s="49" t="str">
        <f>IF(AND('Mapa de Riesgos'!$Y$50="Muy Baja",'Mapa de Riesgos'!$AA$50="Menor"),CONCATENATE("R7C",'Mapa de Riesgos'!$O$50),"")</f>
        <v/>
      </c>
      <c r="S52" s="49" t="str">
        <f>IF(AND('Mapa de Riesgos'!$Y$51="Muy Baja",'Mapa de Riesgos'!$AA$51="Menor"),CONCATENATE("R7C",'Mapa de Riesgos'!$O$51),"")</f>
        <v/>
      </c>
      <c r="T52" s="49" t="str">
        <f>IF(AND('Mapa de Riesgos'!$Y$52="Muy Baja",'Mapa de Riesgos'!$AA$52="Menor"),CONCATENATE("R7C",'Mapa de Riesgos'!$O$52),"")</f>
        <v/>
      </c>
      <c r="U52" s="50" t="str">
        <f>IF(AND('Mapa de Riesgos'!$Y$53="Muy Baja",'Mapa de Riesgos'!$AA$53="Menor"),CONCATENATE("R7C",'Mapa de Riesgos'!$O$53),"")</f>
        <v/>
      </c>
      <c r="V52" s="39" t="str">
        <f>IF(AND('Mapa de Riesgos'!$Y$48="Muy Baja",'Mapa de Riesgos'!$AA$48="Moderado"),CONCATENATE("R7C",'Mapa de Riesgos'!$O$48),"")</f>
        <v/>
      </c>
      <c r="W52" s="40" t="str">
        <f>IF(AND('Mapa de Riesgos'!$Y$49="Muy Baja",'Mapa de Riesgos'!$AA$49="Moderado"),CONCATENATE("R7C",'Mapa de Riesgos'!$O$49),"")</f>
        <v/>
      </c>
      <c r="X52" s="40" t="str">
        <f>IF(AND('Mapa de Riesgos'!$Y$50="Muy Baja",'Mapa de Riesgos'!$AA$50="Moderado"),CONCATENATE("R7C",'Mapa de Riesgos'!$O$50),"")</f>
        <v/>
      </c>
      <c r="Y52" s="40" t="str">
        <f>IF(AND('Mapa de Riesgos'!$Y$51="Muy Baja",'Mapa de Riesgos'!$AA$51="Moderado"),CONCATENATE("R7C",'Mapa de Riesgos'!$O$51),"")</f>
        <v/>
      </c>
      <c r="Z52" s="40" t="str">
        <f>IF(AND('Mapa de Riesgos'!$Y$52="Muy Baja",'Mapa de Riesgos'!$AA$52="Moderado"),CONCATENATE("R7C",'Mapa de Riesgos'!$O$52),"")</f>
        <v/>
      </c>
      <c r="AA52" s="41" t="str">
        <f>IF(AND('Mapa de Riesgos'!$Y$53="Muy Baja",'Mapa de Riesgos'!$AA$53="Moderado"),CONCATENATE("R7C",'Mapa de Riesgos'!$O$53),"")</f>
        <v/>
      </c>
      <c r="AB52" s="24" t="str">
        <f>IF(AND('Mapa de Riesgos'!$Y$48="Muy Baja",'Mapa de Riesgos'!$AA$48="Mayor"),CONCATENATE("R7C",'Mapa de Riesgos'!$O$48),"")</f>
        <v/>
      </c>
      <c r="AC52" s="25" t="str">
        <f>IF(AND('Mapa de Riesgos'!$Y$49="Muy Baja",'Mapa de Riesgos'!$AA$49="Mayor"),CONCATENATE("R7C",'Mapa de Riesgos'!$O$49),"")</f>
        <v/>
      </c>
      <c r="AD52" s="25" t="str">
        <f>IF(AND('Mapa de Riesgos'!$Y$50="Muy Baja",'Mapa de Riesgos'!$AA$50="Mayor"),CONCATENATE("R7C",'Mapa de Riesgos'!$O$50),"")</f>
        <v/>
      </c>
      <c r="AE52" s="25" t="str">
        <f>IF(AND('Mapa de Riesgos'!$Y$51="Muy Baja",'Mapa de Riesgos'!$AA$51="Mayor"),CONCATENATE("R7C",'Mapa de Riesgos'!$O$51),"")</f>
        <v/>
      </c>
      <c r="AF52" s="25" t="str">
        <f>IF(AND('Mapa de Riesgos'!$Y$52="Muy Baja",'Mapa de Riesgos'!$AA$52="Mayor"),CONCATENATE("R7C",'Mapa de Riesgos'!$O$52),"")</f>
        <v/>
      </c>
      <c r="AG52" s="26" t="str">
        <f>IF(AND('Mapa de Riesgos'!$Y$53="Muy Baja",'Mapa de Riesgos'!$AA$53="Mayor"),CONCATENATE("R7C",'Mapa de Riesgos'!$O$53),"")</f>
        <v/>
      </c>
      <c r="AH52" s="27" t="str">
        <f>IF(AND('Mapa de Riesgos'!$Y$48="Muy Baja",'Mapa de Riesgos'!$AA$48="Catastrófico"),CONCATENATE("R7C",'Mapa de Riesgos'!$O$48),"")</f>
        <v/>
      </c>
      <c r="AI52" s="28" t="str">
        <f>IF(AND('Mapa de Riesgos'!$Y$49="Muy Baja",'Mapa de Riesgos'!$AA$49="Catastrófico"),CONCATENATE("R7C",'Mapa de Riesgos'!$O$49),"")</f>
        <v/>
      </c>
      <c r="AJ52" s="28" t="str">
        <f>IF(AND('Mapa de Riesgos'!$Y$50="Muy Baja",'Mapa de Riesgos'!$AA$50="Catastrófico"),CONCATENATE("R7C",'Mapa de Riesgos'!$O$50),"")</f>
        <v/>
      </c>
      <c r="AK52" s="28" t="str">
        <f>IF(AND('Mapa de Riesgos'!$Y$51="Muy Baja",'Mapa de Riesgos'!$AA$51="Catastrófico"),CONCATENATE("R7C",'Mapa de Riesgos'!$O$51),"")</f>
        <v/>
      </c>
      <c r="AL52" s="28" t="str">
        <f>IF(AND('Mapa de Riesgos'!$Y$52="Muy Baja",'Mapa de Riesgos'!$AA$52="Catastrófico"),CONCATENATE("R7C",'Mapa de Riesgos'!$O$52),"")</f>
        <v/>
      </c>
      <c r="AM52" s="29" t="str">
        <f>IF(AND('Mapa de Riesgos'!$Y$53="Muy Baja",'Mapa de Riesgos'!$AA$53="Catastrófico"),CONCATENATE("R7C",'Mapa de Riesgos'!$O$53),"")</f>
        <v/>
      </c>
      <c r="AN52" s="55"/>
      <c r="AO52" s="55"/>
      <c r="AP52" s="55"/>
      <c r="AQ52" s="55"/>
      <c r="AR52" s="55"/>
      <c r="AS52" s="55"/>
      <c r="AT52" s="55"/>
      <c r="AU52" s="55"/>
      <c r="AV52" s="55"/>
      <c r="AW52" s="55"/>
      <c r="AX52" s="55"/>
      <c r="AY52" s="55"/>
      <c r="AZ52" s="55"/>
      <c r="BA52" s="55"/>
      <c r="BB52" s="55"/>
      <c r="BC52" s="55"/>
      <c r="BD52" s="55"/>
      <c r="BE52" s="55"/>
      <c r="BF52" s="55"/>
      <c r="BG52" s="55"/>
      <c r="BH52" s="55"/>
      <c r="BI52" s="55"/>
      <c r="BJ52" s="55"/>
      <c r="BK52" s="55"/>
      <c r="BL52" s="55"/>
      <c r="BM52" s="55"/>
      <c r="BN52" s="55"/>
      <c r="BO52" s="55"/>
      <c r="BP52" s="55"/>
      <c r="BQ52" s="55"/>
      <c r="BR52" s="55"/>
      <c r="BS52" s="55"/>
      <c r="BT52" s="55"/>
      <c r="BU52" s="55"/>
      <c r="BV52" s="55"/>
      <c r="BW52" s="55"/>
      <c r="BX52" s="55"/>
      <c r="BY52" s="55"/>
      <c r="BZ52" s="55"/>
      <c r="CA52" s="55"/>
      <c r="CB52" s="55"/>
    </row>
    <row r="53" spans="1:80" ht="15" customHeight="1">
      <c r="A53" s="55"/>
      <c r="B53" s="345"/>
      <c r="C53" s="345"/>
      <c r="D53" s="346"/>
      <c r="E53" s="386"/>
      <c r="F53" s="387"/>
      <c r="G53" s="387"/>
      <c r="H53" s="387"/>
      <c r="I53" s="388"/>
      <c r="J53" s="48" t="str">
        <f>IF(AND('Mapa de Riesgos'!$Y$54="Muy Baja",'Mapa de Riesgos'!$AA$54="Leve"),CONCATENATE("R8C",'Mapa de Riesgos'!$O$54),"")</f>
        <v/>
      </c>
      <c r="K53" s="49" t="str">
        <f>IF(AND('Mapa de Riesgos'!$Y$55="Muy Baja",'Mapa de Riesgos'!$AA$55="Leve"),CONCATENATE("R8C",'Mapa de Riesgos'!$O$55),"")</f>
        <v/>
      </c>
      <c r="L53" s="49" t="str">
        <f>IF(AND('Mapa de Riesgos'!$Y$56="Muy Baja",'Mapa de Riesgos'!$AA$56="Leve"),CONCATENATE("R8C",'Mapa de Riesgos'!$O$56),"")</f>
        <v/>
      </c>
      <c r="M53" s="49" t="str">
        <f>IF(AND('Mapa de Riesgos'!$Y$57="Muy Baja",'Mapa de Riesgos'!$AA$57="Leve"),CONCATENATE("R8C",'Mapa de Riesgos'!$O$57),"")</f>
        <v/>
      </c>
      <c r="N53" s="49" t="str">
        <f>IF(AND('Mapa de Riesgos'!$Y$58="Muy Baja",'Mapa de Riesgos'!$AA$58="Leve"),CONCATENATE("R8C",'Mapa de Riesgos'!$O$58),"")</f>
        <v/>
      </c>
      <c r="O53" s="50" t="str">
        <f>IF(AND('Mapa de Riesgos'!$Y$59="Muy Baja",'Mapa de Riesgos'!$AA$59="Leve"),CONCATENATE("R8C",'Mapa de Riesgos'!$O$59),"")</f>
        <v/>
      </c>
      <c r="P53" s="48" t="str">
        <f>IF(AND('Mapa de Riesgos'!$Y$54="Muy Baja",'Mapa de Riesgos'!$AA$54="Menor"),CONCATENATE("R8C",'Mapa de Riesgos'!$O$54),"")</f>
        <v/>
      </c>
      <c r="Q53" s="49" t="str">
        <f>IF(AND('Mapa de Riesgos'!$Y$55="Muy Baja",'Mapa de Riesgos'!$AA$55="Menor"),CONCATENATE("R8C",'Mapa de Riesgos'!$O$55),"")</f>
        <v/>
      </c>
      <c r="R53" s="49" t="str">
        <f>IF(AND('Mapa de Riesgos'!$Y$56="Muy Baja",'Mapa de Riesgos'!$AA$56="Menor"),CONCATENATE("R8C",'Mapa de Riesgos'!$O$56),"")</f>
        <v/>
      </c>
      <c r="S53" s="49" t="str">
        <f>IF(AND('Mapa de Riesgos'!$Y$57="Muy Baja",'Mapa de Riesgos'!$AA$57="Menor"),CONCATENATE("R8C",'Mapa de Riesgos'!$O$57),"")</f>
        <v/>
      </c>
      <c r="T53" s="49" t="str">
        <f>IF(AND('Mapa de Riesgos'!$Y$58="Muy Baja",'Mapa de Riesgos'!$AA$58="Menor"),CONCATENATE("R8C",'Mapa de Riesgos'!$O$58),"")</f>
        <v/>
      </c>
      <c r="U53" s="50" t="str">
        <f>IF(AND('Mapa de Riesgos'!$Y$59="Muy Baja",'Mapa de Riesgos'!$AA$59="Menor"),CONCATENATE("R8C",'Mapa de Riesgos'!$O$59),"")</f>
        <v/>
      </c>
      <c r="V53" s="39" t="str">
        <f>IF(AND('Mapa de Riesgos'!$Y$54="Muy Baja",'Mapa de Riesgos'!$AA$54="Moderado"),CONCATENATE("R8C",'Mapa de Riesgos'!$O$54),"")</f>
        <v/>
      </c>
      <c r="W53" s="40" t="str">
        <f>IF(AND('Mapa de Riesgos'!$Y$55="Muy Baja",'Mapa de Riesgos'!$AA$55="Moderado"),CONCATENATE("R8C",'Mapa de Riesgos'!$O$55),"")</f>
        <v/>
      </c>
      <c r="X53" s="40" t="str">
        <f>IF(AND('Mapa de Riesgos'!$Y$56="Muy Baja",'Mapa de Riesgos'!$AA$56="Moderado"),CONCATENATE("R8C",'Mapa de Riesgos'!$O$56),"")</f>
        <v/>
      </c>
      <c r="Y53" s="40" t="str">
        <f>IF(AND('Mapa de Riesgos'!$Y$57="Muy Baja",'Mapa de Riesgos'!$AA$57="Moderado"),CONCATENATE("R8C",'Mapa de Riesgos'!$O$57),"")</f>
        <v/>
      </c>
      <c r="Z53" s="40" t="str">
        <f>IF(AND('Mapa de Riesgos'!$Y$58="Muy Baja",'Mapa de Riesgos'!$AA$58="Moderado"),CONCATENATE("R8C",'Mapa de Riesgos'!$O$58),"")</f>
        <v/>
      </c>
      <c r="AA53" s="41" t="str">
        <f>IF(AND('Mapa de Riesgos'!$Y$59="Muy Baja",'Mapa de Riesgos'!$AA$59="Moderado"),CONCATENATE("R8C",'Mapa de Riesgos'!$O$59),"")</f>
        <v/>
      </c>
      <c r="AB53" s="24" t="str">
        <f>IF(AND('Mapa de Riesgos'!$Y$54="Muy Baja",'Mapa de Riesgos'!$AA$54="Mayor"),CONCATENATE("R8C",'Mapa de Riesgos'!$O$54),"")</f>
        <v/>
      </c>
      <c r="AC53" s="25" t="str">
        <f>IF(AND('Mapa de Riesgos'!$Y$55="Muy Baja",'Mapa de Riesgos'!$AA$55="Mayor"),CONCATENATE("R8C",'Mapa de Riesgos'!$O$55),"")</f>
        <v/>
      </c>
      <c r="AD53" s="25" t="str">
        <f>IF(AND('Mapa de Riesgos'!$Y$56="Muy Baja",'Mapa de Riesgos'!$AA$56="Mayor"),CONCATENATE("R8C",'Mapa de Riesgos'!$O$56),"")</f>
        <v/>
      </c>
      <c r="AE53" s="25" t="str">
        <f>IF(AND('Mapa de Riesgos'!$Y$57="Muy Baja",'Mapa de Riesgos'!$AA$57="Mayor"),CONCATENATE("R8C",'Mapa de Riesgos'!$O$57),"")</f>
        <v/>
      </c>
      <c r="AF53" s="25" t="str">
        <f>IF(AND('Mapa de Riesgos'!$Y$58="Muy Baja",'Mapa de Riesgos'!$AA$58="Mayor"),CONCATENATE("R8C",'Mapa de Riesgos'!$O$58),"")</f>
        <v/>
      </c>
      <c r="AG53" s="26" t="str">
        <f>IF(AND('Mapa de Riesgos'!$Y$59="Muy Baja",'Mapa de Riesgos'!$AA$59="Mayor"),CONCATENATE("R8C",'Mapa de Riesgos'!$O$59),"")</f>
        <v/>
      </c>
      <c r="AH53" s="27" t="str">
        <f>IF(AND('Mapa de Riesgos'!$Y$54="Muy Baja",'Mapa de Riesgos'!$AA$54="Catastrófico"),CONCATENATE("R8C",'Mapa de Riesgos'!$O$54),"")</f>
        <v/>
      </c>
      <c r="AI53" s="28" t="str">
        <f>IF(AND('Mapa de Riesgos'!$Y$55="Muy Baja",'Mapa de Riesgos'!$AA$55="Catastrófico"),CONCATENATE("R8C",'Mapa de Riesgos'!$O$55),"")</f>
        <v/>
      </c>
      <c r="AJ53" s="28" t="str">
        <f>IF(AND('Mapa de Riesgos'!$Y$56="Muy Baja",'Mapa de Riesgos'!$AA$56="Catastrófico"),CONCATENATE("R8C",'Mapa de Riesgos'!$O$56),"")</f>
        <v/>
      </c>
      <c r="AK53" s="28" t="str">
        <f>IF(AND('Mapa de Riesgos'!$Y$57="Muy Baja",'Mapa de Riesgos'!$AA$57="Catastrófico"),CONCATENATE("R8C",'Mapa de Riesgos'!$O$57),"")</f>
        <v/>
      </c>
      <c r="AL53" s="28" t="str">
        <f>IF(AND('Mapa de Riesgos'!$Y$58="Muy Baja",'Mapa de Riesgos'!$AA$58="Catastrófico"),CONCATENATE("R8C",'Mapa de Riesgos'!$O$58),"")</f>
        <v/>
      </c>
      <c r="AM53" s="29" t="str">
        <f>IF(AND('Mapa de Riesgos'!$Y$59="Muy Baja",'Mapa de Riesgos'!$AA$59="Catastrófico"),CONCATENATE("R8C",'Mapa de Riesgos'!$O$59),"")</f>
        <v/>
      </c>
      <c r="AN53" s="55"/>
      <c r="AO53" s="55"/>
      <c r="AP53" s="55"/>
      <c r="AQ53" s="55"/>
      <c r="AR53" s="55"/>
      <c r="AS53" s="55"/>
      <c r="AT53" s="55"/>
      <c r="AU53" s="55"/>
      <c r="AV53" s="55"/>
      <c r="AW53" s="55"/>
      <c r="AX53" s="55"/>
      <c r="AY53" s="55"/>
      <c r="AZ53" s="55"/>
      <c r="BA53" s="55"/>
      <c r="BB53" s="55"/>
      <c r="BC53" s="55"/>
      <c r="BD53" s="55"/>
      <c r="BE53" s="55"/>
      <c r="BF53" s="55"/>
      <c r="BG53" s="55"/>
      <c r="BH53" s="55"/>
      <c r="BI53" s="55"/>
      <c r="BJ53" s="55"/>
      <c r="BK53" s="55"/>
      <c r="BL53" s="55"/>
      <c r="BM53" s="55"/>
      <c r="BN53" s="55"/>
      <c r="BO53" s="55"/>
      <c r="BP53" s="55"/>
      <c r="BQ53" s="55"/>
      <c r="BR53" s="55"/>
      <c r="BS53" s="55"/>
      <c r="BT53" s="55"/>
      <c r="BU53" s="55"/>
      <c r="BV53" s="55"/>
      <c r="BW53" s="55"/>
      <c r="BX53" s="55"/>
      <c r="BY53" s="55"/>
      <c r="BZ53" s="55"/>
      <c r="CA53" s="55"/>
      <c r="CB53" s="55"/>
    </row>
    <row r="54" spans="1:80" ht="15" customHeight="1">
      <c r="A54" s="55"/>
      <c r="B54" s="345"/>
      <c r="C54" s="345"/>
      <c r="D54" s="346"/>
      <c r="E54" s="386"/>
      <c r="F54" s="387"/>
      <c r="G54" s="387"/>
      <c r="H54" s="387"/>
      <c r="I54" s="388"/>
      <c r="J54" s="48" t="str">
        <f>IF(AND('Mapa de Riesgos'!$Y$60="Muy Baja",'Mapa de Riesgos'!$AA$60="Leve"),CONCATENATE("R9C",'Mapa de Riesgos'!$O$60),"")</f>
        <v/>
      </c>
      <c r="K54" s="49" t="str">
        <f>IF(AND('Mapa de Riesgos'!$Y$61="Muy Baja",'Mapa de Riesgos'!$AA$61="Leve"),CONCATENATE("R9C",'Mapa de Riesgos'!$O$61),"")</f>
        <v/>
      </c>
      <c r="L54" s="49" t="str">
        <f>IF(AND('Mapa de Riesgos'!$Y$62="Muy Baja",'Mapa de Riesgos'!$AA$62="Leve"),CONCATENATE("R9C",'Mapa de Riesgos'!$O$62),"")</f>
        <v/>
      </c>
      <c r="M54" s="49" t="str">
        <f>IF(AND('Mapa de Riesgos'!$Y$63="Muy Baja",'Mapa de Riesgos'!$AA$63="Leve"),CONCATENATE("R9C",'Mapa de Riesgos'!$O$63),"")</f>
        <v/>
      </c>
      <c r="N54" s="49" t="str">
        <f>IF(AND('Mapa de Riesgos'!$Y$64="Muy Baja",'Mapa de Riesgos'!$AA$64="Leve"),CONCATENATE("R9C",'Mapa de Riesgos'!$O$64),"")</f>
        <v/>
      </c>
      <c r="O54" s="50" t="str">
        <f>IF(AND('Mapa de Riesgos'!$Y$65="Muy Baja",'Mapa de Riesgos'!$AA$65="Leve"),CONCATENATE("R9C",'Mapa de Riesgos'!$O$65),"")</f>
        <v/>
      </c>
      <c r="P54" s="48" t="str">
        <f>IF(AND('Mapa de Riesgos'!$Y$60="Muy Baja",'Mapa de Riesgos'!$AA$60="Menor"),CONCATENATE("R9C",'Mapa de Riesgos'!$O$60),"")</f>
        <v/>
      </c>
      <c r="Q54" s="49" t="str">
        <f>IF(AND('Mapa de Riesgos'!$Y$61="Muy Baja",'Mapa de Riesgos'!$AA$61="Menor"),CONCATENATE("R9C",'Mapa de Riesgos'!$O$61),"")</f>
        <v/>
      </c>
      <c r="R54" s="49" t="str">
        <f>IF(AND('Mapa de Riesgos'!$Y$62="Muy Baja",'Mapa de Riesgos'!$AA$62="Menor"),CONCATENATE("R9C",'Mapa de Riesgos'!$O$62),"")</f>
        <v/>
      </c>
      <c r="S54" s="49" t="str">
        <f>IF(AND('Mapa de Riesgos'!$Y$63="Muy Baja",'Mapa de Riesgos'!$AA$63="Menor"),CONCATENATE("R9C",'Mapa de Riesgos'!$O$63),"")</f>
        <v/>
      </c>
      <c r="T54" s="49" t="str">
        <f>IF(AND('Mapa de Riesgos'!$Y$64="Muy Baja",'Mapa de Riesgos'!$AA$64="Menor"),CONCATENATE("R9C",'Mapa de Riesgos'!$O$64),"")</f>
        <v/>
      </c>
      <c r="U54" s="50" t="str">
        <f>IF(AND('Mapa de Riesgos'!$Y$65="Muy Baja",'Mapa de Riesgos'!$AA$65="Menor"),CONCATENATE("R9C",'Mapa de Riesgos'!$O$65),"")</f>
        <v/>
      </c>
      <c r="V54" s="39" t="str">
        <f>IF(AND('Mapa de Riesgos'!$Y$60="Muy Baja",'Mapa de Riesgos'!$AA$60="Moderado"),CONCATENATE("R9C",'Mapa de Riesgos'!$O$60),"")</f>
        <v/>
      </c>
      <c r="W54" s="40" t="str">
        <f>IF(AND('Mapa de Riesgos'!$Y$61="Muy Baja",'Mapa de Riesgos'!$AA$61="Moderado"),CONCATENATE("R9C",'Mapa de Riesgos'!$O$61),"")</f>
        <v/>
      </c>
      <c r="X54" s="40" t="str">
        <f>IF(AND('Mapa de Riesgos'!$Y$62="Muy Baja",'Mapa de Riesgos'!$AA$62="Moderado"),CONCATENATE("R9C",'Mapa de Riesgos'!$O$62),"")</f>
        <v/>
      </c>
      <c r="Y54" s="40" t="str">
        <f>IF(AND('Mapa de Riesgos'!$Y$63="Muy Baja",'Mapa de Riesgos'!$AA$63="Moderado"),CONCATENATE("R9C",'Mapa de Riesgos'!$O$63),"")</f>
        <v/>
      </c>
      <c r="Z54" s="40" t="str">
        <f>IF(AND('Mapa de Riesgos'!$Y$64="Muy Baja",'Mapa de Riesgos'!$AA$64="Moderado"),CONCATENATE("R9C",'Mapa de Riesgos'!$O$64),"")</f>
        <v/>
      </c>
      <c r="AA54" s="41" t="str">
        <f>IF(AND('Mapa de Riesgos'!$Y$65="Muy Baja",'Mapa de Riesgos'!$AA$65="Moderado"),CONCATENATE("R9C",'Mapa de Riesgos'!$O$65),"")</f>
        <v/>
      </c>
      <c r="AB54" s="24" t="str">
        <f>IF(AND('Mapa de Riesgos'!$Y$60="Muy Baja",'Mapa de Riesgos'!$AA$60="Mayor"),CONCATENATE("R9C",'Mapa de Riesgos'!$O$60),"")</f>
        <v/>
      </c>
      <c r="AC54" s="25" t="str">
        <f>IF(AND('Mapa de Riesgos'!$Y$61="Muy Baja",'Mapa de Riesgos'!$AA$61="Mayor"),CONCATENATE("R9C",'Mapa de Riesgos'!$O$61),"")</f>
        <v/>
      </c>
      <c r="AD54" s="25" t="str">
        <f>IF(AND('Mapa de Riesgos'!$Y$62="Muy Baja",'Mapa de Riesgos'!$AA$62="Mayor"),CONCATENATE("R9C",'Mapa de Riesgos'!$O$62),"")</f>
        <v/>
      </c>
      <c r="AE54" s="25" t="str">
        <f>IF(AND('Mapa de Riesgos'!$Y$63="Muy Baja",'Mapa de Riesgos'!$AA$63="Mayor"),CONCATENATE("R9C",'Mapa de Riesgos'!$O$63),"")</f>
        <v/>
      </c>
      <c r="AF54" s="25" t="str">
        <f>IF(AND('Mapa de Riesgos'!$Y$64="Muy Baja",'Mapa de Riesgos'!$AA$64="Mayor"),CONCATENATE("R9C",'Mapa de Riesgos'!$O$64),"")</f>
        <v/>
      </c>
      <c r="AG54" s="26" t="str">
        <f>IF(AND('Mapa de Riesgos'!$Y$65="Muy Baja",'Mapa de Riesgos'!$AA$65="Mayor"),CONCATENATE("R9C",'Mapa de Riesgos'!$O$65),"")</f>
        <v/>
      </c>
      <c r="AH54" s="27" t="str">
        <f>IF(AND('Mapa de Riesgos'!$Y$60="Muy Baja",'Mapa de Riesgos'!$AA$60="Catastrófico"),CONCATENATE("R9C",'Mapa de Riesgos'!$O$60),"")</f>
        <v/>
      </c>
      <c r="AI54" s="28" t="str">
        <f>IF(AND('Mapa de Riesgos'!$Y$61="Muy Baja",'Mapa de Riesgos'!$AA$61="Catastrófico"),CONCATENATE("R9C",'Mapa de Riesgos'!$O$61),"")</f>
        <v/>
      </c>
      <c r="AJ54" s="28" t="str">
        <f>IF(AND('Mapa de Riesgos'!$Y$62="Muy Baja",'Mapa de Riesgos'!$AA$62="Catastrófico"),CONCATENATE("R9C",'Mapa de Riesgos'!$O$62),"")</f>
        <v/>
      </c>
      <c r="AK54" s="28" t="str">
        <f>IF(AND('Mapa de Riesgos'!$Y$63="Muy Baja",'Mapa de Riesgos'!$AA$63="Catastrófico"),CONCATENATE("R9C",'Mapa de Riesgos'!$O$63),"")</f>
        <v/>
      </c>
      <c r="AL54" s="28" t="str">
        <f>IF(AND('Mapa de Riesgos'!$Y$64="Muy Baja",'Mapa de Riesgos'!$AA$64="Catastrófico"),CONCATENATE("R9C",'Mapa de Riesgos'!$O$64),"")</f>
        <v/>
      </c>
      <c r="AM54" s="29" t="str">
        <f>IF(AND('Mapa de Riesgos'!$Y$65="Muy Baja",'Mapa de Riesgos'!$AA$65="Catastrófico"),CONCATENATE("R9C",'Mapa de Riesgos'!$O$65),"")</f>
        <v/>
      </c>
      <c r="AN54" s="55"/>
      <c r="AO54" s="55"/>
      <c r="AP54" s="55"/>
      <c r="AQ54" s="55"/>
      <c r="AR54" s="55"/>
      <c r="AS54" s="55"/>
      <c r="AT54" s="55"/>
      <c r="AU54" s="55"/>
      <c r="AV54" s="55"/>
      <c r="AW54" s="55"/>
      <c r="AX54" s="55"/>
      <c r="AY54" s="55"/>
      <c r="AZ54" s="55"/>
      <c r="BA54" s="55"/>
      <c r="BB54" s="55"/>
      <c r="BC54" s="55"/>
      <c r="BD54" s="55"/>
      <c r="BE54" s="55"/>
      <c r="BF54" s="55"/>
      <c r="BG54" s="55"/>
      <c r="BH54" s="55"/>
      <c r="BI54" s="55"/>
      <c r="BJ54" s="55"/>
      <c r="BK54" s="55"/>
      <c r="BL54" s="55"/>
      <c r="BM54" s="55"/>
      <c r="BN54" s="55"/>
      <c r="BO54" s="55"/>
      <c r="BP54" s="55"/>
      <c r="BQ54" s="55"/>
      <c r="BR54" s="55"/>
      <c r="BS54" s="55"/>
      <c r="BT54" s="55"/>
      <c r="BU54" s="55"/>
      <c r="BV54" s="55"/>
      <c r="BW54" s="55"/>
      <c r="BX54" s="55"/>
      <c r="BY54" s="55"/>
      <c r="BZ54" s="55"/>
      <c r="CA54" s="55"/>
      <c r="CB54" s="55"/>
    </row>
    <row r="55" spans="1:80" ht="15.75" customHeight="1" thickBot="1">
      <c r="A55" s="55"/>
      <c r="B55" s="345"/>
      <c r="C55" s="345"/>
      <c r="D55" s="346"/>
      <c r="E55" s="389"/>
      <c r="F55" s="390"/>
      <c r="G55" s="390"/>
      <c r="H55" s="390"/>
      <c r="I55" s="391"/>
      <c r="J55" s="51" t="str">
        <f>IF(AND('Mapa de Riesgos'!$Y$66="Muy Baja",'Mapa de Riesgos'!$AA$66="Leve"),CONCATENATE("R10C",'Mapa de Riesgos'!$O$66),"")</f>
        <v/>
      </c>
      <c r="K55" s="52" t="str">
        <f>IF(AND('Mapa de Riesgos'!$Y$67="Muy Baja",'Mapa de Riesgos'!$AA$67="Leve"),CONCATENATE("R10C",'Mapa de Riesgos'!$O$67),"")</f>
        <v/>
      </c>
      <c r="L55" s="52" t="str">
        <f>IF(AND('Mapa de Riesgos'!$Y$68="Muy Baja",'Mapa de Riesgos'!$AA$68="Leve"),CONCATENATE("R10C",'Mapa de Riesgos'!$O$68),"")</f>
        <v/>
      </c>
      <c r="M55" s="52" t="str">
        <f>IF(AND('Mapa de Riesgos'!$Y$69="Muy Baja",'Mapa de Riesgos'!$AA$69="Leve"),CONCATENATE("R10C",'Mapa de Riesgos'!$O$69),"")</f>
        <v/>
      </c>
      <c r="N55" s="52" t="str">
        <f>IF(AND('Mapa de Riesgos'!$Y$70="Muy Baja",'Mapa de Riesgos'!$AA$70="Leve"),CONCATENATE("R10C",'Mapa de Riesgos'!$O$70),"")</f>
        <v/>
      </c>
      <c r="O55" s="53" t="str">
        <f>IF(AND('Mapa de Riesgos'!$Y$71="Muy Baja",'Mapa de Riesgos'!$AA$71="Leve"),CONCATENATE("R10C",'Mapa de Riesgos'!$O$71),"")</f>
        <v/>
      </c>
      <c r="P55" s="51" t="str">
        <f>IF(AND('Mapa de Riesgos'!$Y$66="Muy Baja",'Mapa de Riesgos'!$AA$66="Menor"),CONCATENATE("R10C",'Mapa de Riesgos'!$O$66),"")</f>
        <v/>
      </c>
      <c r="Q55" s="52" t="str">
        <f>IF(AND('Mapa de Riesgos'!$Y$67="Muy Baja",'Mapa de Riesgos'!$AA$67="Menor"),CONCATENATE("R10C",'Mapa de Riesgos'!$O$67),"")</f>
        <v/>
      </c>
      <c r="R55" s="52" t="str">
        <f>IF(AND('Mapa de Riesgos'!$Y$68="Muy Baja",'Mapa de Riesgos'!$AA$68="Menor"),CONCATENATE("R10C",'Mapa de Riesgos'!$O$68),"")</f>
        <v/>
      </c>
      <c r="S55" s="52" t="str">
        <f>IF(AND('Mapa de Riesgos'!$Y$69="Muy Baja",'Mapa de Riesgos'!$AA$69="Menor"),CONCATENATE("R10C",'Mapa de Riesgos'!$O$69),"")</f>
        <v/>
      </c>
      <c r="T55" s="52" t="str">
        <f>IF(AND('Mapa de Riesgos'!$Y$70="Muy Baja",'Mapa de Riesgos'!$AA$70="Menor"),CONCATENATE("R10C",'Mapa de Riesgos'!$O$70),"")</f>
        <v/>
      </c>
      <c r="U55" s="53" t="str">
        <f>IF(AND('Mapa de Riesgos'!$Y$71="Muy Baja",'Mapa de Riesgos'!$AA$71="Menor"),CONCATENATE("R10C",'Mapa de Riesgos'!$O$71),"")</f>
        <v/>
      </c>
      <c r="V55" s="42" t="str">
        <f>IF(AND('Mapa de Riesgos'!$Y$66="Muy Baja",'Mapa de Riesgos'!$AA$66="Moderado"),CONCATENATE("R10C",'Mapa de Riesgos'!$O$66),"")</f>
        <v/>
      </c>
      <c r="W55" s="43" t="str">
        <f>IF(AND('Mapa de Riesgos'!$Y$67="Muy Baja",'Mapa de Riesgos'!$AA$67="Moderado"),CONCATENATE("R10C",'Mapa de Riesgos'!$O$67),"")</f>
        <v/>
      </c>
      <c r="X55" s="43" t="str">
        <f>IF(AND('Mapa de Riesgos'!$Y$68="Muy Baja",'Mapa de Riesgos'!$AA$68="Moderado"),CONCATENATE("R10C",'Mapa de Riesgos'!$O$68),"")</f>
        <v/>
      </c>
      <c r="Y55" s="43" t="str">
        <f>IF(AND('Mapa de Riesgos'!$Y$69="Muy Baja",'Mapa de Riesgos'!$AA$69="Moderado"),CONCATENATE("R10C",'Mapa de Riesgos'!$O$69),"")</f>
        <v/>
      </c>
      <c r="Z55" s="43" t="str">
        <f>IF(AND('Mapa de Riesgos'!$Y$70="Muy Baja",'Mapa de Riesgos'!$AA$70="Moderado"),CONCATENATE("R10C",'Mapa de Riesgos'!$O$70),"")</f>
        <v/>
      </c>
      <c r="AA55" s="44" t="str">
        <f>IF(AND('Mapa de Riesgos'!$Y$71="Muy Baja",'Mapa de Riesgos'!$AA$71="Moderado"),CONCATENATE("R10C",'Mapa de Riesgos'!$O$71),"")</f>
        <v/>
      </c>
      <c r="AB55" s="30" t="str">
        <f>IF(AND('Mapa de Riesgos'!$Y$66="Muy Baja",'Mapa de Riesgos'!$AA$66="Mayor"),CONCATENATE("R10C",'Mapa de Riesgos'!$O$66),"")</f>
        <v/>
      </c>
      <c r="AC55" s="31" t="str">
        <f>IF(AND('Mapa de Riesgos'!$Y$67="Muy Baja",'Mapa de Riesgos'!$AA$67="Mayor"),CONCATENATE("R10C",'Mapa de Riesgos'!$O$67),"")</f>
        <v/>
      </c>
      <c r="AD55" s="31" t="str">
        <f>IF(AND('Mapa de Riesgos'!$Y$68="Muy Baja",'Mapa de Riesgos'!$AA$68="Mayor"),CONCATENATE("R10C",'Mapa de Riesgos'!$O$68),"")</f>
        <v/>
      </c>
      <c r="AE55" s="31" t="str">
        <f>IF(AND('Mapa de Riesgos'!$Y$69="Muy Baja",'Mapa de Riesgos'!$AA$69="Mayor"),CONCATENATE("R10C",'Mapa de Riesgos'!$O$69),"")</f>
        <v/>
      </c>
      <c r="AF55" s="31" t="str">
        <f>IF(AND('Mapa de Riesgos'!$Y$70="Muy Baja",'Mapa de Riesgos'!$AA$70="Mayor"),CONCATENATE("R10C",'Mapa de Riesgos'!$O$70),"")</f>
        <v/>
      </c>
      <c r="AG55" s="32" t="str">
        <f>IF(AND('Mapa de Riesgos'!$Y$71="Muy Baja",'Mapa de Riesgos'!$AA$71="Mayor"),CONCATENATE("R10C",'Mapa de Riesgos'!$O$71),"")</f>
        <v/>
      </c>
      <c r="AH55" s="33" t="str">
        <f>IF(AND('Mapa de Riesgos'!$Y$66="Muy Baja",'Mapa de Riesgos'!$AA$66="Catastrófico"),CONCATENATE("R10C",'Mapa de Riesgos'!$O$66),"")</f>
        <v/>
      </c>
      <c r="AI55" s="34" t="str">
        <f>IF(AND('Mapa de Riesgos'!$Y$67="Muy Baja",'Mapa de Riesgos'!$AA$67="Catastrófico"),CONCATENATE("R10C",'Mapa de Riesgos'!$O$67),"")</f>
        <v/>
      </c>
      <c r="AJ55" s="34" t="str">
        <f>IF(AND('Mapa de Riesgos'!$Y$68="Muy Baja",'Mapa de Riesgos'!$AA$68="Catastrófico"),CONCATENATE("R10C",'Mapa de Riesgos'!$O$68),"")</f>
        <v/>
      </c>
      <c r="AK55" s="34" t="str">
        <f>IF(AND('Mapa de Riesgos'!$Y$69="Muy Baja",'Mapa de Riesgos'!$AA$69="Catastrófico"),CONCATENATE("R10C",'Mapa de Riesgos'!$O$69),"")</f>
        <v/>
      </c>
      <c r="AL55" s="34" t="str">
        <f>IF(AND('Mapa de Riesgos'!$Y$70="Muy Baja",'Mapa de Riesgos'!$AA$70="Catastrófico"),CONCATENATE("R10C",'Mapa de Riesgos'!$O$70),"")</f>
        <v/>
      </c>
      <c r="AM55" s="35" t="str">
        <f>IF(AND('Mapa de Riesgos'!$Y$71="Muy Baja",'Mapa de Riesgos'!$AA$71="Catastrófico"),CONCATENATE("R10C",'Mapa de Riesgos'!$O$71),"")</f>
        <v/>
      </c>
      <c r="AN55" s="55"/>
      <c r="AO55" s="55"/>
      <c r="AP55" s="55"/>
      <c r="AQ55" s="55"/>
      <c r="AR55" s="55"/>
      <c r="AS55" s="55"/>
      <c r="AT55" s="55"/>
      <c r="AU55" s="55"/>
      <c r="AV55" s="55"/>
      <c r="AW55" s="55"/>
      <c r="AX55" s="55"/>
      <c r="AY55" s="55"/>
      <c r="AZ55" s="55"/>
      <c r="BA55" s="55"/>
      <c r="BB55" s="55"/>
      <c r="BC55" s="55"/>
      <c r="BD55" s="55"/>
      <c r="BE55" s="55"/>
      <c r="BF55" s="55"/>
      <c r="BG55" s="55"/>
      <c r="BH55" s="55"/>
      <c r="BI55" s="55"/>
      <c r="BJ55" s="55"/>
      <c r="BK55" s="55"/>
      <c r="BL55" s="55"/>
      <c r="BM55" s="55"/>
      <c r="BN55" s="55"/>
      <c r="BO55" s="55"/>
      <c r="BP55" s="55"/>
      <c r="BQ55" s="55"/>
      <c r="BR55" s="55"/>
      <c r="BS55" s="55"/>
      <c r="BT55" s="55"/>
      <c r="BU55" s="55"/>
      <c r="BV55" s="55"/>
      <c r="BW55" s="55"/>
      <c r="BX55" s="55"/>
      <c r="BY55" s="55"/>
      <c r="BZ55" s="55"/>
      <c r="CA55" s="55"/>
      <c r="CB55" s="55"/>
    </row>
    <row r="56" spans="1:80">
      <c r="A56" s="55"/>
      <c r="B56" s="55"/>
      <c r="C56" s="55"/>
      <c r="D56" s="55"/>
      <c r="E56" s="55"/>
      <c r="F56" s="55"/>
      <c r="G56" s="55"/>
      <c r="H56" s="55"/>
      <c r="I56" s="55"/>
      <c r="J56" s="383" t="s">
        <v>147</v>
      </c>
      <c r="K56" s="384"/>
      <c r="L56" s="384"/>
      <c r="M56" s="384"/>
      <c r="N56" s="384"/>
      <c r="O56" s="385"/>
      <c r="P56" s="383" t="s">
        <v>148</v>
      </c>
      <c r="Q56" s="384"/>
      <c r="R56" s="384"/>
      <c r="S56" s="384"/>
      <c r="T56" s="384"/>
      <c r="U56" s="385"/>
      <c r="V56" s="383" t="s">
        <v>149</v>
      </c>
      <c r="W56" s="384"/>
      <c r="X56" s="384"/>
      <c r="Y56" s="384"/>
      <c r="Z56" s="384"/>
      <c r="AA56" s="385"/>
      <c r="AB56" s="383" t="s">
        <v>150</v>
      </c>
      <c r="AC56" s="392"/>
      <c r="AD56" s="384"/>
      <c r="AE56" s="384"/>
      <c r="AF56" s="384"/>
      <c r="AG56" s="385"/>
      <c r="AH56" s="383" t="s">
        <v>151</v>
      </c>
      <c r="AI56" s="384"/>
      <c r="AJ56" s="384"/>
      <c r="AK56" s="384"/>
      <c r="AL56" s="384"/>
      <c r="AM56" s="385"/>
      <c r="AN56" s="55"/>
      <c r="AO56" s="55"/>
      <c r="AP56" s="55"/>
      <c r="AQ56" s="55"/>
      <c r="AR56" s="55"/>
      <c r="AS56" s="55"/>
      <c r="AT56" s="55"/>
      <c r="AU56" s="55"/>
      <c r="AV56" s="55"/>
      <c r="AW56" s="55"/>
      <c r="AX56" s="55"/>
      <c r="AY56" s="55"/>
      <c r="AZ56" s="55"/>
      <c r="BA56" s="55"/>
      <c r="BB56" s="55"/>
      <c r="BC56" s="55"/>
      <c r="BD56" s="55"/>
      <c r="BE56" s="55"/>
      <c r="BF56" s="55"/>
      <c r="BG56" s="55"/>
      <c r="BH56" s="55"/>
      <c r="BI56" s="55"/>
      <c r="BJ56" s="55"/>
      <c r="BK56" s="55"/>
      <c r="BL56" s="55"/>
      <c r="BM56" s="55"/>
      <c r="BN56" s="55"/>
      <c r="BO56" s="55"/>
      <c r="BP56" s="55"/>
      <c r="BQ56" s="55"/>
      <c r="BR56" s="55"/>
      <c r="BS56" s="55"/>
      <c r="BT56" s="55"/>
      <c r="BU56" s="55"/>
      <c r="BV56" s="55"/>
      <c r="BW56" s="55"/>
      <c r="BX56" s="55"/>
      <c r="BY56" s="55"/>
      <c r="BZ56" s="55"/>
      <c r="CA56" s="55"/>
      <c r="CB56" s="55"/>
    </row>
    <row r="57" spans="1:80">
      <c r="A57" s="55"/>
      <c r="B57" s="55"/>
      <c r="C57" s="55"/>
      <c r="D57" s="55"/>
      <c r="E57" s="55"/>
      <c r="F57" s="55"/>
      <c r="G57" s="55"/>
      <c r="H57" s="55"/>
      <c r="I57" s="55"/>
      <c r="J57" s="386"/>
      <c r="K57" s="387"/>
      <c r="L57" s="387"/>
      <c r="M57" s="387"/>
      <c r="N57" s="387"/>
      <c r="O57" s="388"/>
      <c r="P57" s="386"/>
      <c r="Q57" s="387"/>
      <c r="R57" s="387"/>
      <c r="S57" s="387"/>
      <c r="T57" s="387"/>
      <c r="U57" s="388"/>
      <c r="V57" s="386"/>
      <c r="W57" s="387"/>
      <c r="X57" s="387"/>
      <c r="Y57" s="387"/>
      <c r="Z57" s="387"/>
      <c r="AA57" s="388"/>
      <c r="AB57" s="386"/>
      <c r="AC57" s="387"/>
      <c r="AD57" s="387"/>
      <c r="AE57" s="387"/>
      <c r="AF57" s="387"/>
      <c r="AG57" s="388"/>
      <c r="AH57" s="386"/>
      <c r="AI57" s="387"/>
      <c r="AJ57" s="387"/>
      <c r="AK57" s="387"/>
      <c r="AL57" s="387"/>
      <c r="AM57" s="388"/>
      <c r="AN57" s="55"/>
      <c r="AO57" s="55"/>
      <c r="AP57" s="55"/>
      <c r="AQ57" s="55"/>
      <c r="AR57" s="55"/>
      <c r="AS57" s="55"/>
      <c r="AT57" s="55"/>
      <c r="AU57" s="55"/>
      <c r="AV57" s="55"/>
      <c r="AW57" s="55"/>
      <c r="AX57" s="55"/>
      <c r="AY57" s="55"/>
      <c r="AZ57" s="55"/>
      <c r="BA57" s="55"/>
      <c r="BB57" s="55"/>
      <c r="BC57" s="55"/>
      <c r="BD57" s="55"/>
      <c r="BE57" s="55"/>
      <c r="BF57" s="55"/>
      <c r="BG57" s="55"/>
      <c r="BH57" s="55"/>
      <c r="BI57" s="55"/>
      <c r="BJ57" s="55"/>
      <c r="BK57" s="55"/>
      <c r="BL57" s="55"/>
      <c r="BM57" s="55"/>
      <c r="BN57" s="55"/>
      <c r="BO57" s="55"/>
      <c r="BP57" s="55"/>
      <c r="BQ57" s="55"/>
      <c r="BR57" s="55"/>
      <c r="BS57" s="55"/>
      <c r="BT57" s="55"/>
      <c r="BU57" s="55"/>
      <c r="BV57" s="55"/>
      <c r="BW57" s="55"/>
      <c r="BX57" s="55"/>
      <c r="BY57" s="55"/>
      <c r="BZ57" s="55"/>
      <c r="CA57" s="55"/>
      <c r="CB57" s="55"/>
    </row>
    <row r="58" spans="1:80">
      <c r="A58" s="55"/>
      <c r="B58" s="55"/>
      <c r="C58" s="55"/>
      <c r="D58" s="55"/>
      <c r="E58" s="55"/>
      <c r="F58" s="55"/>
      <c r="G58" s="55"/>
      <c r="H58" s="55"/>
      <c r="I58" s="55"/>
      <c r="J58" s="386"/>
      <c r="K58" s="387"/>
      <c r="L58" s="387"/>
      <c r="M58" s="387"/>
      <c r="N58" s="387"/>
      <c r="O58" s="388"/>
      <c r="P58" s="386"/>
      <c r="Q58" s="387"/>
      <c r="R58" s="387"/>
      <c r="S58" s="387"/>
      <c r="T58" s="387"/>
      <c r="U58" s="388"/>
      <c r="V58" s="386"/>
      <c r="W58" s="387"/>
      <c r="X58" s="387"/>
      <c r="Y58" s="387"/>
      <c r="Z58" s="387"/>
      <c r="AA58" s="388"/>
      <c r="AB58" s="386"/>
      <c r="AC58" s="387"/>
      <c r="AD58" s="387"/>
      <c r="AE58" s="387"/>
      <c r="AF58" s="387"/>
      <c r="AG58" s="388"/>
      <c r="AH58" s="386"/>
      <c r="AI58" s="387"/>
      <c r="AJ58" s="387"/>
      <c r="AK58" s="387"/>
      <c r="AL58" s="387"/>
      <c r="AM58" s="388"/>
      <c r="AN58" s="55"/>
      <c r="AO58" s="55"/>
      <c r="AP58" s="55"/>
      <c r="AQ58" s="55"/>
      <c r="AR58" s="55"/>
      <c r="AS58" s="55"/>
      <c r="AT58" s="55"/>
      <c r="AU58" s="55"/>
      <c r="AV58" s="55"/>
      <c r="AW58" s="55"/>
      <c r="AX58" s="55"/>
      <c r="AY58" s="55"/>
      <c r="AZ58" s="55"/>
      <c r="BA58" s="55"/>
      <c r="BB58" s="55"/>
      <c r="BC58" s="55"/>
      <c r="BD58" s="55"/>
      <c r="BE58" s="55"/>
      <c r="BF58" s="55"/>
      <c r="BG58" s="55"/>
      <c r="BH58" s="55"/>
      <c r="BI58" s="55"/>
      <c r="BJ58" s="55"/>
      <c r="BK58" s="55"/>
      <c r="BL58" s="55"/>
      <c r="BM58" s="55"/>
      <c r="BN58" s="55"/>
      <c r="BO58" s="55"/>
      <c r="BP58" s="55"/>
      <c r="BQ58" s="55"/>
      <c r="BR58" s="55"/>
      <c r="BS58" s="55"/>
      <c r="BT58" s="55"/>
      <c r="BU58" s="55"/>
      <c r="BV58" s="55"/>
      <c r="BW58" s="55"/>
      <c r="BX58" s="55"/>
      <c r="BY58" s="55"/>
      <c r="BZ58" s="55"/>
      <c r="CA58" s="55"/>
      <c r="CB58" s="55"/>
    </row>
    <row r="59" spans="1:80">
      <c r="A59" s="55"/>
      <c r="B59" s="55"/>
      <c r="C59" s="55"/>
      <c r="D59" s="55"/>
      <c r="E59" s="55"/>
      <c r="F59" s="55"/>
      <c r="G59" s="55"/>
      <c r="H59" s="55"/>
      <c r="I59" s="55"/>
      <c r="J59" s="386"/>
      <c r="K59" s="387"/>
      <c r="L59" s="387"/>
      <c r="M59" s="387"/>
      <c r="N59" s="387"/>
      <c r="O59" s="388"/>
      <c r="P59" s="386"/>
      <c r="Q59" s="387"/>
      <c r="R59" s="387"/>
      <c r="S59" s="387"/>
      <c r="T59" s="387"/>
      <c r="U59" s="388"/>
      <c r="V59" s="386"/>
      <c r="W59" s="387"/>
      <c r="X59" s="387"/>
      <c r="Y59" s="387"/>
      <c r="Z59" s="387"/>
      <c r="AA59" s="388"/>
      <c r="AB59" s="386"/>
      <c r="AC59" s="387"/>
      <c r="AD59" s="387"/>
      <c r="AE59" s="387"/>
      <c r="AF59" s="387"/>
      <c r="AG59" s="388"/>
      <c r="AH59" s="386"/>
      <c r="AI59" s="387"/>
      <c r="AJ59" s="387"/>
      <c r="AK59" s="387"/>
      <c r="AL59" s="387"/>
      <c r="AM59" s="388"/>
      <c r="AN59" s="55"/>
      <c r="AO59" s="55"/>
      <c r="AP59" s="55"/>
      <c r="AQ59" s="55"/>
      <c r="AR59" s="55"/>
      <c r="AS59" s="55"/>
      <c r="AT59" s="55"/>
      <c r="AU59" s="55"/>
      <c r="AV59" s="55"/>
      <c r="AW59" s="55"/>
      <c r="AX59" s="55"/>
      <c r="AY59" s="55"/>
      <c r="AZ59" s="55"/>
      <c r="BA59" s="55"/>
      <c r="BB59" s="55"/>
      <c r="BC59" s="55"/>
      <c r="BD59" s="55"/>
      <c r="BE59" s="55"/>
      <c r="BF59" s="55"/>
      <c r="BG59" s="55"/>
      <c r="BH59" s="55"/>
      <c r="BI59" s="55"/>
      <c r="BJ59" s="55"/>
      <c r="BK59" s="55"/>
      <c r="BL59" s="55"/>
      <c r="BM59" s="55"/>
      <c r="BN59" s="55"/>
      <c r="BO59" s="55"/>
      <c r="BP59" s="55"/>
      <c r="BQ59" s="55"/>
      <c r="BR59" s="55"/>
      <c r="BS59" s="55"/>
      <c r="BT59" s="55"/>
      <c r="BU59" s="55"/>
      <c r="BV59" s="55"/>
      <c r="BW59" s="55"/>
      <c r="BX59" s="55"/>
      <c r="BY59" s="55"/>
      <c r="BZ59" s="55"/>
      <c r="CA59" s="55"/>
      <c r="CB59" s="55"/>
    </row>
    <row r="60" spans="1:80">
      <c r="A60" s="55"/>
      <c r="B60" s="55"/>
      <c r="C60" s="55"/>
      <c r="D60" s="55"/>
      <c r="E60" s="55"/>
      <c r="F60" s="55"/>
      <c r="G60" s="55"/>
      <c r="H60" s="55"/>
      <c r="I60" s="55"/>
      <c r="J60" s="386"/>
      <c r="K60" s="387"/>
      <c r="L60" s="387"/>
      <c r="M60" s="387"/>
      <c r="N60" s="387"/>
      <c r="O60" s="388"/>
      <c r="P60" s="386"/>
      <c r="Q60" s="387"/>
      <c r="R60" s="387"/>
      <c r="S60" s="387"/>
      <c r="T60" s="387"/>
      <c r="U60" s="388"/>
      <c r="V60" s="386"/>
      <c r="W60" s="387"/>
      <c r="X60" s="387"/>
      <c r="Y60" s="387"/>
      <c r="Z60" s="387"/>
      <c r="AA60" s="388"/>
      <c r="AB60" s="386"/>
      <c r="AC60" s="387"/>
      <c r="AD60" s="387"/>
      <c r="AE60" s="387"/>
      <c r="AF60" s="387"/>
      <c r="AG60" s="388"/>
      <c r="AH60" s="386"/>
      <c r="AI60" s="387"/>
      <c r="AJ60" s="387"/>
      <c r="AK60" s="387"/>
      <c r="AL60" s="387"/>
      <c r="AM60" s="388"/>
      <c r="AN60" s="55"/>
      <c r="AO60" s="55"/>
      <c r="AP60" s="55"/>
      <c r="AQ60" s="55"/>
      <c r="AR60" s="55"/>
      <c r="AS60" s="55"/>
      <c r="AT60" s="55"/>
      <c r="AU60" s="55"/>
      <c r="AV60" s="55"/>
      <c r="AW60" s="55"/>
      <c r="AX60" s="55"/>
      <c r="AY60" s="55"/>
      <c r="AZ60" s="55"/>
      <c r="BA60" s="55"/>
      <c r="BB60" s="55"/>
      <c r="BC60" s="55"/>
      <c r="BD60" s="55"/>
      <c r="BE60" s="55"/>
      <c r="BF60" s="55"/>
      <c r="BG60" s="55"/>
      <c r="BH60" s="55"/>
      <c r="BI60" s="55"/>
      <c r="BJ60" s="55"/>
      <c r="BK60" s="55"/>
      <c r="BL60" s="55"/>
      <c r="BM60" s="55"/>
      <c r="BN60" s="55"/>
      <c r="BO60" s="55"/>
      <c r="BP60" s="55"/>
      <c r="BQ60" s="55"/>
      <c r="BR60" s="55"/>
      <c r="BS60" s="55"/>
      <c r="BT60" s="55"/>
      <c r="BU60" s="55"/>
      <c r="BV60" s="55"/>
      <c r="BW60" s="55"/>
      <c r="BX60" s="55"/>
      <c r="BY60" s="55"/>
      <c r="BZ60" s="55"/>
      <c r="CA60" s="55"/>
      <c r="CB60" s="55"/>
    </row>
    <row r="61" spans="1:80" ht="15.75" thickBot="1">
      <c r="A61" s="55"/>
      <c r="B61" s="55"/>
      <c r="C61" s="55"/>
      <c r="D61" s="55"/>
      <c r="E61" s="55"/>
      <c r="F61" s="55"/>
      <c r="G61" s="55"/>
      <c r="H61" s="55"/>
      <c r="I61" s="55"/>
      <c r="J61" s="389"/>
      <c r="K61" s="390"/>
      <c r="L61" s="390"/>
      <c r="M61" s="390"/>
      <c r="N61" s="390"/>
      <c r="O61" s="391"/>
      <c r="P61" s="389"/>
      <c r="Q61" s="390"/>
      <c r="R61" s="390"/>
      <c r="S61" s="390"/>
      <c r="T61" s="390"/>
      <c r="U61" s="391"/>
      <c r="V61" s="389"/>
      <c r="W61" s="390"/>
      <c r="X61" s="390"/>
      <c r="Y61" s="390"/>
      <c r="Z61" s="390"/>
      <c r="AA61" s="391"/>
      <c r="AB61" s="389"/>
      <c r="AC61" s="390"/>
      <c r="AD61" s="390"/>
      <c r="AE61" s="390"/>
      <c r="AF61" s="390"/>
      <c r="AG61" s="391"/>
      <c r="AH61" s="389"/>
      <c r="AI61" s="390"/>
      <c r="AJ61" s="390"/>
      <c r="AK61" s="390"/>
      <c r="AL61" s="390"/>
      <c r="AM61" s="391"/>
      <c r="AN61" s="55"/>
      <c r="AO61" s="55"/>
      <c r="AP61" s="55"/>
      <c r="AQ61" s="55"/>
      <c r="AR61" s="55"/>
      <c r="AS61" s="55"/>
      <c r="AT61" s="55"/>
      <c r="AU61" s="55"/>
      <c r="AV61" s="55"/>
      <c r="AW61" s="55"/>
      <c r="AX61" s="55"/>
      <c r="AY61" s="55"/>
      <c r="AZ61" s="55"/>
      <c r="BA61" s="55"/>
      <c r="BB61" s="55"/>
      <c r="BC61" s="55"/>
      <c r="BD61" s="55"/>
      <c r="BE61" s="55"/>
      <c r="BF61" s="55"/>
      <c r="BG61" s="55"/>
      <c r="BH61" s="55"/>
      <c r="BI61" s="55"/>
      <c r="BJ61" s="55"/>
      <c r="BK61" s="55"/>
      <c r="BL61" s="55"/>
      <c r="BM61" s="55"/>
      <c r="BN61" s="55"/>
      <c r="BO61" s="55"/>
      <c r="BP61" s="55"/>
      <c r="BQ61" s="55"/>
      <c r="BR61" s="55"/>
      <c r="BS61" s="55"/>
      <c r="BT61" s="55"/>
      <c r="BU61" s="55"/>
      <c r="BV61" s="55"/>
      <c r="BW61" s="55"/>
      <c r="BX61" s="55"/>
      <c r="BY61" s="55"/>
      <c r="BZ61" s="55"/>
      <c r="CA61" s="55"/>
      <c r="CB61" s="55"/>
    </row>
    <row r="62" spans="1:80">
      <c r="A62" s="55"/>
      <c r="B62" s="55"/>
      <c r="C62" s="55"/>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c r="AM62" s="55"/>
      <c r="AN62" s="55"/>
      <c r="AO62" s="55"/>
      <c r="AP62" s="55"/>
      <c r="AQ62" s="55"/>
      <c r="AR62" s="55"/>
      <c r="AS62" s="55"/>
      <c r="AT62" s="55"/>
      <c r="AU62" s="55"/>
      <c r="AV62" s="55"/>
      <c r="AW62" s="55"/>
      <c r="AX62" s="55"/>
      <c r="AY62" s="55"/>
      <c r="AZ62" s="55"/>
      <c r="BA62" s="55"/>
      <c r="BB62" s="55"/>
      <c r="BC62" s="55"/>
      <c r="BD62" s="55"/>
      <c r="BE62" s="55"/>
      <c r="BF62" s="55"/>
      <c r="BG62" s="55"/>
      <c r="BH62" s="55"/>
    </row>
    <row r="63" spans="1:80" ht="15" customHeight="1">
      <c r="A63" s="55"/>
      <c r="B63" s="56"/>
      <c r="C63" s="56"/>
      <c r="D63" s="56"/>
      <c r="E63" s="56"/>
      <c r="F63" s="56"/>
      <c r="G63" s="56"/>
      <c r="H63" s="56"/>
      <c r="I63" s="56"/>
      <c r="J63" s="56"/>
      <c r="K63" s="56"/>
      <c r="L63" s="56"/>
      <c r="M63" s="56"/>
      <c r="N63" s="56"/>
      <c r="O63" s="56"/>
      <c r="P63" s="56"/>
      <c r="Q63" s="56"/>
      <c r="R63" s="56"/>
      <c r="S63" s="56"/>
      <c r="T63" s="56"/>
      <c r="U63" s="56"/>
      <c r="V63" s="56"/>
      <c r="W63" s="56"/>
      <c r="X63" s="56"/>
      <c r="Y63" s="56"/>
      <c r="Z63" s="56"/>
      <c r="AA63" s="56"/>
      <c r="AB63" s="56"/>
      <c r="AC63" s="56"/>
      <c r="AD63" s="56"/>
      <c r="AE63" s="56"/>
      <c r="AF63" s="56"/>
      <c r="AG63" s="56"/>
      <c r="AH63" s="56"/>
      <c r="AI63" s="56"/>
      <c r="AJ63" s="56"/>
      <c r="AK63" s="56"/>
      <c r="AL63" s="56"/>
      <c r="AM63" s="56"/>
      <c r="AN63" s="56"/>
      <c r="AO63" s="56"/>
      <c r="AP63" s="56"/>
      <c r="AQ63" s="56"/>
      <c r="AR63" s="56"/>
      <c r="AS63" s="56"/>
      <c r="AT63" s="56"/>
      <c r="AU63" s="55"/>
      <c r="AV63" s="55"/>
      <c r="AW63" s="55"/>
      <c r="AX63" s="55"/>
      <c r="AY63" s="55"/>
      <c r="AZ63" s="55"/>
      <c r="BA63" s="55"/>
      <c r="BB63" s="55"/>
      <c r="BC63" s="55"/>
      <c r="BD63" s="55"/>
      <c r="BE63" s="55"/>
      <c r="BF63" s="55"/>
      <c r="BG63" s="55"/>
      <c r="BH63" s="55"/>
    </row>
    <row r="64" spans="1:80" ht="15" customHeight="1">
      <c r="A64" s="55"/>
      <c r="B64" s="56"/>
      <c r="C64" s="56"/>
      <c r="D64" s="56"/>
      <c r="E64" s="56"/>
      <c r="F64" s="56"/>
      <c r="G64" s="56"/>
      <c r="H64" s="56"/>
      <c r="I64" s="56"/>
      <c r="J64" s="56"/>
      <c r="K64" s="56"/>
      <c r="L64" s="56"/>
      <c r="M64" s="56"/>
      <c r="N64" s="56"/>
      <c r="O64" s="56"/>
      <c r="P64" s="56"/>
      <c r="Q64" s="56"/>
      <c r="R64" s="56"/>
      <c r="S64" s="56"/>
      <c r="T64" s="56"/>
      <c r="U64" s="56"/>
      <c r="V64" s="56"/>
      <c r="W64" s="56"/>
      <c r="X64" s="56"/>
      <c r="Y64" s="56"/>
      <c r="Z64" s="56"/>
      <c r="AA64" s="56"/>
      <c r="AB64" s="56"/>
      <c r="AC64" s="56"/>
      <c r="AD64" s="56"/>
      <c r="AE64" s="56"/>
      <c r="AF64" s="56"/>
      <c r="AG64" s="56"/>
      <c r="AH64" s="56"/>
      <c r="AI64" s="56"/>
      <c r="AJ64" s="56"/>
      <c r="AK64" s="56"/>
      <c r="AL64" s="56"/>
      <c r="AM64" s="56"/>
      <c r="AN64" s="56"/>
      <c r="AO64" s="56"/>
      <c r="AP64" s="56"/>
      <c r="AQ64" s="56"/>
      <c r="AR64" s="56"/>
      <c r="AS64" s="56"/>
      <c r="AT64" s="56"/>
      <c r="AU64" s="55"/>
      <c r="AV64" s="55"/>
      <c r="AW64" s="55"/>
      <c r="AX64" s="55"/>
      <c r="AY64" s="55"/>
      <c r="AZ64" s="55"/>
      <c r="BA64" s="55"/>
      <c r="BB64" s="55"/>
      <c r="BC64" s="55"/>
      <c r="BD64" s="55"/>
      <c r="BE64" s="55"/>
      <c r="BF64" s="55"/>
      <c r="BG64" s="55"/>
      <c r="BH64" s="55"/>
    </row>
    <row r="65" spans="1:60">
      <c r="A65" s="55"/>
      <c r="B65" s="55"/>
      <c r="C65" s="55"/>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c r="AM65" s="55"/>
      <c r="AN65" s="55"/>
      <c r="AO65" s="55"/>
      <c r="AP65" s="55"/>
      <c r="AQ65" s="55"/>
      <c r="AR65" s="55"/>
      <c r="AS65" s="55"/>
      <c r="AT65" s="55"/>
      <c r="AU65" s="55"/>
      <c r="AV65" s="55"/>
      <c r="AW65" s="55"/>
      <c r="AX65" s="55"/>
      <c r="AY65" s="55"/>
      <c r="AZ65" s="55"/>
      <c r="BA65" s="55"/>
      <c r="BB65" s="55"/>
      <c r="BC65" s="55"/>
      <c r="BD65" s="55"/>
      <c r="BE65" s="55"/>
      <c r="BF65" s="55"/>
      <c r="BG65" s="55"/>
      <c r="BH65" s="55"/>
    </row>
    <row r="66" spans="1:60">
      <c r="A66" s="55"/>
      <c r="B66" s="55"/>
      <c r="C66" s="55"/>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c r="AM66" s="55"/>
      <c r="AN66" s="55"/>
      <c r="AO66" s="55"/>
      <c r="AP66" s="55"/>
      <c r="AQ66" s="55"/>
      <c r="AR66" s="55"/>
      <c r="AS66" s="55"/>
      <c r="AT66" s="55"/>
      <c r="AU66" s="55"/>
      <c r="AV66" s="55"/>
      <c r="AW66" s="55"/>
      <c r="AX66" s="55"/>
      <c r="AY66" s="55"/>
      <c r="AZ66" s="55"/>
      <c r="BA66" s="55"/>
      <c r="BB66" s="55"/>
      <c r="BC66" s="55"/>
      <c r="BD66" s="55"/>
      <c r="BE66" s="55"/>
      <c r="BF66" s="55"/>
      <c r="BG66" s="55"/>
      <c r="BH66" s="55"/>
    </row>
    <row r="67" spans="1:60">
      <c r="A67" s="55"/>
      <c r="B67" s="55"/>
      <c r="C67" s="55"/>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c r="AM67" s="55"/>
      <c r="AN67" s="55"/>
      <c r="AO67" s="55"/>
      <c r="AP67" s="55"/>
      <c r="AQ67" s="55"/>
      <c r="AR67" s="55"/>
      <c r="AS67" s="55"/>
      <c r="AT67" s="55"/>
      <c r="AU67" s="55"/>
      <c r="AV67" s="55"/>
      <c r="AW67" s="55"/>
      <c r="AX67" s="55"/>
      <c r="AY67" s="55"/>
      <c r="AZ67" s="55"/>
      <c r="BA67" s="55"/>
      <c r="BB67" s="55"/>
      <c r="BC67" s="55"/>
      <c r="BD67" s="55"/>
      <c r="BE67" s="55"/>
      <c r="BF67" s="55"/>
      <c r="BG67" s="55"/>
      <c r="BH67" s="55"/>
    </row>
    <row r="68" spans="1:60">
      <c r="A68" s="55"/>
      <c r="B68" s="55"/>
      <c r="C68" s="55"/>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c r="AM68" s="55"/>
      <c r="AN68" s="55"/>
      <c r="AO68" s="55"/>
      <c r="AP68" s="55"/>
      <c r="AQ68" s="55"/>
      <c r="AR68" s="55"/>
      <c r="AS68" s="55"/>
      <c r="AT68" s="55"/>
      <c r="AU68" s="55"/>
      <c r="AV68" s="55"/>
      <c r="AW68" s="55"/>
      <c r="AX68" s="55"/>
      <c r="AY68" s="55"/>
      <c r="AZ68" s="55"/>
      <c r="BA68" s="55"/>
      <c r="BB68" s="55"/>
      <c r="BC68" s="55"/>
      <c r="BD68" s="55"/>
      <c r="BE68" s="55"/>
      <c r="BF68" s="55"/>
      <c r="BG68" s="55"/>
      <c r="BH68" s="55"/>
    </row>
    <row r="69" spans="1:60">
      <c r="A69" s="55"/>
      <c r="B69" s="55"/>
      <c r="C69" s="55"/>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c r="AM69" s="55"/>
      <c r="AN69" s="55"/>
      <c r="AO69" s="55"/>
      <c r="AP69" s="55"/>
      <c r="AQ69" s="55"/>
      <c r="AR69" s="55"/>
      <c r="AS69" s="55"/>
      <c r="AT69" s="55"/>
      <c r="AU69" s="55"/>
      <c r="AV69" s="55"/>
      <c r="AW69" s="55"/>
      <c r="AX69" s="55"/>
      <c r="AY69" s="55"/>
      <c r="AZ69" s="55"/>
      <c r="BA69" s="55"/>
      <c r="BB69" s="55"/>
      <c r="BC69" s="55"/>
      <c r="BD69" s="55"/>
      <c r="BE69" s="55"/>
      <c r="BF69" s="55"/>
      <c r="BG69" s="55"/>
      <c r="BH69" s="55"/>
    </row>
    <row r="70" spans="1:60">
      <c r="A70" s="55"/>
      <c r="B70" s="55"/>
      <c r="C70" s="55"/>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c r="AM70" s="55"/>
      <c r="AN70" s="55"/>
      <c r="AO70" s="55"/>
      <c r="AP70" s="55"/>
      <c r="AQ70" s="55"/>
      <c r="AR70" s="55"/>
      <c r="AS70" s="55"/>
      <c r="AT70" s="55"/>
      <c r="AU70" s="55"/>
      <c r="AV70" s="55"/>
      <c r="AW70" s="55"/>
      <c r="AX70" s="55"/>
      <c r="AY70" s="55"/>
      <c r="AZ70" s="55"/>
      <c r="BA70" s="55"/>
      <c r="BB70" s="55"/>
      <c r="BC70" s="55"/>
      <c r="BD70" s="55"/>
      <c r="BE70" s="55"/>
      <c r="BF70" s="55"/>
      <c r="BG70" s="55"/>
      <c r="BH70" s="55"/>
    </row>
    <row r="71" spans="1:60">
      <c r="A71" s="55"/>
      <c r="B71" s="55"/>
      <c r="C71" s="55"/>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55"/>
      <c r="AP71" s="55"/>
      <c r="AQ71" s="55"/>
      <c r="AR71" s="55"/>
      <c r="AS71" s="55"/>
      <c r="AT71" s="55"/>
      <c r="AU71" s="55"/>
      <c r="AV71" s="55"/>
      <c r="AW71" s="55"/>
      <c r="AX71" s="55"/>
      <c r="AY71" s="55"/>
      <c r="AZ71" s="55"/>
      <c r="BA71" s="55"/>
      <c r="BB71" s="55"/>
      <c r="BC71" s="55"/>
      <c r="BD71" s="55"/>
      <c r="BE71" s="55"/>
      <c r="BF71" s="55"/>
      <c r="BG71" s="55"/>
      <c r="BH71" s="55"/>
    </row>
    <row r="72" spans="1:60">
      <c r="A72" s="55"/>
      <c r="B72" s="55"/>
      <c r="C72" s="55"/>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c r="AM72" s="55"/>
      <c r="AN72" s="55"/>
      <c r="AO72" s="55"/>
      <c r="AP72" s="55"/>
      <c r="AQ72" s="55"/>
      <c r="AR72" s="55"/>
      <c r="AS72" s="55"/>
      <c r="AT72" s="55"/>
      <c r="AU72" s="55"/>
      <c r="AV72" s="55"/>
      <c r="AW72" s="55"/>
      <c r="AX72" s="55"/>
      <c r="AY72" s="55"/>
      <c r="AZ72" s="55"/>
      <c r="BA72" s="55"/>
      <c r="BB72" s="55"/>
      <c r="BC72" s="55"/>
      <c r="BD72" s="55"/>
      <c r="BE72" s="55"/>
      <c r="BF72" s="55"/>
      <c r="BG72" s="55"/>
      <c r="BH72" s="55"/>
    </row>
    <row r="73" spans="1:60">
      <c r="A73" s="55"/>
      <c r="B73" s="55"/>
      <c r="C73" s="55"/>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c r="AM73" s="55"/>
      <c r="AN73" s="55"/>
      <c r="AO73" s="55"/>
      <c r="AP73" s="55"/>
      <c r="AQ73" s="55"/>
      <c r="AR73" s="55"/>
      <c r="AS73" s="55"/>
      <c r="AT73" s="55"/>
      <c r="AU73" s="55"/>
      <c r="AV73" s="55"/>
      <c r="AW73" s="55"/>
      <c r="AX73" s="55"/>
      <c r="AY73" s="55"/>
      <c r="AZ73" s="55"/>
      <c r="BA73" s="55"/>
      <c r="BB73" s="55"/>
      <c r="BC73" s="55"/>
      <c r="BD73" s="55"/>
      <c r="BE73" s="55"/>
      <c r="BF73" s="55"/>
      <c r="BG73" s="55"/>
      <c r="BH73" s="55"/>
    </row>
    <row r="74" spans="1:60">
      <c r="A74" s="55"/>
      <c r="B74" s="55"/>
      <c r="C74" s="55"/>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c r="AM74" s="55"/>
      <c r="AN74" s="55"/>
      <c r="AO74" s="55"/>
      <c r="AP74" s="55"/>
      <c r="AQ74" s="55"/>
      <c r="AR74" s="55"/>
      <c r="AS74" s="55"/>
      <c r="AT74" s="55"/>
      <c r="AU74" s="55"/>
      <c r="AV74" s="55"/>
      <c r="AW74" s="55"/>
      <c r="AX74" s="55"/>
      <c r="AY74" s="55"/>
      <c r="AZ74" s="55"/>
      <c r="BA74" s="55"/>
      <c r="BB74" s="55"/>
      <c r="BC74" s="55"/>
      <c r="BD74" s="55"/>
      <c r="BE74" s="55"/>
      <c r="BF74" s="55"/>
      <c r="BG74" s="55"/>
      <c r="BH74" s="55"/>
    </row>
    <row r="75" spans="1:60">
      <c r="A75" s="55"/>
      <c r="B75" s="55"/>
      <c r="C75" s="55"/>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c r="AM75" s="55"/>
      <c r="AN75" s="55"/>
      <c r="AO75" s="55"/>
      <c r="AP75" s="55"/>
      <c r="AQ75" s="55"/>
      <c r="AR75" s="55"/>
      <c r="AS75" s="55"/>
      <c r="AT75" s="55"/>
      <c r="AU75" s="55"/>
      <c r="AV75" s="55"/>
      <c r="AW75" s="55"/>
      <c r="AX75" s="55"/>
      <c r="AY75" s="55"/>
      <c r="AZ75" s="55"/>
      <c r="BA75" s="55"/>
      <c r="BB75" s="55"/>
      <c r="BC75" s="55"/>
      <c r="BD75" s="55"/>
      <c r="BE75" s="55"/>
      <c r="BF75" s="55"/>
      <c r="BG75" s="55"/>
      <c r="BH75" s="55"/>
    </row>
    <row r="76" spans="1:60">
      <c r="A76" s="55"/>
      <c r="B76" s="55"/>
      <c r="C76" s="55"/>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c r="AM76" s="55"/>
      <c r="AN76" s="55"/>
      <c r="AO76" s="55"/>
      <c r="AP76" s="55"/>
      <c r="AQ76" s="55"/>
      <c r="AR76" s="55"/>
      <c r="AS76" s="55"/>
      <c r="AT76" s="55"/>
      <c r="AU76" s="55"/>
      <c r="AV76" s="55"/>
      <c r="AW76" s="55"/>
      <c r="AX76" s="55"/>
      <c r="AY76" s="55"/>
      <c r="AZ76" s="55"/>
      <c r="BA76" s="55"/>
      <c r="BB76" s="55"/>
      <c r="BC76" s="55"/>
      <c r="BD76" s="55"/>
      <c r="BE76" s="55"/>
      <c r="BF76" s="55"/>
      <c r="BG76" s="55"/>
      <c r="BH76" s="55"/>
    </row>
    <row r="77" spans="1:60">
      <c r="A77" s="55"/>
      <c r="B77" s="55"/>
      <c r="C77" s="55"/>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c r="AM77" s="55"/>
      <c r="AN77" s="55"/>
      <c r="AO77" s="55"/>
      <c r="AP77" s="55"/>
      <c r="AQ77" s="55"/>
      <c r="AR77" s="55"/>
      <c r="AS77" s="55"/>
      <c r="AT77" s="55"/>
      <c r="AU77" s="55"/>
      <c r="AV77" s="55"/>
      <c r="AW77" s="55"/>
      <c r="AX77" s="55"/>
      <c r="AY77" s="55"/>
      <c r="AZ77" s="55"/>
      <c r="BA77" s="55"/>
      <c r="BB77" s="55"/>
      <c r="BC77" s="55"/>
      <c r="BD77" s="55"/>
      <c r="BE77" s="55"/>
      <c r="BF77" s="55"/>
      <c r="BG77" s="55"/>
      <c r="BH77" s="55"/>
    </row>
    <row r="78" spans="1:60">
      <c r="A78" s="55"/>
      <c r="B78" s="55"/>
      <c r="C78" s="55"/>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c r="AM78" s="55"/>
      <c r="AN78" s="55"/>
      <c r="AO78" s="55"/>
      <c r="AP78" s="55"/>
      <c r="AQ78" s="55"/>
      <c r="AR78" s="55"/>
      <c r="AS78" s="55"/>
      <c r="AT78" s="55"/>
      <c r="AU78" s="55"/>
      <c r="AV78" s="55"/>
      <c r="AW78" s="55"/>
      <c r="AX78" s="55"/>
      <c r="AY78" s="55"/>
      <c r="AZ78" s="55"/>
      <c r="BA78" s="55"/>
      <c r="BB78" s="55"/>
      <c r="BC78" s="55"/>
      <c r="BD78" s="55"/>
      <c r="BE78" s="55"/>
      <c r="BF78" s="55"/>
      <c r="BG78" s="55"/>
      <c r="BH78" s="55"/>
    </row>
    <row r="79" spans="1:60">
      <c r="A79" s="55"/>
      <c r="B79" s="55"/>
      <c r="C79" s="55"/>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c r="AM79" s="55"/>
      <c r="AN79" s="55"/>
      <c r="AO79" s="55"/>
      <c r="AP79" s="55"/>
      <c r="AQ79" s="55"/>
      <c r="AR79" s="55"/>
      <c r="AS79" s="55"/>
      <c r="AT79" s="55"/>
      <c r="AU79" s="55"/>
      <c r="AV79" s="55"/>
      <c r="AW79" s="55"/>
      <c r="AX79" s="55"/>
      <c r="AY79" s="55"/>
      <c r="AZ79" s="55"/>
      <c r="BA79" s="55"/>
      <c r="BB79" s="55"/>
      <c r="BC79" s="55"/>
      <c r="BD79" s="55"/>
      <c r="BE79" s="55"/>
      <c r="BF79" s="55"/>
      <c r="BG79" s="55"/>
      <c r="BH79" s="55"/>
    </row>
    <row r="80" spans="1:60">
      <c r="A80" s="55"/>
      <c r="B80" s="55"/>
      <c r="C80" s="55"/>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55"/>
      <c r="AM80" s="55"/>
      <c r="AN80" s="55"/>
      <c r="AO80" s="55"/>
      <c r="AP80" s="55"/>
      <c r="AQ80" s="55"/>
      <c r="AR80" s="55"/>
      <c r="AS80" s="55"/>
      <c r="AT80" s="55"/>
      <c r="AU80" s="55"/>
      <c r="AV80" s="55"/>
      <c r="AW80" s="55"/>
      <c r="AX80" s="55"/>
      <c r="AY80" s="55"/>
      <c r="AZ80" s="55"/>
      <c r="BA80" s="55"/>
      <c r="BB80" s="55"/>
      <c r="BC80" s="55"/>
      <c r="BD80" s="55"/>
      <c r="BE80" s="55"/>
      <c r="BF80" s="55"/>
      <c r="BG80" s="55"/>
      <c r="BH80" s="55"/>
    </row>
    <row r="81" spans="1:60">
      <c r="A81" s="55"/>
      <c r="B81" s="55"/>
      <c r="C81" s="55"/>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c r="AM81" s="55"/>
      <c r="AN81" s="55"/>
      <c r="AO81" s="55"/>
      <c r="AP81" s="55"/>
      <c r="AQ81" s="55"/>
      <c r="AR81" s="55"/>
      <c r="AS81" s="55"/>
      <c r="AT81" s="55"/>
      <c r="AU81" s="55"/>
      <c r="AV81" s="55"/>
      <c r="AW81" s="55"/>
      <c r="AX81" s="55"/>
      <c r="AY81" s="55"/>
      <c r="AZ81" s="55"/>
      <c r="BA81" s="55"/>
      <c r="BB81" s="55"/>
      <c r="BC81" s="55"/>
      <c r="BD81" s="55"/>
      <c r="BE81" s="55"/>
      <c r="BF81" s="55"/>
      <c r="BG81" s="55"/>
      <c r="BH81" s="55"/>
    </row>
    <row r="82" spans="1:60">
      <c r="A82" s="55"/>
      <c r="B82" s="55"/>
      <c r="C82" s="55"/>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c r="AH82" s="55"/>
      <c r="AI82" s="55"/>
      <c r="AJ82" s="55"/>
      <c r="AK82" s="55"/>
      <c r="AL82" s="55"/>
      <c r="AM82" s="55"/>
      <c r="AN82" s="55"/>
      <c r="AO82" s="55"/>
      <c r="AP82" s="55"/>
      <c r="AQ82" s="55"/>
      <c r="AR82" s="55"/>
      <c r="AS82" s="55"/>
      <c r="AT82" s="55"/>
      <c r="AU82" s="55"/>
      <c r="AV82" s="55"/>
      <c r="AW82" s="55"/>
      <c r="AX82" s="55"/>
      <c r="AY82" s="55"/>
      <c r="AZ82" s="55"/>
      <c r="BA82" s="55"/>
      <c r="BB82" s="55"/>
      <c r="BC82" s="55"/>
      <c r="BD82" s="55"/>
      <c r="BE82" s="55"/>
      <c r="BF82" s="55"/>
      <c r="BG82" s="55"/>
      <c r="BH82" s="55"/>
    </row>
    <row r="83" spans="1:60">
      <c r="A83" s="55"/>
      <c r="B83" s="55"/>
      <c r="C83" s="55"/>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c r="AH83" s="55"/>
      <c r="AI83" s="55"/>
      <c r="AJ83" s="55"/>
      <c r="AK83" s="55"/>
      <c r="AL83" s="55"/>
      <c r="AM83" s="55"/>
      <c r="AN83" s="55"/>
      <c r="AO83" s="55"/>
      <c r="AP83" s="55"/>
      <c r="AQ83" s="55"/>
      <c r="AR83" s="55"/>
      <c r="AS83" s="55"/>
      <c r="AT83" s="55"/>
      <c r="AU83" s="55"/>
      <c r="AV83" s="55"/>
      <c r="AW83" s="55"/>
      <c r="AX83" s="55"/>
      <c r="AY83" s="55"/>
      <c r="AZ83" s="55"/>
      <c r="BA83" s="55"/>
      <c r="BB83" s="55"/>
      <c r="BC83" s="55"/>
      <c r="BD83" s="55"/>
      <c r="BE83" s="55"/>
      <c r="BF83" s="55"/>
      <c r="BG83" s="55"/>
      <c r="BH83" s="55"/>
    </row>
    <row r="84" spans="1:60">
      <c r="A84" s="55"/>
      <c r="B84" s="55"/>
      <c r="C84" s="55"/>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c r="AH84" s="55"/>
      <c r="AI84" s="55"/>
      <c r="AJ84" s="55"/>
      <c r="AK84" s="55"/>
      <c r="AL84" s="55"/>
      <c r="AM84" s="55"/>
      <c r="AN84" s="55"/>
      <c r="AO84" s="55"/>
      <c r="AP84" s="55"/>
      <c r="AQ84" s="55"/>
      <c r="AR84" s="55"/>
      <c r="AS84" s="55"/>
      <c r="AT84" s="55"/>
      <c r="AU84" s="55"/>
      <c r="AV84" s="55"/>
      <c r="AW84" s="55"/>
      <c r="AX84" s="55"/>
      <c r="AY84" s="55"/>
      <c r="AZ84" s="55"/>
      <c r="BA84" s="55"/>
      <c r="BB84" s="55"/>
      <c r="BC84" s="55"/>
      <c r="BD84" s="55"/>
      <c r="BE84" s="55"/>
      <c r="BF84" s="55"/>
      <c r="BG84" s="55"/>
      <c r="BH84" s="55"/>
    </row>
    <row r="85" spans="1:60">
      <c r="A85" s="55"/>
      <c r="B85" s="55"/>
      <c r="C85" s="55"/>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c r="AH85" s="55"/>
      <c r="AI85" s="55"/>
      <c r="AJ85" s="55"/>
      <c r="AK85" s="55"/>
      <c r="AL85" s="55"/>
      <c r="AM85" s="55"/>
      <c r="AN85" s="55"/>
      <c r="AO85" s="55"/>
      <c r="AP85" s="55"/>
      <c r="AQ85" s="55"/>
      <c r="AR85" s="55"/>
      <c r="AS85" s="55"/>
      <c r="AT85" s="55"/>
      <c r="AU85" s="55"/>
      <c r="AV85" s="55"/>
      <c r="AW85" s="55"/>
      <c r="AX85" s="55"/>
      <c r="AY85" s="55"/>
      <c r="AZ85" s="55"/>
      <c r="BA85" s="55"/>
      <c r="BB85" s="55"/>
      <c r="BC85" s="55"/>
      <c r="BD85" s="55"/>
      <c r="BE85" s="55"/>
      <c r="BF85" s="55"/>
      <c r="BG85" s="55"/>
      <c r="BH85" s="55"/>
    </row>
    <row r="86" spans="1:60">
      <c r="A86" s="55"/>
      <c r="B86" s="55"/>
      <c r="C86" s="55"/>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c r="AK86" s="55"/>
      <c r="AL86" s="55"/>
      <c r="AM86" s="55"/>
      <c r="AN86" s="55"/>
      <c r="AO86" s="55"/>
      <c r="AP86" s="55"/>
      <c r="AQ86" s="55"/>
      <c r="AR86" s="55"/>
      <c r="AS86" s="55"/>
      <c r="AT86" s="55"/>
      <c r="AU86" s="55"/>
      <c r="AV86" s="55"/>
      <c r="AW86" s="55"/>
      <c r="AX86" s="55"/>
      <c r="AY86" s="55"/>
      <c r="AZ86" s="55"/>
      <c r="BA86" s="55"/>
      <c r="BB86" s="55"/>
      <c r="BC86" s="55"/>
      <c r="BD86" s="55"/>
      <c r="BE86" s="55"/>
      <c r="BF86" s="55"/>
      <c r="BG86" s="55"/>
      <c r="BH86" s="55"/>
    </row>
    <row r="87" spans="1:60">
      <c r="A87" s="55"/>
      <c r="B87" s="55"/>
      <c r="C87" s="55"/>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c r="AH87" s="55"/>
      <c r="AI87" s="55"/>
      <c r="AJ87" s="55"/>
      <c r="AK87" s="55"/>
      <c r="AL87" s="55"/>
      <c r="AM87" s="55"/>
      <c r="AN87" s="55"/>
      <c r="AO87" s="55"/>
      <c r="AP87" s="55"/>
      <c r="AQ87" s="55"/>
      <c r="AR87" s="55"/>
      <c r="AS87" s="55"/>
      <c r="AT87" s="55"/>
      <c r="AU87" s="55"/>
      <c r="AV87" s="55"/>
      <c r="AW87" s="55"/>
      <c r="AX87" s="55"/>
      <c r="AY87" s="55"/>
      <c r="AZ87" s="55"/>
      <c r="BA87" s="55"/>
      <c r="BB87" s="55"/>
      <c r="BC87" s="55"/>
      <c r="BD87" s="55"/>
      <c r="BE87" s="55"/>
      <c r="BF87" s="55"/>
      <c r="BG87" s="55"/>
      <c r="BH87" s="55"/>
    </row>
    <row r="88" spans="1:60">
      <c r="A88" s="55"/>
      <c r="B88" s="55"/>
      <c r="C88" s="55"/>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5"/>
      <c r="AJ88" s="55"/>
      <c r="AK88" s="55"/>
      <c r="AL88" s="55"/>
      <c r="AM88" s="55"/>
      <c r="AN88" s="55"/>
      <c r="AO88" s="55"/>
      <c r="AP88" s="55"/>
      <c r="AQ88" s="55"/>
      <c r="AR88" s="55"/>
      <c r="AS88" s="55"/>
      <c r="AT88" s="55"/>
      <c r="AU88" s="55"/>
      <c r="AV88" s="55"/>
      <c r="AW88" s="55"/>
      <c r="AX88" s="55"/>
      <c r="AY88" s="55"/>
      <c r="AZ88" s="55"/>
      <c r="BA88" s="55"/>
      <c r="BB88" s="55"/>
      <c r="BC88" s="55"/>
      <c r="BD88" s="55"/>
      <c r="BE88" s="55"/>
      <c r="BF88" s="55"/>
      <c r="BG88" s="55"/>
      <c r="BH88" s="55"/>
    </row>
    <row r="89" spans="1:60">
      <c r="A89" s="55"/>
      <c r="B89" s="55"/>
      <c r="C89" s="55"/>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c r="AM89" s="55"/>
      <c r="AN89" s="55"/>
      <c r="AO89" s="55"/>
      <c r="AP89" s="55"/>
      <c r="AQ89" s="55"/>
      <c r="AR89" s="55"/>
      <c r="AS89" s="55"/>
      <c r="AT89" s="55"/>
      <c r="AU89" s="55"/>
      <c r="AV89" s="55"/>
      <c r="AW89" s="55"/>
      <c r="AX89" s="55"/>
      <c r="AY89" s="55"/>
      <c r="AZ89" s="55"/>
      <c r="BA89" s="55"/>
      <c r="BB89" s="55"/>
      <c r="BC89" s="55"/>
      <c r="BD89" s="55"/>
      <c r="BE89" s="55"/>
      <c r="BF89" s="55"/>
      <c r="BG89" s="55"/>
      <c r="BH89" s="55"/>
    </row>
    <row r="90" spans="1:60">
      <c r="A90" s="55"/>
      <c r="B90" s="55"/>
      <c r="C90" s="55"/>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55"/>
      <c r="AK90" s="55"/>
      <c r="AL90" s="55"/>
      <c r="AM90" s="55"/>
      <c r="AN90" s="55"/>
      <c r="AO90" s="55"/>
      <c r="AP90" s="55"/>
      <c r="AQ90" s="55"/>
      <c r="AR90" s="55"/>
      <c r="AS90" s="55"/>
      <c r="AT90" s="55"/>
      <c r="AU90" s="55"/>
      <c r="AV90" s="55"/>
      <c r="AW90" s="55"/>
      <c r="AX90" s="55"/>
      <c r="AY90" s="55"/>
      <c r="AZ90" s="55"/>
      <c r="BA90" s="55"/>
      <c r="BB90" s="55"/>
      <c r="BC90" s="55"/>
      <c r="BD90" s="55"/>
      <c r="BE90" s="55"/>
      <c r="BF90" s="55"/>
      <c r="BG90" s="55"/>
      <c r="BH90" s="55"/>
    </row>
    <row r="91" spans="1:60">
      <c r="A91" s="55"/>
      <c r="B91" s="55"/>
      <c r="C91" s="55"/>
      <c r="D91" s="55"/>
      <c r="E91" s="55"/>
      <c r="F91" s="55"/>
      <c r="G91" s="55"/>
      <c r="H91" s="55"/>
      <c r="I91" s="55"/>
      <c r="J91" s="55"/>
      <c r="K91" s="55"/>
      <c r="L91" s="55"/>
      <c r="M91" s="55"/>
      <c r="N91" s="55"/>
      <c r="O91" s="55"/>
      <c r="P91" s="55"/>
      <c r="Q91" s="55"/>
      <c r="R91" s="55"/>
      <c r="S91" s="55"/>
      <c r="T91" s="55"/>
      <c r="U91" s="55"/>
      <c r="V91" s="55"/>
      <c r="W91" s="55"/>
      <c r="X91" s="55"/>
      <c r="Y91" s="55"/>
      <c r="Z91" s="55"/>
      <c r="AA91" s="55"/>
      <c r="AB91" s="55"/>
      <c r="AC91" s="55"/>
      <c r="AD91" s="55"/>
      <c r="AE91" s="55"/>
      <c r="AF91" s="55"/>
      <c r="AG91" s="55"/>
      <c r="AH91" s="55"/>
      <c r="AI91" s="55"/>
      <c r="AJ91" s="55"/>
      <c r="AK91" s="55"/>
      <c r="AL91" s="55"/>
      <c r="AM91" s="55"/>
      <c r="AN91" s="55"/>
      <c r="AO91" s="55"/>
      <c r="AP91" s="55"/>
      <c r="AQ91" s="55"/>
      <c r="AR91" s="55"/>
      <c r="AS91" s="55"/>
      <c r="AT91" s="55"/>
      <c r="AU91" s="55"/>
      <c r="AV91" s="55"/>
      <c r="AW91" s="55"/>
      <c r="AX91" s="55"/>
      <c r="AY91" s="55"/>
      <c r="AZ91" s="55"/>
      <c r="BA91" s="55"/>
      <c r="BB91" s="55"/>
      <c r="BC91" s="55"/>
      <c r="BD91" s="55"/>
      <c r="BE91" s="55"/>
      <c r="BF91" s="55"/>
      <c r="BG91" s="55"/>
      <c r="BH91" s="55"/>
    </row>
    <row r="92" spans="1:60">
      <c r="A92" s="55"/>
      <c r="B92" s="55"/>
      <c r="C92" s="55"/>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c r="AH92" s="55"/>
      <c r="AI92" s="55"/>
      <c r="AJ92" s="55"/>
      <c r="AK92" s="55"/>
      <c r="AL92" s="55"/>
      <c r="AM92" s="55"/>
      <c r="AN92" s="55"/>
      <c r="AO92" s="55"/>
      <c r="AP92" s="55"/>
      <c r="AQ92" s="55"/>
      <c r="AR92" s="55"/>
      <c r="AS92" s="55"/>
      <c r="AT92" s="55"/>
      <c r="AU92" s="55"/>
      <c r="AV92" s="55"/>
      <c r="AW92" s="55"/>
      <c r="AX92" s="55"/>
      <c r="AY92" s="55"/>
      <c r="AZ92" s="55"/>
      <c r="BA92" s="55"/>
      <c r="BB92" s="55"/>
      <c r="BC92" s="55"/>
      <c r="BD92" s="55"/>
      <c r="BE92" s="55"/>
      <c r="BF92" s="55"/>
      <c r="BG92" s="55"/>
      <c r="BH92" s="55"/>
    </row>
    <row r="93" spans="1:60">
      <c r="A93" s="55"/>
      <c r="B93" s="55"/>
      <c r="C93" s="55"/>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c r="AH93" s="55"/>
      <c r="AI93" s="55"/>
      <c r="AJ93" s="55"/>
      <c r="AK93" s="55"/>
      <c r="AL93" s="55"/>
      <c r="AM93" s="55"/>
      <c r="AN93" s="55"/>
      <c r="AO93" s="55"/>
      <c r="AP93" s="55"/>
      <c r="AQ93" s="55"/>
      <c r="AR93" s="55"/>
      <c r="AS93" s="55"/>
      <c r="AT93" s="55"/>
      <c r="AU93" s="55"/>
      <c r="AV93" s="55"/>
      <c r="AW93" s="55"/>
      <c r="AX93" s="55"/>
      <c r="AY93" s="55"/>
      <c r="AZ93" s="55"/>
      <c r="BA93" s="55"/>
      <c r="BB93" s="55"/>
      <c r="BC93" s="55"/>
      <c r="BD93" s="55"/>
      <c r="BE93" s="55"/>
      <c r="BF93" s="55"/>
      <c r="BG93" s="55"/>
      <c r="BH93" s="55"/>
    </row>
    <row r="94" spans="1:60">
      <c r="A94" s="55"/>
      <c r="B94" s="55"/>
      <c r="C94" s="55"/>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c r="AH94" s="55"/>
      <c r="AI94" s="55"/>
      <c r="AJ94" s="55"/>
      <c r="AK94" s="55"/>
      <c r="AL94" s="55"/>
      <c r="AM94" s="55"/>
      <c r="AN94" s="55"/>
      <c r="AO94" s="55"/>
      <c r="AP94" s="55"/>
      <c r="AQ94" s="55"/>
      <c r="AR94" s="55"/>
      <c r="AS94" s="55"/>
      <c r="AT94" s="55"/>
      <c r="AU94" s="55"/>
      <c r="AV94" s="55"/>
      <c r="AW94" s="55"/>
      <c r="AX94" s="55"/>
      <c r="AY94" s="55"/>
      <c r="AZ94" s="55"/>
      <c r="BA94" s="55"/>
      <c r="BB94" s="55"/>
      <c r="BC94" s="55"/>
      <c r="BD94" s="55"/>
      <c r="BE94" s="55"/>
      <c r="BF94" s="55"/>
      <c r="BG94" s="55"/>
      <c r="BH94" s="55"/>
    </row>
    <row r="95" spans="1:60">
      <c r="A95" s="55"/>
      <c r="B95" s="55"/>
      <c r="C95" s="55"/>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5"/>
      <c r="AJ95" s="55"/>
      <c r="AK95" s="55"/>
      <c r="AL95" s="55"/>
      <c r="AM95" s="55"/>
      <c r="AN95" s="55"/>
      <c r="AO95" s="55"/>
      <c r="AP95" s="55"/>
      <c r="AQ95" s="55"/>
      <c r="AR95" s="55"/>
      <c r="AS95" s="55"/>
      <c r="AT95" s="55"/>
      <c r="AU95" s="55"/>
      <c r="AV95" s="55"/>
      <c r="AW95" s="55"/>
      <c r="AX95" s="55"/>
      <c r="AY95" s="55"/>
      <c r="AZ95" s="55"/>
      <c r="BA95" s="55"/>
      <c r="BB95" s="55"/>
      <c r="BC95" s="55"/>
      <c r="BD95" s="55"/>
      <c r="BE95" s="55"/>
      <c r="BF95" s="55"/>
      <c r="BG95" s="55"/>
      <c r="BH95" s="55"/>
    </row>
    <row r="96" spans="1:60">
      <c r="A96" s="55"/>
      <c r="B96" s="55"/>
      <c r="C96" s="55"/>
      <c r="D96" s="55"/>
      <c r="E96" s="55"/>
      <c r="F96" s="55"/>
      <c r="G96" s="55"/>
      <c r="H96" s="55"/>
      <c r="I96" s="55"/>
      <c r="J96" s="55"/>
      <c r="K96" s="55"/>
      <c r="L96" s="55"/>
      <c r="M96" s="55"/>
      <c r="N96" s="55"/>
      <c r="O96" s="55"/>
      <c r="P96" s="55"/>
      <c r="Q96" s="55"/>
      <c r="R96" s="55"/>
      <c r="S96" s="55"/>
      <c r="T96" s="55"/>
      <c r="U96" s="55"/>
      <c r="V96" s="55"/>
      <c r="W96" s="55"/>
      <c r="X96" s="55"/>
      <c r="Y96" s="55"/>
      <c r="Z96" s="55"/>
      <c r="AA96" s="55"/>
      <c r="AB96" s="55"/>
      <c r="AC96" s="55"/>
      <c r="AD96" s="55"/>
      <c r="AE96" s="55"/>
      <c r="AF96" s="55"/>
      <c r="AG96" s="55"/>
      <c r="AH96" s="55"/>
      <c r="AI96" s="55"/>
      <c r="AJ96" s="55"/>
      <c r="AK96" s="55"/>
      <c r="AL96" s="55"/>
      <c r="AM96" s="55"/>
      <c r="AN96" s="55"/>
      <c r="AO96" s="55"/>
      <c r="AP96" s="55"/>
      <c r="AQ96" s="55"/>
      <c r="AR96" s="55"/>
      <c r="AS96" s="55"/>
      <c r="AT96" s="55"/>
      <c r="AU96" s="55"/>
      <c r="AV96" s="55"/>
      <c r="AW96" s="55"/>
      <c r="AX96" s="55"/>
      <c r="AY96" s="55"/>
      <c r="AZ96" s="55"/>
      <c r="BA96" s="55"/>
      <c r="BB96" s="55"/>
      <c r="BC96" s="55"/>
      <c r="BD96" s="55"/>
      <c r="BE96" s="55"/>
      <c r="BF96" s="55"/>
      <c r="BG96" s="55"/>
      <c r="BH96" s="55"/>
    </row>
    <row r="97" spans="1:60">
      <c r="A97" s="55"/>
      <c r="B97" s="55"/>
      <c r="C97" s="55"/>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5"/>
      <c r="AJ97" s="55"/>
      <c r="AK97" s="55"/>
      <c r="AL97" s="55"/>
      <c r="AM97" s="55"/>
      <c r="AN97" s="55"/>
      <c r="AO97" s="55"/>
      <c r="AP97" s="55"/>
      <c r="AQ97" s="55"/>
      <c r="AR97" s="55"/>
      <c r="AS97" s="55"/>
      <c r="AT97" s="55"/>
      <c r="AU97" s="55"/>
      <c r="AV97" s="55"/>
      <c r="AW97" s="55"/>
      <c r="AX97" s="55"/>
      <c r="AY97" s="55"/>
      <c r="AZ97" s="55"/>
      <c r="BA97" s="55"/>
      <c r="BB97" s="55"/>
      <c r="BC97" s="55"/>
      <c r="BD97" s="55"/>
      <c r="BE97" s="55"/>
      <c r="BF97" s="55"/>
      <c r="BG97" s="55"/>
      <c r="BH97" s="55"/>
    </row>
    <row r="98" spans="1:60">
      <c r="A98" s="55"/>
      <c r="B98" s="55"/>
      <c r="C98" s="55"/>
      <c r="D98" s="55"/>
      <c r="E98" s="55"/>
      <c r="F98" s="55"/>
      <c r="G98" s="55"/>
      <c r="H98" s="55"/>
      <c r="I98" s="55"/>
      <c r="J98" s="55"/>
      <c r="K98" s="55"/>
      <c r="L98" s="55"/>
      <c r="M98" s="55"/>
      <c r="N98" s="55"/>
      <c r="O98" s="55"/>
      <c r="P98" s="55"/>
      <c r="Q98" s="55"/>
      <c r="R98" s="55"/>
      <c r="S98" s="55"/>
      <c r="T98" s="55"/>
      <c r="U98" s="55"/>
      <c r="V98" s="55"/>
      <c r="W98" s="55"/>
      <c r="X98" s="55"/>
      <c r="Y98" s="55"/>
      <c r="Z98" s="55"/>
      <c r="AA98" s="55"/>
      <c r="AB98" s="55"/>
      <c r="AC98" s="55"/>
      <c r="AD98" s="55"/>
      <c r="AE98" s="55"/>
      <c r="AF98" s="55"/>
      <c r="AG98" s="55"/>
      <c r="AH98" s="55"/>
      <c r="AI98" s="55"/>
      <c r="AJ98" s="55"/>
      <c r="AK98" s="55"/>
      <c r="AL98" s="55"/>
      <c r="AM98" s="55"/>
      <c r="AN98" s="55"/>
      <c r="AO98" s="55"/>
      <c r="AP98" s="55"/>
      <c r="AQ98" s="55"/>
      <c r="AR98" s="55"/>
      <c r="AS98" s="55"/>
      <c r="AT98" s="55"/>
      <c r="AU98" s="55"/>
      <c r="AV98" s="55"/>
      <c r="AW98" s="55"/>
      <c r="AX98" s="55"/>
      <c r="AY98" s="55"/>
      <c r="AZ98" s="55"/>
      <c r="BA98" s="55"/>
      <c r="BB98" s="55"/>
      <c r="BC98" s="55"/>
      <c r="BD98" s="55"/>
      <c r="BE98" s="55"/>
      <c r="BF98" s="55"/>
      <c r="BG98" s="55"/>
      <c r="BH98" s="55"/>
    </row>
    <row r="99" spans="1:60">
      <c r="A99" s="55"/>
      <c r="B99" s="55"/>
      <c r="C99" s="55"/>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c r="AH99" s="55"/>
      <c r="AI99" s="55"/>
      <c r="AJ99" s="55"/>
      <c r="AK99" s="55"/>
      <c r="AL99" s="55"/>
      <c r="AM99" s="55"/>
      <c r="AN99" s="55"/>
      <c r="AO99" s="55"/>
      <c r="AP99" s="55"/>
      <c r="AQ99" s="55"/>
      <c r="AR99" s="55"/>
      <c r="AS99" s="55"/>
      <c r="AT99" s="55"/>
      <c r="AU99" s="55"/>
      <c r="AV99" s="55"/>
      <c r="AW99" s="55"/>
      <c r="AX99" s="55"/>
      <c r="AY99" s="55"/>
      <c r="AZ99" s="55"/>
      <c r="BA99" s="55"/>
      <c r="BB99" s="55"/>
      <c r="BC99" s="55"/>
      <c r="BD99" s="55"/>
      <c r="BE99" s="55"/>
      <c r="BF99" s="55"/>
      <c r="BG99" s="55"/>
      <c r="BH99" s="55"/>
    </row>
    <row r="100" spans="1:60">
      <c r="A100" s="55"/>
      <c r="B100" s="55"/>
      <c r="C100" s="55"/>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c r="AM100" s="55"/>
      <c r="AN100" s="55"/>
      <c r="AO100" s="55"/>
      <c r="AP100" s="55"/>
      <c r="AQ100" s="55"/>
      <c r="AR100" s="55"/>
      <c r="AS100" s="55"/>
      <c r="AT100" s="55"/>
      <c r="AU100" s="55"/>
      <c r="AV100" s="55"/>
      <c r="AW100" s="55"/>
      <c r="AX100" s="55"/>
      <c r="AY100" s="55"/>
      <c r="AZ100" s="55"/>
      <c r="BA100" s="55"/>
      <c r="BB100" s="55"/>
      <c r="BC100" s="55"/>
      <c r="BD100" s="55"/>
      <c r="BE100" s="55"/>
      <c r="BF100" s="55"/>
      <c r="BG100" s="55"/>
      <c r="BH100" s="55"/>
    </row>
    <row r="101" spans="1:60">
      <c r="A101" s="55"/>
      <c r="B101" s="55"/>
      <c r="C101" s="55"/>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c r="AH101" s="55"/>
      <c r="AI101" s="55"/>
      <c r="AJ101" s="55"/>
      <c r="AK101" s="55"/>
      <c r="AL101" s="55"/>
      <c r="AM101" s="55"/>
      <c r="AN101" s="55"/>
      <c r="AO101" s="55"/>
      <c r="AP101" s="55"/>
      <c r="AQ101" s="55"/>
      <c r="AR101" s="55"/>
      <c r="AS101" s="55"/>
      <c r="AT101" s="55"/>
      <c r="AU101" s="55"/>
      <c r="AV101" s="55"/>
      <c r="AW101" s="55"/>
      <c r="AX101" s="55"/>
      <c r="AY101" s="55"/>
      <c r="AZ101" s="55"/>
      <c r="BA101" s="55"/>
      <c r="BB101" s="55"/>
      <c r="BC101" s="55"/>
      <c r="BD101" s="55"/>
      <c r="BE101" s="55"/>
      <c r="BF101" s="55"/>
      <c r="BG101" s="55"/>
      <c r="BH101" s="55"/>
    </row>
    <row r="102" spans="1:60">
      <c r="A102" s="55"/>
      <c r="B102" s="55"/>
      <c r="C102" s="55"/>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c r="AM102" s="55"/>
      <c r="AN102" s="55"/>
      <c r="AO102" s="55"/>
      <c r="AP102" s="55"/>
      <c r="AQ102" s="55"/>
      <c r="AR102" s="55"/>
      <c r="AS102" s="55"/>
      <c r="AT102" s="55"/>
      <c r="AU102" s="55"/>
      <c r="AV102" s="55"/>
      <c r="AW102" s="55"/>
      <c r="AX102" s="55"/>
      <c r="AY102" s="55"/>
      <c r="AZ102" s="55"/>
      <c r="BA102" s="55"/>
      <c r="BB102" s="55"/>
      <c r="BC102" s="55"/>
      <c r="BD102" s="55"/>
      <c r="BE102" s="55"/>
      <c r="BF102" s="55"/>
      <c r="BG102" s="55"/>
      <c r="BH102" s="55"/>
    </row>
    <row r="103" spans="1:60">
      <c r="A103" s="55"/>
      <c r="B103" s="55"/>
      <c r="C103" s="55"/>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c r="AL103" s="55"/>
      <c r="AM103" s="55"/>
      <c r="AN103" s="55"/>
      <c r="AO103" s="55"/>
      <c r="AP103" s="55"/>
      <c r="AQ103" s="55"/>
      <c r="AR103" s="55"/>
      <c r="AS103" s="55"/>
      <c r="AT103" s="55"/>
      <c r="AU103" s="55"/>
      <c r="AV103" s="55"/>
      <c r="AW103" s="55"/>
      <c r="AX103" s="55"/>
      <c r="AY103" s="55"/>
      <c r="AZ103" s="55"/>
      <c r="BA103" s="55"/>
      <c r="BB103" s="55"/>
      <c r="BC103" s="55"/>
      <c r="BD103" s="55"/>
      <c r="BE103" s="55"/>
      <c r="BF103" s="55"/>
      <c r="BG103" s="55"/>
      <c r="BH103" s="55"/>
    </row>
    <row r="104" spans="1:60">
      <c r="A104" s="55"/>
      <c r="B104" s="55"/>
      <c r="C104" s="55"/>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c r="AH104" s="55"/>
      <c r="AI104" s="55"/>
      <c r="AJ104" s="55"/>
      <c r="AK104" s="55"/>
      <c r="AL104" s="55"/>
      <c r="AM104" s="55"/>
      <c r="AN104" s="55"/>
      <c r="AO104" s="55"/>
      <c r="AP104" s="55"/>
      <c r="AQ104" s="55"/>
      <c r="AR104" s="55"/>
      <c r="AS104" s="55"/>
      <c r="AT104" s="55"/>
      <c r="AU104" s="55"/>
      <c r="AV104" s="55"/>
      <c r="AW104" s="55"/>
      <c r="AX104" s="55"/>
      <c r="AY104" s="55"/>
      <c r="AZ104" s="55"/>
      <c r="BA104" s="55"/>
      <c r="BB104" s="55"/>
      <c r="BC104" s="55"/>
      <c r="BD104" s="55"/>
      <c r="BE104" s="55"/>
      <c r="BF104" s="55"/>
      <c r="BG104" s="55"/>
      <c r="BH104" s="55"/>
    </row>
    <row r="105" spans="1:60">
      <c r="A105" s="55"/>
      <c r="B105" s="55"/>
      <c r="C105" s="55"/>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c r="AM105" s="55"/>
      <c r="AN105" s="55"/>
      <c r="AO105" s="55"/>
      <c r="AP105" s="55"/>
      <c r="AQ105" s="55"/>
      <c r="AR105" s="55"/>
      <c r="AS105" s="55"/>
      <c r="AT105" s="55"/>
      <c r="AU105" s="55"/>
      <c r="AV105" s="55"/>
      <c r="AW105" s="55"/>
      <c r="AX105" s="55"/>
      <c r="AY105" s="55"/>
      <c r="AZ105" s="55"/>
      <c r="BA105" s="55"/>
      <c r="BB105" s="55"/>
      <c r="BC105" s="55"/>
      <c r="BD105" s="55"/>
      <c r="BE105" s="55"/>
      <c r="BF105" s="55"/>
      <c r="BG105" s="55"/>
      <c r="BH105" s="55"/>
    </row>
    <row r="106" spans="1:60">
      <c r="A106" s="55"/>
      <c r="B106" s="55"/>
      <c r="C106" s="55"/>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c r="AM106" s="55"/>
      <c r="AN106" s="55"/>
      <c r="AO106" s="55"/>
      <c r="AP106" s="55"/>
      <c r="AQ106" s="55"/>
      <c r="AR106" s="55"/>
      <c r="AS106" s="55"/>
      <c r="AT106" s="55"/>
      <c r="AU106" s="55"/>
      <c r="AV106" s="55"/>
      <c r="AW106" s="55"/>
      <c r="AX106" s="55"/>
      <c r="AY106" s="55"/>
      <c r="AZ106" s="55"/>
      <c r="BA106" s="55"/>
      <c r="BB106" s="55"/>
      <c r="BC106" s="55"/>
      <c r="BD106" s="55"/>
      <c r="BE106" s="55"/>
      <c r="BF106" s="55"/>
      <c r="BG106" s="55"/>
      <c r="BH106" s="55"/>
    </row>
    <row r="107" spans="1:60">
      <c r="A107" s="55"/>
      <c r="B107" s="55"/>
      <c r="C107" s="55"/>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c r="AH107" s="55"/>
      <c r="AI107" s="55"/>
      <c r="AJ107" s="55"/>
      <c r="AK107" s="55"/>
      <c r="AL107" s="55"/>
      <c r="AM107" s="55"/>
      <c r="AN107" s="55"/>
      <c r="AO107" s="55"/>
      <c r="AP107" s="55"/>
      <c r="AQ107" s="55"/>
      <c r="AR107" s="55"/>
      <c r="AS107" s="55"/>
      <c r="AT107" s="55"/>
      <c r="AU107" s="55"/>
      <c r="AV107" s="55"/>
      <c r="AW107" s="55"/>
      <c r="AX107" s="55"/>
      <c r="AY107" s="55"/>
      <c r="AZ107" s="55"/>
      <c r="BA107" s="55"/>
      <c r="BB107" s="55"/>
      <c r="BC107" s="55"/>
      <c r="BD107" s="55"/>
      <c r="BE107" s="55"/>
      <c r="BF107" s="55"/>
      <c r="BG107" s="55"/>
      <c r="BH107" s="55"/>
    </row>
    <row r="108" spans="1:60">
      <c r="A108" s="55"/>
      <c r="B108" s="55"/>
      <c r="C108" s="55"/>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c r="AH108" s="55"/>
      <c r="AI108" s="55"/>
      <c r="AJ108" s="55"/>
      <c r="AK108" s="55"/>
      <c r="AL108" s="55"/>
      <c r="AM108" s="55"/>
      <c r="AN108" s="55"/>
      <c r="AO108" s="55"/>
      <c r="AP108" s="55"/>
      <c r="AQ108" s="55"/>
      <c r="AR108" s="55"/>
      <c r="AS108" s="55"/>
      <c r="AT108" s="55"/>
      <c r="AU108" s="55"/>
      <c r="AV108" s="55"/>
      <c r="AW108" s="55"/>
      <c r="AX108" s="55"/>
      <c r="AY108" s="55"/>
      <c r="AZ108" s="55"/>
      <c r="BA108" s="55"/>
      <c r="BB108" s="55"/>
      <c r="BC108" s="55"/>
      <c r="BD108" s="55"/>
      <c r="BE108" s="55"/>
      <c r="BF108" s="55"/>
      <c r="BG108" s="55"/>
      <c r="BH108" s="55"/>
    </row>
    <row r="109" spans="1:60">
      <c r="A109" s="55"/>
      <c r="B109" s="55"/>
      <c r="C109" s="55"/>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c r="AH109" s="55"/>
      <c r="AI109" s="55"/>
      <c r="AJ109" s="55"/>
      <c r="AK109" s="55"/>
      <c r="AL109" s="55"/>
      <c r="AM109" s="55"/>
      <c r="AN109" s="55"/>
      <c r="AO109" s="55"/>
      <c r="AP109" s="55"/>
      <c r="AQ109" s="55"/>
      <c r="AR109" s="55"/>
      <c r="AS109" s="55"/>
      <c r="AT109" s="55"/>
      <c r="AU109" s="55"/>
      <c r="AV109" s="55"/>
      <c r="AW109" s="55"/>
      <c r="AX109" s="55"/>
      <c r="AY109" s="55"/>
      <c r="AZ109" s="55"/>
      <c r="BA109" s="55"/>
      <c r="BB109" s="55"/>
      <c r="BC109" s="55"/>
      <c r="BD109" s="55"/>
      <c r="BE109" s="55"/>
      <c r="BF109" s="55"/>
      <c r="BG109" s="55"/>
      <c r="BH109" s="55"/>
    </row>
    <row r="110" spans="1:60">
      <c r="A110" s="55"/>
      <c r="B110" s="55"/>
      <c r="C110" s="55"/>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c r="AH110" s="55"/>
      <c r="AI110" s="55"/>
      <c r="AJ110" s="55"/>
      <c r="AK110" s="55"/>
      <c r="AL110" s="55"/>
      <c r="AM110" s="55"/>
      <c r="AN110" s="55"/>
      <c r="AO110" s="55"/>
      <c r="AP110" s="55"/>
      <c r="AQ110" s="55"/>
      <c r="AR110" s="55"/>
      <c r="AS110" s="55"/>
      <c r="AT110" s="55"/>
      <c r="AU110" s="55"/>
      <c r="AV110" s="55"/>
      <c r="AW110" s="55"/>
      <c r="AX110" s="55"/>
      <c r="AY110" s="55"/>
      <c r="AZ110" s="55"/>
      <c r="BA110" s="55"/>
      <c r="BB110" s="55"/>
      <c r="BC110" s="55"/>
      <c r="BD110" s="55"/>
      <c r="BE110" s="55"/>
      <c r="BF110" s="55"/>
      <c r="BG110" s="55"/>
      <c r="BH110" s="55"/>
    </row>
    <row r="111" spans="1:60">
      <c r="A111" s="55"/>
      <c r="B111" s="55"/>
      <c r="C111" s="55"/>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c r="AH111" s="55"/>
      <c r="AI111" s="55"/>
      <c r="AJ111" s="55"/>
      <c r="AK111" s="55"/>
      <c r="AL111" s="55"/>
      <c r="AM111" s="55"/>
      <c r="AN111" s="55"/>
      <c r="AO111" s="55"/>
      <c r="AP111" s="55"/>
      <c r="AQ111" s="55"/>
      <c r="AR111" s="55"/>
      <c r="AS111" s="55"/>
      <c r="AT111" s="55"/>
      <c r="AU111" s="55"/>
      <c r="AV111" s="55"/>
      <c r="AW111" s="55"/>
      <c r="AX111" s="55"/>
      <c r="AY111" s="55"/>
      <c r="AZ111" s="55"/>
      <c r="BA111" s="55"/>
      <c r="BB111" s="55"/>
      <c r="BC111" s="55"/>
      <c r="BD111" s="55"/>
      <c r="BE111" s="55"/>
      <c r="BF111" s="55"/>
      <c r="BG111" s="55"/>
      <c r="BH111" s="55"/>
    </row>
    <row r="112" spans="1:60">
      <c r="A112" s="55"/>
      <c r="B112" s="55"/>
      <c r="C112" s="55"/>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c r="AH112" s="55"/>
      <c r="AI112" s="55"/>
      <c r="AJ112" s="55"/>
      <c r="AK112" s="55"/>
      <c r="AL112" s="55"/>
      <c r="AM112" s="55"/>
      <c r="AN112" s="55"/>
      <c r="AO112" s="55"/>
      <c r="AP112" s="55"/>
      <c r="AQ112" s="55"/>
      <c r="AR112" s="55"/>
      <c r="AS112" s="55"/>
      <c r="AT112" s="55"/>
      <c r="AU112" s="55"/>
      <c r="AV112" s="55"/>
      <c r="AW112" s="55"/>
      <c r="AX112" s="55"/>
      <c r="AY112" s="55"/>
      <c r="AZ112" s="55"/>
      <c r="BA112" s="55"/>
      <c r="BB112" s="55"/>
      <c r="BC112" s="55"/>
      <c r="BD112" s="55"/>
      <c r="BE112" s="55"/>
      <c r="BF112" s="55"/>
      <c r="BG112" s="55"/>
      <c r="BH112" s="55"/>
    </row>
    <row r="113" spans="1:60">
      <c r="A113" s="55"/>
      <c r="B113" s="55"/>
      <c r="C113" s="55"/>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c r="AH113" s="55"/>
      <c r="AI113" s="55"/>
      <c r="AJ113" s="55"/>
      <c r="AK113" s="55"/>
      <c r="AL113" s="55"/>
      <c r="AM113" s="55"/>
      <c r="AN113" s="55"/>
      <c r="AO113" s="55"/>
      <c r="AP113" s="55"/>
      <c r="AQ113" s="55"/>
      <c r="AR113" s="55"/>
      <c r="AS113" s="55"/>
      <c r="AT113" s="55"/>
      <c r="AU113" s="55"/>
      <c r="AV113" s="55"/>
      <c r="AW113" s="55"/>
      <c r="AX113" s="55"/>
      <c r="AY113" s="55"/>
      <c r="AZ113" s="55"/>
      <c r="BA113" s="55"/>
      <c r="BB113" s="55"/>
      <c r="BC113" s="55"/>
      <c r="BD113" s="55"/>
      <c r="BE113" s="55"/>
      <c r="BF113" s="55"/>
      <c r="BG113" s="55"/>
      <c r="BH113" s="55"/>
    </row>
    <row r="114" spans="1:60">
      <c r="A114" s="55"/>
      <c r="B114" s="55"/>
      <c r="C114" s="55"/>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c r="AH114" s="55"/>
      <c r="AI114" s="55"/>
      <c r="AJ114" s="55"/>
      <c r="AK114" s="55"/>
      <c r="AL114" s="55"/>
      <c r="AM114" s="55"/>
      <c r="AN114" s="55"/>
      <c r="AO114" s="55"/>
      <c r="AP114" s="55"/>
      <c r="AQ114" s="55"/>
      <c r="AR114" s="55"/>
      <c r="AS114" s="55"/>
      <c r="AT114" s="55"/>
      <c r="AU114" s="55"/>
      <c r="AV114" s="55"/>
      <c r="AW114" s="55"/>
      <c r="AX114" s="55"/>
      <c r="AY114" s="55"/>
      <c r="AZ114" s="55"/>
      <c r="BA114" s="55"/>
      <c r="BB114" s="55"/>
      <c r="BC114" s="55"/>
      <c r="BD114" s="55"/>
      <c r="BE114" s="55"/>
      <c r="BF114" s="55"/>
      <c r="BG114" s="55"/>
      <c r="BH114" s="55"/>
    </row>
    <row r="115" spans="1:60">
      <c r="A115" s="55"/>
      <c r="B115" s="55"/>
      <c r="C115" s="55"/>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c r="AH115" s="55"/>
      <c r="AI115" s="55"/>
      <c r="AJ115" s="55"/>
      <c r="AK115" s="55"/>
      <c r="AL115" s="55"/>
      <c r="AM115" s="55"/>
      <c r="AN115" s="55"/>
      <c r="AO115" s="55"/>
      <c r="AP115" s="55"/>
      <c r="AQ115" s="55"/>
      <c r="AR115" s="55"/>
      <c r="AS115" s="55"/>
      <c r="AT115" s="55"/>
      <c r="AU115" s="55"/>
      <c r="AV115" s="55"/>
      <c r="AW115" s="55"/>
      <c r="AX115" s="55"/>
      <c r="AY115" s="55"/>
      <c r="AZ115" s="55"/>
      <c r="BA115" s="55"/>
      <c r="BB115" s="55"/>
      <c r="BC115" s="55"/>
      <c r="BD115" s="55"/>
      <c r="BE115" s="55"/>
      <c r="BF115" s="55"/>
      <c r="BG115" s="55"/>
      <c r="BH115" s="55"/>
    </row>
    <row r="116" spans="1:60">
      <c r="A116" s="55"/>
      <c r="B116" s="55"/>
      <c r="C116" s="55"/>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L116" s="55"/>
      <c r="AM116" s="55"/>
      <c r="AN116" s="55"/>
      <c r="AO116" s="55"/>
      <c r="AP116" s="55"/>
      <c r="AQ116" s="55"/>
      <c r="AR116" s="55"/>
      <c r="AS116" s="55"/>
      <c r="AT116" s="55"/>
      <c r="AU116" s="55"/>
      <c r="AV116" s="55"/>
      <c r="AW116" s="55"/>
      <c r="AX116" s="55"/>
      <c r="AY116" s="55"/>
      <c r="AZ116" s="55"/>
      <c r="BA116" s="55"/>
      <c r="BB116" s="55"/>
      <c r="BC116" s="55"/>
      <c r="BD116" s="55"/>
      <c r="BE116" s="55"/>
      <c r="BF116" s="55"/>
      <c r="BG116" s="55"/>
      <c r="BH116" s="55"/>
    </row>
    <row r="117" spans="1:60">
      <c r="A117" s="55"/>
      <c r="B117" s="55"/>
      <c r="C117" s="55"/>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c r="AH117" s="55"/>
      <c r="AI117" s="55"/>
      <c r="AJ117" s="55"/>
      <c r="AK117" s="55"/>
      <c r="AL117" s="55"/>
      <c r="AM117" s="55"/>
      <c r="AN117" s="55"/>
      <c r="AO117" s="55"/>
      <c r="AP117" s="55"/>
      <c r="AQ117" s="55"/>
      <c r="AR117" s="55"/>
      <c r="AS117" s="55"/>
      <c r="AT117" s="55"/>
      <c r="AU117" s="55"/>
      <c r="AV117" s="55"/>
      <c r="AW117" s="55"/>
      <c r="AX117" s="55"/>
      <c r="AY117" s="55"/>
      <c r="AZ117" s="55"/>
      <c r="BA117" s="55"/>
      <c r="BB117" s="55"/>
      <c r="BC117" s="55"/>
      <c r="BD117" s="55"/>
      <c r="BE117" s="55"/>
      <c r="BF117" s="55"/>
      <c r="BG117" s="55"/>
      <c r="BH117" s="55"/>
    </row>
    <row r="118" spans="1:60">
      <c r="A118" s="55"/>
      <c r="B118" s="55"/>
      <c r="C118" s="55"/>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c r="AH118" s="55"/>
      <c r="AI118" s="55"/>
      <c r="AJ118" s="55"/>
      <c r="AK118" s="55"/>
      <c r="AL118" s="55"/>
      <c r="AM118" s="55"/>
      <c r="AN118" s="55"/>
      <c r="AO118" s="55"/>
      <c r="AP118" s="55"/>
      <c r="AQ118" s="55"/>
      <c r="AR118" s="55"/>
      <c r="AS118" s="55"/>
      <c r="AT118" s="55"/>
      <c r="AU118" s="55"/>
      <c r="AV118" s="55"/>
      <c r="AW118" s="55"/>
      <c r="AX118" s="55"/>
      <c r="AY118" s="55"/>
      <c r="AZ118" s="55"/>
      <c r="BA118" s="55"/>
      <c r="BB118" s="55"/>
      <c r="BC118" s="55"/>
      <c r="BD118" s="55"/>
      <c r="BE118" s="55"/>
      <c r="BF118" s="55"/>
      <c r="BG118" s="55"/>
      <c r="BH118" s="55"/>
    </row>
    <row r="119" spans="1:60">
      <c r="A119" s="55"/>
      <c r="B119" s="55"/>
      <c r="C119" s="55"/>
      <c r="D119" s="55"/>
      <c r="E119" s="55"/>
      <c r="F119" s="55"/>
      <c r="G119" s="55"/>
      <c r="H119" s="55"/>
      <c r="I119" s="55"/>
      <c r="J119" s="55"/>
      <c r="K119" s="55"/>
      <c r="L119" s="55"/>
      <c r="M119" s="55"/>
      <c r="N119" s="55"/>
      <c r="O119" s="55"/>
      <c r="P119" s="55"/>
      <c r="Q119" s="55"/>
      <c r="R119" s="55"/>
      <c r="S119" s="55"/>
      <c r="T119" s="55"/>
      <c r="U119" s="55"/>
      <c r="V119" s="55"/>
      <c r="W119" s="55"/>
      <c r="X119" s="55"/>
      <c r="Y119" s="55"/>
      <c r="Z119" s="55"/>
      <c r="AA119" s="55"/>
      <c r="AB119" s="55"/>
      <c r="AC119" s="55"/>
      <c r="AD119" s="55"/>
      <c r="AE119" s="55"/>
      <c r="AF119" s="55"/>
      <c r="AG119" s="55"/>
      <c r="AH119" s="55"/>
      <c r="AI119" s="55"/>
      <c r="AJ119" s="55"/>
      <c r="AK119" s="55"/>
      <c r="AL119" s="55"/>
      <c r="AM119" s="55"/>
      <c r="AN119" s="55"/>
      <c r="AO119" s="55"/>
      <c r="AP119" s="55"/>
      <c r="AQ119" s="55"/>
      <c r="AR119" s="55"/>
      <c r="AS119" s="55"/>
      <c r="AT119" s="55"/>
      <c r="AU119" s="55"/>
      <c r="AV119" s="55"/>
      <c r="AW119" s="55"/>
      <c r="AX119" s="55"/>
      <c r="AY119" s="55"/>
      <c r="AZ119" s="55"/>
      <c r="BA119" s="55"/>
      <c r="BB119" s="55"/>
      <c r="BC119" s="55"/>
      <c r="BD119" s="55"/>
      <c r="BE119" s="55"/>
      <c r="BF119" s="55"/>
      <c r="BG119" s="55"/>
      <c r="BH119" s="55"/>
    </row>
    <row r="120" spans="1:60">
      <c r="A120" s="55"/>
      <c r="B120" s="55"/>
      <c r="C120" s="55"/>
      <c r="D120" s="55"/>
      <c r="E120" s="55"/>
      <c r="F120" s="55"/>
      <c r="G120" s="55"/>
      <c r="H120" s="55"/>
      <c r="I120" s="55"/>
      <c r="J120" s="55"/>
      <c r="K120" s="55"/>
      <c r="L120" s="55"/>
      <c r="M120" s="55"/>
      <c r="N120" s="55"/>
      <c r="O120" s="55"/>
      <c r="P120" s="55"/>
      <c r="Q120" s="55"/>
      <c r="R120" s="55"/>
      <c r="S120" s="55"/>
      <c r="T120" s="55"/>
      <c r="U120" s="55"/>
      <c r="V120" s="55"/>
      <c r="W120" s="55"/>
      <c r="X120" s="55"/>
      <c r="Y120" s="55"/>
      <c r="Z120" s="55"/>
      <c r="AA120" s="55"/>
      <c r="AB120" s="55"/>
      <c r="AC120" s="55"/>
      <c r="AD120" s="55"/>
      <c r="AE120" s="55"/>
      <c r="AF120" s="55"/>
      <c r="AG120" s="55"/>
      <c r="AH120" s="55"/>
      <c r="AI120" s="55"/>
      <c r="AJ120" s="55"/>
      <c r="AK120" s="55"/>
      <c r="AL120" s="55"/>
      <c r="AM120" s="55"/>
      <c r="AN120" s="55"/>
      <c r="AO120" s="55"/>
      <c r="AP120" s="55"/>
      <c r="AQ120" s="55"/>
      <c r="AR120" s="55"/>
      <c r="AS120" s="55"/>
      <c r="AT120" s="55"/>
      <c r="AU120" s="55"/>
      <c r="AV120" s="55"/>
      <c r="AW120" s="55"/>
      <c r="AX120" s="55"/>
      <c r="AY120" s="55"/>
      <c r="AZ120" s="55"/>
      <c r="BA120" s="55"/>
      <c r="BB120" s="55"/>
      <c r="BC120" s="55"/>
      <c r="BD120" s="55"/>
      <c r="BE120" s="55"/>
      <c r="BF120" s="55"/>
      <c r="BG120" s="55"/>
      <c r="BH120" s="55"/>
    </row>
    <row r="121" spans="1:60">
      <c r="A121" s="55"/>
      <c r="B121" s="55"/>
      <c r="C121" s="55"/>
      <c r="D121" s="55"/>
      <c r="E121" s="55"/>
      <c r="F121" s="55"/>
      <c r="G121" s="55"/>
      <c r="H121" s="55"/>
      <c r="I121" s="55"/>
      <c r="J121" s="55"/>
      <c r="K121" s="55"/>
      <c r="L121" s="55"/>
      <c r="M121" s="55"/>
      <c r="N121" s="55"/>
      <c r="O121" s="55"/>
      <c r="P121" s="55"/>
      <c r="Q121" s="55"/>
      <c r="R121" s="55"/>
      <c r="S121" s="55"/>
      <c r="T121" s="55"/>
      <c r="U121" s="55"/>
      <c r="V121" s="55"/>
      <c r="W121" s="55"/>
      <c r="X121" s="55"/>
      <c r="Y121" s="55"/>
      <c r="Z121" s="55"/>
      <c r="AA121" s="55"/>
      <c r="AB121" s="55"/>
      <c r="AC121" s="55"/>
      <c r="AD121" s="55"/>
      <c r="AE121" s="55"/>
      <c r="AF121" s="55"/>
      <c r="AG121" s="55"/>
      <c r="AH121" s="55"/>
      <c r="AI121" s="55"/>
      <c r="AJ121" s="55"/>
      <c r="AK121" s="55"/>
      <c r="AL121" s="55"/>
      <c r="AM121" s="55"/>
      <c r="AN121" s="55"/>
      <c r="AO121" s="55"/>
      <c r="AP121" s="55"/>
      <c r="AQ121" s="55"/>
      <c r="AR121" s="55"/>
      <c r="AS121" s="55"/>
      <c r="AT121" s="55"/>
      <c r="AU121" s="55"/>
      <c r="AV121" s="55"/>
      <c r="AW121" s="55"/>
      <c r="AX121" s="55"/>
      <c r="AY121" s="55"/>
      <c r="AZ121" s="55"/>
      <c r="BA121" s="55"/>
      <c r="BB121" s="55"/>
      <c r="BC121" s="55"/>
      <c r="BD121" s="55"/>
      <c r="BE121" s="55"/>
      <c r="BF121" s="55"/>
      <c r="BG121" s="55"/>
      <c r="BH121" s="55"/>
    </row>
    <row r="122" spans="1:60">
      <c r="A122" s="55"/>
      <c r="B122" s="55"/>
      <c r="C122" s="55"/>
      <c r="D122" s="55"/>
      <c r="E122" s="55"/>
      <c r="F122" s="55"/>
      <c r="G122" s="55"/>
      <c r="H122" s="55"/>
      <c r="I122" s="55"/>
      <c r="J122" s="55"/>
      <c r="K122" s="55"/>
      <c r="L122" s="55"/>
      <c r="M122" s="55"/>
      <c r="N122" s="55"/>
      <c r="O122" s="55"/>
      <c r="P122" s="55"/>
      <c r="Q122" s="55"/>
      <c r="R122" s="55"/>
      <c r="S122" s="55"/>
      <c r="T122" s="55"/>
      <c r="U122" s="55"/>
      <c r="V122" s="55"/>
      <c r="W122" s="55"/>
      <c r="X122" s="55"/>
      <c r="Y122" s="55"/>
      <c r="Z122" s="55"/>
      <c r="AA122" s="55"/>
      <c r="AB122" s="55"/>
      <c r="AC122" s="55"/>
      <c r="AD122" s="55"/>
      <c r="AE122" s="55"/>
      <c r="AF122" s="55"/>
      <c r="AG122" s="55"/>
      <c r="AH122" s="55"/>
      <c r="AI122" s="55"/>
      <c r="AJ122" s="55"/>
      <c r="AK122" s="55"/>
      <c r="AL122" s="55"/>
      <c r="AM122" s="55"/>
      <c r="AN122" s="55"/>
      <c r="AO122" s="55"/>
      <c r="AP122" s="55"/>
      <c r="AQ122" s="55"/>
      <c r="AR122" s="55"/>
      <c r="AS122" s="55"/>
      <c r="AT122" s="55"/>
      <c r="AU122" s="55"/>
      <c r="AV122" s="55"/>
      <c r="AW122" s="55"/>
      <c r="AX122" s="55"/>
      <c r="AY122" s="55"/>
      <c r="AZ122" s="55"/>
      <c r="BA122" s="55"/>
      <c r="BB122" s="55"/>
      <c r="BC122" s="55"/>
      <c r="BD122" s="55"/>
      <c r="BE122" s="55"/>
      <c r="BF122" s="55"/>
      <c r="BG122" s="55"/>
      <c r="BH122" s="55"/>
    </row>
    <row r="123" spans="1:60">
      <c r="A123" s="55"/>
      <c r="B123" s="55"/>
      <c r="C123" s="55"/>
      <c r="D123" s="55"/>
      <c r="E123" s="55"/>
      <c r="F123" s="55"/>
      <c r="G123" s="55"/>
      <c r="H123" s="55"/>
      <c r="I123" s="55"/>
      <c r="J123" s="55"/>
      <c r="K123" s="55"/>
      <c r="L123" s="55"/>
      <c r="M123" s="55"/>
      <c r="N123" s="55"/>
      <c r="O123" s="55"/>
      <c r="P123" s="55"/>
      <c r="Q123" s="55"/>
      <c r="R123" s="55"/>
      <c r="S123" s="55"/>
      <c r="T123" s="55"/>
      <c r="U123" s="55"/>
      <c r="V123" s="55"/>
      <c r="W123" s="55"/>
      <c r="X123" s="55"/>
      <c r="Y123" s="55"/>
      <c r="Z123" s="55"/>
      <c r="AA123" s="55"/>
      <c r="AB123" s="55"/>
      <c r="AC123" s="55"/>
      <c r="AD123" s="55"/>
      <c r="AE123" s="55"/>
      <c r="AF123" s="55"/>
      <c r="AG123" s="55"/>
      <c r="AH123" s="55"/>
      <c r="AI123" s="55"/>
      <c r="AJ123" s="55"/>
      <c r="AK123" s="55"/>
      <c r="AL123" s="55"/>
      <c r="AM123" s="55"/>
      <c r="AN123" s="55"/>
      <c r="AO123" s="55"/>
      <c r="AP123" s="55"/>
      <c r="AQ123" s="55"/>
      <c r="AR123" s="55"/>
      <c r="AS123" s="55"/>
      <c r="AT123" s="55"/>
      <c r="AU123" s="55"/>
      <c r="AV123" s="55"/>
      <c r="AW123" s="55"/>
      <c r="AX123" s="55"/>
      <c r="AY123" s="55"/>
      <c r="AZ123" s="55"/>
      <c r="BA123" s="55"/>
      <c r="BB123" s="55"/>
      <c r="BC123" s="55"/>
      <c r="BD123" s="55"/>
      <c r="BE123" s="55"/>
      <c r="BF123" s="55"/>
      <c r="BG123" s="55"/>
      <c r="BH123" s="55"/>
    </row>
    <row r="124" spans="1:60">
      <c r="A124" s="55"/>
      <c r="B124" s="55"/>
      <c r="C124" s="55"/>
      <c r="D124" s="55"/>
      <c r="E124" s="55"/>
      <c r="F124" s="55"/>
      <c r="G124" s="55"/>
      <c r="H124" s="55"/>
      <c r="I124" s="55"/>
      <c r="J124" s="55"/>
      <c r="K124" s="55"/>
      <c r="L124" s="55"/>
      <c r="M124" s="55"/>
      <c r="N124" s="55"/>
      <c r="O124" s="55"/>
      <c r="P124" s="55"/>
      <c r="Q124" s="55"/>
      <c r="R124" s="55"/>
      <c r="S124" s="55"/>
      <c r="T124" s="55"/>
      <c r="U124" s="55"/>
      <c r="V124" s="55"/>
      <c r="W124" s="55"/>
      <c r="X124" s="55"/>
      <c r="Y124" s="55"/>
      <c r="Z124" s="55"/>
      <c r="AA124" s="55"/>
      <c r="AB124" s="55"/>
      <c r="AC124" s="55"/>
      <c r="AD124" s="55"/>
      <c r="AE124" s="55"/>
      <c r="AF124" s="55"/>
      <c r="AG124" s="55"/>
      <c r="AH124" s="55"/>
      <c r="AI124" s="55"/>
      <c r="AJ124" s="55"/>
      <c r="AK124" s="55"/>
      <c r="AL124" s="55"/>
      <c r="AM124" s="55"/>
      <c r="AN124" s="55"/>
      <c r="AO124" s="55"/>
      <c r="AP124" s="55"/>
      <c r="AQ124" s="55"/>
      <c r="AR124" s="55"/>
      <c r="AS124" s="55"/>
      <c r="AT124" s="55"/>
      <c r="AU124" s="55"/>
      <c r="AV124" s="55"/>
      <c r="AW124" s="55"/>
      <c r="AX124" s="55"/>
      <c r="AY124" s="55"/>
      <c r="AZ124" s="55"/>
      <c r="BA124" s="55"/>
      <c r="BB124" s="55"/>
      <c r="BC124" s="55"/>
      <c r="BD124" s="55"/>
      <c r="BE124" s="55"/>
      <c r="BF124" s="55"/>
      <c r="BG124" s="55"/>
      <c r="BH124" s="55"/>
    </row>
    <row r="125" spans="1:60">
      <c r="A125" s="55"/>
      <c r="B125" s="55"/>
      <c r="C125" s="55"/>
      <c r="D125" s="55"/>
      <c r="E125" s="55"/>
      <c r="F125" s="55"/>
      <c r="G125" s="55"/>
      <c r="H125" s="55"/>
      <c r="I125" s="55"/>
      <c r="J125" s="55"/>
      <c r="K125" s="55"/>
      <c r="L125" s="55"/>
      <c r="M125" s="55"/>
      <c r="N125" s="55"/>
      <c r="O125" s="55"/>
      <c r="P125" s="55"/>
      <c r="Q125" s="55"/>
      <c r="R125" s="55"/>
      <c r="S125" s="55"/>
      <c r="T125" s="55"/>
      <c r="U125" s="55"/>
      <c r="V125" s="55"/>
      <c r="W125" s="55"/>
      <c r="X125" s="55"/>
      <c r="Y125" s="55"/>
      <c r="Z125" s="55"/>
      <c r="AA125" s="55"/>
      <c r="AB125" s="55"/>
      <c r="AC125" s="55"/>
      <c r="AD125" s="55"/>
      <c r="AE125" s="55"/>
      <c r="AF125" s="55"/>
      <c r="AG125" s="55"/>
      <c r="AH125" s="55"/>
      <c r="AI125" s="55"/>
      <c r="AJ125" s="55"/>
      <c r="AK125" s="55"/>
      <c r="AL125" s="55"/>
      <c r="AM125" s="55"/>
      <c r="AN125" s="55"/>
      <c r="AO125" s="55"/>
      <c r="AP125" s="55"/>
      <c r="AQ125" s="55"/>
      <c r="AR125" s="55"/>
      <c r="AS125" s="55"/>
      <c r="AT125" s="55"/>
      <c r="AU125" s="55"/>
      <c r="AV125" s="55"/>
      <c r="AW125" s="55"/>
      <c r="AX125" s="55"/>
      <c r="AY125" s="55"/>
      <c r="AZ125" s="55"/>
      <c r="BA125" s="55"/>
      <c r="BB125" s="55"/>
      <c r="BC125" s="55"/>
      <c r="BD125" s="55"/>
      <c r="BE125" s="55"/>
      <c r="BF125" s="55"/>
      <c r="BG125" s="55"/>
      <c r="BH125" s="55"/>
    </row>
    <row r="126" spans="1:60">
      <c r="A126" s="55"/>
      <c r="B126" s="55"/>
      <c r="C126" s="55"/>
      <c r="D126" s="55"/>
      <c r="E126" s="55"/>
      <c r="F126" s="55"/>
      <c r="G126" s="55"/>
      <c r="H126" s="55"/>
      <c r="I126" s="55"/>
      <c r="J126" s="55"/>
      <c r="K126" s="55"/>
      <c r="L126" s="55"/>
      <c r="M126" s="55"/>
      <c r="N126" s="55"/>
      <c r="O126" s="55"/>
      <c r="P126" s="55"/>
      <c r="Q126" s="55"/>
      <c r="R126" s="55"/>
      <c r="S126" s="55"/>
      <c r="T126" s="55"/>
      <c r="U126" s="55"/>
      <c r="V126" s="55"/>
      <c r="W126" s="55"/>
      <c r="X126" s="55"/>
      <c r="Y126" s="55"/>
      <c r="Z126" s="55"/>
      <c r="AA126" s="55"/>
      <c r="AB126" s="55"/>
      <c r="AC126" s="55"/>
      <c r="AD126" s="55"/>
      <c r="AE126" s="55"/>
      <c r="AF126" s="55"/>
      <c r="AG126" s="55"/>
      <c r="AH126" s="55"/>
      <c r="AI126" s="55"/>
      <c r="AJ126" s="55"/>
      <c r="AK126" s="55"/>
      <c r="AL126" s="55"/>
      <c r="AM126" s="55"/>
      <c r="AN126" s="55"/>
      <c r="AO126" s="55"/>
      <c r="AP126" s="55"/>
      <c r="AQ126" s="55"/>
      <c r="AR126" s="55"/>
      <c r="AS126" s="55"/>
      <c r="AT126" s="55"/>
      <c r="AU126" s="55"/>
      <c r="AV126" s="55"/>
      <c r="AW126" s="55"/>
      <c r="AX126" s="55"/>
      <c r="AY126" s="55"/>
      <c r="AZ126" s="55"/>
      <c r="BA126" s="55"/>
      <c r="BB126" s="55"/>
      <c r="BC126" s="55"/>
      <c r="BD126" s="55"/>
      <c r="BE126" s="55"/>
      <c r="BF126" s="55"/>
      <c r="BG126" s="55"/>
      <c r="BH126" s="55"/>
    </row>
    <row r="127" spans="1:60">
      <c r="A127" s="55"/>
      <c r="B127" s="55"/>
      <c r="C127" s="55"/>
      <c r="D127" s="55"/>
      <c r="E127" s="55"/>
      <c r="F127" s="55"/>
      <c r="G127" s="55"/>
      <c r="H127" s="55"/>
      <c r="I127" s="55"/>
      <c r="J127" s="55"/>
      <c r="K127" s="55"/>
      <c r="L127" s="55"/>
      <c r="M127" s="55"/>
      <c r="N127" s="55"/>
      <c r="O127" s="55"/>
      <c r="P127" s="55"/>
      <c r="Q127" s="55"/>
      <c r="R127" s="55"/>
      <c r="S127" s="55"/>
      <c r="T127" s="55"/>
      <c r="U127" s="55"/>
      <c r="V127" s="55"/>
      <c r="W127" s="55"/>
      <c r="X127" s="55"/>
      <c r="Y127" s="55"/>
      <c r="Z127" s="55"/>
      <c r="AA127" s="55"/>
      <c r="AB127" s="55"/>
      <c r="AC127" s="55"/>
      <c r="AD127" s="55"/>
      <c r="AE127" s="55"/>
      <c r="AF127" s="55"/>
      <c r="AG127" s="55"/>
      <c r="AH127" s="55"/>
      <c r="AI127" s="55"/>
      <c r="AJ127" s="55"/>
      <c r="AK127" s="55"/>
      <c r="AL127" s="55"/>
      <c r="AM127" s="55"/>
      <c r="AN127" s="55"/>
      <c r="AO127" s="55"/>
      <c r="AP127" s="55"/>
      <c r="AQ127" s="55"/>
      <c r="AR127" s="55"/>
      <c r="AS127" s="55"/>
      <c r="AT127" s="55"/>
      <c r="AU127" s="55"/>
      <c r="AV127" s="55"/>
      <c r="AW127" s="55"/>
      <c r="AX127" s="55"/>
      <c r="AY127" s="55"/>
      <c r="AZ127" s="55"/>
      <c r="BA127" s="55"/>
      <c r="BB127" s="55"/>
      <c r="BC127" s="55"/>
      <c r="BD127" s="55"/>
      <c r="BE127" s="55"/>
      <c r="BF127" s="55"/>
      <c r="BG127" s="55"/>
      <c r="BH127" s="55"/>
    </row>
    <row r="128" spans="1:60">
      <c r="A128" s="55"/>
      <c r="B128" s="55"/>
      <c r="C128" s="55"/>
      <c r="D128" s="55"/>
      <c r="E128" s="55"/>
      <c r="F128" s="55"/>
      <c r="G128" s="55"/>
      <c r="H128" s="55"/>
      <c r="I128" s="55"/>
      <c r="J128" s="55"/>
      <c r="K128" s="55"/>
      <c r="L128" s="55"/>
      <c r="M128" s="55"/>
      <c r="N128" s="55"/>
      <c r="O128" s="55"/>
      <c r="P128" s="55"/>
      <c r="Q128" s="55"/>
      <c r="R128" s="55"/>
      <c r="S128" s="55"/>
      <c r="T128" s="55"/>
      <c r="U128" s="55"/>
      <c r="V128" s="55"/>
      <c r="W128" s="55"/>
      <c r="X128" s="55"/>
      <c r="Y128" s="55"/>
      <c r="Z128" s="55"/>
      <c r="AA128" s="55"/>
      <c r="AB128" s="55"/>
      <c r="AC128" s="55"/>
      <c r="AD128" s="55"/>
      <c r="AE128" s="55"/>
      <c r="AF128" s="55"/>
      <c r="AG128" s="55"/>
      <c r="AH128" s="55"/>
      <c r="AI128" s="55"/>
      <c r="AJ128" s="55"/>
      <c r="AK128" s="55"/>
      <c r="AL128" s="55"/>
      <c r="AM128" s="55"/>
      <c r="AN128" s="55"/>
      <c r="AO128" s="55"/>
      <c r="AP128" s="55"/>
      <c r="AQ128" s="55"/>
      <c r="AR128" s="55"/>
      <c r="AS128" s="55"/>
      <c r="AT128" s="55"/>
      <c r="AU128" s="55"/>
      <c r="AV128" s="55"/>
      <c r="AW128" s="55"/>
      <c r="AX128" s="55"/>
      <c r="AY128" s="55"/>
      <c r="AZ128" s="55"/>
      <c r="BA128" s="55"/>
      <c r="BB128" s="55"/>
      <c r="BC128" s="55"/>
      <c r="BD128" s="55"/>
      <c r="BE128" s="55"/>
      <c r="BF128" s="55"/>
      <c r="BG128" s="55"/>
      <c r="BH128" s="55"/>
    </row>
    <row r="129" spans="1:60">
      <c r="A129" s="55"/>
      <c r="B129" s="55"/>
      <c r="C129" s="55"/>
      <c r="D129" s="55"/>
      <c r="E129" s="55"/>
      <c r="F129" s="55"/>
      <c r="G129" s="55"/>
      <c r="H129" s="55"/>
      <c r="I129" s="55"/>
      <c r="J129" s="55"/>
      <c r="K129" s="55"/>
      <c r="L129" s="55"/>
      <c r="M129" s="55"/>
      <c r="N129" s="55"/>
      <c r="O129" s="55"/>
      <c r="P129" s="55"/>
      <c r="Q129" s="55"/>
      <c r="R129" s="55"/>
      <c r="S129" s="55"/>
      <c r="T129" s="55"/>
      <c r="U129" s="55"/>
      <c r="V129" s="55"/>
      <c r="W129" s="55"/>
      <c r="X129" s="55"/>
      <c r="Y129" s="55"/>
      <c r="Z129" s="55"/>
      <c r="AA129" s="55"/>
      <c r="AB129" s="55"/>
      <c r="AC129" s="55"/>
      <c r="AD129" s="55"/>
      <c r="AE129" s="55"/>
      <c r="AF129" s="55"/>
      <c r="AG129" s="55"/>
      <c r="AH129" s="55"/>
      <c r="AI129" s="55"/>
      <c r="AJ129" s="55"/>
      <c r="AK129" s="55"/>
      <c r="AL129" s="55"/>
      <c r="AM129" s="55"/>
      <c r="AN129" s="55"/>
      <c r="AO129" s="55"/>
      <c r="AP129" s="55"/>
      <c r="AQ129" s="55"/>
      <c r="AR129" s="55"/>
      <c r="AS129" s="55"/>
      <c r="AT129" s="55"/>
      <c r="AU129" s="55"/>
      <c r="AV129" s="55"/>
      <c r="AW129" s="55"/>
      <c r="AX129" s="55"/>
      <c r="AY129" s="55"/>
      <c r="AZ129" s="55"/>
      <c r="BA129" s="55"/>
      <c r="BB129" s="55"/>
      <c r="BC129" s="55"/>
      <c r="BD129" s="55"/>
      <c r="BE129" s="55"/>
      <c r="BF129" s="55"/>
      <c r="BG129" s="55"/>
      <c r="BH129" s="55"/>
    </row>
    <row r="130" spans="1:60">
      <c r="A130" s="55"/>
      <c r="B130" s="55"/>
      <c r="C130" s="55"/>
      <c r="D130" s="55"/>
      <c r="E130" s="55"/>
      <c r="F130" s="55"/>
      <c r="G130" s="55"/>
      <c r="H130" s="55"/>
      <c r="I130" s="55"/>
      <c r="J130" s="55"/>
      <c r="K130" s="55"/>
      <c r="L130" s="55"/>
      <c r="M130" s="55"/>
      <c r="N130" s="55"/>
      <c r="O130" s="55"/>
      <c r="P130" s="55"/>
      <c r="Q130" s="55"/>
      <c r="R130" s="55"/>
      <c r="S130" s="55"/>
      <c r="T130" s="55"/>
      <c r="U130" s="55"/>
      <c r="V130" s="55"/>
      <c r="W130" s="55"/>
      <c r="X130" s="55"/>
      <c r="Y130" s="55"/>
      <c r="Z130" s="55"/>
      <c r="AA130" s="55"/>
      <c r="AB130" s="55"/>
      <c r="AC130" s="55"/>
      <c r="AD130" s="55"/>
      <c r="AE130" s="55"/>
      <c r="AF130" s="55"/>
      <c r="AG130" s="55"/>
      <c r="AH130" s="55"/>
      <c r="AI130" s="55"/>
      <c r="AJ130" s="55"/>
      <c r="AK130" s="55"/>
      <c r="AL130" s="55"/>
      <c r="AM130" s="55"/>
      <c r="AN130" s="55"/>
      <c r="AO130" s="55"/>
      <c r="AP130" s="55"/>
      <c r="AQ130" s="55"/>
      <c r="AR130" s="55"/>
      <c r="AS130" s="55"/>
      <c r="AT130" s="55"/>
      <c r="AU130" s="55"/>
      <c r="AV130" s="55"/>
      <c r="AW130" s="55"/>
      <c r="AX130" s="55"/>
      <c r="AY130" s="55"/>
      <c r="AZ130" s="55"/>
      <c r="BA130" s="55"/>
      <c r="BB130" s="55"/>
      <c r="BC130" s="55"/>
      <c r="BD130" s="55"/>
      <c r="BE130" s="55"/>
      <c r="BF130" s="55"/>
      <c r="BG130" s="55"/>
      <c r="BH130" s="55"/>
    </row>
    <row r="131" spans="1:60">
      <c r="A131" s="55"/>
      <c r="B131" s="55"/>
      <c r="C131" s="55"/>
      <c r="D131" s="55"/>
      <c r="E131" s="55"/>
      <c r="F131" s="55"/>
      <c r="G131" s="55"/>
      <c r="H131" s="55"/>
      <c r="I131" s="55"/>
      <c r="J131" s="55"/>
      <c r="K131" s="55"/>
      <c r="L131" s="55"/>
      <c r="M131" s="55"/>
      <c r="N131" s="55"/>
      <c r="O131" s="55"/>
      <c r="P131" s="55"/>
      <c r="Q131" s="55"/>
      <c r="R131" s="55"/>
      <c r="S131" s="55"/>
      <c r="T131" s="55"/>
      <c r="U131" s="55"/>
      <c r="V131" s="55"/>
      <c r="W131" s="55"/>
      <c r="X131" s="55"/>
      <c r="Y131" s="55"/>
      <c r="Z131" s="55"/>
      <c r="AA131" s="55"/>
      <c r="AB131" s="55"/>
      <c r="AC131" s="55"/>
      <c r="AD131" s="55"/>
      <c r="AE131" s="55"/>
      <c r="AF131" s="55"/>
      <c r="AG131" s="55"/>
      <c r="AH131" s="55"/>
      <c r="AI131" s="55"/>
      <c r="AJ131" s="55"/>
      <c r="AK131" s="55"/>
      <c r="AL131" s="55"/>
      <c r="AM131" s="55"/>
      <c r="AN131" s="55"/>
      <c r="AO131" s="55"/>
      <c r="AP131" s="55"/>
      <c r="AQ131" s="55"/>
      <c r="AR131" s="55"/>
      <c r="AS131" s="55"/>
      <c r="AT131" s="55"/>
      <c r="AU131" s="55"/>
      <c r="AV131" s="55"/>
      <c r="AW131" s="55"/>
      <c r="AX131" s="55"/>
      <c r="AY131" s="55"/>
      <c r="AZ131" s="55"/>
      <c r="BA131" s="55"/>
      <c r="BB131" s="55"/>
      <c r="BC131" s="55"/>
      <c r="BD131" s="55"/>
      <c r="BE131" s="55"/>
      <c r="BF131" s="55"/>
      <c r="BG131" s="55"/>
      <c r="BH131" s="55"/>
    </row>
    <row r="132" spans="1:60">
      <c r="A132" s="55"/>
      <c r="B132" s="55"/>
      <c r="C132" s="55"/>
      <c r="D132" s="55"/>
      <c r="E132" s="55"/>
      <c r="F132" s="55"/>
      <c r="G132" s="55"/>
      <c r="H132" s="55"/>
      <c r="I132" s="55"/>
      <c r="J132" s="55"/>
      <c r="K132" s="55"/>
      <c r="L132" s="55"/>
      <c r="M132" s="55"/>
      <c r="N132" s="55"/>
      <c r="O132" s="55"/>
      <c r="P132" s="55"/>
      <c r="Q132" s="55"/>
      <c r="R132" s="55"/>
      <c r="S132" s="55"/>
      <c r="T132" s="55"/>
      <c r="U132" s="55"/>
      <c r="V132" s="55"/>
      <c r="W132" s="55"/>
      <c r="X132" s="55"/>
      <c r="Y132" s="55"/>
      <c r="Z132" s="55"/>
      <c r="AA132" s="55"/>
      <c r="AB132" s="55"/>
      <c r="AC132" s="55"/>
      <c r="AD132" s="55"/>
      <c r="AE132" s="55"/>
      <c r="AF132" s="55"/>
      <c r="AG132" s="55"/>
      <c r="AH132" s="55"/>
      <c r="AI132" s="55"/>
      <c r="AJ132" s="55"/>
      <c r="AK132" s="55"/>
      <c r="AL132" s="55"/>
      <c r="AM132" s="55"/>
      <c r="AN132" s="55"/>
      <c r="AO132" s="55"/>
      <c r="AP132" s="55"/>
      <c r="AQ132" s="55"/>
      <c r="AR132" s="55"/>
      <c r="AS132" s="55"/>
      <c r="AT132" s="55"/>
      <c r="AU132" s="55"/>
      <c r="AV132" s="55"/>
      <c r="AW132" s="55"/>
      <c r="AX132" s="55"/>
      <c r="AY132" s="55"/>
      <c r="AZ132" s="55"/>
      <c r="BA132" s="55"/>
      <c r="BB132" s="55"/>
      <c r="BC132" s="55"/>
      <c r="BD132" s="55"/>
      <c r="BE132" s="55"/>
      <c r="BF132" s="55"/>
      <c r="BG132" s="55"/>
      <c r="BH132" s="55"/>
    </row>
    <row r="133" spans="1:60">
      <c r="A133" s="55"/>
      <c r="B133" s="55"/>
      <c r="C133" s="55"/>
      <c r="D133" s="55"/>
      <c r="E133" s="55"/>
      <c r="F133" s="55"/>
      <c r="G133" s="55"/>
      <c r="H133" s="55"/>
      <c r="I133" s="55"/>
      <c r="J133" s="55"/>
      <c r="K133" s="55"/>
      <c r="L133" s="55"/>
      <c r="M133" s="55"/>
      <c r="N133" s="55"/>
      <c r="O133" s="55"/>
      <c r="P133" s="55"/>
      <c r="Q133" s="55"/>
      <c r="R133" s="55"/>
      <c r="S133" s="55"/>
      <c r="T133" s="55"/>
      <c r="U133" s="55"/>
      <c r="V133" s="55"/>
      <c r="W133" s="55"/>
      <c r="X133" s="55"/>
      <c r="Y133" s="55"/>
      <c r="Z133" s="55"/>
      <c r="AA133" s="55"/>
      <c r="AB133" s="55"/>
      <c r="AC133" s="55"/>
      <c r="AD133" s="55"/>
      <c r="AE133" s="55"/>
      <c r="AF133" s="55"/>
      <c r="AG133" s="55"/>
      <c r="AH133" s="55"/>
      <c r="AI133" s="55"/>
      <c r="AJ133" s="55"/>
      <c r="AK133" s="55"/>
      <c r="AL133" s="55"/>
      <c r="AM133" s="55"/>
      <c r="AN133" s="55"/>
      <c r="AO133" s="55"/>
      <c r="AP133" s="55"/>
      <c r="AQ133" s="55"/>
      <c r="AR133" s="55"/>
      <c r="AS133" s="55"/>
      <c r="AT133" s="55"/>
      <c r="AU133" s="55"/>
      <c r="AV133" s="55"/>
      <c r="AW133" s="55"/>
      <c r="AX133" s="55"/>
      <c r="AY133" s="55"/>
      <c r="AZ133" s="55"/>
      <c r="BA133" s="55"/>
      <c r="BB133" s="55"/>
      <c r="BC133" s="55"/>
      <c r="BD133" s="55"/>
      <c r="BE133" s="55"/>
      <c r="BF133" s="55"/>
      <c r="BG133" s="55"/>
      <c r="BH133" s="55"/>
    </row>
    <row r="134" spans="1:60">
      <c r="A134" s="55"/>
      <c r="B134" s="55"/>
      <c r="C134" s="55"/>
      <c r="D134" s="55"/>
      <c r="E134" s="55"/>
      <c r="F134" s="55"/>
      <c r="G134" s="55"/>
      <c r="H134" s="55"/>
      <c r="I134" s="55"/>
      <c r="J134" s="55"/>
      <c r="K134" s="55"/>
      <c r="L134" s="55"/>
      <c r="M134" s="55"/>
      <c r="N134" s="55"/>
      <c r="O134" s="55"/>
      <c r="P134" s="55"/>
      <c r="Q134" s="55"/>
      <c r="R134" s="55"/>
      <c r="S134" s="55"/>
      <c r="T134" s="55"/>
      <c r="U134" s="55"/>
      <c r="V134" s="55"/>
      <c r="W134" s="55"/>
      <c r="X134" s="55"/>
      <c r="Y134" s="55"/>
      <c r="Z134" s="55"/>
      <c r="AA134" s="55"/>
      <c r="AB134" s="55"/>
      <c r="AC134" s="55"/>
      <c r="AD134" s="55"/>
      <c r="AE134" s="55"/>
      <c r="AF134" s="55"/>
      <c r="AG134" s="55"/>
      <c r="AH134" s="55"/>
      <c r="AI134" s="55"/>
      <c r="AJ134" s="55"/>
      <c r="AK134" s="55"/>
      <c r="AL134" s="55"/>
      <c r="AM134" s="55"/>
      <c r="AN134" s="55"/>
      <c r="AO134" s="55"/>
      <c r="AP134" s="55"/>
      <c r="AQ134" s="55"/>
      <c r="AR134" s="55"/>
      <c r="AS134" s="55"/>
      <c r="AT134" s="55"/>
      <c r="AU134" s="55"/>
      <c r="AV134" s="55"/>
      <c r="AW134" s="55"/>
      <c r="AX134" s="55"/>
      <c r="AY134" s="55"/>
      <c r="AZ134" s="55"/>
      <c r="BA134" s="55"/>
      <c r="BB134" s="55"/>
      <c r="BC134" s="55"/>
      <c r="BD134" s="55"/>
      <c r="BE134" s="55"/>
      <c r="BF134" s="55"/>
      <c r="BG134" s="55"/>
      <c r="BH134" s="55"/>
    </row>
    <row r="135" spans="1:60">
      <c r="A135" s="55"/>
      <c r="B135" s="55"/>
      <c r="C135" s="55"/>
      <c r="D135" s="55"/>
      <c r="E135" s="55"/>
      <c r="F135" s="55"/>
      <c r="G135" s="55"/>
      <c r="H135" s="55"/>
      <c r="I135" s="55"/>
      <c r="J135" s="55"/>
      <c r="K135" s="55"/>
      <c r="L135" s="55"/>
      <c r="M135" s="55"/>
      <c r="N135" s="55"/>
      <c r="O135" s="55"/>
      <c r="P135" s="55"/>
      <c r="Q135" s="55"/>
      <c r="R135" s="55"/>
      <c r="S135" s="55"/>
      <c r="T135" s="55"/>
      <c r="U135" s="55"/>
      <c r="V135" s="55"/>
      <c r="W135" s="55"/>
      <c r="X135" s="55"/>
      <c r="Y135" s="55"/>
      <c r="Z135" s="55"/>
      <c r="AA135" s="55"/>
      <c r="AB135" s="55"/>
      <c r="AC135" s="55"/>
      <c r="AD135" s="55"/>
      <c r="AE135" s="55"/>
      <c r="AF135" s="55"/>
      <c r="AG135" s="55"/>
      <c r="AH135" s="55"/>
      <c r="AI135" s="55"/>
      <c r="AJ135" s="55"/>
      <c r="AK135" s="55"/>
      <c r="AL135" s="55"/>
      <c r="AM135" s="55"/>
      <c r="AN135" s="55"/>
      <c r="AO135" s="55"/>
      <c r="AP135" s="55"/>
      <c r="AQ135" s="55"/>
      <c r="AR135" s="55"/>
      <c r="AS135" s="55"/>
      <c r="AT135" s="55"/>
      <c r="AU135" s="55"/>
      <c r="AV135" s="55"/>
      <c r="AW135" s="55"/>
      <c r="AX135" s="55"/>
      <c r="AY135" s="55"/>
      <c r="AZ135" s="55"/>
      <c r="BA135" s="55"/>
      <c r="BB135" s="55"/>
      <c r="BC135" s="55"/>
      <c r="BD135" s="55"/>
      <c r="BE135" s="55"/>
      <c r="BF135" s="55"/>
      <c r="BG135" s="55"/>
      <c r="BH135" s="55"/>
    </row>
    <row r="136" spans="1:60">
      <c r="A136" s="55"/>
      <c r="B136" s="55"/>
      <c r="C136" s="55"/>
      <c r="D136" s="55"/>
      <c r="E136" s="55"/>
      <c r="F136" s="55"/>
      <c r="G136" s="55"/>
      <c r="H136" s="55"/>
      <c r="I136" s="55"/>
      <c r="J136" s="55"/>
      <c r="K136" s="55"/>
      <c r="L136" s="55"/>
      <c r="M136" s="55"/>
      <c r="N136" s="55"/>
      <c r="O136" s="55"/>
      <c r="P136" s="55"/>
      <c r="Q136" s="55"/>
      <c r="R136" s="55"/>
      <c r="S136" s="55"/>
      <c r="T136" s="55"/>
      <c r="U136" s="55"/>
      <c r="V136" s="55"/>
      <c r="W136" s="55"/>
      <c r="X136" s="55"/>
      <c r="Y136" s="55"/>
      <c r="Z136" s="55"/>
      <c r="AA136" s="55"/>
      <c r="AB136" s="55"/>
      <c r="AC136" s="55"/>
      <c r="AD136" s="55"/>
      <c r="AE136" s="55"/>
      <c r="AF136" s="55"/>
      <c r="AG136" s="55"/>
      <c r="AH136" s="55"/>
      <c r="AI136" s="55"/>
      <c r="AJ136" s="55"/>
      <c r="AK136" s="55"/>
      <c r="AL136" s="55"/>
      <c r="AM136" s="55"/>
      <c r="AN136" s="55"/>
      <c r="AO136" s="55"/>
      <c r="AP136" s="55"/>
      <c r="AQ136" s="55"/>
      <c r="AR136" s="55"/>
      <c r="AS136" s="55"/>
      <c r="AT136" s="55"/>
      <c r="AU136" s="55"/>
      <c r="AV136" s="55"/>
      <c r="AW136" s="55"/>
      <c r="AX136" s="55"/>
      <c r="AY136" s="55"/>
      <c r="AZ136" s="55"/>
      <c r="BA136" s="55"/>
      <c r="BB136" s="55"/>
      <c r="BC136" s="55"/>
      <c r="BD136" s="55"/>
      <c r="BE136" s="55"/>
      <c r="BF136" s="55"/>
      <c r="BG136" s="55"/>
      <c r="BH136" s="55"/>
    </row>
    <row r="137" spans="1:60">
      <c r="A137" s="55"/>
      <c r="B137" s="55"/>
      <c r="C137" s="55"/>
      <c r="D137" s="55"/>
      <c r="E137" s="55"/>
      <c r="F137" s="55"/>
      <c r="G137" s="55"/>
      <c r="H137" s="55"/>
      <c r="I137" s="55"/>
      <c r="J137" s="55"/>
      <c r="K137" s="55"/>
      <c r="L137" s="55"/>
      <c r="M137" s="55"/>
      <c r="N137" s="55"/>
      <c r="O137" s="55"/>
      <c r="P137" s="55"/>
      <c r="Q137" s="55"/>
      <c r="R137" s="55"/>
      <c r="S137" s="55"/>
      <c r="T137" s="55"/>
      <c r="U137" s="55"/>
      <c r="V137" s="55"/>
      <c r="W137" s="55"/>
      <c r="X137" s="55"/>
      <c r="Y137" s="55"/>
      <c r="Z137" s="55"/>
      <c r="AA137" s="55"/>
      <c r="AB137" s="55"/>
      <c r="AC137" s="55"/>
      <c r="AD137" s="55"/>
      <c r="AE137" s="55"/>
      <c r="AF137" s="55"/>
      <c r="AG137" s="55"/>
      <c r="AH137" s="55"/>
      <c r="AI137" s="55"/>
      <c r="AJ137" s="55"/>
      <c r="AK137" s="55"/>
      <c r="AL137" s="55"/>
      <c r="AM137" s="55"/>
      <c r="AN137" s="55"/>
      <c r="AO137" s="55"/>
      <c r="AP137" s="55"/>
      <c r="AQ137" s="55"/>
      <c r="AR137" s="55"/>
      <c r="AS137" s="55"/>
      <c r="AT137" s="55"/>
      <c r="AU137" s="55"/>
      <c r="AV137" s="55"/>
      <c r="AW137" s="55"/>
      <c r="AX137" s="55"/>
      <c r="AY137" s="55"/>
      <c r="AZ137" s="55"/>
      <c r="BA137" s="55"/>
      <c r="BB137" s="55"/>
      <c r="BC137" s="55"/>
      <c r="BD137" s="55"/>
      <c r="BE137" s="55"/>
      <c r="BF137" s="55"/>
      <c r="BG137" s="55"/>
      <c r="BH137" s="55"/>
    </row>
    <row r="138" spans="1:60">
      <c r="A138" s="55"/>
      <c r="B138" s="55"/>
      <c r="C138" s="55"/>
      <c r="D138" s="55"/>
      <c r="E138" s="55"/>
      <c r="F138" s="55"/>
      <c r="G138" s="55"/>
      <c r="H138" s="55"/>
      <c r="I138" s="55"/>
      <c r="J138" s="55"/>
      <c r="K138" s="55"/>
      <c r="L138" s="55"/>
      <c r="M138" s="55"/>
      <c r="N138" s="55"/>
      <c r="O138" s="55"/>
      <c r="P138" s="55"/>
      <c r="Q138" s="55"/>
      <c r="R138" s="55"/>
      <c r="S138" s="55"/>
      <c r="T138" s="55"/>
      <c r="U138" s="55"/>
      <c r="V138" s="55"/>
      <c r="W138" s="55"/>
      <c r="X138" s="55"/>
      <c r="Y138" s="55"/>
      <c r="Z138" s="55"/>
      <c r="AA138" s="55"/>
      <c r="AB138" s="55"/>
      <c r="AC138" s="55"/>
      <c r="AD138" s="55"/>
      <c r="AE138" s="55"/>
      <c r="AF138" s="55"/>
      <c r="AG138" s="55"/>
      <c r="AH138" s="55"/>
      <c r="AI138" s="55"/>
      <c r="AJ138" s="55"/>
      <c r="AK138" s="55"/>
      <c r="AL138" s="55"/>
      <c r="AM138" s="55"/>
      <c r="AN138" s="55"/>
      <c r="AO138" s="55"/>
      <c r="AP138" s="55"/>
      <c r="AQ138" s="55"/>
      <c r="AR138" s="55"/>
      <c r="AS138" s="55"/>
      <c r="AT138" s="55"/>
      <c r="AU138" s="55"/>
      <c r="AV138" s="55"/>
      <c r="AW138" s="55"/>
      <c r="AX138" s="55"/>
      <c r="AY138" s="55"/>
      <c r="AZ138" s="55"/>
      <c r="BA138" s="55"/>
      <c r="BB138" s="55"/>
      <c r="BC138" s="55"/>
      <c r="BD138" s="55"/>
      <c r="BE138" s="55"/>
      <c r="BF138" s="55"/>
      <c r="BG138" s="55"/>
      <c r="BH138" s="55"/>
    </row>
    <row r="139" spans="1:60">
      <c r="A139" s="55"/>
      <c r="B139" s="55"/>
      <c r="C139" s="55"/>
      <c r="D139" s="55"/>
      <c r="E139" s="55"/>
      <c r="F139" s="55"/>
      <c r="G139" s="55"/>
      <c r="H139" s="55"/>
      <c r="I139" s="55"/>
      <c r="J139" s="55"/>
      <c r="K139" s="55"/>
      <c r="L139" s="55"/>
      <c r="M139" s="55"/>
      <c r="N139" s="55"/>
      <c r="O139" s="55"/>
      <c r="P139" s="55"/>
      <c r="Q139" s="55"/>
      <c r="R139" s="55"/>
      <c r="S139" s="55"/>
      <c r="T139" s="55"/>
      <c r="U139" s="55"/>
      <c r="V139" s="55"/>
      <c r="W139" s="55"/>
      <c r="X139" s="55"/>
      <c r="Y139" s="55"/>
      <c r="Z139" s="55"/>
      <c r="AA139" s="55"/>
      <c r="AB139" s="55"/>
      <c r="AC139" s="55"/>
      <c r="AD139" s="55"/>
      <c r="AE139" s="55"/>
      <c r="AF139" s="55"/>
      <c r="AG139" s="55"/>
      <c r="AH139" s="55"/>
      <c r="AI139" s="55"/>
      <c r="AJ139" s="55"/>
      <c r="AK139" s="55"/>
      <c r="AL139" s="55"/>
      <c r="AM139" s="55"/>
      <c r="AN139" s="55"/>
      <c r="AO139" s="55"/>
      <c r="AP139" s="55"/>
      <c r="AQ139" s="55"/>
      <c r="AR139" s="55"/>
      <c r="AS139" s="55"/>
      <c r="AT139" s="55"/>
      <c r="AU139" s="55"/>
      <c r="AV139" s="55"/>
      <c r="AW139" s="55"/>
      <c r="AX139" s="55"/>
      <c r="AY139" s="55"/>
      <c r="AZ139" s="55"/>
      <c r="BA139" s="55"/>
      <c r="BB139" s="55"/>
      <c r="BC139" s="55"/>
      <c r="BD139" s="55"/>
      <c r="BE139" s="55"/>
      <c r="BF139" s="55"/>
      <c r="BG139" s="55"/>
      <c r="BH139" s="55"/>
    </row>
    <row r="140" spans="1:60">
      <c r="A140" s="55"/>
      <c r="B140" s="55"/>
      <c r="C140" s="55"/>
      <c r="D140" s="55"/>
      <c r="E140" s="55"/>
      <c r="F140" s="55"/>
      <c r="G140" s="55"/>
      <c r="H140" s="55"/>
      <c r="I140" s="55"/>
      <c r="J140" s="55"/>
      <c r="K140" s="55"/>
      <c r="L140" s="55"/>
      <c r="M140" s="55"/>
      <c r="N140" s="55"/>
      <c r="O140" s="55"/>
      <c r="P140" s="55"/>
      <c r="Q140" s="55"/>
      <c r="R140" s="55"/>
      <c r="S140" s="55"/>
      <c r="T140" s="55"/>
      <c r="U140" s="55"/>
      <c r="V140" s="55"/>
      <c r="W140" s="55"/>
      <c r="X140" s="55"/>
      <c r="Y140" s="55"/>
      <c r="Z140" s="55"/>
      <c r="AA140" s="55"/>
      <c r="AB140" s="55"/>
      <c r="AC140" s="55"/>
      <c r="AD140" s="55"/>
      <c r="AE140" s="55"/>
      <c r="AF140" s="55"/>
      <c r="AG140" s="55"/>
      <c r="AH140" s="55"/>
      <c r="AI140" s="55"/>
      <c r="AJ140" s="55"/>
      <c r="AK140" s="55"/>
      <c r="AL140" s="55"/>
      <c r="AM140" s="55"/>
      <c r="AN140" s="55"/>
      <c r="AO140" s="55"/>
      <c r="AP140" s="55"/>
      <c r="AQ140" s="55"/>
      <c r="AR140" s="55"/>
      <c r="AS140" s="55"/>
      <c r="AT140" s="55"/>
      <c r="AU140" s="55"/>
      <c r="AV140" s="55"/>
      <c r="AW140" s="55"/>
      <c r="AX140" s="55"/>
      <c r="AY140" s="55"/>
      <c r="AZ140" s="55"/>
      <c r="BA140" s="55"/>
      <c r="BB140" s="55"/>
      <c r="BC140" s="55"/>
      <c r="BD140" s="55"/>
      <c r="BE140" s="55"/>
      <c r="BF140" s="55"/>
      <c r="BG140" s="55"/>
      <c r="BH140" s="55"/>
    </row>
    <row r="141" spans="1:60">
      <c r="A141" s="55"/>
      <c r="B141" s="55"/>
      <c r="C141" s="55"/>
      <c r="D141" s="55"/>
      <c r="E141" s="55"/>
      <c r="F141" s="55"/>
      <c r="G141" s="55"/>
      <c r="H141" s="55"/>
      <c r="I141" s="55"/>
      <c r="J141" s="55"/>
      <c r="K141" s="55"/>
      <c r="L141" s="55"/>
      <c r="M141" s="55"/>
      <c r="N141" s="55"/>
      <c r="O141" s="55"/>
      <c r="P141" s="55"/>
      <c r="Q141" s="55"/>
      <c r="R141" s="55"/>
      <c r="S141" s="55"/>
      <c r="T141" s="55"/>
      <c r="U141" s="55"/>
      <c r="V141" s="55"/>
      <c r="W141" s="55"/>
      <c r="X141" s="55"/>
      <c r="Y141" s="55"/>
      <c r="Z141" s="55"/>
      <c r="AA141" s="55"/>
      <c r="AB141" s="55"/>
      <c r="AC141" s="55"/>
      <c r="AD141" s="55"/>
      <c r="AE141" s="55"/>
      <c r="AF141" s="55"/>
      <c r="AG141" s="55"/>
      <c r="AH141" s="55"/>
      <c r="AI141" s="55"/>
      <c r="AJ141" s="55"/>
      <c r="AK141" s="55"/>
      <c r="AL141" s="55"/>
      <c r="AM141" s="55"/>
      <c r="AN141" s="55"/>
      <c r="AO141" s="55"/>
      <c r="AP141" s="55"/>
      <c r="AQ141" s="55"/>
      <c r="AR141" s="55"/>
      <c r="AS141" s="55"/>
      <c r="AT141" s="55"/>
      <c r="AU141" s="55"/>
      <c r="AV141" s="55"/>
      <c r="AW141" s="55"/>
      <c r="AX141" s="55"/>
      <c r="AY141" s="55"/>
      <c r="AZ141" s="55"/>
      <c r="BA141" s="55"/>
      <c r="BB141" s="55"/>
      <c r="BC141" s="55"/>
      <c r="BD141" s="55"/>
      <c r="BE141" s="55"/>
      <c r="BF141" s="55"/>
      <c r="BG141" s="55"/>
      <c r="BH141" s="55"/>
    </row>
    <row r="142" spans="1:60">
      <c r="A142" s="55"/>
      <c r="B142" s="55"/>
      <c r="C142" s="55"/>
      <c r="D142" s="55"/>
      <c r="E142" s="55"/>
      <c r="F142" s="55"/>
      <c r="G142" s="55"/>
      <c r="H142" s="55"/>
      <c r="I142" s="55"/>
      <c r="J142" s="55"/>
      <c r="K142" s="55"/>
      <c r="L142" s="55"/>
      <c r="M142" s="55"/>
      <c r="N142" s="55"/>
      <c r="O142" s="55"/>
      <c r="P142" s="55"/>
      <c r="Q142" s="55"/>
      <c r="R142" s="55"/>
      <c r="S142" s="55"/>
      <c r="T142" s="55"/>
      <c r="U142" s="55"/>
      <c r="V142" s="55"/>
      <c r="W142" s="55"/>
      <c r="X142" s="55"/>
      <c r="Y142" s="55"/>
      <c r="Z142" s="55"/>
      <c r="AA142" s="55"/>
      <c r="AB142" s="55"/>
      <c r="AC142" s="55"/>
      <c r="AD142" s="55"/>
      <c r="AE142" s="55"/>
      <c r="AF142" s="55"/>
      <c r="AG142" s="55"/>
      <c r="AH142" s="55"/>
      <c r="AI142" s="55"/>
      <c r="AJ142" s="55"/>
      <c r="AK142" s="55"/>
      <c r="AL142" s="55"/>
      <c r="AM142" s="55"/>
      <c r="AN142" s="55"/>
      <c r="AO142" s="55"/>
      <c r="AP142" s="55"/>
      <c r="AQ142" s="55"/>
      <c r="AR142" s="55"/>
      <c r="AS142" s="55"/>
      <c r="AT142" s="55"/>
      <c r="AU142" s="55"/>
      <c r="AV142" s="55"/>
      <c r="AW142" s="55"/>
      <c r="AX142" s="55"/>
      <c r="AY142" s="55"/>
      <c r="AZ142" s="55"/>
      <c r="BA142" s="55"/>
      <c r="BB142" s="55"/>
      <c r="BC142" s="55"/>
      <c r="BD142" s="55"/>
      <c r="BE142" s="55"/>
      <c r="BF142" s="55"/>
      <c r="BG142" s="55"/>
      <c r="BH142" s="55"/>
    </row>
    <row r="143" spans="1:60">
      <c r="A143" s="55"/>
      <c r="B143" s="55"/>
      <c r="C143" s="55"/>
      <c r="D143" s="55"/>
      <c r="E143" s="55"/>
      <c r="F143" s="55"/>
      <c r="G143" s="55"/>
      <c r="H143" s="55"/>
      <c r="I143" s="55"/>
      <c r="J143" s="55"/>
      <c r="K143" s="55"/>
      <c r="L143" s="55"/>
      <c r="M143" s="55"/>
      <c r="N143" s="55"/>
      <c r="O143" s="55"/>
      <c r="P143" s="55"/>
      <c r="Q143" s="55"/>
      <c r="R143" s="55"/>
      <c r="S143" s="55"/>
      <c r="T143" s="55"/>
      <c r="U143" s="55"/>
      <c r="V143" s="55"/>
      <c r="W143" s="55"/>
      <c r="X143" s="55"/>
      <c r="Y143" s="55"/>
      <c r="Z143" s="55"/>
      <c r="AA143" s="55"/>
      <c r="AB143" s="55"/>
      <c r="AC143" s="55"/>
      <c r="AD143" s="55"/>
      <c r="AE143" s="55"/>
      <c r="AF143" s="55"/>
      <c r="AG143" s="55"/>
      <c r="AH143" s="55"/>
      <c r="AI143" s="55"/>
      <c r="AJ143" s="55"/>
      <c r="AK143" s="55"/>
      <c r="AL143" s="55"/>
      <c r="AM143" s="55"/>
      <c r="AN143" s="55"/>
      <c r="AO143" s="55"/>
      <c r="AP143" s="55"/>
      <c r="AQ143" s="55"/>
      <c r="AR143" s="55"/>
      <c r="AS143" s="55"/>
      <c r="AT143" s="55"/>
      <c r="AU143" s="55"/>
      <c r="AV143" s="55"/>
      <c r="AW143" s="55"/>
      <c r="AX143" s="55"/>
      <c r="AY143" s="55"/>
      <c r="AZ143" s="55"/>
      <c r="BA143" s="55"/>
      <c r="BB143" s="55"/>
      <c r="BC143" s="55"/>
      <c r="BD143" s="55"/>
      <c r="BE143" s="55"/>
      <c r="BF143" s="55"/>
      <c r="BG143" s="55"/>
      <c r="BH143" s="55"/>
    </row>
    <row r="144" spans="1:60">
      <c r="A144" s="55"/>
      <c r="B144" s="55"/>
      <c r="C144" s="55"/>
      <c r="D144" s="55"/>
      <c r="E144" s="55"/>
      <c r="F144" s="55"/>
      <c r="G144" s="55"/>
      <c r="H144" s="55"/>
      <c r="I144" s="55"/>
      <c r="J144" s="55"/>
      <c r="K144" s="55"/>
      <c r="L144" s="55"/>
      <c r="M144" s="55"/>
      <c r="N144" s="55"/>
      <c r="O144" s="55"/>
      <c r="P144" s="55"/>
      <c r="Q144" s="55"/>
      <c r="R144" s="55"/>
      <c r="S144" s="55"/>
      <c r="T144" s="55"/>
      <c r="U144" s="55"/>
      <c r="V144" s="55"/>
      <c r="W144" s="55"/>
      <c r="X144" s="55"/>
      <c r="Y144" s="55"/>
      <c r="Z144" s="55"/>
      <c r="AA144" s="55"/>
      <c r="AB144" s="55"/>
      <c r="AC144" s="55"/>
      <c r="AD144" s="55"/>
      <c r="AE144" s="55"/>
      <c r="AF144" s="55"/>
      <c r="AG144" s="55"/>
      <c r="AH144" s="55"/>
      <c r="AI144" s="55"/>
      <c r="AJ144" s="55"/>
      <c r="AK144" s="55"/>
      <c r="AL144" s="55"/>
      <c r="AM144" s="55"/>
      <c r="AN144" s="55"/>
      <c r="AO144" s="55"/>
      <c r="AP144" s="55"/>
      <c r="AQ144" s="55"/>
      <c r="AR144" s="55"/>
      <c r="AS144" s="55"/>
      <c r="AT144" s="55"/>
      <c r="AU144" s="55"/>
      <c r="AV144" s="55"/>
      <c r="AW144" s="55"/>
      <c r="AX144" s="55"/>
      <c r="AY144" s="55"/>
      <c r="AZ144" s="55"/>
      <c r="BA144" s="55"/>
      <c r="BB144" s="55"/>
      <c r="BC144" s="55"/>
      <c r="BD144" s="55"/>
      <c r="BE144" s="55"/>
      <c r="BF144" s="55"/>
      <c r="BG144" s="55"/>
      <c r="BH144" s="55"/>
    </row>
    <row r="145" spans="1:60">
      <c r="A145" s="55"/>
      <c r="B145" s="55"/>
      <c r="C145" s="55"/>
      <c r="D145" s="55"/>
      <c r="E145" s="55"/>
      <c r="F145" s="55"/>
      <c r="G145" s="55"/>
      <c r="H145" s="55"/>
      <c r="I145" s="55"/>
      <c r="J145" s="55"/>
      <c r="K145" s="55"/>
      <c r="L145" s="55"/>
      <c r="M145" s="55"/>
      <c r="N145" s="55"/>
      <c r="O145" s="55"/>
      <c r="P145" s="55"/>
      <c r="Q145" s="55"/>
      <c r="R145" s="55"/>
      <c r="S145" s="55"/>
      <c r="T145" s="55"/>
      <c r="U145" s="55"/>
      <c r="V145" s="55"/>
      <c r="W145" s="55"/>
      <c r="X145" s="55"/>
      <c r="Y145" s="55"/>
      <c r="Z145" s="55"/>
      <c r="AA145" s="55"/>
      <c r="AB145" s="55"/>
      <c r="AC145" s="55"/>
      <c r="AD145" s="55"/>
      <c r="AE145" s="55"/>
      <c r="AF145" s="55"/>
      <c r="AG145" s="55"/>
      <c r="AH145" s="55"/>
      <c r="AI145" s="55"/>
      <c r="AJ145" s="55"/>
      <c r="AK145" s="55"/>
      <c r="AL145" s="55"/>
      <c r="AM145" s="55"/>
      <c r="AN145" s="55"/>
      <c r="AO145" s="55"/>
      <c r="AP145" s="55"/>
      <c r="AQ145" s="55"/>
      <c r="AR145" s="55"/>
      <c r="AS145" s="55"/>
      <c r="AT145" s="55"/>
      <c r="AU145" s="55"/>
      <c r="AV145" s="55"/>
      <c r="AW145" s="55"/>
      <c r="AX145" s="55"/>
      <c r="AY145" s="55"/>
      <c r="AZ145" s="55"/>
      <c r="BA145" s="55"/>
      <c r="BB145" s="55"/>
      <c r="BC145" s="55"/>
      <c r="BD145" s="55"/>
      <c r="BE145" s="55"/>
      <c r="BF145" s="55"/>
      <c r="BG145" s="55"/>
      <c r="BH145" s="55"/>
    </row>
    <row r="146" spans="1:60">
      <c r="A146" s="55"/>
      <c r="B146" s="55"/>
      <c r="C146" s="55"/>
      <c r="D146" s="55"/>
      <c r="E146" s="55"/>
      <c r="F146" s="55"/>
      <c r="G146" s="55"/>
      <c r="H146" s="55"/>
      <c r="I146" s="55"/>
      <c r="J146" s="55"/>
      <c r="K146" s="55"/>
      <c r="L146" s="55"/>
      <c r="M146" s="55"/>
      <c r="N146" s="55"/>
      <c r="O146" s="55"/>
      <c r="P146" s="55"/>
      <c r="Q146" s="55"/>
      <c r="R146" s="55"/>
      <c r="S146" s="55"/>
      <c r="T146" s="55"/>
      <c r="U146" s="55"/>
      <c r="V146" s="55"/>
      <c r="W146" s="55"/>
      <c r="X146" s="55"/>
      <c r="Y146" s="55"/>
      <c r="Z146" s="55"/>
      <c r="AA146" s="55"/>
      <c r="AB146" s="55"/>
      <c r="AC146" s="55"/>
      <c r="AD146" s="55"/>
      <c r="AE146" s="55"/>
      <c r="AF146" s="55"/>
      <c r="AG146" s="55"/>
      <c r="AH146" s="55"/>
      <c r="AI146" s="55"/>
      <c r="AJ146" s="55"/>
      <c r="AK146" s="55"/>
      <c r="AL146" s="55"/>
      <c r="AM146" s="55"/>
      <c r="AN146" s="55"/>
      <c r="AO146" s="55"/>
      <c r="AP146" s="55"/>
      <c r="AQ146" s="55"/>
      <c r="AR146" s="55"/>
      <c r="AS146" s="55"/>
      <c r="AT146" s="55"/>
      <c r="AU146" s="55"/>
      <c r="AV146" s="55"/>
      <c r="AW146" s="55"/>
      <c r="AX146" s="55"/>
      <c r="AY146" s="55"/>
      <c r="AZ146" s="55"/>
      <c r="BA146" s="55"/>
      <c r="BB146" s="55"/>
      <c r="BC146" s="55"/>
      <c r="BD146" s="55"/>
      <c r="BE146" s="55"/>
      <c r="BF146" s="55"/>
      <c r="BG146" s="55"/>
      <c r="BH146" s="55"/>
    </row>
    <row r="147" spans="1:60">
      <c r="A147" s="55"/>
      <c r="B147" s="55"/>
      <c r="C147" s="55"/>
      <c r="D147" s="55"/>
      <c r="E147" s="55"/>
      <c r="F147" s="55"/>
      <c r="G147" s="55"/>
      <c r="H147" s="55"/>
      <c r="I147" s="55"/>
      <c r="J147" s="55"/>
      <c r="K147" s="55"/>
      <c r="L147" s="55"/>
      <c r="M147" s="55"/>
      <c r="N147" s="55"/>
      <c r="O147" s="55"/>
      <c r="P147" s="55"/>
      <c r="Q147" s="55"/>
      <c r="R147" s="55"/>
      <c r="S147" s="55"/>
      <c r="T147" s="55"/>
      <c r="U147" s="55"/>
      <c r="V147" s="55"/>
      <c r="W147" s="55"/>
      <c r="X147" s="55"/>
      <c r="Y147" s="55"/>
      <c r="Z147" s="55"/>
      <c r="AA147" s="55"/>
      <c r="AB147" s="55"/>
      <c r="AC147" s="55"/>
      <c r="AD147" s="55"/>
      <c r="AE147" s="55"/>
      <c r="AF147" s="55"/>
      <c r="AG147" s="55"/>
      <c r="AH147" s="55"/>
      <c r="AI147" s="55"/>
      <c r="AJ147" s="55"/>
      <c r="AK147" s="55"/>
      <c r="AL147" s="55"/>
      <c r="AM147" s="55"/>
      <c r="AN147" s="55"/>
      <c r="AO147" s="55"/>
      <c r="AP147" s="55"/>
      <c r="AQ147" s="55"/>
      <c r="AR147" s="55"/>
      <c r="AS147" s="55"/>
      <c r="AT147" s="55"/>
      <c r="AU147" s="55"/>
      <c r="AV147" s="55"/>
      <c r="AW147" s="55"/>
      <c r="AX147" s="55"/>
      <c r="AY147" s="55"/>
      <c r="AZ147" s="55"/>
      <c r="BA147" s="55"/>
      <c r="BB147" s="55"/>
      <c r="BC147" s="55"/>
      <c r="BD147" s="55"/>
      <c r="BE147" s="55"/>
      <c r="BF147" s="55"/>
      <c r="BG147" s="55"/>
      <c r="BH147" s="55"/>
    </row>
    <row r="148" spans="1:60">
      <c r="A148" s="55"/>
      <c r="B148" s="55"/>
      <c r="C148" s="55"/>
      <c r="D148" s="55"/>
      <c r="E148" s="55"/>
      <c r="F148" s="55"/>
      <c r="G148" s="55"/>
      <c r="H148" s="55"/>
      <c r="I148" s="55"/>
      <c r="J148" s="55"/>
      <c r="K148" s="55"/>
      <c r="L148" s="55"/>
      <c r="M148" s="55"/>
      <c r="N148" s="55"/>
      <c r="O148" s="55"/>
      <c r="P148" s="55"/>
      <c r="Q148" s="55"/>
      <c r="R148" s="55"/>
      <c r="S148" s="55"/>
      <c r="T148" s="55"/>
      <c r="U148" s="55"/>
      <c r="V148" s="55"/>
      <c r="W148" s="55"/>
      <c r="X148" s="55"/>
      <c r="Y148" s="55"/>
      <c r="Z148" s="55"/>
      <c r="AA148" s="55"/>
      <c r="AB148" s="55"/>
      <c r="AC148" s="55"/>
      <c r="AD148" s="55"/>
      <c r="AE148" s="55"/>
      <c r="AF148" s="55"/>
      <c r="AG148" s="55"/>
      <c r="AH148" s="55"/>
      <c r="AI148" s="55"/>
      <c r="AJ148" s="55"/>
      <c r="AK148" s="55"/>
      <c r="AL148" s="55"/>
      <c r="AM148" s="55"/>
      <c r="AN148" s="55"/>
      <c r="AO148" s="55"/>
      <c r="AP148" s="55"/>
      <c r="AQ148" s="55"/>
      <c r="AR148" s="55"/>
      <c r="AS148" s="55"/>
      <c r="AT148" s="55"/>
      <c r="AU148" s="55"/>
      <c r="AV148" s="55"/>
      <c r="AW148" s="55"/>
      <c r="AX148" s="55"/>
      <c r="AY148" s="55"/>
      <c r="AZ148" s="55"/>
      <c r="BA148" s="55"/>
      <c r="BB148" s="55"/>
      <c r="BC148" s="55"/>
      <c r="BD148" s="55"/>
      <c r="BE148" s="55"/>
      <c r="BF148" s="55"/>
      <c r="BG148" s="55"/>
      <c r="BH148" s="55"/>
    </row>
    <row r="149" spans="1:60">
      <c r="A149" s="55"/>
      <c r="B149" s="55"/>
      <c r="C149" s="55"/>
      <c r="D149" s="55"/>
      <c r="E149" s="55"/>
      <c r="F149" s="55"/>
      <c r="G149" s="55"/>
      <c r="H149" s="55"/>
      <c r="I149" s="55"/>
      <c r="J149" s="55"/>
      <c r="K149" s="55"/>
      <c r="L149" s="55"/>
      <c r="M149" s="55"/>
      <c r="N149" s="55"/>
      <c r="O149" s="55"/>
      <c r="P149" s="55"/>
      <c r="Q149" s="55"/>
      <c r="R149" s="55"/>
      <c r="S149" s="55"/>
      <c r="T149" s="55"/>
      <c r="U149" s="55"/>
      <c r="V149" s="55"/>
      <c r="W149" s="55"/>
      <c r="X149" s="55"/>
      <c r="Y149" s="55"/>
      <c r="Z149" s="55"/>
      <c r="AA149" s="55"/>
      <c r="AB149" s="55"/>
      <c r="AC149" s="55"/>
      <c r="AD149" s="55"/>
      <c r="AE149" s="55"/>
      <c r="AF149" s="55"/>
      <c r="AG149" s="55"/>
      <c r="AH149" s="55"/>
      <c r="AI149" s="55"/>
      <c r="AJ149" s="55"/>
      <c r="AK149" s="55"/>
      <c r="AL149" s="55"/>
      <c r="AM149" s="55"/>
      <c r="AN149" s="55"/>
      <c r="AO149" s="55"/>
      <c r="AP149" s="55"/>
      <c r="AQ149" s="55"/>
      <c r="AR149" s="55"/>
      <c r="AS149" s="55"/>
      <c r="AT149" s="55"/>
      <c r="AU149" s="55"/>
      <c r="AV149" s="55"/>
      <c r="AW149" s="55"/>
      <c r="AX149" s="55"/>
      <c r="AY149" s="55"/>
      <c r="AZ149" s="55"/>
      <c r="BA149" s="55"/>
      <c r="BB149" s="55"/>
      <c r="BC149" s="55"/>
      <c r="BD149" s="55"/>
      <c r="BE149" s="55"/>
      <c r="BF149" s="55"/>
      <c r="BG149" s="55"/>
      <c r="BH149" s="55"/>
    </row>
    <row r="150" spans="1:60">
      <c r="A150" s="55"/>
      <c r="B150" s="55"/>
      <c r="C150" s="55"/>
      <c r="D150" s="55"/>
      <c r="E150" s="55"/>
      <c r="F150" s="55"/>
      <c r="G150" s="55"/>
      <c r="H150" s="55"/>
      <c r="I150" s="55"/>
      <c r="J150" s="55"/>
      <c r="K150" s="55"/>
      <c r="L150" s="55"/>
      <c r="M150" s="55"/>
      <c r="N150" s="55"/>
      <c r="O150" s="55"/>
      <c r="P150" s="55"/>
      <c r="Q150" s="55"/>
      <c r="R150" s="55"/>
      <c r="S150" s="55"/>
      <c r="T150" s="55"/>
      <c r="U150" s="55"/>
      <c r="V150" s="55"/>
      <c r="W150" s="55"/>
      <c r="X150" s="55"/>
      <c r="Y150" s="55"/>
      <c r="Z150" s="55"/>
      <c r="AA150" s="55"/>
      <c r="AB150" s="55"/>
      <c r="AC150" s="55"/>
      <c r="AD150" s="55"/>
      <c r="AE150" s="55"/>
      <c r="AF150" s="55"/>
      <c r="AG150" s="55"/>
      <c r="AH150" s="55"/>
      <c r="AI150" s="55"/>
      <c r="AJ150" s="55"/>
      <c r="AK150" s="55"/>
      <c r="AL150" s="55"/>
      <c r="AM150" s="55"/>
      <c r="AN150" s="55"/>
      <c r="AO150" s="55"/>
      <c r="AP150" s="55"/>
      <c r="AQ150" s="55"/>
      <c r="AR150" s="55"/>
      <c r="AS150" s="55"/>
      <c r="AT150" s="55"/>
      <c r="AU150" s="55"/>
      <c r="AV150" s="55"/>
      <c r="AW150" s="55"/>
      <c r="AX150" s="55"/>
      <c r="AY150" s="55"/>
      <c r="AZ150" s="55"/>
      <c r="BA150" s="55"/>
      <c r="BB150" s="55"/>
      <c r="BC150" s="55"/>
      <c r="BD150" s="55"/>
      <c r="BE150" s="55"/>
      <c r="BF150" s="55"/>
      <c r="BG150" s="55"/>
      <c r="BH150" s="55"/>
    </row>
    <row r="151" spans="1:60">
      <c r="A151" s="55"/>
      <c r="B151" s="55"/>
      <c r="C151" s="55"/>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55"/>
      <c r="AD151" s="55"/>
      <c r="AE151" s="55"/>
      <c r="AF151" s="55"/>
      <c r="AG151" s="55"/>
      <c r="AH151" s="55"/>
      <c r="AI151" s="55"/>
      <c r="AJ151" s="55"/>
      <c r="AK151" s="55"/>
      <c r="AL151" s="55"/>
      <c r="AM151" s="55"/>
      <c r="AN151" s="55"/>
      <c r="AO151" s="55"/>
      <c r="AP151" s="55"/>
      <c r="AQ151" s="55"/>
      <c r="AR151" s="55"/>
      <c r="AS151" s="55"/>
      <c r="AT151" s="55"/>
      <c r="AU151" s="55"/>
      <c r="AV151" s="55"/>
      <c r="AW151" s="55"/>
      <c r="AX151" s="55"/>
      <c r="AY151" s="55"/>
      <c r="AZ151" s="55"/>
      <c r="BA151" s="55"/>
      <c r="BB151" s="55"/>
      <c r="BC151" s="55"/>
      <c r="BD151" s="55"/>
      <c r="BE151" s="55"/>
      <c r="BF151" s="55"/>
      <c r="BG151" s="55"/>
      <c r="BH151" s="55"/>
    </row>
    <row r="152" spans="1:60">
      <c r="A152" s="55"/>
      <c r="B152" s="55"/>
      <c r="C152" s="55"/>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55"/>
      <c r="AD152" s="55"/>
      <c r="AE152" s="55"/>
      <c r="AF152" s="55"/>
      <c r="AG152" s="55"/>
      <c r="AH152" s="55"/>
      <c r="AI152" s="55"/>
      <c r="AJ152" s="55"/>
      <c r="AK152" s="55"/>
      <c r="AL152" s="55"/>
      <c r="AM152" s="55"/>
      <c r="AN152" s="55"/>
      <c r="AO152" s="55"/>
      <c r="AP152" s="55"/>
      <c r="AQ152" s="55"/>
      <c r="AR152" s="55"/>
      <c r="AS152" s="55"/>
      <c r="AT152" s="55"/>
      <c r="AU152" s="55"/>
      <c r="AV152" s="55"/>
      <c r="AW152" s="55"/>
      <c r="AX152" s="55"/>
      <c r="AY152" s="55"/>
      <c r="AZ152" s="55"/>
      <c r="BA152" s="55"/>
      <c r="BB152" s="55"/>
      <c r="BC152" s="55"/>
      <c r="BD152" s="55"/>
      <c r="BE152" s="55"/>
      <c r="BF152" s="55"/>
      <c r="BG152" s="55"/>
      <c r="BH152" s="55"/>
    </row>
    <row r="153" spans="1:60">
      <c r="A153" s="55"/>
      <c r="B153" s="55"/>
      <c r="C153" s="55"/>
      <c r="D153" s="55"/>
      <c r="E153" s="55"/>
      <c r="F153" s="55"/>
      <c r="G153" s="55"/>
      <c r="H153" s="55"/>
      <c r="I153" s="55"/>
      <c r="J153" s="55"/>
      <c r="K153" s="55"/>
      <c r="L153" s="55"/>
      <c r="M153" s="55"/>
      <c r="N153" s="55"/>
      <c r="O153" s="55"/>
      <c r="P153" s="55"/>
      <c r="Q153" s="55"/>
      <c r="R153" s="55"/>
      <c r="S153" s="55"/>
      <c r="T153" s="55"/>
      <c r="U153" s="55"/>
      <c r="V153" s="55"/>
      <c r="W153" s="55"/>
      <c r="X153" s="55"/>
      <c r="Y153" s="55"/>
      <c r="Z153" s="55"/>
      <c r="AA153" s="55"/>
      <c r="AB153" s="55"/>
      <c r="AC153" s="55"/>
      <c r="AD153" s="55"/>
      <c r="AE153" s="55"/>
      <c r="AF153" s="55"/>
      <c r="AG153" s="55"/>
      <c r="AH153" s="55"/>
      <c r="AI153" s="55"/>
      <c r="AJ153" s="55"/>
      <c r="AK153" s="55"/>
      <c r="AL153" s="55"/>
      <c r="AM153" s="55"/>
      <c r="AN153" s="55"/>
      <c r="AO153" s="55"/>
      <c r="AP153" s="55"/>
      <c r="AQ153" s="55"/>
      <c r="AR153" s="55"/>
      <c r="AS153" s="55"/>
      <c r="AT153" s="55"/>
      <c r="AU153" s="55"/>
      <c r="AV153" s="55"/>
      <c r="AW153" s="55"/>
      <c r="AX153" s="55"/>
      <c r="AY153" s="55"/>
      <c r="AZ153" s="55"/>
      <c r="BA153" s="55"/>
      <c r="BB153" s="55"/>
      <c r="BC153" s="55"/>
      <c r="BD153" s="55"/>
      <c r="BE153" s="55"/>
      <c r="BF153" s="55"/>
      <c r="BG153" s="55"/>
      <c r="BH153" s="55"/>
    </row>
    <row r="154" spans="1:60">
      <c r="A154" s="55"/>
      <c r="B154" s="55"/>
      <c r="C154" s="55"/>
      <c r="D154" s="55"/>
      <c r="E154" s="55"/>
      <c r="F154" s="55"/>
      <c r="G154" s="55"/>
      <c r="H154" s="55"/>
      <c r="I154" s="55"/>
      <c r="J154" s="55"/>
      <c r="K154" s="55"/>
      <c r="L154" s="55"/>
      <c r="M154" s="55"/>
      <c r="N154" s="55"/>
      <c r="O154" s="55"/>
      <c r="P154" s="55"/>
      <c r="Q154" s="55"/>
      <c r="R154" s="55"/>
      <c r="S154" s="55"/>
      <c r="T154" s="55"/>
      <c r="U154" s="55"/>
      <c r="V154" s="55"/>
      <c r="W154" s="55"/>
      <c r="X154" s="55"/>
      <c r="Y154" s="55"/>
      <c r="Z154" s="55"/>
      <c r="AA154" s="55"/>
      <c r="AB154" s="55"/>
      <c r="AC154" s="55"/>
      <c r="AD154" s="55"/>
      <c r="AE154" s="55"/>
      <c r="AF154" s="55"/>
      <c r="AG154" s="55"/>
      <c r="AH154" s="55"/>
      <c r="AI154" s="55"/>
      <c r="AJ154" s="55"/>
      <c r="AK154" s="55"/>
      <c r="AL154" s="55"/>
      <c r="AM154" s="55"/>
      <c r="AN154" s="55"/>
      <c r="AO154" s="55"/>
      <c r="AP154" s="55"/>
      <c r="AQ154" s="55"/>
      <c r="AR154" s="55"/>
      <c r="AS154" s="55"/>
      <c r="AT154" s="55"/>
      <c r="AU154" s="55"/>
      <c r="AV154" s="55"/>
      <c r="AW154" s="55"/>
      <c r="AX154" s="55"/>
      <c r="AY154" s="55"/>
      <c r="AZ154" s="55"/>
      <c r="BA154" s="55"/>
      <c r="BB154" s="55"/>
      <c r="BC154" s="55"/>
      <c r="BD154" s="55"/>
      <c r="BE154" s="55"/>
      <c r="BF154" s="55"/>
      <c r="BG154" s="55"/>
      <c r="BH154" s="55"/>
    </row>
    <row r="155" spans="1:60">
      <c r="A155" s="55"/>
      <c r="B155" s="55"/>
      <c r="C155" s="55"/>
      <c r="D155" s="55"/>
      <c r="E155" s="55"/>
      <c r="F155" s="55"/>
      <c r="G155" s="55"/>
      <c r="H155" s="55"/>
      <c r="I155" s="55"/>
      <c r="J155" s="55"/>
      <c r="K155" s="55"/>
      <c r="L155" s="55"/>
      <c r="M155" s="55"/>
      <c r="N155" s="55"/>
      <c r="O155" s="55"/>
      <c r="P155" s="55"/>
      <c r="Q155" s="55"/>
      <c r="R155" s="55"/>
      <c r="S155" s="55"/>
      <c r="T155" s="55"/>
      <c r="U155" s="55"/>
      <c r="V155" s="55"/>
      <c r="W155" s="55"/>
      <c r="X155" s="55"/>
      <c r="Y155" s="55"/>
      <c r="Z155" s="55"/>
      <c r="AA155" s="55"/>
      <c r="AB155" s="55"/>
      <c r="AC155" s="55"/>
      <c r="AD155" s="55"/>
      <c r="AE155" s="55"/>
      <c r="AF155" s="55"/>
      <c r="AG155" s="55"/>
      <c r="AH155" s="55"/>
      <c r="AI155" s="55"/>
      <c r="AJ155" s="55"/>
      <c r="AK155" s="55"/>
      <c r="AL155" s="55"/>
      <c r="AM155" s="55"/>
      <c r="AN155" s="55"/>
      <c r="AO155" s="55"/>
      <c r="AP155" s="55"/>
      <c r="AQ155" s="55"/>
      <c r="AR155" s="55"/>
      <c r="AS155" s="55"/>
      <c r="AT155" s="55"/>
      <c r="AU155" s="55"/>
      <c r="AV155" s="55"/>
      <c r="AW155" s="55"/>
      <c r="AX155" s="55"/>
      <c r="AY155" s="55"/>
      <c r="AZ155" s="55"/>
      <c r="BA155" s="55"/>
      <c r="BB155" s="55"/>
      <c r="BC155" s="55"/>
      <c r="BD155" s="55"/>
      <c r="BE155" s="55"/>
      <c r="BF155" s="55"/>
      <c r="BG155" s="55"/>
      <c r="BH155" s="55"/>
    </row>
    <row r="156" spans="1:60">
      <c r="A156" s="55"/>
      <c r="B156" s="55"/>
      <c r="C156" s="55"/>
      <c r="D156" s="55"/>
      <c r="E156" s="55"/>
      <c r="F156" s="55"/>
      <c r="G156" s="55"/>
      <c r="H156" s="55"/>
      <c r="I156" s="55"/>
      <c r="J156" s="55"/>
      <c r="K156" s="55"/>
      <c r="L156" s="55"/>
      <c r="M156" s="55"/>
      <c r="N156" s="55"/>
      <c r="O156" s="55"/>
      <c r="P156" s="55"/>
      <c r="Q156" s="55"/>
      <c r="R156" s="55"/>
      <c r="S156" s="55"/>
      <c r="T156" s="55"/>
      <c r="U156" s="55"/>
      <c r="V156" s="55"/>
      <c r="W156" s="55"/>
      <c r="X156" s="55"/>
      <c r="Y156" s="55"/>
      <c r="Z156" s="55"/>
      <c r="AA156" s="55"/>
      <c r="AB156" s="55"/>
      <c r="AC156" s="55"/>
      <c r="AD156" s="55"/>
      <c r="AE156" s="55"/>
      <c r="AF156" s="55"/>
      <c r="AG156" s="55"/>
      <c r="AH156" s="55"/>
      <c r="AI156" s="55"/>
      <c r="AJ156" s="55"/>
      <c r="AK156" s="55"/>
      <c r="AL156" s="55"/>
      <c r="AM156" s="55"/>
      <c r="AN156" s="55"/>
      <c r="AO156" s="55"/>
      <c r="AP156" s="55"/>
      <c r="AQ156" s="55"/>
      <c r="AR156" s="55"/>
      <c r="AS156" s="55"/>
      <c r="AT156" s="55"/>
      <c r="AU156" s="55"/>
      <c r="AV156" s="55"/>
      <c r="AW156" s="55"/>
      <c r="AX156" s="55"/>
      <c r="AY156" s="55"/>
      <c r="AZ156" s="55"/>
      <c r="BA156" s="55"/>
      <c r="BB156" s="55"/>
      <c r="BC156" s="55"/>
      <c r="BD156" s="55"/>
      <c r="BE156" s="55"/>
      <c r="BF156" s="55"/>
      <c r="BG156" s="55"/>
      <c r="BH156" s="55"/>
    </row>
    <row r="157" spans="1:60">
      <c r="A157" s="55"/>
      <c r="B157" s="55"/>
      <c r="C157" s="55"/>
      <c r="D157" s="55"/>
      <c r="E157" s="55"/>
      <c r="F157" s="55"/>
      <c r="G157" s="55"/>
      <c r="H157" s="55"/>
      <c r="I157" s="55"/>
      <c r="J157" s="55"/>
      <c r="K157" s="55"/>
      <c r="L157" s="55"/>
      <c r="M157" s="55"/>
      <c r="N157" s="55"/>
      <c r="O157" s="55"/>
      <c r="P157" s="55"/>
      <c r="Q157" s="55"/>
      <c r="R157" s="55"/>
      <c r="S157" s="55"/>
      <c r="T157" s="55"/>
      <c r="U157" s="55"/>
      <c r="V157" s="55"/>
      <c r="W157" s="55"/>
      <c r="X157" s="55"/>
      <c r="Y157" s="55"/>
      <c r="Z157" s="55"/>
      <c r="AA157" s="55"/>
      <c r="AB157" s="55"/>
      <c r="AC157" s="55"/>
      <c r="AD157" s="55"/>
      <c r="AE157" s="55"/>
      <c r="AF157" s="55"/>
      <c r="AG157" s="55"/>
      <c r="AH157" s="55"/>
      <c r="AI157" s="55"/>
      <c r="AJ157" s="55"/>
      <c r="AK157" s="55"/>
      <c r="AL157" s="55"/>
      <c r="AM157" s="55"/>
      <c r="AN157" s="55"/>
      <c r="AO157" s="55"/>
      <c r="AP157" s="55"/>
      <c r="AQ157" s="55"/>
      <c r="AR157" s="55"/>
      <c r="AS157" s="55"/>
      <c r="AT157" s="55"/>
      <c r="AU157" s="55"/>
      <c r="AV157" s="55"/>
      <c r="AW157" s="55"/>
      <c r="AX157" s="55"/>
      <c r="AY157" s="55"/>
      <c r="AZ157" s="55"/>
      <c r="BA157" s="55"/>
      <c r="BB157" s="55"/>
      <c r="BC157" s="55"/>
      <c r="BD157" s="55"/>
      <c r="BE157" s="55"/>
      <c r="BF157" s="55"/>
      <c r="BG157" s="55"/>
      <c r="BH157" s="55"/>
    </row>
    <row r="158" spans="1:60">
      <c r="A158" s="55"/>
      <c r="B158" s="55"/>
      <c r="C158" s="55"/>
      <c r="D158" s="55"/>
      <c r="E158" s="55"/>
      <c r="F158" s="55"/>
      <c r="G158" s="55"/>
      <c r="H158" s="55"/>
      <c r="I158" s="55"/>
      <c r="J158" s="55"/>
      <c r="K158" s="55"/>
      <c r="L158" s="55"/>
      <c r="M158" s="55"/>
      <c r="N158" s="55"/>
      <c r="O158" s="55"/>
      <c r="P158" s="55"/>
      <c r="Q158" s="55"/>
      <c r="R158" s="55"/>
      <c r="S158" s="55"/>
      <c r="T158" s="55"/>
      <c r="U158" s="55"/>
      <c r="V158" s="55"/>
      <c r="W158" s="55"/>
      <c r="X158" s="55"/>
      <c r="Y158" s="55"/>
      <c r="Z158" s="55"/>
      <c r="AA158" s="55"/>
      <c r="AB158" s="55"/>
      <c r="AC158" s="55"/>
      <c r="AD158" s="55"/>
      <c r="AE158" s="55"/>
      <c r="AF158" s="55"/>
      <c r="AG158" s="55"/>
      <c r="AH158" s="55"/>
      <c r="AI158" s="55"/>
      <c r="AJ158" s="55"/>
      <c r="AK158" s="55"/>
      <c r="AL158" s="55"/>
      <c r="AM158" s="55"/>
      <c r="AN158" s="55"/>
      <c r="AO158" s="55"/>
      <c r="AP158" s="55"/>
      <c r="AQ158" s="55"/>
      <c r="AR158" s="55"/>
      <c r="AS158" s="55"/>
      <c r="AT158" s="55"/>
      <c r="AU158" s="55"/>
      <c r="AV158" s="55"/>
      <c r="AW158" s="55"/>
      <c r="AX158" s="55"/>
      <c r="AY158" s="55"/>
      <c r="AZ158" s="55"/>
      <c r="BA158" s="55"/>
      <c r="BB158" s="55"/>
      <c r="BC158" s="55"/>
      <c r="BD158" s="55"/>
      <c r="BE158" s="55"/>
      <c r="BF158" s="55"/>
      <c r="BG158" s="55"/>
      <c r="BH158" s="55"/>
    </row>
    <row r="159" spans="1:60">
      <c r="A159" s="55"/>
      <c r="B159" s="55"/>
      <c r="C159" s="55"/>
      <c r="D159" s="55"/>
      <c r="E159" s="55"/>
      <c r="F159" s="55"/>
      <c r="G159" s="55"/>
      <c r="H159" s="55"/>
      <c r="I159" s="55"/>
      <c r="J159" s="55"/>
      <c r="K159" s="55"/>
      <c r="L159" s="55"/>
      <c r="M159" s="55"/>
      <c r="N159" s="55"/>
      <c r="O159" s="55"/>
      <c r="P159" s="55"/>
      <c r="Q159" s="55"/>
      <c r="R159" s="55"/>
      <c r="S159" s="55"/>
      <c r="T159" s="55"/>
      <c r="U159" s="55"/>
      <c r="V159" s="55"/>
      <c r="W159" s="55"/>
      <c r="X159" s="55"/>
      <c r="Y159" s="55"/>
      <c r="Z159" s="55"/>
      <c r="AA159" s="55"/>
      <c r="AB159" s="55"/>
      <c r="AC159" s="55"/>
      <c r="AD159" s="55"/>
      <c r="AE159" s="55"/>
      <c r="AF159" s="55"/>
      <c r="AG159" s="55"/>
      <c r="AH159" s="55"/>
      <c r="AI159" s="55"/>
      <c r="AJ159" s="55"/>
      <c r="AK159" s="55"/>
      <c r="AL159" s="55"/>
      <c r="AM159" s="55"/>
      <c r="AN159" s="55"/>
      <c r="AO159" s="55"/>
      <c r="AP159" s="55"/>
      <c r="AQ159" s="55"/>
      <c r="AR159" s="55"/>
      <c r="AS159" s="55"/>
      <c r="AT159" s="55"/>
      <c r="AU159" s="55"/>
      <c r="AV159" s="55"/>
      <c r="AW159" s="55"/>
      <c r="AX159" s="55"/>
      <c r="AY159" s="55"/>
      <c r="AZ159" s="55"/>
      <c r="BA159" s="55"/>
      <c r="BB159" s="55"/>
      <c r="BC159" s="55"/>
      <c r="BD159" s="55"/>
      <c r="BE159" s="55"/>
      <c r="BF159" s="55"/>
      <c r="BG159" s="55"/>
      <c r="BH159" s="55"/>
    </row>
    <row r="160" spans="1:60">
      <c r="A160" s="55"/>
      <c r="B160" s="55"/>
      <c r="C160" s="55"/>
      <c r="D160" s="55"/>
      <c r="E160" s="55"/>
      <c r="F160" s="55"/>
      <c r="G160" s="55"/>
      <c r="H160" s="55"/>
      <c r="I160" s="55"/>
      <c r="J160" s="55"/>
      <c r="K160" s="55"/>
      <c r="L160" s="55"/>
      <c r="M160" s="55"/>
      <c r="N160" s="55"/>
      <c r="O160" s="55"/>
      <c r="P160" s="55"/>
      <c r="Q160" s="55"/>
      <c r="R160" s="55"/>
      <c r="S160" s="55"/>
      <c r="T160" s="55"/>
      <c r="U160" s="55"/>
      <c r="V160" s="55"/>
      <c r="W160" s="55"/>
      <c r="X160" s="55"/>
      <c r="Y160" s="55"/>
      <c r="Z160" s="55"/>
      <c r="AA160" s="55"/>
      <c r="AB160" s="55"/>
      <c r="AC160" s="55"/>
      <c r="AD160" s="55"/>
      <c r="AE160" s="55"/>
      <c r="AF160" s="55"/>
      <c r="AG160" s="55"/>
      <c r="AH160" s="55"/>
      <c r="AI160" s="55"/>
      <c r="AJ160" s="55"/>
      <c r="AK160" s="55"/>
      <c r="AL160" s="55"/>
      <c r="AM160" s="55"/>
      <c r="AN160" s="55"/>
      <c r="AO160" s="55"/>
      <c r="AP160" s="55"/>
      <c r="AQ160" s="55"/>
      <c r="AR160" s="55"/>
      <c r="AS160" s="55"/>
      <c r="AT160" s="55"/>
      <c r="AU160" s="55"/>
      <c r="AV160" s="55"/>
      <c r="AW160" s="55"/>
      <c r="AX160" s="55"/>
      <c r="AY160" s="55"/>
      <c r="AZ160" s="55"/>
      <c r="BA160" s="55"/>
      <c r="BB160" s="55"/>
      <c r="BC160" s="55"/>
      <c r="BD160" s="55"/>
      <c r="BE160" s="55"/>
      <c r="BF160" s="55"/>
      <c r="BG160" s="55"/>
      <c r="BH160" s="55"/>
    </row>
    <row r="161" spans="1:60">
      <c r="A161" s="55"/>
      <c r="B161" s="55"/>
      <c r="C161" s="55"/>
      <c r="D161" s="55"/>
      <c r="E161" s="55"/>
      <c r="F161" s="55"/>
      <c r="G161" s="55"/>
      <c r="H161" s="55"/>
      <c r="I161" s="55"/>
      <c r="J161" s="55"/>
      <c r="K161" s="55"/>
      <c r="L161" s="55"/>
      <c r="M161" s="55"/>
      <c r="N161" s="55"/>
      <c r="O161" s="55"/>
      <c r="P161" s="55"/>
      <c r="Q161" s="55"/>
      <c r="R161" s="55"/>
      <c r="S161" s="55"/>
      <c r="T161" s="55"/>
      <c r="U161" s="55"/>
      <c r="V161" s="55"/>
      <c r="W161" s="55"/>
      <c r="X161" s="55"/>
      <c r="Y161" s="55"/>
      <c r="Z161" s="55"/>
      <c r="AA161" s="55"/>
      <c r="AB161" s="55"/>
      <c r="AC161" s="55"/>
      <c r="AD161" s="55"/>
      <c r="AE161" s="55"/>
      <c r="AF161" s="55"/>
      <c r="AG161" s="55"/>
      <c r="AH161" s="55"/>
      <c r="AI161" s="55"/>
      <c r="AJ161" s="55"/>
      <c r="AK161" s="55"/>
      <c r="AL161" s="55"/>
      <c r="AM161" s="55"/>
      <c r="AN161" s="55"/>
      <c r="AO161" s="55"/>
      <c r="AP161" s="55"/>
      <c r="AQ161" s="55"/>
      <c r="AR161" s="55"/>
      <c r="AS161" s="55"/>
      <c r="AT161" s="55"/>
      <c r="AU161" s="55"/>
      <c r="AV161" s="55"/>
      <c r="AW161" s="55"/>
      <c r="AX161" s="55"/>
      <c r="AY161" s="55"/>
      <c r="AZ161" s="55"/>
      <c r="BA161" s="55"/>
      <c r="BB161" s="55"/>
      <c r="BC161" s="55"/>
      <c r="BD161" s="55"/>
      <c r="BE161" s="55"/>
      <c r="BF161" s="55"/>
      <c r="BG161" s="55"/>
      <c r="BH161" s="55"/>
    </row>
    <row r="162" spans="1:60">
      <c r="A162" s="55"/>
      <c r="B162" s="55"/>
      <c r="C162" s="55"/>
      <c r="D162" s="55"/>
      <c r="E162" s="55"/>
      <c r="F162" s="55"/>
      <c r="G162" s="55"/>
      <c r="H162" s="55"/>
      <c r="I162" s="55"/>
      <c r="J162" s="55"/>
      <c r="K162" s="55"/>
      <c r="L162" s="55"/>
      <c r="M162" s="55"/>
      <c r="N162" s="55"/>
      <c r="O162" s="55"/>
      <c r="P162" s="55"/>
      <c r="Q162" s="55"/>
      <c r="R162" s="55"/>
      <c r="S162" s="55"/>
      <c r="T162" s="55"/>
      <c r="U162" s="55"/>
      <c r="V162" s="55"/>
      <c r="W162" s="55"/>
      <c r="X162" s="55"/>
      <c r="Y162" s="55"/>
      <c r="Z162" s="55"/>
      <c r="AA162" s="55"/>
      <c r="AB162" s="55"/>
      <c r="AC162" s="55"/>
      <c r="AD162" s="55"/>
      <c r="AE162" s="55"/>
      <c r="AF162" s="55"/>
      <c r="AG162" s="55"/>
      <c r="AH162" s="55"/>
      <c r="AI162" s="55"/>
      <c r="AJ162" s="55"/>
      <c r="AK162" s="55"/>
      <c r="AL162" s="55"/>
      <c r="AM162" s="55"/>
      <c r="AN162" s="55"/>
      <c r="AO162" s="55"/>
      <c r="AP162" s="55"/>
      <c r="AQ162" s="55"/>
      <c r="AR162" s="55"/>
      <c r="AS162" s="55"/>
      <c r="AT162" s="55"/>
      <c r="AU162" s="55"/>
      <c r="AV162" s="55"/>
      <c r="AW162" s="55"/>
      <c r="AX162" s="55"/>
      <c r="AY162" s="55"/>
      <c r="AZ162" s="55"/>
      <c r="BA162" s="55"/>
      <c r="BB162" s="55"/>
      <c r="BC162" s="55"/>
      <c r="BD162" s="55"/>
      <c r="BE162" s="55"/>
      <c r="BF162" s="55"/>
      <c r="BG162" s="55"/>
      <c r="BH162" s="55"/>
    </row>
    <row r="163" spans="1:60">
      <c r="A163" s="55"/>
      <c r="B163" s="55"/>
      <c r="C163" s="55"/>
      <c r="D163" s="55"/>
      <c r="E163" s="55"/>
      <c r="F163" s="55"/>
      <c r="G163" s="55"/>
      <c r="H163" s="55"/>
      <c r="I163" s="55"/>
      <c r="J163" s="55"/>
      <c r="K163" s="55"/>
      <c r="L163" s="55"/>
      <c r="M163" s="55"/>
      <c r="N163" s="55"/>
      <c r="O163" s="55"/>
      <c r="P163" s="55"/>
      <c r="Q163" s="55"/>
      <c r="R163" s="55"/>
      <c r="S163" s="55"/>
      <c r="T163" s="55"/>
      <c r="U163" s="55"/>
      <c r="V163" s="55"/>
      <c r="W163" s="55"/>
      <c r="X163" s="55"/>
      <c r="Y163" s="55"/>
      <c r="Z163" s="55"/>
      <c r="AA163" s="55"/>
      <c r="AB163" s="55"/>
      <c r="AC163" s="55"/>
      <c r="AD163" s="55"/>
      <c r="AE163" s="55"/>
      <c r="AF163" s="55"/>
      <c r="AG163" s="55"/>
      <c r="AH163" s="55"/>
      <c r="AI163" s="55"/>
      <c r="AJ163" s="55"/>
      <c r="AK163" s="55"/>
      <c r="AL163" s="55"/>
      <c r="AM163" s="55"/>
      <c r="AN163" s="55"/>
      <c r="AO163" s="55"/>
      <c r="AP163" s="55"/>
      <c r="AQ163" s="55"/>
      <c r="AR163" s="55"/>
      <c r="AS163" s="55"/>
      <c r="AT163" s="55"/>
      <c r="AU163" s="55"/>
      <c r="AV163" s="55"/>
      <c r="AW163" s="55"/>
      <c r="AX163" s="55"/>
      <c r="AY163" s="55"/>
      <c r="AZ163" s="55"/>
      <c r="BA163" s="55"/>
      <c r="BB163" s="55"/>
      <c r="BC163" s="55"/>
      <c r="BD163" s="55"/>
      <c r="BE163" s="55"/>
      <c r="BF163" s="55"/>
      <c r="BG163" s="55"/>
      <c r="BH163" s="55"/>
    </row>
    <row r="164" spans="1:60">
      <c r="A164" s="55"/>
      <c r="B164" s="55"/>
      <c r="C164" s="55"/>
      <c r="D164" s="55"/>
      <c r="E164" s="55"/>
      <c r="F164" s="55"/>
      <c r="G164" s="55"/>
      <c r="H164" s="55"/>
      <c r="I164" s="55"/>
      <c r="J164" s="55"/>
      <c r="K164" s="55"/>
      <c r="L164" s="55"/>
      <c r="M164" s="55"/>
      <c r="N164" s="55"/>
      <c r="O164" s="55"/>
      <c r="P164" s="55"/>
      <c r="Q164" s="55"/>
      <c r="R164" s="55"/>
      <c r="S164" s="55"/>
      <c r="T164" s="55"/>
      <c r="U164" s="55"/>
      <c r="V164" s="55"/>
      <c r="W164" s="55"/>
      <c r="X164" s="55"/>
      <c r="Y164" s="55"/>
      <c r="Z164" s="55"/>
      <c r="AA164" s="55"/>
      <c r="AB164" s="55"/>
      <c r="AC164" s="55"/>
      <c r="AD164" s="55"/>
      <c r="AE164" s="55"/>
      <c r="AF164" s="55"/>
      <c r="AG164" s="55"/>
      <c r="AH164" s="55"/>
      <c r="AI164" s="55"/>
      <c r="AJ164" s="55"/>
      <c r="AK164" s="55"/>
      <c r="AL164" s="55"/>
      <c r="AM164" s="55"/>
      <c r="AN164" s="55"/>
      <c r="AO164" s="55"/>
      <c r="AP164" s="55"/>
      <c r="AQ164" s="55"/>
      <c r="AR164" s="55"/>
      <c r="AS164" s="55"/>
      <c r="AT164" s="55"/>
      <c r="AU164" s="55"/>
      <c r="AV164" s="55"/>
      <c r="AW164" s="55"/>
      <c r="AX164" s="55"/>
      <c r="AY164" s="55"/>
      <c r="AZ164" s="55"/>
      <c r="BA164" s="55"/>
      <c r="BB164" s="55"/>
      <c r="BC164" s="55"/>
      <c r="BD164" s="55"/>
      <c r="BE164" s="55"/>
      <c r="BF164" s="55"/>
      <c r="BG164" s="55"/>
      <c r="BH164" s="55"/>
    </row>
    <row r="165" spans="1:60">
      <c r="A165" s="55"/>
      <c r="B165" s="55"/>
      <c r="C165" s="55"/>
      <c r="D165" s="55"/>
      <c r="E165" s="55"/>
      <c r="F165" s="55"/>
      <c r="G165" s="55"/>
      <c r="H165" s="55"/>
      <c r="I165" s="55"/>
      <c r="J165" s="55"/>
      <c r="K165" s="55"/>
      <c r="L165" s="55"/>
      <c r="M165" s="55"/>
      <c r="N165" s="55"/>
      <c r="O165" s="55"/>
      <c r="P165" s="55"/>
      <c r="Q165" s="55"/>
      <c r="R165" s="55"/>
      <c r="S165" s="55"/>
      <c r="T165" s="55"/>
      <c r="U165" s="55"/>
      <c r="V165" s="55"/>
      <c r="W165" s="55"/>
      <c r="X165" s="55"/>
      <c r="Y165" s="55"/>
      <c r="Z165" s="55"/>
      <c r="AA165" s="55"/>
      <c r="AB165" s="55"/>
      <c r="AC165" s="55"/>
      <c r="AD165" s="55"/>
      <c r="AE165" s="55"/>
      <c r="AF165" s="55"/>
      <c r="AG165" s="55"/>
      <c r="AH165" s="55"/>
      <c r="AI165" s="55"/>
      <c r="AJ165" s="55"/>
      <c r="AK165" s="55"/>
      <c r="AL165" s="55"/>
      <c r="AM165" s="55"/>
      <c r="AN165" s="55"/>
      <c r="AO165" s="55"/>
      <c r="AP165" s="55"/>
      <c r="AQ165" s="55"/>
      <c r="AR165" s="55"/>
      <c r="AS165" s="55"/>
      <c r="AT165" s="55"/>
      <c r="AU165" s="55"/>
      <c r="AV165" s="55"/>
      <c r="AW165" s="55"/>
      <c r="AX165" s="55"/>
      <c r="AY165" s="55"/>
      <c r="AZ165" s="55"/>
      <c r="BA165" s="55"/>
      <c r="BB165" s="55"/>
      <c r="BC165" s="55"/>
      <c r="BD165" s="55"/>
      <c r="BE165" s="55"/>
      <c r="BF165" s="55"/>
      <c r="BG165" s="55"/>
      <c r="BH165" s="55"/>
    </row>
    <row r="166" spans="1:60">
      <c r="A166" s="55"/>
      <c r="B166" s="55"/>
      <c r="C166" s="55"/>
      <c r="D166" s="55"/>
      <c r="E166" s="55"/>
      <c r="F166" s="55"/>
      <c r="G166" s="55"/>
      <c r="H166" s="55"/>
      <c r="I166" s="55"/>
      <c r="J166" s="55"/>
      <c r="K166" s="55"/>
      <c r="L166" s="55"/>
      <c r="M166" s="55"/>
      <c r="N166" s="55"/>
      <c r="O166" s="55"/>
      <c r="P166" s="55"/>
      <c r="Q166" s="55"/>
      <c r="R166" s="55"/>
      <c r="S166" s="55"/>
      <c r="T166" s="55"/>
      <c r="U166" s="55"/>
      <c r="V166" s="55"/>
      <c r="W166" s="55"/>
      <c r="X166" s="55"/>
      <c r="Y166" s="55"/>
      <c r="Z166" s="55"/>
      <c r="AA166" s="55"/>
      <c r="AB166" s="55"/>
      <c r="AC166" s="55"/>
      <c r="AD166" s="55"/>
      <c r="AE166" s="55"/>
      <c r="AF166" s="55"/>
      <c r="AG166" s="55"/>
      <c r="AH166" s="55"/>
      <c r="AI166" s="55"/>
      <c r="AJ166" s="55"/>
      <c r="AK166" s="55"/>
      <c r="AL166" s="55"/>
      <c r="AM166" s="55"/>
      <c r="AN166" s="55"/>
      <c r="AO166" s="55"/>
      <c r="AP166" s="55"/>
      <c r="AQ166" s="55"/>
      <c r="AR166" s="55"/>
      <c r="AS166" s="55"/>
      <c r="AT166" s="55"/>
      <c r="AU166" s="55"/>
      <c r="AV166" s="55"/>
      <c r="AW166" s="55"/>
      <c r="AX166" s="55"/>
      <c r="AY166" s="55"/>
      <c r="AZ166" s="55"/>
      <c r="BA166" s="55"/>
      <c r="BB166" s="55"/>
      <c r="BC166" s="55"/>
      <c r="BD166" s="55"/>
      <c r="BE166" s="55"/>
      <c r="BF166" s="55"/>
      <c r="BG166" s="55"/>
      <c r="BH166" s="55"/>
    </row>
    <row r="167" spans="1:60">
      <c r="A167" s="55"/>
      <c r="B167" s="55"/>
      <c r="C167" s="55"/>
      <c r="D167" s="55"/>
      <c r="E167" s="55"/>
      <c r="F167" s="55"/>
      <c r="G167" s="55"/>
      <c r="H167" s="55"/>
      <c r="I167" s="55"/>
      <c r="J167" s="55"/>
      <c r="K167" s="55"/>
      <c r="L167" s="55"/>
      <c r="M167" s="55"/>
      <c r="N167" s="55"/>
      <c r="O167" s="55"/>
      <c r="P167" s="55"/>
      <c r="Q167" s="55"/>
      <c r="R167" s="55"/>
      <c r="S167" s="55"/>
      <c r="T167" s="55"/>
      <c r="U167" s="55"/>
      <c r="V167" s="55"/>
      <c r="W167" s="55"/>
      <c r="X167" s="55"/>
      <c r="Y167" s="55"/>
      <c r="Z167" s="55"/>
      <c r="AA167" s="55"/>
      <c r="AB167" s="55"/>
      <c r="AC167" s="55"/>
      <c r="AD167" s="55"/>
      <c r="AE167" s="55"/>
      <c r="AF167" s="55"/>
      <c r="AG167" s="55"/>
      <c r="AH167" s="55"/>
      <c r="AI167" s="55"/>
      <c r="AJ167" s="55"/>
      <c r="AK167" s="55"/>
      <c r="AL167" s="55"/>
      <c r="AM167" s="55"/>
      <c r="AN167" s="55"/>
      <c r="AO167" s="55"/>
      <c r="AP167" s="55"/>
      <c r="AQ167" s="55"/>
      <c r="AR167" s="55"/>
      <c r="AS167" s="55"/>
      <c r="AT167" s="55"/>
      <c r="AU167" s="55"/>
      <c r="AV167" s="55"/>
      <c r="AW167" s="55"/>
      <c r="AX167" s="55"/>
      <c r="AY167" s="55"/>
      <c r="AZ167" s="55"/>
      <c r="BA167" s="55"/>
      <c r="BB167" s="55"/>
      <c r="BC167" s="55"/>
      <c r="BD167" s="55"/>
      <c r="BE167" s="55"/>
      <c r="BF167" s="55"/>
      <c r="BG167" s="55"/>
      <c r="BH167" s="55"/>
    </row>
    <row r="168" spans="1:60">
      <c r="A168" s="55"/>
      <c r="B168" s="55"/>
      <c r="C168" s="55"/>
      <c r="D168" s="55"/>
      <c r="E168" s="55"/>
      <c r="F168" s="55"/>
      <c r="G168" s="55"/>
      <c r="H168" s="55"/>
      <c r="I168" s="55"/>
      <c r="J168" s="55"/>
      <c r="K168" s="55"/>
      <c r="L168" s="55"/>
      <c r="M168" s="55"/>
      <c r="N168" s="55"/>
      <c r="O168" s="55"/>
      <c r="P168" s="55"/>
      <c r="Q168" s="55"/>
      <c r="R168" s="55"/>
      <c r="S168" s="55"/>
      <c r="T168" s="55"/>
      <c r="U168" s="55"/>
      <c r="V168" s="55"/>
      <c r="W168" s="55"/>
      <c r="X168" s="55"/>
      <c r="Y168" s="55"/>
      <c r="Z168" s="55"/>
      <c r="AA168" s="55"/>
      <c r="AB168" s="55"/>
      <c r="AC168" s="55"/>
      <c r="AD168" s="55"/>
      <c r="AE168" s="55"/>
      <c r="AF168" s="55"/>
      <c r="AG168" s="55"/>
      <c r="AH168" s="55"/>
      <c r="AI168" s="55"/>
      <c r="AJ168" s="55"/>
      <c r="AK168" s="55"/>
      <c r="AL168" s="55"/>
      <c r="AM168" s="55"/>
      <c r="AN168" s="55"/>
      <c r="AO168" s="55"/>
      <c r="AP168" s="55"/>
      <c r="AQ168" s="55"/>
      <c r="AR168" s="55"/>
      <c r="AS168" s="55"/>
      <c r="AT168" s="55"/>
      <c r="AU168" s="55"/>
      <c r="AV168" s="55"/>
      <c r="AW168" s="55"/>
      <c r="AX168" s="55"/>
      <c r="AY168" s="55"/>
      <c r="AZ168" s="55"/>
      <c r="BA168" s="55"/>
      <c r="BB168" s="55"/>
      <c r="BC168" s="55"/>
      <c r="BD168" s="55"/>
      <c r="BE168" s="55"/>
      <c r="BF168" s="55"/>
      <c r="BG168" s="55"/>
      <c r="BH168" s="55"/>
    </row>
    <row r="169" spans="1:60">
      <c r="A169" s="55"/>
      <c r="B169" s="55"/>
      <c r="C169" s="55"/>
      <c r="D169" s="55"/>
      <c r="E169" s="55"/>
      <c r="F169" s="55"/>
      <c r="G169" s="55"/>
      <c r="H169" s="55"/>
      <c r="I169" s="55"/>
      <c r="J169" s="55"/>
      <c r="K169" s="55"/>
      <c r="L169" s="55"/>
      <c r="M169" s="55"/>
      <c r="N169" s="55"/>
      <c r="O169" s="55"/>
      <c r="P169" s="55"/>
      <c r="Q169" s="55"/>
      <c r="R169" s="55"/>
      <c r="S169" s="55"/>
      <c r="T169" s="55"/>
      <c r="U169" s="55"/>
      <c r="V169" s="55"/>
      <c r="W169" s="55"/>
      <c r="X169" s="55"/>
      <c r="Y169" s="55"/>
      <c r="Z169" s="55"/>
      <c r="AA169" s="55"/>
      <c r="AB169" s="55"/>
      <c r="AC169" s="55"/>
      <c r="AD169" s="55"/>
      <c r="AE169" s="55"/>
      <c r="AF169" s="55"/>
      <c r="AG169" s="55"/>
      <c r="AH169" s="55"/>
      <c r="AI169" s="55"/>
      <c r="AJ169" s="55"/>
      <c r="AK169" s="55"/>
      <c r="AL169" s="55"/>
      <c r="AM169" s="55"/>
      <c r="AN169" s="55"/>
      <c r="AO169" s="55"/>
      <c r="AP169" s="55"/>
      <c r="AQ169" s="55"/>
      <c r="AR169" s="55"/>
      <c r="AS169" s="55"/>
      <c r="AT169" s="55"/>
      <c r="AU169" s="55"/>
      <c r="AV169" s="55"/>
      <c r="AW169" s="55"/>
      <c r="AX169" s="55"/>
      <c r="AY169" s="55"/>
      <c r="AZ169" s="55"/>
      <c r="BA169" s="55"/>
      <c r="BB169" s="55"/>
      <c r="BC169" s="55"/>
      <c r="BD169" s="55"/>
      <c r="BE169" s="55"/>
      <c r="BF169" s="55"/>
      <c r="BG169" s="55"/>
      <c r="BH169" s="55"/>
    </row>
    <row r="170" spans="1:60">
      <c r="A170" s="55"/>
      <c r="B170" s="55"/>
      <c r="C170" s="55"/>
      <c r="D170" s="55"/>
      <c r="E170" s="55"/>
      <c r="F170" s="55"/>
      <c r="G170" s="55"/>
      <c r="H170" s="55"/>
      <c r="I170" s="55"/>
      <c r="J170" s="55"/>
      <c r="K170" s="55"/>
      <c r="L170" s="55"/>
      <c r="M170" s="55"/>
      <c r="N170" s="55"/>
      <c r="O170" s="55"/>
      <c r="P170" s="55"/>
      <c r="Q170" s="55"/>
      <c r="R170" s="55"/>
      <c r="S170" s="55"/>
      <c r="T170" s="55"/>
      <c r="U170" s="55"/>
      <c r="V170" s="55"/>
      <c r="W170" s="55"/>
      <c r="X170" s="55"/>
      <c r="Y170" s="55"/>
      <c r="Z170" s="55"/>
      <c r="AA170" s="55"/>
      <c r="AB170" s="55"/>
      <c r="AC170" s="55"/>
      <c r="AD170" s="55"/>
      <c r="AE170" s="55"/>
      <c r="AF170" s="55"/>
      <c r="AG170" s="55"/>
      <c r="AH170" s="55"/>
      <c r="AI170" s="55"/>
      <c r="AJ170" s="55"/>
      <c r="AK170" s="55"/>
      <c r="AL170" s="55"/>
      <c r="AM170" s="55"/>
      <c r="AN170" s="55"/>
      <c r="AO170" s="55"/>
      <c r="AP170" s="55"/>
      <c r="AQ170" s="55"/>
      <c r="AR170" s="55"/>
      <c r="AS170" s="55"/>
      <c r="AT170" s="55"/>
      <c r="AU170" s="55"/>
      <c r="AV170" s="55"/>
      <c r="AW170" s="55"/>
      <c r="AX170" s="55"/>
      <c r="AY170" s="55"/>
      <c r="AZ170" s="55"/>
      <c r="BA170" s="55"/>
      <c r="BB170" s="55"/>
      <c r="BC170" s="55"/>
      <c r="BD170" s="55"/>
      <c r="BE170" s="55"/>
      <c r="BF170" s="55"/>
      <c r="BG170" s="55"/>
      <c r="BH170" s="55"/>
    </row>
    <row r="171" spans="1:60">
      <c r="A171" s="55"/>
      <c r="B171" s="55"/>
      <c r="C171" s="55"/>
      <c r="D171" s="55"/>
      <c r="E171" s="55"/>
      <c r="F171" s="55"/>
      <c r="G171" s="55"/>
      <c r="H171" s="55"/>
      <c r="I171" s="55"/>
      <c r="J171" s="55"/>
      <c r="K171" s="55"/>
      <c r="L171" s="55"/>
      <c r="M171" s="55"/>
      <c r="N171" s="55"/>
      <c r="O171" s="55"/>
      <c r="P171" s="55"/>
      <c r="Q171" s="55"/>
      <c r="R171" s="55"/>
      <c r="S171" s="55"/>
      <c r="T171" s="55"/>
      <c r="U171" s="55"/>
      <c r="V171" s="55"/>
      <c r="W171" s="55"/>
      <c r="X171" s="55"/>
      <c r="Y171" s="55"/>
      <c r="Z171" s="55"/>
      <c r="AA171" s="55"/>
      <c r="AB171" s="55"/>
      <c r="AC171" s="55"/>
      <c r="AD171" s="55"/>
      <c r="AE171" s="55"/>
      <c r="AF171" s="55"/>
      <c r="AG171" s="55"/>
      <c r="AH171" s="55"/>
      <c r="AI171" s="55"/>
      <c r="AJ171" s="55"/>
      <c r="AK171" s="55"/>
      <c r="AL171" s="55"/>
      <c r="AM171" s="55"/>
      <c r="AN171" s="55"/>
      <c r="AO171" s="55"/>
      <c r="AP171" s="55"/>
      <c r="AQ171" s="55"/>
      <c r="AR171" s="55"/>
      <c r="AS171" s="55"/>
      <c r="AT171" s="55"/>
      <c r="AU171" s="55"/>
      <c r="AV171" s="55"/>
      <c r="AW171" s="55"/>
      <c r="AX171" s="55"/>
      <c r="AY171" s="55"/>
      <c r="AZ171" s="55"/>
      <c r="BA171" s="55"/>
      <c r="BB171" s="55"/>
      <c r="BC171" s="55"/>
      <c r="BD171" s="55"/>
      <c r="BE171" s="55"/>
      <c r="BF171" s="55"/>
      <c r="BG171" s="55"/>
      <c r="BH171" s="55"/>
    </row>
    <row r="172" spans="1:60">
      <c r="A172" s="55"/>
      <c r="B172" s="55"/>
      <c r="C172" s="55"/>
      <c r="D172" s="55"/>
      <c r="E172" s="55"/>
      <c r="F172" s="55"/>
      <c r="G172" s="55"/>
      <c r="H172" s="55"/>
      <c r="I172" s="55"/>
      <c r="J172" s="55"/>
      <c r="K172" s="55"/>
      <c r="L172" s="55"/>
      <c r="M172" s="55"/>
      <c r="N172" s="55"/>
      <c r="O172" s="55"/>
      <c r="P172" s="55"/>
      <c r="Q172" s="55"/>
      <c r="R172" s="55"/>
      <c r="S172" s="55"/>
      <c r="T172" s="55"/>
      <c r="U172" s="55"/>
      <c r="V172" s="55"/>
      <c r="W172" s="55"/>
      <c r="X172" s="55"/>
      <c r="Y172" s="55"/>
      <c r="Z172" s="55"/>
      <c r="AA172" s="55"/>
      <c r="AB172" s="55"/>
      <c r="AC172" s="55"/>
      <c r="AD172" s="55"/>
      <c r="AE172" s="55"/>
      <c r="AF172" s="55"/>
      <c r="AG172" s="55"/>
      <c r="AH172" s="55"/>
      <c r="AI172" s="55"/>
      <c r="AJ172" s="55"/>
      <c r="AK172" s="55"/>
      <c r="AL172" s="55"/>
      <c r="AM172" s="55"/>
      <c r="AN172" s="55"/>
      <c r="AO172" s="55"/>
      <c r="AP172" s="55"/>
      <c r="AQ172" s="55"/>
      <c r="AR172" s="55"/>
      <c r="AS172" s="55"/>
      <c r="AT172" s="55"/>
      <c r="AU172" s="55"/>
      <c r="AV172" s="55"/>
      <c r="AW172" s="55"/>
      <c r="AX172" s="55"/>
      <c r="AY172" s="55"/>
      <c r="AZ172" s="55"/>
      <c r="BA172" s="55"/>
      <c r="BB172" s="55"/>
      <c r="BC172" s="55"/>
      <c r="BD172" s="55"/>
      <c r="BE172" s="55"/>
      <c r="BF172" s="55"/>
      <c r="BG172" s="55"/>
      <c r="BH172" s="55"/>
    </row>
    <row r="173" spans="1:60">
      <c r="A173" s="55"/>
      <c r="B173" s="55"/>
      <c r="C173" s="55"/>
      <c r="D173" s="55"/>
      <c r="E173" s="55"/>
      <c r="F173" s="55"/>
      <c r="G173" s="55"/>
      <c r="H173" s="55"/>
      <c r="I173" s="55"/>
      <c r="J173" s="55"/>
      <c r="K173" s="55"/>
      <c r="L173" s="55"/>
      <c r="M173" s="55"/>
      <c r="N173" s="55"/>
      <c r="O173" s="55"/>
      <c r="P173" s="55"/>
      <c r="Q173" s="55"/>
      <c r="R173" s="55"/>
      <c r="S173" s="55"/>
      <c r="T173" s="55"/>
      <c r="U173" s="55"/>
      <c r="V173" s="55"/>
      <c r="W173" s="55"/>
      <c r="X173" s="55"/>
      <c r="Y173" s="55"/>
      <c r="Z173" s="55"/>
      <c r="AA173" s="55"/>
      <c r="AB173" s="55"/>
      <c r="AC173" s="55"/>
      <c r="AD173" s="55"/>
      <c r="AE173" s="55"/>
      <c r="AF173" s="55"/>
      <c r="AG173" s="55"/>
      <c r="AH173" s="55"/>
      <c r="AI173" s="55"/>
      <c r="AJ173" s="55"/>
      <c r="AK173" s="55"/>
      <c r="AL173" s="55"/>
      <c r="AM173" s="55"/>
      <c r="AN173" s="55"/>
      <c r="AO173" s="55"/>
      <c r="AP173" s="55"/>
      <c r="AQ173" s="55"/>
      <c r="AR173" s="55"/>
      <c r="AS173" s="55"/>
      <c r="AT173" s="55"/>
      <c r="AU173" s="55"/>
      <c r="AV173" s="55"/>
      <c r="AW173" s="55"/>
      <c r="AX173" s="55"/>
      <c r="AY173" s="55"/>
      <c r="AZ173" s="55"/>
      <c r="BA173" s="55"/>
      <c r="BB173" s="55"/>
      <c r="BC173" s="55"/>
      <c r="BD173" s="55"/>
      <c r="BE173" s="55"/>
      <c r="BF173" s="55"/>
      <c r="BG173" s="55"/>
      <c r="BH173" s="55"/>
    </row>
    <row r="174" spans="1:60">
      <c r="A174" s="55"/>
      <c r="B174" s="55"/>
      <c r="C174" s="55"/>
      <c r="D174" s="55"/>
      <c r="E174" s="55"/>
      <c r="F174" s="55"/>
      <c r="G174" s="55"/>
      <c r="H174" s="55"/>
      <c r="I174" s="55"/>
      <c r="J174" s="55"/>
      <c r="K174" s="55"/>
      <c r="L174" s="55"/>
      <c r="M174" s="55"/>
      <c r="N174" s="55"/>
      <c r="O174" s="55"/>
      <c r="P174" s="55"/>
      <c r="Q174" s="55"/>
      <c r="R174" s="55"/>
      <c r="S174" s="55"/>
      <c r="T174" s="55"/>
      <c r="U174" s="55"/>
      <c r="V174" s="55"/>
      <c r="W174" s="55"/>
      <c r="X174" s="55"/>
      <c r="Y174" s="55"/>
      <c r="Z174" s="55"/>
      <c r="AA174" s="55"/>
      <c r="AB174" s="55"/>
      <c r="AC174" s="55"/>
      <c r="AD174" s="55"/>
      <c r="AE174" s="55"/>
      <c r="AF174" s="55"/>
      <c r="AG174" s="55"/>
      <c r="AH174" s="55"/>
      <c r="AI174" s="55"/>
      <c r="AJ174" s="55"/>
      <c r="AK174" s="55"/>
      <c r="AL174" s="55"/>
      <c r="AM174" s="55"/>
      <c r="AN174" s="55"/>
      <c r="AO174" s="55"/>
      <c r="AP174" s="55"/>
      <c r="AQ174" s="55"/>
      <c r="AR174" s="55"/>
      <c r="AS174" s="55"/>
      <c r="AT174" s="55"/>
      <c r="AU174" s="55"/>
      <c r="AV174" s="55"/>
      <c r="AW174" s="55"/>
      <c r="AX174" s="55"/>
      <c r="AY174" s="55"/>
      <c r="AZ174" s="55"/>
      <c r="BA174" s="55"/>
      <c r="BB174" s="55"/>
      <c r="BC174" s="55"/>
      <c r="BD174" s="55"/>
      <c r="BE174" s="55"/>
      <c r="BF174" s="55"/>
      <c r="BG174" s="55"/>
      <c r="BH174" s="55"/>
    </row>
    <row r="175" spans="1:60">
      <c r="A175" s="55"/>
      <c r="B175" s="55"/>
      <c r="C175" s="55"/>
      <c r="D175" s="55"/>
      <c r="E175" s="55"/>
      <c r="F175" s="55"/>
      <c r="G175" s="55"/>
      <c r="H175" s="55"/>
      <c r="I175" s="55"/>
      <c r="J175" s="55"/>
      <c r="K175" s="55"/>
      <c r="L175" s="55"/>
      <c r="M175" s="55"/>
      <c r="N175" s="55"/>
      <c r="O175" s="55"/>
      <c r="P175" s="55"/>
      <c r="Q175" s="55"/>
      <c r="R175" s="55"/>
      <c r="S175" s="55"/>
      <c r="T175" s="55"/>
      <c r="U175" s="55"/>
      <c r="V175" s="55"/>
      <c r="W175" s="55"/>
      <c r="X175" s="55"/>
      <c r="Y175" s="55"/>
      <c r="Z175" s="55"/>
      <c r="AA175" s="55"/>
      <c r="AB175" s="55"/>
      <c r="AC175" s="55"/>
      <c r="AD175" s="55"/>
      <c r="AE175" s="55"/>
      <c r="AF175" s="55"/>
      <c r="AG175" s="55"/>
      <c r="AH175" s="55"/>
      <c r="AI175" s="55"/>
      <c r="AJ175" s="55"/>
      <c r="AK175" s="55"/>
      <c r="AL175" s="55"/>
      <c r="AM175" s="55"/>
      <c r="AN175" s="55"/>
      <c r="AO175" s="55"/>
      <c r="AP175" s="55"/>
      <c r="AQ175" s="55"/>
      <c r="AR175" s="55"/>
      <c r="AS175" s="55"/>
      <c r="AT175" s="55"/>
      <c r="AU175" s="55"/>
      <c r="AV175" s="55"/>
      <c r="AW175" s="55"/>
      <c r="AX175" s="55"/>
      <c r="AY175" s="55"/>
      <c r="AZ175" s="55"/>
      <c r="BA175" s="55"/>
      <c r="BB175" s="55"/>
      <c r="BC175" s="55"/>
      <c r="BD175" s="55"/>
      <c r="BE175" s="55"/>
      <c r="BF175" s="55"/>
      <c r="BG175" s="55"/>
      <c r="BH175" s="55"/>
    </row>
    <row r="176" spans="1:60">
      <c r="A176" s="55"/>
      <c r="B176" s="55"/>
      <c r="C176" s="55"/>
      <c r="D176" s="55"/>
      <c r="E176" s="55"/>
      <c r="F176" s="55"/>
      <c r="G176" s="55"/>
      <c r="H176" s="55"/>
      <c r="I176" s="55"/>
      <c r="J176" s="55"/>
      <c r="K176" s="55"/>
      <c r="L176" s="55"/>
      <c r="M176" s="55"/>
      <c r="N176" s="55"/>
      <c r="O176" s="55"/>
      <c r="P176" s="55"/>
      <c r="Q176" s="55"/>
      <c r="R176" s="55"/>
      <c r="S176" s="55"/>
      <c r="T176" s="55"/>
      <c r="U176" s="55"/>
      <c r="V176" s="55"/>
      <c r="W176" s="55"/>
      <c r="X176" s="55"/>
      <c r="Y176" s="55"/>
      <c r="Z176" s="55"/>
      <c r="AA176" s="55"/>
      <c r="AB176" s="55"/>
      <c r="AC176" s="55"/>
      <c r="AD176" s="55"/>
      <c r="AE176" s="55"/>
      <c r="AF176" s="55"/>
      <c r="AG176" s="55"/>
      <c r="AH176" s="55"/>
      <c r="AI176" s="55"/>
      <c r="AJ176" s="55"/>
      <c r="AK176" s="55"/>
      <c r="AL176" s="55"/>
      <c r="AM176" s="55"/>
      <c r="AN176" s="55"/>
      <c r="AO176" s="55"/>
      <c r="AP176" s="55"/>
      <c r="AQ176" s="55"/>
      <c r="AR176" s="55"/>
      <c r="AS176" s="55"/>
      <c r="AT176" s="55"/>
      <c r="AU176" s="55"/>
      <c r="AV176" s="55"/>
      <c r="AW176" s="55"/>
      <c r="AX176" s="55"/>
      <c r="AY176" s="55"/>
      <c r="AZ176" s="55"/>
      <c r="BA176" s="55"/>
      <c r="BB176" s="55"/>
      <c r="BC176" s="55"/>
      <c r="BD176" s="55"/>
      <c r="BE176" s="55"/>
      <c r="BF176" s="55"/>
      <c r="BG176" s="55"/>
      <c r="BH176" s="55"/>
    </row>
    <row r="177" spans="1:60">
      <c r="A177" s="55"/>
      <c r="B177" s="55"/>
      <c r="C177" s="55"/>
      <c r="D177" s="55"/>
      <c r="E177" s="55"/>
      <c r="F177" s="55"/>
      <c r="G177" s="55"/>
      <c r="H177" s="55"/>
      <c r="I177" s="55"/>
      <c r="J177" s="55"/>
      <c r="K177" s="55"/>
      <c r="L177" s="55"/>
      <c r="M177" s="55"/>
      <c r="N177" s="55"/>
      <c r="O177" s="55"/>
      <c r="P177" s="55"/>
      <c r="Q177" s="55"/>
      <c r="R177" s="55"/>
      <c r="S177" s="55"/>
      <c r="T177" s="55"/>
      <c r="U177" s="55"/>
      <c r="V177" s="55"/>
      <c r="W177" s="55"/>
      <c r="X177" s="55"/>
      <c r="Y177" s="55"/>
      <c r="Z177" s="55"/>
      <c r="AA177" s="55"/>
      <c r="AB177" s="55"/>
      <c r="AC177" s="55"/>
      <c r="AD177" s="55"/>
      <c r="AE177" s="55"/>
      <c r="AF177" s="55"/>
      <c r="AG177" s="55"/>
      <c r="AH177" s="55"/>
      <c r="AI177" s="55"/>
      <c r="AJ177" s="55"/>
      <c r="AK177" s="55"/>
      <c r="AL177" s="55"/>
      <c r="AM177" s="55"/>
      <c r="AN177" s="55"/>
      <c r="AO177" s="55"/>
      <c r="AP177" s="55"/>
      <c r="AQ177" s="55"/>
      <c r="AR177" s="55"/>
      <c r="AS177" s="55"/>
      <c r="AT177" s="55"/>
      <c r="AU177" s="55"/>
      <c r="AV177" s="55"/>
      <c r="AW177" s="55"/>
      <c r="AX177" s="55"/>
      <c r="AY177" s="55"/>
      <c r="AZ177" s="55"/>
      <c r="BA177" s="55"/>
      <c r="BB177" s="55"/>
      <c r="BC177" s="55"/>
      <c r="BD177" s="55"/>
      <c r="BE177" s="55"/>
      <c r="BF177" s="55"/>
      <c r="BG177" s="55"/>
      <c r="BH177" s="55"/>
    </row>
    <row r="178" spans="1:60">
      <c r="A178" s="55"/>
      <c r="B178" s="55"/>
      <c r="C178" s="55"/>
      <c r="D178" s="55"/>
      <c r="E178" s="55"/>
      <c r="F178" s="55"/>
      <c r="G178" s="55"/>
      <c r="H178" s="55"/>
      <c r="I178" s="55"/>
      <c r="J178" s="55"/>
      <c r="K178" s="55"/>
      <c r="L178" s="55"/>
      <c r="M178" s="55"/>
      <c r="N178" s="55"/>
      <c r="O178" s="55"/>
      <c r="P178" s="55"/>
      <c r="Q178" s="55"/>
      <c r="R178" s="55"/>
      <c r="S178" s="55"/>
      <c r="T178" s="55"/>
      <c r="U178" s="55"/>
      <c r="V178" s="55"/>
      <c r="W178" s="55"/>
      <c r="X178" s="55"/>
      <c r="Y178" s="55"/>
      <c r="Z178" s="55"/>
      <c r="AA178" s="55"/>
      <c r="AB178" s="55"/>
      <c r="AC178" s="55"/>
      <c r="AD178" s="55"/>
      <c r="AE178" s="55"/>
      <c r="AF178" s="55"/>
      <c r="AG178" s="55"/>
      <c r="AH178" s="55"/>
      <c r="AI178" s="55"/>
      <c r="AJ178" s="55"/>
      <c r="AK178" s="55"/>
      <c r="AL178" s="55"/>
      <c r="AM178" s="55"/>
      <c r="AN178" s="55"/>
      <c r="AO178" s="55"/>
      <c r="AP178" s="55"/>
      <c r="AQ178" s="55"/>
      <c r="AR178" s="55"/>
      <c r="AS178" s="55"/>
      <c r="AT178" s="55"/>
      <c r="AU178" s="55"/>
      <c r="AV178" s="55"/>
      <c r="AW178" s="55"/>
      <c r="AX178" s="55"/>
      <c r="AY178" s="55"/>
      <c r="AZ178" s="55"/>
      <c r="BA178" s="55"/>
      <c r="BB178" s="55"/>
      <c r="BC178" s="55"/>
      <c r="BD178" s="55"/>
      <c r="BE178" s="55"/>
      <c r="BF178" s="55"/>
      <c r="BG178" s="55"/>
      <c r="BH178" s="55"/>
    </row>
    <row r="179" spans="1:60">
      <c r="A179" s="55"/>
      <c r="B179" s="55"/>
      <c r="C179" s="55"/>
      <c r="D179" s="55"/>
      <c r="E179" s="55"/>
      <c r="F179" s="55"/>
      <c r="G179" s="55"/>
      <c r="H179" s="55"/>
      <c r="I179" s="55"/>
      <c r="J179" s="55"/>
      <c r="K179" s="55"/>
      <c r="L179" s="55"/>
      <c r="M179" s="55"/>
      <c r="N179" s="55"/>
      <c r="O179" s="55"/>
      <c r="P179" s="55"/>
      <c r="Q179" s="55"/>
      <c r="R179" s="55"/>
      <c r="S179" s="55"/>
      <c r="T179" s="55"/>
      <c r="U179" s="55"/>
      <c r="V179" s="55"/>
      <c r="W179" s="55"/>
      <c r="X179" s="55"/>
      <c r="Y179" s="55"/>
      <c r="Z179" s="55"/>
      <c r="AA179" s="55"/>
      <c r="AB179" s="55"/>
      <c r="AC179" s="55"/>
      <c r="AD179" s="55"/>
      <c r="AE179" s="55"/>
      <c r="AF179" s="55"/>
      <c r="AG179" s="55"/>
      <c r="AH179" s="55"/>
      <c r="AI179" s="55"/>
      <c r="AJ179" s="55"/>
      <c r="AK179" s="55"/>
      <c r="AL179" s="55"/>
      <c r="AM179" s="55"/>
      <c r="AN179" s="55"/>
      <c r="AO179" s="55"/>
      <c r="AP179" s="55"/>
      <c r="AQ179" s="55"/>
      <c r="AR179" s="55"/>
      <c r="AS179" s="55"/>
      <c r="AT179" s="55"/>
      <c r="AU179" s="55"/>
      <c r="AV179" s="55"/>
      <c r="AW179" s="55"/>
      <c r="AX179" s="55"/>
      <c r="AY179" s="55"/>
      <c r="AZ179" s="55"/>
      <c r="BA179" s="55"/>
      <c r="BB179" s="55"/>
      <c r="BC179" s="55"/>
      <c r="BD179" s="55"/>
      <c r="BE179" s="55"/>
      <c r="BF179" s="55"/>
      <c r="BG179" s="55"/>
      <c r="BH179" s="55"/>
    </row>
    <row r="180" spans="1:60">
      <c r="A180" s="55"/>
      <c r="B180" s="55"/>
      <c r="C180" s="55"/>
      <c r="D180" s="55"/>
      <c r="E180" s="55"/>
      <c r="F180" s="55"/>
      <c r="G180" s="55"/>
      <c r="H180" s="55"/>
      <c r="I180" s="55"/>
      <c r="J180" s="55"/>
      <c r="K180" s="55"/>
      <c r="L180" s="55"/>
      <c r="M180" s="55"/>
      <c r="N180" s="55"/>
      <c r="O180" s="55"/>
      <c r="P180" s="55"/>
      <c r="Q180" s="55"/>
      <c r="R180" s="55"/>
      <c r="S180" s="55"/>
      <c r="T180" s="55"/>
      <c r="U180" s="55"/>
      <c r="V180" s="55"/>
      <c r="W180" s="55"/>
      <c r="X180" s="55"/>
      <c r="Y180" s="55"/>
      <c r="Z180" s="55"/>
      <c r="AA180" s="55"/>
      <c r="AB180" s="55"/>
      <c r="AC180" s="55"/>
      <c r="AD180" s="55"/>
      <c r="AE180" s="55"/>
      <c r="AF180" s="55"/>
      <c r="AG180" s="55"/>
      <c r="AH180" s="55"/>
      <c r="AI180" s="55"/>
      <c r="AJ180" s="55"/>
      <c r="AK180" s="55"/>
      <c r="AL180" s="55"/>
      <c r="AM180" s="55"/>
      <c r="AN180" s="55"/>
      <c r="AO180" s="55"/>
      <c r="AP180" s="55"/>
      <c r="AQ180" s="55"/>
      <c r="AR180" s="55"/>
      <c r="AS180" s="55"/>
      <c r="AT180" s="55"/>
      <c r="AU180" s="55"/>
      <c r="AV180" s="55"/>
      <c r="AW180" s="55"/>
      <c r="AX180" s="55"/>
      <c r="AY180" s="55"/>
      <c r="AZ180" s="55"/>
      <c r="BA180" s="55"/>
      <c r="BB180" s="55"/>
      <c r="BC180" s="55"/>
      <c r="BD180" s="55"/>
      <c r="BE180" s="55"/>
      <c r="BF180" s="55"/>
      <c r="BG180" s="55"/>
      <c r="BH180" s="55"/>
    </row>
    <row r="181" spans="1:60">
      <c r="A181" s="55"/>
      <c r="B181" s="55"/>
      <c r="C181" s="55"/>
      <c r="D181" s="55"/>
      <c r="E181" s="55"/>
      <c r="F181" s="55"/>
      <c r="G181" s="55"/>
      <c r="H181" s="55"/>
      <c r="I181" s="55"/>
      <c r="J181" s="55"/>
      <c r="K181" s="55"/>
      <c r="L181" s="55"/>
      <c r="M181" s="55"/>
      <c r="N181" s="55"/>
      <c r="O181" s="55"/>
      <c r="P181" s="55"/>
      <c r="Q181" s="55"/>
      <c r="R181" s="55"/>
      <c r="S181" s="55"/>
      <c r="T181" s="55"/>
      <c r="U181" s="55"/>
      <c r="V181" s="55"/>
      <c r="W181" s="55"/>
      <c r="X181" s="55"/>
      <c r="Y181" s="55"/>
      <c r="Z181" s="55"/>
      <c r="AA181" s="55"/>
      <c r="AB181" s="55"/>
      <c r="AC181" s="55"/>
      <c r="AD181" s="55"/>
      <c r="AE181" s="55"/>
      <c r="AF181" s="55"/>
      <c r="AG181" s="55"/>
      <c r="AH181" s="55"/>
      <c r="AI181" s="55"/>
      <c r="AJ181" s="55"/>
      <c r="AK181" s="55"/>
      <c r="AL181" s="55"/>
      <c r="AM181" s="55"/>
      <c r="AN181" s="55"/>
      <c r="AO181" s="55"/>
      <c r="AP181" s="55"/>
      <c r="AQ181" s="55"/>
      <c r="AR181" s="55"/>
      <c r="AS181" s="55"/>
      <c r="AT181" s="55"/>
      <c r="AU181" s="55"/>
      <c r="AV181" s="55"/>
      <c r="AW181" s="55"/>
      <c r="AX181" s="55"/>
      <c r="AY181" s="55"/>
      <c r="AZ181" s="55"/>
      <c r="BA181" s="55"/>
      <c r="BB181" s="55"/>
      <c r="BC181" s="55"/>
      <c r="BD181" s="55"/>
      <c r="BE181" s="55"/>
      <c r="BF181" s="55"/>
      <c r="BG181" s="55"/>
      <c r="BH181" s="55"/>
    </row>
    <row r="182" spans="1:60">
      <c r="A182" s="55"/>
      <c r="B182" s="55"/>
      <c r="C182" s="55"/>
      <c r="D182" s="55"/>
      <c r="E182" s="55"/>
      <c r="F182" s="55"/>
      <c r="G182" s="55"/>
      <c r="H182" s="55"/>
      <c r="I182" s="55"/>
      <c r="J182" s="55"/>
      <c r="K182" s="55"/>
      <c r="L182" s="55"/>
      <c r="M182" s="55"/>
      <c r="N182" s="55"/>
      <c r="O182" s="55"/>
      <c r="P182" s="55"/>
      <c r="Q182" s="55"/>
      <c r="R182" s="55"/>
      <c r="S182" s="55"/>
      <c r="T182" s="55"/>
      <c r="U182" s="55"/>
      <c r="V182" s="55"/>
      <c r="W182" s="55"/>
      <c r="X182" s="55"/>
      <c r="Y182" s="55"/>
      <c r="Z182" s="55"/>
      <c r="AA182" s="55"/>
      <c r="AB182" s="55"/>
      <c r="AC182" s="55"/>
      <c r="AD182" s="55"/>
      <c r="AE182" s="55"/>
      <c r="AF182" s="55"/>
      <c r="AG182" s="55"/>
      <c r="AH182" s="55"/>
      <c r="AI182" s="55"/>
      <c r="AJ182" s="55"/>
      <c r="AK182" s="55"/>
      <c r="AL182" s="55"/>
      <c r="AM182" s="55"/>
      <c r="AN182" s="55"/>
      <c r="AO182" s="55"/>
      <c r="AP182" s="55"/>
      <c r="AQ182" s="55"/>
      <c r="AR182" s="55"/>
      <c r="AS182" s="55"/>
      <c r="AT182" s="55"/>
      <c r="AU182" s="55"/>
      <c r="AV182" s="55"/>
      <c r="AW182" s="55"/>
      <c r="AX182" s="55"/>
      <c r="AY182" s="55"/>
      <c r="AZ182" s="55"/>
      <c r="BA182" s="55"/>
      <c r="BB182" s="55"/>
      <c r="BC182" s="55"/>
      <c r="BD182" s="55"/>
      <c r="BE182" s="55"/>
      <c r="BF182" s="55"/>
      <c r="BG182" s="55"/>
      <c r="BH182" s="55"/>
    </row>
    <row r="183" spans="1:60">
      <c r="A183" s="55"/>
      <c r="B183" s="55"/>
      <c r="C183" s="55"/>
      <c r="D183" s="55"/>
      <c r="E183" s="55"/>
      <c r="F183" s="55"/>
      <c r="G183" s="55"/>
      <c r="H183" s="55"/>
      <c r="I183" s="55"/>
      <c r="J183" s="55"/>
      <c r="K183" s="55"/>
      <c r="L183" s="55"/>
      <c r="M183" s="55"/>
      <c r="N183" s="55"/>
      <c r="O183" s="55"/>
      <c r="P183" s="55"/>
      <c r="Q183" s="55"/>
      <c r="R183" s="55"/>
      <c r="S183" s="55"/>
      <c r="T183" s="55"/>
      <c r="U183" s="55"/>
      <c r="V183" s="55"/>
      <c r="W183" s="55"/>
      <c r="X183" s="55"/>
      <c r="Y183" s="55"/>
      <c r="Z183" s="55"/>
      <c r="AA183" s="55"/>
      <c r="AB183" s="55"/>
      <c r="AC183" s="55"/>
      <c r="AD183" s="55"/>
      <c r="AE183" s="55"/>
      <c r="AF183" s="55"/>
      <c r="AG183" s="55"/>
      <c r="AH183" s="55"/>
      <c r="AI183" s="55"/>
      <c r="AJ183" s="55"/>
      <c r="AK183" s="55"/>
      <c r="AL183" s="55"/>
      <c r="AM183" s="55"/>
      <c r="AN183" s="55"/>
      <c r="AO183" s="55"/>
      <c r="AP183" s="55"/>
      <c r="AQ183" s="55"/>
      <c r="AR183" s="55"/>
      <c r="AS183" s="55"/>
      <c r="AT183" s="55"/>
      <c r="AU183" s="55"/>
      <c r="AV183" s="55"/>
      <c r="AW183" s="55"/>
      <c r="AX183" s="55"/>
      <c r="AY183" s="55"/>
      <c r="AZ183" s="55"/>
      <c r="BA183" s="55"/>
      <c r="BB183" s="55"/>
      <c r="BC183" s="55"/>
      <c r="BD183" s="55"/>
      <c r="BE183" s="55"/>
      <c r="BF183" s="55"/>
      <c r="BG183" s="55"/>
      <c r="BH183" s="55"/>
    </row>
    <row r="184" spans="1:60">
      <c r="A184" s="55"/>
      <c r="B184" s="55"/>
      <c r="C184" s="55"/>
      <c r="D184" s="55"/>
      <c r="E184" s="55"/>
      <c r="F184" s="55"/>
      <c r="G184" s="55"/>
      <c r="H184" s="55"/>
      <c r="I184" s="55"/>
      <c r="J184" s="55"/>
      <c r="K184" s="55"/>
      <c r="L184" s="55"/>
      <c r="M184" s="55"/>
      <c r="N184" s="55"/>
      <c r="O184" s="55"/>
      <c r="P184" s="55"/>
      <c r="Q184" s="55"/>
      <c r="R184" s="55"/>
      <c r="S184" s="55"/>
      <c r="T184" s="55"/>
      <c r="U184" s="55"/>
      <c r="V184" s="55"/>
      <c r="W184" s="55"/>
      <c r="X184" s="55"/>
      <c r="Y184" s="55"/>
      <c r="Z184" s="55"/>
      <c r="AA184" s="55"/>
      <c r="AB184" s="55"/>
      <c r="AC184" s="55"/>
      <c r="AD184" s="55"/>
      <c r="AE184" s="55"/>
      <c r="AF184" s="55"/>
      <c r="AG184" s="55"/>
      <c r="AH184" s="55"/>
      <c r="AI184" s="55"/>
      <c r="AJ184" s="55"/>
      <c r="AK184" s="55"/>
      <c r="AL184" s="55"/>
      <c r="AM184" s="55"/>
      <c r="AN184" s="55"/>
      <c r="AO184" s="55"/>
      <c r="AP184" s="55"/>
      <c r="AQ184" s="55"/>
      <c r="AR184" s="55"/>
      <c r="AS184" s="55"/>
      <c r="AT184" s="55"/>
      <c r="AU184" s="55"/>
      <c r="AV184" s="55"/>
      <c r="AW184" s="55"/>
      <c r="AX184" s="55"/>
      <c r="AY184" s="55"/>
      <c r="AZ184" s="55"/>
      <c r="BA184" s="55"/>
      <c r="BB184" s="55"/>
      <c r="BC184" s="55"/>
      <c r="BD184" s="55"/>
      <c r="BE184" s="55"/>
      <c r="BF184" s="55"/>
      <c r="BG184" s="55"/>
      <c r="BH184" s="55"/>
    </row>
    <row r="185" spans="1:60">
      <c r="A185" s="55"/>
      <c r="B185" s="55"/>
      <c r="C185" s="55"/>
      <c r="D185" s="55"/>
      <c r="E185" s="55"/>
      <c r="F185" s="55"/>
      <c r="G185" s="55"/>
      <c r="H185" s="55"/>
      <c r="I185" s="55"/>
      <c r="J185" s="55"/>
      <c r="K185" s="55"/>
      <c r="L185" s="55"/>
      <c r="M185" s="55"/>
      <c r="N185" s="55"/>
      <c r="O185" s="55"/>
      <c r="P185" s="55"/>
      <c r="Q185" s="55"/>
      <c r="R185" s="55"/>
      <c r="S185" s="55"/>
      <c r="T185" s="55"/>
      <c r="U185" s="55"/>
      <c r="V185" s="55"/>
      <c r="W185" s="55"/>
      <c r="X185" s="55"/>
      <c r="Y185" s="55"/>
      <c r="Z185" s="55"/>
      <c r="AA185" s="55"/>
      <c r="AB185" s="55"/>
      <c r="AC185" s="55"/>
      <c r="AD185" s="55"/>
      <c r="AE185" s="55"/>
      <c r="AF185" s="55"/>
      <c r="AG185" s="55"/>
      <c r="AH185" s="55"/>
      <c r="AI185" s="55"/>
      <c r="AJ185" s="55"/>
      <c r="AK185" s="55"/>
      <c r="AL185" s="55"/>
      <c r="AM185" s="55"/>
      <c r="AN185" s="55"/>
      <c r="AO185" s="55"/>
      <c r="AP185" s="55"/>
      <c r="AQ185" s="55"/>
      <c r="AR185" s="55"/>
      <c r="AS185" s="55"/>
      <c r="AT185" s="55"/>
      <c r="AU185" s="55"/>
      <c r="AV185" s="55"/>
      <c r="AW185" s="55"/>
      <c r="AX185" s="55"/>
      <c r="AY185" s="55"/>
      <c r="AZ185" s="55"/>
      <c r="BA185" s="55"/>
      <c r="BB185" s="55"/>
      <c r="BC185" s="55"/>
      <c r="BD185" s="55"/>
      <c r="BE185" s="55"/>
      <c r="BF185" s="55"/>
      <c r="BG185" s="55"/>
      <c r="BH185" s="55"/>
    </row>
    <row r="186" spans="1:60">
      <c r="A186" s="55"/>
      <c r="B186" s="55"/>
      <c r="C186" s="55"/>
      <c r="D186" s="55"/>
      <c r="E186" s="55"/>
      <c r="F186" s="55"/>
      <c r="G186" s="55"/>
      <c r="H186" s="55"/>
      <c r="I186" s="55"/>
      <c r="J186" s="55"/>
      <c r="K186" s="55"/>
      <c r="L186" s="55"/>
      <c r="M186" s="55"/>
      <c r="N186" s="55"/>
      <c r="O186" s="55"/>
      <c r="P186" s="55"/>
      <c r="Q186" s="55"/>
      <c r="R186" s="55"/>
      <c r="S186" s="55"/>
      <c r="T186" s="55"/>
      <c r="U186" s="55"/>
      <c r="V186" s="55"/>
      <c r="W186" s="55"/>
      <c r="X186" s="55"/>
      <c r="Y186" s="55"/>
      <c r="Z186" s="55"/>
      <c r="AA186" s="55"/>
      <c r="AB186" s="55"/>
      <c r="AC186" s="55"/>
      <c r="AD186" s="55"/>
      <c r="AE186" s="55"/>
      <c r="AF186" s="55"/>
      <c r="AG186" s="55"/>
      <c r="AH186" s="55"/>
      <c r="AI186" s="55"/>
      <c r="AJ186" s="55"/>
      <c r="AK186" s="55"/>
      <c r="AL186" s="55"/>
      <c r="AM186" s="55"/>
      <c r="AN186" s="55"/>
      <c r="AO186" s="55"/>
      <c r="AP186" s="55"/>
      <c r="AQ186" s="55"/>
      <c r="AR186" s="55"/>
      <c r="AS186" s="55"/>
      <c r="AT186" s="55"/>
      <c r="AU186" s="55"/>
      <c r="AV186" s="55"/>
      <c r="AW186" s="55"/>
      <c r="AX186" s="55"/>
      <c r="AY186" s="55"/>
      <c r="AZ186" s="55"/>
      <c r="BA186" s="55"/>
      <c r="BB186" s="55"/>
      <c r="BC186" s="55"/>
      <c r="BD186" s="55"/>
      <c r="BE186" s="55"/>
      <c r="BF186" s="55"/>
      <c r="BG186" s="55"/>
      <c r="BH186" s="55"/>
    </row>
    <row r="187" spans="1:60">
      <c r="A187" s="55"/>
      <c r="B187" s="55"/>
      <c r="C187" s="55"/>
      <c r="D187" s="55"/>
      <c r="E187" s="55"/>
      <c r="F187" s="55"/>
      <c r="G187" s="55"/>
      <c r="H187" s="55"/>
      <c r="I187" s="55"/>
      <c r="J187" s="55"/>
      <c r="K187" s="55"/>
      <c r="L187" s="55"/>
      <c r="M187" s="55"/>
      <c r="N187" s="55"/>
      <c r="O187" s="55"/>
      <c r="P187" s="55"/>
      <c r="Q187" s="55"/>
      <c r="R187" s="55"/>
      <c r="S187" s="55"/>
      <c r="T187" s="55"/>
      <c r="U187" s="55"/>
      <c r="V187" s="55"/>
      <c r="W187" s="55"/>
      <c r="X187" s="55"/>
      <c r="Y187" s="55"/>
      <c r="Z187" s="55"/>
      <c r="AA187" s="55"/>
      <c r="AB187" s="55"/>
      <c r="AC187" s="55"/>
      <c r="AD187" s="55"/>
      <c r="AE187" s="55"/>
      <c r="AF187" s="55"/>
      <c r="AG187" s="55"/>
      <c r="AH187" s="55"/>
      <c r="AI187" s="55"/>
      <c r="AJ187" s="55"/>
      <c r="AK187" s="55"/>
      <c r="AL187" s="55"/>
      <c r="AM187" s="55"/>
      <c r="AN187" s="55"/>
      <c r="AO187" s="55"/>
      <c r="AP187" s="55"/>
      <c r="AQ187" s="55"/>
      <c r="AR187" s="55"/>
      <c r="AS187" s="55"/>
      <c r="AT187" s="55"/>
      <c r="AU187" s="55"/>
      <c r="AV187" s="55"/>
      <c r="AW187" s="55"/>
      <c r="AX187" s="55"/>
      <c r="AY187" s="55"/>
      <c r="AZ187" s="55"/>
      <c r="BA187" s="55"/>
      <c r="BB187" s="55"/>
      <c r="BC187" s="55"/>
      <c r="BD187" s="55"/>
      <c r="BE187" s="55"/>
      <c r="BF187" s="55"/>
      <c r="BG187" s="55"/>
      <c r="BH187" s="55"/>
    </row>
    <row r="188" spans="1:60">
      <c r="A188" s="55"/>
      <c r="B188" s="55"/>
      <c r="C188" s="55"/>
      <c r="D188" s="55"/>
      <c r="E188" s="55"/>
      <c r="F188" s="55"/>
      <c r="G188" s="55"/>
      <c r="H188" s="55"/>
      <c r="I188" s="55"/>
      <c r="J188" s="55"/>
      <c r="K188" s="55"/>
      <c r="L188" s="55"/>
      <c r="M188" s="55"/>
      <c r="N188" s="55"/>
      <c r="O188" s="55"/>
      <c r="P188" s="55"/>
      <c r="Q188" s="55"/>
      <c r="R188" s="55"/>
      <c r="S188" s="55"/>
      <c r="T188" s="55"/>
      <c r="U188" s="55"/>
      <c r="V188" s="55"/>
      <c r="W188" s="55"/>
      <c r="X188" s="55"/>
      <c r="Y188" s="55"/>
      <c r="Z188" s="55"/>
      <c r="AA188" s="55"/>
      <c r="AB188" s="55"/>
      <c r="AC188" s="55"/>
      <c r="AD188" s="55"/>
      <c r="AE188" s="55"/>
      <c r="AF188" s="55"/>
      <c r="AG188" s="55"/>
      <c r="AH188" s="55"/>
      <c r="AI188" s="55"/>
      <c r="AJ188" s="55"/>
      <c r="AK188" s="55"/>
      <c r="AL188" s="55"/>
      <c r="AM188" s="55"/>
      <c r="AN188" s="55"/>
      <c r="AO188" s="55"/>
      <c r="AP188" s="55"/>
      <c r="AQ188" s="55"/>
      <c r="AR188" s="55"/>
      <c r="AS188" s="55"/>
      <c r="AT188" s="55"/>
      <c r="AU188" s="55"/>
      <c r="AV188" s="55"/>
      <c r="AW188" s="55"/>
      <c r="AX188" s="55"/>
      <c r="AY188" s="55"/>
      <c r="AZ188" s="55"/>
      <c r="BA188" s="55"/>
      <c r="BB188" s="55"/>
      <c r="BC188" s="55"/>
      <c r="BD188" s="55"/>
      <c r="BE188" s="55"/>
      <c r="BF188" s="55"/>
      <c r="BG188" s="55"/>
      <c r="BH188" s="55"/>
    </row>
    <row r="189" spans="1:60">
      <c r="A189" s="55"/>
      <c r="B189" s="55"/>
      <c r="C189" s="55"/>
      <c r="D189" s="55"/>
      <c r="E189" s="55"/>
      <c r="F189" s="55"/>
      <c r="G189" s="55"/>
      <c r="H189" s="55"/>
      <c r="I189" s="55"/>
      <c r="J189" s="55"/>
      <c r="K189" s="55"/>
      <c r="L189" s="55"/>
      <c r="M189" s="55"/>
      <c r="N189" s="55"/>
      <c r="O189" s="55"/>
      <c r="P189" s="55"/>
      <c r="Q189" s="55"/>
      <c r="R189" s="55"/>
      <c r="S189" s="55"/>
      <c r="T189" s="55"/>
      <c r="U189" s="55"/>
      <c r="V189" s="55"/>
      <c r="W189" s="55"/>
      <c r="X189" s="55"/>
      <c r="Y189" s="55"/>
      <c r="Z189" s="55"/>
      <c r="AA189" s="55"/>
      <c r="AB189" s="55"/>
      <c r="AC189" s="55"/>
      <c r="AD189" s="55"/>
      <c r="AE189" s="55"/>
      <c r="AF189" s="55"/>
      <c r="AG189" s="55"/>
      <c r="AH189" s="55"/>
      <c r="AI189" s="55"/>
      <c r="AJ189" s="55"/>
      <c r="AK189" s="55"/>
      <c r="AL189" s="55"/>
      <c r="AM189" s="55"/>
      <c r="AN189" s="55"/>
      <c r="AO189" s="55"/>
      <c r="AP189" s="55"/>
      <c r="AQ189" s="55"/>
      <c r="AR189" s="55"/>
      <c r="AS189" s="55"/>
      <c r="AT189" s="55"/>
      <c r="AU189" s="55"/>
      <c r="AV189" s="55"/>
      <c r="AW189" s="55"/>
      <c r="AX189" s="55"/>
      <c r="AY189" s="55"/>
      <c r="AZ189" s="55"/>
      <c r="BA189" s="55"/>
      <c r="BB189" s="55"/>
      <c r="BC189" s="55"/>
      <c r="BD189" s="55"/>
      <c r="BE189" s="55"/>
      <c r="BF189" s="55"/>
      <c r="BG189" s="55"/>
      <c r="BH189" s="55"/>
    </row>
    <row r="190" spans="1:60">
      <c r="A190" s="55"/>
      <c r="B190" s="55"/>
      <c r="C190" s="55"/>
      <c r="D190" s="55"/>
      <c r="E190" s="55"/>
      <c r="F190" s="55"/>
      <c r="G190" s="55"/>
      <c r="H190" s="55"/>
      <c r="I190" s="55"/>
      <c r="J190" s="55"/>
      <c r="K190" s="55"/>
      <c r="L190" s="55"/>
      <c r="M190" s="55"/>
      <c r="N190" s="55"/>
      <c r="O190" s="55"/>
      <c r="P190" s="55"/>
      <c r="Q190" s="55"/>
      <c r="R190" s="55"/>
      <c r="S190" s="55"/>
      <c r="T190" s="55"/>
      <c r="U190" s="55"/>
      <c r="V190" s="55"/>
      <c r="W190" s="55"/>
      <c r="X190" s="55"/>
      <c r="Y190" s="55"/>
      <c r="Z190" s="55"/>
      <c r="AA190" s="55"/>
      <c r="AB190" s="55"/>
      <c r="AC190" s="55"/>
      <c r="AD190" s="55"/>
      <c r="AE190" s="55"/>
      <c r="AF190" s="55"/>
      <c r="AG190" s="55"/>
      <c r="AH190" s="55"/>
      <c r="AI190" s="55"/>
      <c r="AJ190" s="55"/>
      <c r="AK190" s="55"/>
      <c r="AL190" s="55"/>
      <c r="AM190" s="55"/>
      <c r="AN190" s="55"/>
      <c r="AO190" s="55"/>
      <c r="AP190" s="55"/>
      <c r="AQ190" s="55"/>
      <c r="AR190" s="55"/>
      <c r="AS190" s="55"/>
      <c r="AT190" s="55"/>
      <c r="AU190" s="55"/>
      <c r="AV190" s="55"/>
      <c r="AW190" s="55"/>
      <c r="AX190" s="55"/>
      <c r="AY190" s="55"/>
      <c r="AZ190" s="55"/>
      <c r="BA190" s="55"/>
      <c r="BB190" s="55"/>
      <c r="BC190" s="55"/>
      <c r="BD190" s="55"/>
      <c r="BE190" s="55"/>
      <c r="BF190" s="55"/>
      <c r="BG190" s="55"/>
      <c r="BH190" s="55"/>
    </row>
    <row r="191" spans="1:60">
      <c r="A191" s="55"/>
      <c r="J191" s="55"/>
      <c r="K191" s="55"/>
      <c r="L191" s="55"/>
      <c r="M191" s="55"/>
      <c r="N191" s="55"/>
      <c r="O191" s="55"/>
      <c r="P191" s="55"/>
      <c r="Q191" s="55"/>
      <c r="R191" s="55"/>
      <c r="S191" s="55"/>
      <c r="T191" s="55"/>
      <c r="U191" s="55"/>
      <c r="V191" s="55"/>
      <c r="W191" s="55"/>
      <c r="X191" s="55"/>
      <c r="Y191" s="55"/>
      <c r="Z191" s="55"/>
      <c r="AA191" s="55"/>
      <c r="AB191" s="55"/>
      <c r="AC191" s="55"/>
      <c r="AD191" s="55"/>
      <c r="AE191" s="55"/>
      <c r="AF191" s="55"/>
      <c r="AG191" s="55"/>
      <c r="AH191" s="55"/>
      <c r="AI191" s="55"/>
      <c r="AJ191" s="55"/>
      <c r="AK191" s="55"/>
      <c r="AL191" s="55"/>
      <c r="AM191" s="55"/>
      <c r="AN191" s="55"/>
      <c r="AO191" s="55"/>
      <c r="AP191" s="55"/>
      <c r="AQ191" s="55"/>
      <c r="AR191" s="55"/>
      <c r="AS191" s="55"/>
      <c r="AT191" s="55"/>
      <c r="AU191" s="55"/>
      <c r="AV191" s="55"/>
      <c r="AW191" s="55"/>
      <c r="AX191" s="55"/>
      <c r="AY191" s="55"/>
      <c r="AZ191" s="55"/>
      <c r="BA191" s="55"/>
      <c r="BB191" s="55"/>
      <c r="BC191" s="55"/>
      <c r="BD191" s="55"/>
      <c r="BE191" s="55"/>
      <c r="BF191" s="55"/>
      <c r="BG191" s="55"/>
      <c r="BH191" s="55"/>
    </row>
    <row r="192" spans="1:60">
      <c r="A192" s="55"/>
      <c r="J192" s="55"/>
      <c r="K192" s="55"/>
      <c r="L192" s="55"/>
      <c r="M192" s="55"/>
      <c r="N192" s="55"/>
      <c r="O192" s="55"/>
      <c r="P192" s="55"/>
      <c r="Q192" s="55"/>
      <c r="R192" s="55"/>
      <c r="S192" s="55"/>
      <c r="T192" s="55"/>
      <c r="U192" s="55"/>
      <c r="V192" s="55"/>
      <c r="W192" s="55"/>
      <c r="X192" s="55"/>
      <c r="Y192" s="55"/>
      <c r="Z192" s="55"/>
      <c r="AA192" s="55"/>
      <c r="AB192" s="55"/>
      <c r="AC192" s="55"/>
      <c r="AD192" s="55"/>
      <c r="AE192" s="55"/>
      <c r="AF192" s="55"/>
      <c r="AG192" s="55"/>
      <c r="AH192" s="55"/>
      <c r="AI192" s="55"/>
      <c r="AJ192" s="55"/>
      <c r="AK192" s="55"/>
      <c r="AL192" s="55"/>
      <c r="AM192" s="55"/>
      <c r="AN192" s="55"/>
      <c r="AO192" s="55"/>
      <c r="AP192" s="55"/>
      <c r="AQ192" s="55"/>
      <c r="AR192" s="55"/>
      <c r="AS192" s="55"/>
      <c r="AT192" s="55"/>
      <c r="AU192" s="55"/>
      <c r="AV192" s="55"/>
      <c r="AW192" s="55"/>
      <c r="AX192" s="55"/>
      <c r="AY192" s="55"/>
      <c r="AZ192" s="55"/>
      <c r="BA192" s="55"/>
      <c r="BB192" s="55"/>
      <c r="BC192" s="55"/>
      <c r="BD192" s="55"/>
      <c r="BE192" s="55"/>
      <c r="BF192" s="55"/>
      <c r="BG192" s="55"/>
      <c r="BH192" s="55"/>
    </row>
    <row r="193" spans="1:60">
      <c r="A193" s="55"/>
      <c r="J193" s="55"/>
      <c r="K193" s="55"/>
      <c r="L193" s="55"/>
      <c r="M193" s="55"/>
      <c r="N193" s="55"/>
      <c r="O193" s="55"/>
      <c r="P193" s="55"/>
      <c r="Q193" s="55"/>
      <c r="R193" s="55"/>
      <c r="S193" s="55"/>
      <c r="T193" s="55"/>
      <c r="U193" s="55"/>
      <c r="V193" s="55"/>
      <c r="W193" s="55"/>
      <c r="X193" s="55"/>
      <c r="Y193" s="55"/>
      <c r="Z193" s="55"/>
      <c r="AA193" s="55"/>
      <c r="AB193" s="55"/>
      <c r="AC193" s="55"/>
      <c r="AD193" s="55"/>
      <c r="AE193" s="55"/>
      <c r="AF193" s="55"/>
      <c r="AG193" s="55"/>
      <c r="AH193" s="55"/>
      <c r="AI193" s="55"/>
      <c r="AJ193" s="55"/>
      <c r="AK193" s="55"/>
      <c r="AL193" s="55"/>
      <c r="AM193" s="55"/>
      <c r="AN193" s="55"/>
      <c r="AO193" s="55"/>
      <c r="AP193" s="55"/>
      <c r="AQ193" s="55"/>
      <c r="AR193" s="55"/>
      <c r="AS193" s="55"/>
      <c r="AT193" s="55"/>
      <c r="AU193" s="55"/>
      <c r="AV193" s="55"/>
      <c r="AW193" s="55"/>
      <c r="AX193" s="55"/>
      <c r="AY193" s="55"/>
      <c r="AZ193" s="55"/>
      <c r="BA193" s="55"/>
      <c r="BB193" s="55"/>
      <c r="BC193" s="55"/>
      <c r="BD193" s="55"/>
      <c r="BE193" s="55"/>
      <c r="BF193" s="55"/>
      <c r="BG193" s="55"/>
      <c r="BH193" s="55"/>
    </row>
    <row r="194" spans="1:60">
      <c r="A194" s="55"/>
      <c r="J194" s="55"/>
      <c r="K194" s="55"/>
      <c r="L194" s="55"/>
      <c r="M194" s="55"/>
      <c r="N194" s="55"/>
      <c r="O194" s="55"/>
      <c r="P194" s="55"/>
      <c r="Q194" s="55"/>
      <c r="R194" s="55"/>
      <c r="S194" s="55"/>
      <c r="T194" s="55"/>
      <c r="U194" s="55"/>
      <c r="V194" s="55"/>
      <c r="W194" s="55"/>
      <c r="X194" s="55"/>
      <c r="Y194" s="55"/>
      <c r="Z194" s="55"/>
      <c r="AA194" s="55"/>
      <c r="AB194" s="55"/>
      <c r="AC194" s="55"/>
      <c r="AD194" s="55"/>
      <c r="AE194" s="55"/>
      <c r="AF194" s="55"/>
      <c r="AG194" s="55"/>
      <c r="AH194" s="55"/>
      <c r="AI194" s="55"/>
      <c r="AJ194" s="55"/>
      <c r="AK194" s="55"/>
      <c r="AL194" s="55"/>
      <c r="AM194" s="55"/>
      <c r="AN194" s="55"/>
      <c r="AO194" s="55"/>
      <c r="AP194" s="55"/>
      <c r="AQ194" s="55"/>
      <c r="AR194" s="55"/>
      <c r="AS194" s="55"/>
      <c r="AT194" s="55"/>
      <c r="AU194" s="55"/>
      <c r="AV194" s="55"/>
      <c r="AW194" s="55"/>
      <c r="AX194" s="55"/>
      <c r="AY194" s="55"/>
      <c r="AZ194" s="55"/>
      <c r="BA194" s="55"/>
      <c r="BB194" s="55"/>
      <c r="BC194" s="55"/>
      <c r="BD194" s="55"/>
      <c r="BE194" s="55"/>
      <c r="BF194" s="55"/>
      <c r="BG194" s="55"/>
      <c r="BH194" s="55"/>
    </row>
    <row r="195" spans="1:60">
      <c r="A195" s="55"/>
      <c r="J195" s="55"/>
      <c r="K195" s="55"/>
      <c r="L195" s="55"/>
      <c r="M195" s="55"/>
      <c r="N195" s="55"/>
      <c r="O195" s="55"/>
      <c r="P195" s="55"/>
      <c r="Q195" s="55"/>
      <c r="R195" s="55"/>
      <c r="S195" s="55"/>
      <c r="T195" s="55"/>
      <c r="U195" s="55"/>
      <c r="V195" s="55"/>
      <c r="W195" s="55"/>
      <c r="X195" s="55"/>
      <c r="Y195" s="55"/>
      <c r="Z195" s="55"/>
      <c r="AA195" s="55"/>
      <c r="AB195" s="55"/>
      <c r="AC195" s="55"/>
      <c r="AD195" s="55"/>
      <c r="AE195" s="55"/>
      <c r="AF195" s="55"/>
      <c r="AG195" s="55"/>
      <c r="AH195" s="55"/>
      <c r="AI195" s="55"/>
      <c r="AJ195" s="55"/>
      <c r="AK195" s="55"/>
      <c r="AL195" s="55"/>
      <c r="AM195" s="55"/>
      <c r="AN195" s="55"/>
      <c r="AO195" s="55"/>
      <c r="AP195" s="55"/>
      <c r="AQ195" s="55"/>
      <c r="AR195" s="55"/>
      <c r="AS195" s="55"/>
      <c r="AT195" s="55"/>
      <c r="AU195" s="55"/>
      <c r="AV195" s="55"/>
      <c r="AW195" s="55"/>
      <c r="AX195" s="55"/>
      <c r="AY195" s="55"/>
      <c r="AZ195" s="55"/>
      <c r="BA195" s="55"/>
      <c r="BB195" s="55"/>
      <c r="BC195" s="55"/>
      <c r="BD195" s="55"/>
      <c r="BE195" s="55"/>
      <c r="BF195" s="55"/>
      <c r="BG195" s="55"/>
      <c r="BH195" s="55"/>
    </row>
    <row r="196" spans="1:60">
      <c r="A196" s="55"/>
      <c r="J196" s="55"/>
      <c r="K196" s="55"/>
      <c r="L196" s="55"/>
      <c r="M196" s="55"/>
      <c r="N196" s="55"/>
      <c r="O196" s="55"/>
      <c r="P196" s="55"/>
      <c r="Q196" s="55"/>
      <c r="R196" s="55"/>
      <c r="S196" s="55"/>
      <c r="T196" s="55"/>
      <c r="U196" s="55"/>
      <c r="V196" s="55"/>
      <c r="W196" s="55"/>
      <c r="X196" s="55"/>
      <c r="Y196" s="55"/>
      <c r="Z196" s="55"/>
      <c r="AA196" s="55"/>
      <c r="AB196" s="55"/>
      <c r="AC196" s="55"/>
      <c r="AD196" s="55"/>
      <c r="AE196" s="55"/>
      <c r="AF196" s="55"/>
      <c r="AG196" s="55"/>
      <c r="AH196" s="55"/>
      <c r="AI196" s="55"/>
      <c r="AJ196" s="55"/>
      <c r="AK196" s="55"/>
      <c r="AL196" s="55"/>
      <c r="AM196" s="55"/>
      <c r="AN196" s="55"/>
      <c r="AO196" s="55"/>
      <c r="AP196" s="55"/>
      <c r="AQ196" s="55"/>
      <c r="AR196" s="55"/>
      <c r="AS196" s="55"/>
      <c r="AT196" s="55"/>
      <c r="AU196" s="55"/>
      <c r="AV196" s="55"/>
      <c r="AW196" s="55"/>
      <c r="AX196" s="55"/>
      <c r="AY196" s="55"/>
      <c r="AZ196" s="55"/>
      <c r="BA196" s="55"/>
      <c r="BB196" s="55"/>
      <c r="BC196" s="55"/>
      <c r="BD196" s="55"/>
      <c r="BE196" s="55"/>
      <c r="BF196" s="55"/>
      <c r="BG196" s="55"/>
      <c r="BH196" s="55"/>
    </row>
    <row r="197" spans="1:60">
      <c r="A197" s="55"/>
      <c r="J197" s="55"/>
      <c r="K197" s="55"/>
      <c r="L197" s="55"/>
      <c r="M197" s="55"/>
      <c r="N197" s="55"/>
      <c r="O197" s="55"/>
      <c r="P197" s="55"/>
      <c r="Q197" s="55"/>
      <c r="R197" s="55"/>
      <c r="S197" s="55"/>
      <c r="T197" s="55"/>
      <c r="U197" s="55"/>
      <c r="V197" s="55"/>
      <c r="W197" s="55"/>
      <c r="X197" s="55"/>
      <c r="Y197" s="55"/>
      <c r="Z197" s="55"/>
      <c r="AA197" s="55"/>
      <c r="AB197" s="55"/>
      <c r="AC197" s="55"/>
      <c r="AD197" s="55"/>
      <c r="AE197" s="55"/>
      <c r="AF197" s="55"/>
      <c r="AG197" s="55"/>
      <c r="AH197" s="55"/>
      <c r="AI197" s="55"/>
      <c r="AJ197" s="55"/>
      <c r="AK197" s="55"/>
      <c r="AL197" s="55"/>
      <c r="AM197" s="55"/>
      <c r="AN197" s="55"/>
      <c r="AO197" s="55"/>
      <c r="AP197" s="55"/>
      <c r="AQ197" s="55"/>
      <c r="AR197" s="55"/>
      <c r="AS197" s="55"/>
      <c r="AT197" s="55"/>
      <c r="AU197" s="55"/>
      <c r="AV197" s="55"/>
      <c r="AW197" s="55"/>
      <c r="AX197" s="55"/>
      <c r="AY197" s="55"/>
      <c r="AZ197" s="55"/>
      <c r="BA197" s="55"/>
      <c r="BB197" s="55"/>
      <c r="BC197" s="55"/>
      <c r="BD197" s="55"/>
      <c r="BE197" s="55"/>
      <c r="BF197" s="55"/>
      <c r="BG197" s="55"/>
      <c r="BH197" s="55"/>
    </row>
    <row r="198" spans="1:60">
      <c r="A198" s="55"/>
      <c r="J198" s="55"/>
      <c r="K198" s="55"/>
      <c r="L198" s="55"/>
      <c r="M198" s="55"/>
      <c r="N198" s="55"/>
      <c r="O198" s="55"/>
      <c r="P198" s="55"/>
      <c r="Q198" s="55"/>
      <c r="R198" s="55"/>
      <c r="S198" s="55"/>
      <c r="T198" s="55"/>
      <c r="U198" s="55"/>
      <c r="V198" s="55"/>
      <c r="W198" s="55"/>
      <c r="X198" s="55"/>
      <c r="Y198" s="55"/>
      <c r="Z198" s="55"/>
      <c r="AA198" s="55"/>
      <c r="AB198" s="55"/>
      <c r="AC198" s="55"/>
      <c r="AD198" s="55"/>
      <c r="AE198" s="55"/>
      <c r="AF198" s="55"/>
      <c r="AG198" s="55"/>
      <c r="AH198" s="55"/>
      <c r="AI198" s="55"/>
      <c r="AJ198" s="55"/>
      <c r="AK198" s="55"/>
      <c r="AL198" s="55"/>
      <c r="AM198" s="55"/>
      <c r="AN198" s="55"/>
      <c r="AO198" s="55"/>
      <c r="AP198" s="55"/>
      <c r="AQ198" s="55"/>
      <c r="AR198" s="55"/>
      <c r="AS198" s="55"/>
      <c r="AT198" s="55"/>
      <c r="AU198" s="55"/>
      <c r="AV198" s="55"/>
      <c r="AW198" s="55"/>
      <c r="AX198" s="55"/>
      <c r="AY198" s="55"/>
      <c r="AZ198" s="55"/>
      <c r="BA198" s="55"/>
      <c r="BB198" s="55"/>
      <c r="BC198" s="55"/>
      <c r="BD198" s="55"/>
      <c r="BE198" s="55"/>
      <c r="BF198" s="55"/>
      <c r="BG198" s="55"/>
      <c r="BH198" s="55"/>
    </row>
    <row r="199" spans="1:60">
      <c r="A199" s="55"/>
      <c r="J199" s="55"/>
      <c r="K199" s="55"/>
      <c r="L199" s="55"/>
      <c r="M199" s="55"/>
      <c r="N199" s="55"/>
      <c r="O199" s="55"/>
      <c r="P199" s="55"/>
      <c r="Q199" s="55"/>
      <c r="R199" s="55"/>
      <c r="S199" s="55"/>
      <c r="T199" s="55"/>
      <c r="U199" s="55"/>
      <c r="V199" s="55"/>
      <c r="W199" s="55"/>
      <c r="X199" s="55"/>
      <c r="Y199" s="55"/>
      <c r="Z199" s="55"/>
      <c r="AA199" s="55"/>
      <c r="AB199" s="55"/>
      <c r="AC199" s="55"/>
      <c r="AD199" s="55"/>
      <c r="AE199" s="55"/>
      <c r="AF199" s="55"/>
      <c r="AG199" s="55"/>
      <c r="AH199" s="55"/>
      <c r="AI199" s="55"/>
      <c r="AJ199" s="55"/>
      <c r="AK199" s="55"/>
      <c r="AL199" s="55"/>
      <c r="AM199" s="55"/>
      <c r="AN199" s="55"/>
      <c r="AO199" s="55"/>
      <c r="AP199" s="55"/>
      <c r="AQ199" s="55"/>
      <c r="AR199" s="55"/>
      <c r="AS199" s="55"/>
      <c r="AT199" s="55"/>
      <c r="AU199" s="55"/>
      <c r="AV199" s="55"/>
      <c r="AW199" s="55"/>
      <c r="AX199" s="55"/>
      <c r="AY199" s="55"/>
      <c r="AZ199" s="55"/>
      <c r="BA199" s="55"/>
      <c r="BB199" s="55"/>
      <c r="BC199" s="55"/>
      <c r="BD199" s="55"/>
      <c r="BE199" s="55"/>
      <c r="BF199" s="55"/>
      <c r="BG199" s="55"/>
      <c r="BH199" s="55"/>
    </row>
    <row r="200" spans="1:60">
      <c r="A200" s="55"/>
      <c r="J200" s="55"/>
      <c r="K200" s="55"/>
      <c r="L200" s="55"/>
      <c r="M200" s="55"/>
      <c r="N200" s="55"/>
      <c r="O200" s="55"/>
      <c r="P200" s="55"/>
      <c r="Q200" s="55"/>
      <c r="R200" s="55"/>
      <c r="S200" s="55"/>
      <c r="T200" s="55"/>
      <c r="U200" s="55"/>
      <c r="V200" s="55"/>
      <c r="W200" s="55"/>
      <c r="X200" s="55"/>
      <c r="Y200" s="55"/>
      <c r="Z200" s="55"/>
      <c r="AA200" s="55"/>
      <c r="AB200" s="55"/>
      <c r="AC200" s="55"/>
      <c r="AD200" s="55"/>
      <c r="AE200" s="55"/>
      <c r="AF200" s="55"/>
      <c r="AG200" s="55"/>
      <c r="AH200" s="55"/>
      <c r="AI200" s="55"/>
      <c r="AJ200" s="55"/>
      <c r="AK200" s="55"/>
      <c r="AL200" s="55"/>
      <c r="AM200" s="55"/>
      <c r="AN200" s="55"/>
      <c r="AO200" s="55"/>
      <c r="AP200" s="55"/>
      <c r="AQ200" s="55"/>
      <c r="AR200" s="55"/>
      <c r="AS200" s="55"/>
      <c r="AT200" s="55"/>
      <c r="AU200" s="55"/>
      <c r="AV200" s="55"/>
      <c r="AW200" s="55"/>
      <c r="AX200" s="55"/>
      <c r="AY200" s="55"/>
      <c r="AZ200" s="55"/>
      <c r="BA200" s="55"/>
      <c r="BB200" s="55"/>
      <c r="BC200" s="55"/>
      <c r="BD200" s="55"/>
      <c r="BE200" s="55"/>
      <c r="BF200" s="55"/>
      <c r="BG200" s="55"/>
      <c r="BH200" s="55"/>
    </row>
    <row r="201" spans="1:60">
      <c r="A201" s="55"/>
      <c r="J201" s="55"/>
      <c r="K201" s="55"/>
      <c r="L201" s="55"/>
      <c r="M201" s="55"/>
      <c r="N201" s="55"/>
      <c r="O201" s="55"/>
      <c r="P201" s="55"/>
      <c r="Q201" s="55"/>
      <c r="R201" s="55"/>
      <c r="S201" s="55"/>
      <c r="T201" s="55"/>
      <c r="U201" s="55"/>
      <c r="V201" s="55"/>
      <c r="W201" s="55"/>
      <c r="X201" s="55"/>
      <c r="Y201" s="55"/>
      <c r="Z201" s="55"/>
      <c r="AA201" s="55"/>
      <c r="AB201" s="55"/>
      <c r="AC201" s="55"/>
      <c r="AD201" s="55"/>
      <c r="AE201" s="55"/>
      <c r="AF201" s="55"/>
      <c r="AG201" s="55"/>
      <c r="AH201" s="55"/>
      <c r="AI201" s="55"/>
      <c r="AJ201" s="55"/>
      <c r="AK201" s="55"/>
      <c r="AL201" s="55"/>
      <c r="AM201" s="55"/>
      <c r="AN201" s="55"/>
      <c r="AO201" s="55"/>
      <c r="AP201" s="55"/>
      <c r="AQ201" s="55"/>
      <c r="AR201" s="55"/>
      <c r="AS201" s="55"/>
      <c r="AT201" s="55"/>
      <c r="AU201" s="55"/>
      <c r="AV201" s="55"/>
      <c r="AW201" s="55"/>
      <c r="AX201" s="55"/>
      <c r="AY201" s="55"/>
      <c r="AZ201" s="55"/>
      <c r="BA201" s="55"/>
      <c r="BB201" s="55"/>
      <c r="BC201" s="55"/>
      <c r="BD201" s="55"/>
      <c r="BE201" s="55"/>
      <c r="BF201" s="55"/>
      <c r="BG201" s="55"/>
      <c r="BH201" s="55"/>
    </row>
    <row r="202" spans="1:60">
      <c r="A202" s="55"/>
      <c r="J202" s="55"/>
      <c r="K202" s="55"/>
      <c r="L202" s="55"/>
      <c r="M202" s="55"/>
      <c r="N202" s="55"/>
      <c r="O202" s="55"/>
      <c r="P202" s="55"/>
      <c r="Q202" s="55"/>
      <c r="R202" s="55"/>
      <c r="S202" s="55"/>
      <c r="T202" s="55"/>
      <c r="U202" s="55"/>
      <c r="V202" s="55"/>
      <c r="W202" s="55"/>
      <c r="X202" s="55"/>
      <c r="Y202" s="55"/>
      <c r="Z202" s="55"/>
      <c r="AA202" s="55"/>
      <c r="AB202" s="55"/>
      <c r="AC202" s="55"/>
      <c r="AD202" s="55"/>
      <c r="AE202" s="55"/>
      <c r="AF202" s="55"/>
      <c r="AG202" s="55"/>
      <c r="AH202" s="55"/>
      <c r="AI202" s="55"/>
      <c r="AJ202" s="55"/>
      <c r="AK202" s="55"/>
      <c r="AL202" s="55"/>
      <c r="AM202" s="55"/>
      <c r="AN202" s="55"/>
      <c r="AO202" s="55"/>
      <c r="AP202" s="55"/>
      <c r="AQ202" s="55"/>
      <c r="AR202" s="55"/>
      <c r="AS202" s="55"/>
      <c r="AT202" s="55"/>
      <c r="AU202" s="55"/>
      <c r="AV202" s="55"/>
      <c r="AW202" s="55"/>
      <c r="AX202" s="55"/>
      <c r="AY202" s="55"/>
      <c r="AZ202" s="55"/>
      <c r="BA202" s="55"/>
      <c r="BB202" s="55"/>
      <c r="BC202" s="55"/>
      <c r="BD202" s="55"/>
      <c r="BE202" s="55"/>
      <c r="BF202" s="55"/>
      <c r="BG202" s="55"/>
      <c r="BH202" s="55"/>
    </row>
    <row r="203" spans="1:60">
      <c r="A203" s="55"/>
      <c r="J203" s="55"/>
      <c r="K203" s="55"/>
      <c r="L203" s="55"/>
      <c r="M203" s="55"/>
      <c r="N203" s="55"/>
      <c r="O203" s="55"/>
      <c r="P203" s="55"/>
      <c r="Q203" s="55"/>
      <c r="R203" s="55"/>
      <c r="S203" s="55"/>
      <c r="T203" s="55"/>
      <c r="U203" s="55"/>
      <c r="V203" s="55"/>
      <c r="W203" s="55"/>
      <c r="X203" s="55"/>
      <c r="Y203" s="55"/>
      <c r="Z203" s="55"/>
      <c r="AA203" s="55"/>
      <c r="AB203" s="55"/>
      <c r="AC203" s="55"/>
      <c r="AD203" s="55"/>
      <c r="AE203" s="55"/>
      <c r="AF203" s="55"/>
      <c r="AG203" s="55"/>
      <c r="AH203" s="55"/>
      <c r="AI203" s="55"/>
      <c r="AJ203" s="55"/>
      <c r="AK203" s="55"/>
      <c r="AL203" s="55"/>
      <c r="AM203" s="55"/>
      <c r="AN203" s="55"/>
      <c r="AO203" s="55"/>
      <c r="AP203" s="55"/>
      <c r="AQ203" s="55"/>
      <c r="AR203" s="55"/>
      <c r="AS203" s="55"/>
      <c r="AT203" s="55"/>
      <c r="AU203" s="55"/>
      <c r="AV203" s="55"/>
      <c r="AW203" s="55"/>
      <c r="AX203" s="55"/>
      <c r="AY203" s="55"/>
      <c r="AZ203" s="55"/>
      <c r="BA203" s="55"/>
      <c r="BB203" s="55"/>
      <c r="BC203" s="55"/>
      <c r="BD203" s="55"/>
      <c r="BE203" s="55"/>
      <c r="BF203" s="55"/>
      <c r="BG203" s="55"/>
      <c r="BH203" s="55"/>
    </row>
    <row r="204" spans="1:60">
      <c r="A204" s="55"/>
      <c r="J204" s="55"/>
      <c r="K204" s="55"/>
      <c r="L204" s="55"/>
      <c r="M204" s="55"/>
      <c r="N204" s="55"/>
      <c r="O204" s="55"/>
      <c r="P204" s="55"/>
      <c r="Q204" s="55"/>
      <c r="R204" s="55"/>
      <c r="S204" s="55"/>
      <c r="T204" s="55"/>
      <c r="U204" s="55"/>
      <c r="V204" s="55"/>
      <c r="W204" s="55"/>
      <c r="X204" s="55"/>
      <c r="Y204" s="55"/>
      <c r="Z204" s="55"/>
      <c r="AA204" s="55"/>
      <c r="AB204" s="55"/>
      <c r="AC204" s="55"/>
      <c r="AD204" s="55"/>
      <c r="AE204" s="55"/>
      <c r="AF204" s="55"/>
      <c r="AG204" s="55"/>
      <c r="AH204" s="55"/>
      <c r="AI204" s="55"/>
      <c r="AJ204" s="55"/>
      <c r="AK204" s="55"/>
      <c r="AL204" s="55"/>
      <c r="AM204" s="55"/>
      <c r="AN204" s="55"/>
      <c r="AO204" s="55"/>
      <c r="AP204" s="55"/>
      <c r="AQ204" s="55"/>
      <c r="AR204" s="55"/>
      <c r="AS204" s="55"/>
      <c r="AT204" s="55"/>
      <c r="AU204" s="55"/>
      <c r="AV204" s="55"/>
      <c r="AW204" s="55"/>
      <c r="AX204" s="55"/>
      <c r="AY204" s="55"/>
      <c r="AZ204" s="55"/>
      <c r="BA204" s="55"/>
      <c r="BB204" s="55"/>
      <c r="BC204" s="55"/>
      <c r="BD204" s="55"/>
      <c r="BE204" s="55"/>
      <c r="BF204" s="55"/>
      <c r="BG204" s="55"/>
      <c r="BH204" s="55"/>
    </row>
    <row r="205" spans="1:60">
      <c r="A205" s="55"/>
      <c r="J205" s="55"/>
      <c r="K205" s="55"/>
      <c r="L205" s="55"/>
      <c r="M205" s="55"/>
      <c r="N205" s="55"/>
      <c r="O205" s="55"/>
      <c r="P205" s="55"/>
      <c r="Q205" s="55"/>
      <c r="R205" s="55"/>
      <c r="S205" s="55"/>
      <c r="T205" s="55"/>
      <c r="U205" s="55"/>
      <c r="V205" s="55"/>
      <c r="W205" s="55"/>
      <c r="X205" s="55"/>
      <c r="Y205" s="55"/>
      <c r="Z205" s="55"/>
      <c r="AA205" s="55"/>
      <c r="AB205" s="55"/>
      <c r="AC205" s="55"/>
      <c r="AD205" s="55"/>
      <c r="AE205" s="55"/>
      <c r="AF205" s="55"/>
      <c r="AG205" s="55"/>
      <c r="AH205" s="55"/>
      <c r="AI205" s="55"/>
      <c r="AJ205" s="55"/>
      <c r="AK205" s="55"/>
      <c r="AL205" s="55"/>
      <c r="AM205" s="55"/>
      <c r="AN205" s="55"/>
      <c r="AO205" s="55"/>
      <c r="AP205" s="55"/>
      <c r="AQ205" s="55"/>
      <c r="AR205" s="55"/>
      <c r="AS205" s="55"/>
      <c r="AT205" s="55"/>
      <c r="AU205" s="55"/>
      <c r="AV205" s="55"/>
      <c r="AW205" s="55"/>
      <c r="AX205" s="55"/>
      <c r="AY205" s="55"/>
      <c r="AZ205" s="55"/>
      <c r="BA205" s="55"/>
      <c r="BB205" s="55"/>
      <c r="BC205" s="55"/>
      <c r="BD205" s="55"/>
      <c r="BE205" s="55"/>
      <c r="BF205" s="55"/>
      <c r="BG205" s="55"/>
      <c r="BH205" s="55"/>
    </row>
    <row r="206" spans="1:60">
      <c r="A206" s="55"/>
      <c r="J206" s="55"/>
      <c r="K206" s="55"/>
      <c r="L206" s="55"/>
      <c r="M206" s="55"/>
      <c r="N206" s="55"/>
      <c r="O206" s="55"/>
      <c r="P206" s="55"/>
      <c r="Q206" s="55"/>
      <c r="R206" s="55"/>
      <c r="S206" s="55"/>
      <c r="T206" s="55"/>
      <c r="U206" s="55"/>
      <c r="V206" s="55"/>
      <c r="W206" s="55"/>
      <c r="X206" s="55"/>
      <c r="Y206" s="55"/>
      <c r="Z206" s="55"/>
      <c r="AA206" s="55"/>
      <c r="AB206" s="55"/>
      <c r="AC206" s="55"/>
      <c r="AD206" s="55"/>
      <c r="AE206" s="55"/>
      <c r="AF206" s="55"/>
      <c r="AG206" s="55"/>
      <c r="AH206" s="55"/>
      <c r="AI206" s="55"/>
      <c r="AJ206" s="55"/>
      <c r="AK206" s="55"/>
      <c r="AL206" s="55"/>
      <c r="AM206" s="55"/>
      <c r="AN206" s="55"/>
      <c r="AO206" s="55"/>
      <c r="AP206" s="55"/>
      <c r="AQ206" s="55"/>
      <c r="AR206" s="55"/>
      <c r="AS206" s="55"/>
      <c r="AT206" s="55"/>
      <c r="AU206" s="55"/>
      <c r="AV206" s="55"/>
      <c r="AW206" s="55"/>
      <c r="AX206" s="55"/>
      <c r="AY206" s="55"/>
      <c r="AZ206" s="55"/>
      <c r="BA206" s="55"/>
      <c r="BB206" s="55"/>
      <c r="BC206" s="55"/>
      <c r="BD206" s="55"/>
      <c r="BE206" s="55"/>
      <c r="BF206" s="55"/>
      <c r="BG206" s="55"/>
      <c r="BH206" s="55"/>
    </row>
    <row r="207" spans="1:60">
      <c r="A207" s="55"/>
      <c r="J207" s="55"/>
      <c r="K207" s="55"/>
      <c r="L207" s="55"/>
      <c r="M207" s="55"/>
      <c r="N207" s="55"/>
      <c r="O207" s="55"/>
      <c r="P207" s="55"/>
      <c r="Q207" s="55"/>
      <c r="R207" s="55"/>
      <c r="S207" s="55"/>
      <c r="T207" s="55"/>
      <c r="U207" s="55"/>
      <c r="V207" s="55"/>
      <c r="W207" s="55"/>
      <c r="X207" s="55"/>
      <c r="Y207" s="55"/>
      <c r="Z207" s="55"/>
      <c r="AA207" s="55"/>
      <c r="AB207" s="55"/>
      <c r="AC207" s="55"/>
      <c r="AD207" s="55"/>
      <c r="AE207" s="55"/>
      <c r="AF207" s="55"/>
      <c r="AG207" s="55"/>
      <c r="AH207" s="55"/>
      <c r="AI207" s="55"/>
      <c r="AJ207" s="55"/>
      <c r="AK207" s="55"/>
      <c r="AL207" s="55"/>
      <c r="AM207" s="55"/>
      <c r="AN207" s="55"/>
      <c r="AO207" s="55"/>
      <c r="AP207" s="55"/>
      <c r="AQ207" s="55"/>
      <c r="AR207" s="55"/>
      <c r="AS207" s="55"/>
      <c r="AT207" s="55"/>
      <c r="AU207" s="55"/>
      <c r="AV207" s="55"/>
      <c r="AW207" s="55"/>
      <c r="AX207" s="55"/>
      <c r="AY207" s="55"/>
      <c r="AZ207" s="55"/>
      <c r="BA207" s="55"/>
      <c r="BB207" s="55"/>
      <c r="BC207" s="55"/>
      <c r="BD207" s="55"/>
      <c r="BE207" s="55"/>
      <c r="BF207" s="55"/>
      <c r="BG207" s="55"/>
      <c r="BH207" s="55"/>
    </row>
    <row r="208" spans="1:60">
      <c r="A208" s="55"/>
      <c r="J208" s="55"/>
      <c r="K208" s="55"/>
      <c r="L208" s="55"/>
      <c r="M208" s="55"/>
      <c r="N208" s="55"/>
      <c r="O208" s="55"/>
      <c r="P208" s="55"/>
      <c r="Q208" s="55"/>
      <c r="R208" s="55"/>
      <c r="S208" s="55"/>
      <c r="T208" s="55"/>
      <c r="U208" s="55"/>
      <c r="V208" s="55"/>
      <c r="W208" s="55"/>
      <c r="X208" s="55"/>
      <c r="Y208" s="55"/>
      <c r="Z208" s="55"/>
      <c r="AA208" s="55"/>
      <c r="AB208" s="55"/>
      <c r="AC208" s="55"/>
      <c r="AD208" s="55"/>
      <c r="AE208" s="55"/>
      <c r="AF208" s="55"/>
      <c r="AG208" s="55"/>
      <c r="AH208" s="55"/>
      <c r="AI208" s="55"/>
      <c r="AJ208" s="55"/>
      <c r="AK208" s="55"/>
      <c r="AL208" s="55"/>
      <c r="AM208" s="55"/>
      <c r="AN208" s="55"/>
      <c r="AO208" s="55"/>
      <c r="AP208" s="55"/>
      <c r="AQ208" s="55"/>
      <c r="AR208" s="55"/>
      <c r="AS208" s="55"/>
      <c r="AT208" s="55"/>
      <c r="AU208" s="55"/>
      <c r="AV208" s="55"/>
      <c r="AW208" s="55"/>
      <c r="AX208" s="55"/>
      <c r="AY208" s="55"/>
      <c r="AZ208" s="55"/>
      <c r="BA208" s="55"/>
      <c r="BB208" s="55"/>
      <c r="BC208" s="55"/>
      <c r="BD208" s="55"/>
      <c r="BE208" s="55"/>
      <c r="BF208" s="55"/>
      <c r="BG208" s="55"/>
      <c r="BH208" s="55"/>
    </row>
    <row r="209" spans="1:60">
      <c r="A209" s="55"/>
      <c r="J209" s="55"/>
      <c r="K209" s="55"/>
      <c r="L209" s="55"/>
      <c r="M209" s="55"/>
      <c r="N209" s="55"/>
      <c r="O209" s="55"/>
      <c r="P209" s="55"/>
      <c r="Q209" s="55"/>
      <c r="R209" s="55"/>
      <c r="S209" s="55"/>
      <c r="T209" s="55"/>
      <c r="U209" s="55"/>
      <c r="V209" s="55"/>
      <c r="W209" s="55"/>
      <c r="X209" s="55"/>
      <c r="Y209" s="55"/>
      <c r="Z209" s="55"/>
      <c r="AA209" s="55"/>
      <c r="AB209" s="55"/>
      <c r="AC209" s="55"/>
      <c r="AD209" s="55"/>
      <c r="AE209" s="55"/>
      <c r="AF209" s="55"/>
      <c r="AG209" s="55"/>
      <c r="AH209" s="55"/>
      <c r="AI209" s="55"/>
      <c r="AJ209" s="55"/>
      <c r="AK209" s="55"/>
      <c r="AL209" s="55"/>
      <c r="AM209" s="55"/>
      <c r="AN209" s="55"/>
      <c r="AO209" s="55"/>
      <c r="AP209" s="55"/>
      <c r="AQ209" s="55"/>
      <c r="AR209" s="55"/>
      <c r="AS209" s="55"/>
      <c r="AT209" s="55"/>
      <c r="AU209" s="55"/>
      <c r="AV209" s="55"/>
      <c r="AW209" s="55"/>
      <c r="AX209" s="55"/>
      <c r="AY209" s="55"/>
      <c r="AZ209" s="55"/>
      <c r="BA209" s="55"/>
      <c r="BB209" s="55"/>
      <c r="BC209" s="55"/>
      <c r="BD209" s="55"/>
      <c r="BE209" s="55"/>
      <c r="BF209" s="55"/>
      <c r="BG209" s="55"/>
      <c r="BH209" s="55"/>
    </row>
    <row r="210" spans="1:60">
      <c r="A210" s="55"/>
      <c r="J210" s="55"/>
      <c r="K210" s="55"/>
      <c r="L210" s="55"/>
      <c r="M210" s="55"/>
      <c r="N210" s="55"/>
      <c r="O210" s="55"/>
      <c r="P210" s="55"/>
      <c r="Q210" s="55"/>
      <c r="R210" s="55"/>
      <c r="S210" s="55"/>
      <c r="T210" s="55"/>
      <c r="U210" s="55"/>
      <c r="V210" s="55"/>
      <c r="W210" s="55"/>
      <c r="X210" s="55"/>
      <c r="Y210" s="55"/>
      <c r="Z210" s="55"/>
      <c r="AA210" s="55"/>
      <c r="AB210" s="55"/>
      <c r="AC210" s="55"/>
      <c r="AD210" s="55"/>
      <c r="AE210" s="55"/>
      <c r="AF210" s="55"/>
      <c r="AG210" s="55"/>
      <c r="AH210" s="55"/>
      <c r="AI210" s="55"/>
      <c r="AJ210" s="55"/>
      <c r="AK210" s="55"/>
      <c r="AL210" s="55"/>
      <c r="AM210" s="55"/>
      <c r="AN210" s="55"/>
      <c r="AO210" s="55"/>
      <c r="AP210" s="55"/>
      <c r="AQ210" s="55"/>
      <c r="AR210" s="55"/>
      <c r="AS210" s="55"/>
      <c r="AT210" s="55"/>
      <c r="AU210" s="55"/>
      <c r="AV210" s="55"/>
      <c r="AW210" s="55"/>
      <c r="AX210" s="55"/>
      <c r="AY210" s="55"/>
      <c r="AZ210" s="55"/>
      <c r="BA210" s="55"/>
      <c r="BB210" s="55"/>
      <c r="BC210" s="55"/>
      <c r="BD210" s="55"/>
      <c r="BE210" s="55"/>
      <c r="BF210" s="55"/>
      <c r="BG210" s="55"/>
      <c r="BH210" s="55"/>
    </row>
    <row r="211" spans="1:60">
      <c r="A211" s="55"/>
      <c r="J211" s="55"/>
      <c r="K211" s="55"/>
      <c r="L211" s="55"/>
      <c r="M211" s="55"/>
      <c r="N211" s="55"/>
      <c r="O211" s="55"/>
      <c r="P211" s="55"/>
      <c r="Q211" s="55"/>
      <c r="R211" s="55"/>
      <c r="S211" s="55"/>
      <c r="T211" s="55"/>
      <c r="U211" s="55"/>
      <c r="V211" s="55"/>
      <c r="W211" s="55"/>
      <c r="X211" s="55"/>
      <c r="Y211" s="55"/>
      <c r="Z211" s="55"/>
      <c r="AA211" s="55"/>
      <c r="AB211" s="55"/>
      <c r="AC211" s="55"/>
      <c r="AD211" s="55"/>
      <c r="AE211" s="55"/>
      <c r="AF211" s="55"/>
      <c r="AG211" s="55"/>
      <c r="AH211" s="55"/>
      <c r="AI211" s="55"/>
      <c r="AJ211" s="55"/>
      <c r="AK211" s="55"/>
      <c r="AL211" s="55"/>
      <c r="AM211" s="55"/>
      <c r="AN211" s="55"/>
      <c r="AO211" s="55"/>
      <c r="AP211" s="55"/>
      <c r="AQ211" s="55"/>
      <c r="AR211" s="55"/>
      <c r="AS211" s="55"/>
      <c r="AT211" s="55"/>
      <c r="AU211" s="55"/>
      <c r="AV211" s="55"/>
      <c r="AW211" s="55"/>
      <c r="AX211" s="55"/>
      <c r="AY211" s="55"/>
      <c r="AZ211" s="55"/>
      <c r="BA211" s="55"/>
      <c r="BB211" s="55"/>
      <c r="BC211" s="55"/>
      <c r="BD211" s="55"/>
      <c r="BE211" s="55"/>
      <c r="BF211" s="55"/>
      <c r="BG211" s="55"/>
      <c r="BH211" s="55"/>
    </row>
    <row r="212" spans="1:60">
      <c r="A212" s="55"/>
      <c r="J212" s="55"/>
      <c r="K212" s="55"/>
      <c r="L212" s="55"/>
      <c r="M212" s="55"/>
      <c r="N212" s="55"/>
      <c r="O212" s="55"/>
      <c r="P212" s="55"/>
      <c r="Q212" s="55"/>
      <c r="R212" s="55"/>
      <c r="S212" s="55"/>
      <c r="T212" s="55"/>
      <c r="U212" s="55"/>
      <c r="V212" s="55"/>
      <c r="W212" s="55"/>
      <c r="X212" s="55"/>
      <c r="Y212" s="55"/>
      <c r="Z212" s="55"/>
      <c r="AA212" s="55"/>
      <c r="AB212" s="55"/>
      <c r="AC212" s="55"/>
      <c r="AD212" s="55"/>
      <c r="AE212" s="55"/>
      <c r="AF212" s="55"/>
      <c r="AG212" s="55"/>
      <c r="AH212" s="55"/>
      <c r="AI212" s="55"/>
      <c r="AJ212" s="55"/>
      <c r="AK212" s="55"/>
      <c r="AL212" s="55"/>
      <c r="AM212" s="55"/>
      <c r="AN212" s="55"/>
      <c r="AO212" s="55"/>
      <c r="AP212" s="55"/>
      <c r="AQ212" s="55"/>
      <c r="AR212" s="55"/>
      <c r="AS212" s="55"/>
      <c r="AT212" s="55"/>
      <c r="AU212" s="55"/>
      <c r="AV212" s="55"/>
      <c r="AW212" s="55"/>
      <c r="AX212" s="55"/>
      <c r="AY212" s="55"/>
      <c r="AZ212" s="55"/>
      <c r="BA212" s="55"/>
      <c r="BB212" s="55"/>
      <c r="BC212" s="55"/>
      <c r="BD212" s="55"/>
      <c r="BE212" s="55"/>
      <c r="BF212" s="55"/>
      <c r="BG212" s="55"/>
      <c r="BH212" s="55"/>
    </row>
    <row r="213" spans="1:60">
      <c r="A213" s="55"/>
      <c r="J213" s="55"/>
      <c r="K213" s="55"/>
      <c r="L213" s="55"/>
      <c r="M213" s="55"/>
      <c r="N213" s="55"/>
      <c r="O213" s="55"/>
      <c r="P213" s="55"/>
      <c r="Q213" s="55"/>
      <c r="R213" s="55"/>
      <c r="S213" s="55"/>
      <c r="T213" s="55"/>
      <c r="U213" s="55"/>
      <c r="V213" s="55"/>
      <c r="W213" s="55"/>
      <c r="X213" s="55"/>
      <c r="Y213" s="55"/>
      <c r="Z213" s="55"/>
      <c r="AA213" s="55"/>
      <c r="AB213" s="55"/>
      <c r="AC213" s="55"/>
      <c r="AD213" s="55"/>
      <c r="AE213" s="55"/>
      <c r="AF213" s="55"/>
      <c r="AG213" s="55"/>
      <c r="AH213" s="55"/>
      <c r="AI213" s="55"/>
      <c r="AJ213" s="55"/>
      <c r="AK213" s="55"/>
      <c r="AL213" s="55"/>
      <c r="AM213" s="55"/>
      <c r="AN213" s="55"/>
      <c r="AO213" s="55"/>
      <c r="AP213" s="55"/>
      <c r="AQ213" s="55"/>
      <c r="AR213" s="55"/>
      <c r="AS213" s="55"/>
      <c r="AT213" s="55"/>
      <c r="AU213" s="55"/>
      <c r="AV213" s="55"/>
      <c r="AW213" s="55"/>
      <c r="AX213" s="55"/>
      <c r="AY213" s="55"/>
      <c r="AZ213" s="55"/>
      <c r="BA213" s="55"/>
      <c r="BB213" s="55"/>
      <c r="BC213" s="55"/>
      <c r="BD213" s="55"/>
      <c r="BE213" s="55"/>
      <c r="BF213" s="55"/>
      <c r="BG213" s="55"/>
      <c r="BH213" s="55"/>
    </row>
    <row r="214" spans="1:60">
      <c r="A214" s="55"/>
      <c r="J214" s="55"/>
      <c r="K214" s="55"/>
      <c r="L214" s="55"/>
      <c r="M214" s="55"/>
      <c r="N214" s="55"/>
      <c r="O214" s="55"/>
      <c r="P214" s="55"/>
      <c r="Q214" s="55"/>
      <c r="R214" s="55"/>
      <c r="S214" s="55"/>
      <c r="T214" s="55"/>
      <c r="U214" s="55"/>
      <c r="V214" s="55"/>
      <c r="W214" s="55"/>
      <c r="X214" s="55"/>
      <c r="Y214" s="55"/>
      <c r="Z214" s="55"/>
      <c r="AA214" s="55"/>
      <c r="AB214" s="55"/>
      <c r="AC214" s="55"/>
      <c r="AD214" s="55"/>
      <c r="AE214" s="55"/>
      <c r="AF214" s="55"/>
      <c r="AG214" s="55"/>
      <c r="AH214" s="55"/>
      <c r="AI214" s="55"/>
      <c r="AJ214" s="55"/>
      <c r="AK214" s="55"/>
      <c r="AL214" s="55"/>
      <c r="AM214" s="55"/>
      <c r="AN214" s="55"/>
      <c r="AO214" s="55"/>
      <c r="AP214" s="55"/>
      <c r="AQ214" s="55"/>
      <c r="AR214" s="55"/>
      <c r="AS214" s="55"/>
      <c r="AT214" s="55"/>
      <c r="AU214" s="55"/>
      <c r="AV214" s="55"/>
      <c r="AW214" s="55"/>
      <c r="AX214" s="55"/>
      <c r="AY214" s="55"/>
      <c r="AZ214" s="55"/>
      <c r="BA214" s="55"/>
      <c r="BB214" s="55"/>
      <c r="BC214" s="55"/>
      <c r="BD214" s="55"/>
      <c r="BE214" s="55"/>
      <c r="BF214" s="55"/>
      <c r="BG214" s="55"/>
      <c r="BH214" s="55"/>
    </row>
    <row r="215" spans="1:60">
      <c r="A215" s="55"/>
      <c r="J215" s="55"/>
      <c r="K215" s="55"/>
      <c r="L215" s="55"/>
      <c r="M215" s="55"/>
      <c r="N215" s="55"/>
      <c r="O215" s="55"/>
      <c r="P215" s="55"/>
      <c r="Q215" s="55"/>
      <c r="R215" s="55"/>
      <c r="S215" s="55"/>
      <c r="T215" s="55"/>
      <c r="U215" s="55"/>
      <c r="V215" s="55"/>
      <c r="W215" s="55"/>
      <c r="X215" s="55"/>
      <c r="Y215" s="55"/>
      <c r="Z215" s="55"/>
      <c r="AA215" s="55"/>
      <c r="AB215" s="55"/>
      <c r="AC215" s="55"/>
      <c r="AD215" s="55"/>
      <c r="AE215" s="55"/>
      <c r="AF215" s="55"/>
      <c r="AG215" s="55"/>
      <c r="AH215" s="55"/>
      <c r="AI215" s="55"/>
      <c r="AJ215" s="55"/>
      <c r="AK215" s="55"/>
      <c r="AL215" s="55"/>
      <c r="AM215" s="55"/>
      <c r="AN215" s="55"/>
      <c r="AO215" s="55"/>
      <c r="AP215" s="55"/>
      <c r="AQ215" s="55"/>
      <c r="AR215" s="55"/>
      <c r="AS215" s="55"/>
      <c r="AT215" s="55"/>
      <c r="AU215" s="55"/>
      <c r="AV215" s="55"/>
      <c r="AW215" s="55"/>
      <c r="AX215" s="55"/>
      <c r="AY215" s="55"/>
      <c r="AZ215" s="55"/>
      <c r="BA215" s="55"/>
      <c r="BB215" s="55"/>
      <c r="BC215" s="55"/>
      <c r="BD215" s="55"/>
      <c r="BE215" s="55"/>
      <c r="BF215" s="55"/>
      <c r="BG215" s="55"/>
      <c r="BH215" s="55"/>
    </row>
    <row r="216" spans="1:60">
      <c r="A216" s="55"/>
      <c r="J216" s="55"/>
      <c r="K216" s="55"/>
      <c r="L216" s="55"/>
      <c r="M216" s="55"/>
      <c r="N216" s="55"/>
      <c r="O216" s="55"/>
      <c r="P216" s="55"/>
      <c r="Q216" s="55"/>
      <c r="R216" s="55"/>
      <c r="S216" s="55"/>
      <c r="T216" s="55"/>
      <c r="U216" s="55"/>
      <c r="V216" s="55"/>
      <c r="W216" s="55"/>
      <c r="X216" s="55"/>
      <c r="Y216" s="55"/>
      <c r="Z216" s="55"/>
      <c r="AA216" s="55"/>
      <c r="AB216" s="55"/>
      <c r="AC216" s="55"/>
      <c r="AD216" s="55"/>
      <c r="AE216" s="55"/>
      <c r="AF216" s="55"/>
      <c r="AG216" s="55"/>
      <c r="AH216" s="55"/>
      <c r="AI216" s="55"/>
      <c r="AJ216" s="55"/>
      <c r="AK216" s="55"/>
      <c r="AL216" s="55"/>
      <c r="AM216" s="55"/>
      <c r="AN216" s="55"/>
      <c r="AO216" s="55"/>
      <c r="AP216" s="55"/>
      <c r="AQ216" s="55"/>
      <c r="AR216" s="55"/>
      <c r="AS216" s="55"/>
      <c r="AT216" s="55"/>
      <c r="AU216" s="55"/>
      <c r="AV216" s="55"/>
      <c r="AW216" s="55"/>
      <c r="AX216" s="55"/>
      <c r="AY216" s="55"/>
      <c r="AZ216" s="55"/>
      <c r="BA216" s="55"/>
      <c r="BB216" s="55"/>
      <c r="BC216" s="55"/>
      <c r="BD216" s="55"/>
      <c r="BE216" s="55"/>
      <c r="BF216" s="55"/>
      <c r="BG216" s="55"/>
      <c r="BH216" s="55"/>
    </row>
    <row r="217" spans="1:60">
      <c r="A217" s="55"/>
      <c r="J217" s="55"/>
      <c r="K217" s="55"/>
      <c r="L217" s="55"/>
      <c r="M217" s="55"/>
      <c r="N217" s="55"/>
      <c r="O217" s="55"/>
      <c r="P217" s="55"/>
      <c r="Q217" s="55"/>
      <c r="R217" s="55"/>
      <c r="S217" s="55"/>
      <c r="T217" s="55"/>
      <c r="U217" s="55"/>
      <c r="V217" s="55"/>
      <c r="W217" s="55"/>
      <c r="X217" s="55"/>
      <c r="Y217" s="55"/>
      <c r="Z217" s="55"/>
      <c r="AA217" s="55"/>
      <c r="AB217" s="55"/>
      <c r="AC217" s="55"/>
      <c r="AD217" s="55"/>
      <c r="AE217" s="55"/>
      <c r="AF217" s="55"/>
      <c r="AG217" s="55"/>
      <c r="AH217" s="55"/>
      <c r="AI217" s="55"/>
      <c r="AJ217" s="55"/>
      <c r="AK217" s="55"/>
      <c r="AL217" s="55"/>
      <c r="AM217" s="55"/>
      <c r="AN217" s="55"/>
      <c r="AO217" s="55"/>
      <c r="AP217" s="55"/>
      <c r="AQ217" s="55"/>
      <c r="AR217" s="55"/>
      <c r="AS217" s="55"/>
      <c r="AT217" s="55"/>
      <c r="AU217" s="55"/>
      <c r="AV217" s="55"/>
      <c r="AW217" s="55"/>
      <c r="AX217" s="55"/>
      <c r="AY217" s="55"/>
      <c r="AZ217" s="55"/>
      <c r="BA217" s="55"/>
      <c r="BB217" s="55"/>
      <c r="BC217" s="55"/>
      <c r="BD217" s="55"/>
      <c r="BE217" s="55"/>
      <c r="BF217" s="55"/>
      <c r="BG217" s="55"/>
      <c r="BH217" s="55"/>
    </row>
    <row r="218" spans="1:60">
      <c r="A218" s="55"/>
      <c r="J218" s="55"/>
      <c r="K218" s="55"/>
      <c r="L218" s="55"/>
      <c r="M218" s="55"/>
      <c r="N218" s="55"/>
      <c r="O218" s="55"/>
      <c r="P218" s="55"/>
      <c r="Q218" s="55"/>
      <c r="R218" s="55"/>
      <c r="S218" s="55"/>
      <c r="T218" s="55"/>
      <c r="U218" s="55"/>
      <c r="V218" s="55"/>
      <c r="W218" s="55"/>
      <c r="X218" s="55"/>
      <c r="Y218" s="55"/>
      <c r="Z218" s="55"/>
      <c r="AA218" s="55"/>
      <c r="AB218" s="55"/>
      <c r="AC218" s="55"/>
      <c r="AD218" s="55"/>
      <c r="AE218" s="55"/>
      <c r="AF218" s="55"/>
      <c r="AG218" s="55"/>
      <c r="AH218" s="55"/>
      <c r="AI218" s="55"/>
      <c r="AJ218" s="55"/>
      <c r="AK218" s="55"/>
      <c r="AL218" s="55"/>
      <c r="AM218" s="55"/>
      <c r="AN218" s="55"/>
      <c r="AO218" s="55"/>
      <c r="AP218" s="55"/>
      <c r="AQ218" s="55"/>
      <c r="AR218" s="55"/>
      <c r="AS218" s="55"/>
      <c r="AT218" s="55"/>
      <c r="AU218" s="55"/>
      <c r="AV218" s="55"/>
      <c r="AW218" s="55"/>
      <c r="AX218" s="55"/>
      <c r="AY218" s="55"/>
      <c r="AZ218" s="55"/>
      <c r="BA218" s="55"/>
      <c r="BB218" s="55"/>
      <c r="BC218" s="55"/>
      <c r="BD218" s="55"/>
      <c r="BE218" s="55"/>
      <c r="BF218" s="55"/>
      <c r="BG218" s="55"/>
      <c r="BH218" s="55"/>
    </row>
    <row r="219" spans="1:60">
      <c r="A219" s="55"/>
      <c r="J219" s="55"/>
      <c r="K219" s="55"/>
      <c r="L219" s="55"/>
      <c r="M219" s="55"/>
      <c r="N219" s="55"/>
      <c r="O219" s="55"/>
      <c r="P219" s="55"/>
      <c r="Q219" s="55"/>
      <c r="R219" s="55"/>
      <c r="S219" s="55"/>
      <c r="T219" s="55"/>
      <c r="U219" s="55"/>
      <c r="V219" s="55"/>
      <c r="W219" s="55"/>
      <c r="X219" s="55"/>
      <c r="Y219" s="55"/>
      <c r="Z219" s="55"/>
      <c r="AA219" s="55"/>
      <c r="AB219" s="55"/>
      <c r="AC219" s="55"/>
      <c r="AD219" s="55"/>
      <c r="AE219" s="55"/>
      <c r="AF219" s="55"/>
      <c r="AG219" s="55"/>
      <c r="AH219" s="55"/>
      <c r="AI219" s="55"/>
      <c r="AJ219" s="55"/>
      <c r="AK219" s="55"/>
      <c r="AL219" s="55"/>
      <c r="AM219" s="55"/>
      <c r="AN219" s="55"/>
      <c r="AO219" s="55"/>
      <c r="AP219" s="55"/>
      <c r="AQ219" s="55"/>
      <c r="AR219" s="55"/>
      <c r="AS219" s="55"/>
      <c r="AT219" s="55"/>
      <c r="AU219" s="55"/>
      <c r="AV219" s="55"/>
      <c r="AW219" s="55"/>
      <c r="AX219" s="55"/>
      <c r="AY219" s="55"/>
      <c r="AZ219" s="55"/>
      <c r="BA219" s="55"/>
      <c r="BB219" s="55"/>
      <c r="BC219" s="55"/>
      <c r="BD219" s="55"/>
      <c r="BE219" s="55"/>
      <c r="BF219" s="55"/>
      <c r="BG219" s="55"/>
      <c r="BH219" s="55"/>
    </row>
    <row r="220" spans="1:60">
      <c r="A220" s="55"/>
      <c r="J220" s="55"/>
      <c r="K220" s="55"/>
      <c r="L220" s="55"/>
      <c r="M220" s="55"/>
      <c r="N220" s="55"/>
      <c r="O220" s="55"/>
      <c r="P220" s="55"/>
      <c r="Q220" s="55"/>
      <c r="R220" s="55"/>
      <c r="S220" s="55"/>
      <c r="T220" s="55"/>
      <c r="U220" s="55"/>
      <c r="V220" s="55"/>
      <c r="W220" s="55"/>
      <c r="X220" s="55"/>
      <c r="Y220" s="55"/>
      <c r="Z220" s="55"/>
      <c r="AA220" s="55"/>
      <c r="AB220" s="55"/>
      <c r="AC220" s="55"/>
      <c r="AD220" s="55"/>
      <c r="AE220" s="55"/>
      <c r="AF220" s="55"/>
      <c r="AG220" s="55"/>
      <c r="AH220" s="55"/>
      <c r="AI220" s="55"/>
      <c r="AJ220" s="55"/>
      <c r="AK220" s="55"/>
      <c r="AL220" s="55"/>
      <c r="AM220" s="55"/>
      <c r="AN220" s="55"/>
      <c r="AO220" s="55"/>
      <c r="AP220" s="55"/>
      <c r="AQ220" s="55"/>
      <c r="AR220" s="55"/>
      <c r="AS220" s="55"/>
      <c r="AT220" s="55"/>
      <c r="AU220" s="55"/>
      <c r="AV220" s="55"/>
      <c r="AW220" s="55"/>
      <c r="AX220" s="55"/>
      <c r="AY220" s="55"/>
      <c r="AZ220" s="55"/>
      <c r="BA220" s="55"/>
      <c r="BB220" s="55"/>
      <c r="BC220" s="55"/>
      <c r="BD220" s="55"/>
      <c r="BE220" s="55"/>
      <c r="BF220" s="55"/>
      <c r="BG220" s="55"/>
      <c r="BH220" s="55"/>
    </row>
    <row r="221" spans="1:60">
      <c r="A221" s="55"/>
      <c r="J221" s="55"/>
      <c r="K221" s="55"/>
      <c r="L221" s="55"/>
      <c r="M221" s="55"/>
      <c r="N221" s="55"/>
      <c r="O221" s="55"/>
      <c r="P221" s="55"/>
      <c r="Q221" s="55"/>
      <c r="R221" s="55"/>
      <c r="S221" s="55"/>
      <c r="T221" s="55"/>
      <c r="U221" s="55"/>
      <c r="V221" s="55"/>
      <c r="W221" s="55"/>
      <c r="X221" s="55"/>
      <c r="Y221" s="55"/>
      <c r="Z221" s="55"/>
      <c r="AA221" s="55"/>
      <c r="AB221" s="55"/>
      <c r="AC221" s="55"/>
      <c r="AD221" s="55"/>
      <c r="AE221" s="55"/>
      <c r="AF221" s="55"/>
      <c r="AG221" s="55"/>
      <c r="AH221" s="55"/>
      <c r="AI221" s="55"/>
      <c r="AJ221" s="55"/>
      <c r="AK221" s="55"/>
      <c r="AL221" s="55"/>
      <c r="AM221" s="55"/>
      <c r="AN221" s="55"/>
      <c r="AO221" s="55"/>
      <c r="AP221" s="55"/>
      <c r="AQ221" s="55"/>
      <c r="AR221" s="55"/>
      <c r="AS221" s="55"/>
      <c r="AT221" s="55"/>
      <c r="AU221" s="55"/>
      <c r="AV221" s="55"/>
      <c r="AW221" s="55"/>
      <c r="AX221" s="55"/>
      <c r="AY221" s="55"/>
      <c r="AZ221" s="55"/>
      <c r="BA221" s="55"/>
      <c r="BB221" s="55"/>
      <c r="BC221" s="55"/>
      <c r="BD221" s="55"/>
      <c r="BE221" s="55"/>
      <c r="BF221" s="55"/>
      <c r="BG221" s="55"/>
      <c r="BH221" s="55"/>
    </row>
    <row r="222" spans="1:60">
      <c r="A222" s="55"/>
      <c r="J222" s="55"/>
      <c r="K222" s="55"/>
      <c r="L222" s="55"/>
      <c r="M222" s="55"/>
      <c r="N222" s="55"/>
      <c r="O222" s="55"/>
      <c r="P222" s="55"/>
      <c r="Q222" s="55"/>
      <c r="R222" s="55"/>
      <c r="S222" s="55"/>
      <c r="T222" s="55"/>
      <c r="U222" s="55"/>
      <c r="V222" s="55"/>
      <c r="W222" s="55"/>
      <c r="X222" s="55"/>
      <c r="Y222" s="55"/>
      <c r="Z222" s="55"/>
      <c r="AA222" s="55"/>
      <c r="AB222" s="55"/>
      <c r="AC222" s="55"/>
      <c r="AD222" s="55"/>
      <c r="AE222" s="55"/>
      <c r="AF222" s="55"/>
      <c r="AG222" s="55"/>
      <c r="AH222" s="55"/>
      <c r="AI222" s="55"/>
      <c r="AJ222" s="55"/>
      <c r="AK222" s="55"/>
      <c r="AL222" s="55"/>
      <c r="AM222" s="55"/>
      <c r="AN222" s="55"/>
      <c r="AO222" s="55"/>
      <c r="AP222" s="55"/>
      <c r="AQ222" s="55"/>
      <c r="AR222" s="55"/>
      <c r="AS222" s="55"/>
      <c r="AT222" s="55"/>
      <c r="AU222" s="55"/>
      <c r="AV222" s="55"/>
      <c r="AW222" s="55"/>
      <c r="AX222" s="55"/>
      <c r="AY222" s="55"/>
      <c r="AZ222" s="55"/>
      <c r="BA222" s="55"/>
      <c r="BB222" s="55"/>
      <c r="BC222" s="55"/>
      <c r="BD222" s="55"/>
      <c r="BE222" s="55"/>
      <c r="BF222" s="55"/>
      <c r="BG222" s="55"/>
      <c r="BH222" s="55"/>
    </row>
    <row r="223" spans="1:60">
      <c r="A223" s="55"/>
      <c r="J223" s="55"/>
      <c r="K223" s="55"/>
      <c r="L223" s="55"/>
      <c r="M223" s="55"/>
      <c r="N223" s="55"/>
      <c r="O223" s="55"/>
      <c r="P223" s="55"/>
      <c r="Q223" s="55"/>
      <c r="R223" s="55"/>
      <c r="S223" s="55"/>
      <c r="T223" s="55"/>
      <c r="U223" s="55"/>
      <c r="V223" s="55"/>
      <c r="W223" s="55"/>
      <c r="X223" s="55"/>
      <c r="Y223" s="55"/>
      <c r="Z223" s="55"/>
      <c r="AA223" s="55"/>
      <c r="AB223" s="55"/>
      <c r="AC223" s="55"/>
      <c r="AD223" s="55"/>
      <c r="AE223" s="55"/>
      <c r="AF223" s="55"/>
      <c r="AG223" s="55"/>
      <c r="AH223" s="55"/>
      <c r="AI223" s="55"/>
      <c r="AJ223" s="55"/>
      <c r="AK223" s="55"/>
      <c r="AL223" s="55"/>
      <c r="AM223" s="55"/>
      <c r="AN223" s="55"/>
      <c r="AO223" s="55"/>
      <c r="AP223" s="55"/>
      <c r="AQ223" s="55"/>
      <c r="AR223" s="55"/>
      <c r="AS223" s="55"/>
      <c r="AT223" s="55"/>
      <c r="AU223" s="55"/>
      <c r="AV223" s="55"/>
      <c r="AW223" s="55"/>
      <c r="AX223" s="55"/>
      <c r="AY223" s="55"/>
      <c r="AZ223" s="55"/>
      <c r="BA223" s="55"/>
      <c r="BB223" s="55"/>
      <c r="BC223" s="55"/>
      <c r="BD223" s="55"/>
      <c r="BE223" s="55"/>
      <c r="BF223" s="55"/>
      <c r="BG223" s="55"/>
      <c r="BH223" s="55"/>
    </row>
    <row r="224" spans="1:60">
      <c r="A224" s="55"/>
      <c r="J224" s="55"/>
      <c r="K224" s="55"/>
      <c r="L224" s="55"/>
      <c r="M224" s="55"/>
      <c r="N224" s="55"/>
      <c r="O224" s="55"/>
      <c r="P224" s="55"/>
      <c r="Q224" s="55"/>
      <c r="R224" s="55"/>
      <c r="S224" s="55"/>
      <c r="T224" s="55"/>
      <c r="U224" s="55"/>
      <c r="V224" s="55"/>
      <c r="W224" s="55"/>
      <c r="X224" s="55"/>
      <c r="Y224" s="55"/>
      <c r="Z224" s="55"/>
      <c r="AA224" s="55"/>
      <c r="AB224" s="55"/>
      <c r="AC224" s="55"/>
      <c r="AD224" s="55"/>
      <c r="AE224" s="55"/>
      <c r="AF224" s="55"/>
      <c r="AG224" s="55"/>
      <c r="AH224" s="55"/>
      <c r="AI224" s="55"/>
      <c r="AJ224" s="55"/>
      <c r="AK224" s="55"/>
      <c r="AL224" s="55"/>
      <c r="AM224" s="55"/>
      <c r="AN224" s="55"/>
      <c r="AO224" s="55"/>
      <c r="AP224" s="55"/>
      <c r="AQ224" s="55"/>
      <c r="AR224" s="55"/>
      <c r="AS224" s="55"/>
      <c r="AT224" s="55"/>
      <c r="AU224" s="55"/>
      <c r="AV224" s="55"/>
      <c r="AW224" s="55"/>
      <c r="AX224" s="55"/>
      <c r="AY224" s="55"/>
      <c r="AZ224" s="55"/>
      <c r="BA224" s="55"/>
      <c r="BB224" s="55"/>
      <c r="BC224" s="55"/>
      <c r="BD224" s="55"/>
      <c r="BE224" s="55"/>
      <c r="BF224" s="55"/>
      <c r="BG224" s="55"/>
      <c r="BH224" s="55"/>
    </row>
    <row r="225" spans="1:60">
      <c r="A225" s="55"/>
      <c r="J225" s="55"/>
      <c r="K225" s="55"/>
      <c r="L225" s="55"/>
      <c r="M225" s="55"/>
      <c r="N225" s="55"/>
      <c r="O225" s="55"/>
      <c r="P225" s="55"/>
      <c r="Q225" s="55"/>
      <c r="R225" s="55"/>
      <c r="S225" s="55"/>
      <c r="T225" s="55"/>
      <c r="U225" s="55"/>
      <c r="V225" s="55"/>
      <c r="W225" s="55"/>
      <c r="X225" s="55"/>
      <c r="Y225" s="55"/>
      <c r="Z225" s="55"/>
      <c r="AA225" s="55"/>
      <c r="AB225" s="55"/>
      <c r="AC225" s="55"/>
      <c r="AD225" s="55"/>
      <c r="AE225" s="55"/>
      <c r="AF225" s="55"/>
      <c r="AG225" s="55"/>
      <c r="AH225" s="55"/>
      <c r="AI225" s="55"/>
      <c r="AJ225" s="55"/>
      <c r="AK225" s="55"/>
      <c r="AL225" s="55"/>
      <c r="AM225" s="55"/>
      <c r="AN225" s="55"/>
      <c r="AO225" s="55"/>
      <c r="AP225" s="55"/>
      <c r="AQ225" s="55"/>
      <c r="AR225" s="55"/>
      <c r="AS225" s="55"/>
      <c r="AT225" s="55"/>
      <c r="AU225" s="55"/>
      <c r="AV225" s="55"/>
      <c r="AW225" s="55"/>
      <c r="AX225" s="55"/>
      <c r="AY225" s="55"/>
      <c r="AZ225" s="55"/>
      <c r="BA225" s="55"/>
      <c r="BB225" s="55"/>
      <c r="BC225" s="55"/>
      <c r="BD225" s="55"/>
      <c r="BE225" s="55"/>
      <c r="BF225" s="55"/>
      <c r="BG225" s="55"/>
      <c r="BH225" s="55"/>
    </row>
    <row r="226" spans="1:60">
      <c r="A226" s="55"/>
      <c r="J226" s="55"/>
      <c r="K226" s="55"/>
      <c r="L226" s="55"/>
      <c r="M226" s="55"/>
      <c r="N226" s="55"/>
      <c r="O226" s="55"/>
      <c r="P226" s="55"/>
      <c r="Q226" s="55"/>
      <c r="R226" s="55"/>
      <c r="S226" s="55"/>
      <c r="T226" s="55"/>
      <c r="U226" s="55"/>
      <c r="V226" s="55"/>
      <c r="W226" s="55"/>
      <c r="X226" s="55"/>
      <c r="Y226" s="55"/>
      <c r="Z226" s="55"/>
      <c r="AA226" s="55"/>
      <c r="AB226" s="55"/>
      <c r="AC226" s="55"/>
      <c r="AD226" s="55"/>
      <c r="AE226" s="55"/>
      <c r="AF226" s="55"/>
      <c r="AG226" s="55"/>
      <c r="AH226" s="55"/>
      <c r="AI226" s="55"/>
      <c r="AJ226" s="55"/>
      <c r="AK226" s="55"/>
      <c r="AL226" s="55"/>
      <c r="AM226" s="55"/>
      <c r="AN226" s="55"/>
      <c r="AO226" s="55"/>
      <c r="AP226" s="55"/>
      <c r="AQ226" s="55"/>
      <c r="AR226" s="55"/>
      <c r="AS226" s="55"/>
      <c r="AT226" s="55"/>
      <c r="AU226" s="55"/>
      <c r="AV226" s="55"/>
      <c r="AW226" s="55"/>
      <c r="AX226" s="55"/>
      <c r="AY226" s="55"/>
      <c r="AZ226" s="55"/>
      <c r="BA226" s="55"/>
      <c r="BB226" s="55"/>
      <c r="BC226" s="55"/>
      <c r="BD226" s="55"/>
      <c r="BE226" s="55"/>
      <c r="BF226" s="55"/>
      <c r="BG226" s="55"/>
      <c r="BH226" s="55"/>
    </row>
    <row r="227" spans="1:60">
      <c r="A227" s="55"/>
      <c r="J227" s="55"/>
      <c r="K227" s="55"/>
      <c r="L227" s="55"/>
      <c r="M227" s="55"/>
      <c r="N227" s="55"/>
      <c r="O227" s="55"/>
      <c r="P227" s="55"/>
      <c r="Q227" s="55"/>
      <c r="R227" s="55"/>
      <c r="S227" s="55"/>
      <c r="T227" s="55"/>
      <c r="U227" s="55"/>
      <c r="V227" s="55"/>
      <c r="W227" s="55"/>
      <c r="X227" s="55"/>
      <c r="Y227" s="55"/>
      <c r="Z227" s="55"/>
      <c r="AA227" s="55"/>
      <c r="AB227" s="55"/>
      <c r="AC227" s="55"/>
      <c r="AD227" s="55"/>
      <c r="AE227" s="55"/>
      <c r="AF227" s="55"/>
      <c r="AG227" s="55"/>
      <c r="AH227" s="55"/>
      <c r="AI227" s="55"/>
      <c r="AJ227" s="55"/>
      <c r="AK227" s="55"/>
      <c r="AL227" s="55"/>
      <c r="AM227" s="55"/>
      <c r="AN227" s="55"/>
      <c r="AO227" s="55"/>
      <c r="AP227" s="55"/>
      <c r="AQ227" s="55"/>
      <c r="AR227" s="55"/>
      <c r="AS227" s="55"/>
      <c r="AT227" s="55"/>
      <c r="AU227" s="55"/>
      <c r="AV227" s="55"/>
      <c r="AW227" s="55"/>
      <c r="AX227" s="55"/>
      <c r="AY227" s="55"/>
      <c r="AZ227" s="55"/>
      <c r="BA227" s="55"/>
      <c r="BB227" s="55"/>
      <c r="BC227" s="55"/>
      <c r="BD227" s="55"/>
      <c r="BE227" s="55"/>
      <c r="BF227" s="55"/>
      <c r="BG227" s="55"/>
      <c r="BH227" s="55"/>
    </row>
    <row r="228" spans="1:60">
      <c r="A228" s="55"/>
      <c r="J228" s="55"/>
      <c r="K228" s="55"/>
      <c r="L228" s="55"/>
      <c r="M228" s="55"/>
      <c r="N228" s="55"/>
      <c r="O228" s="55"/>
      <c r="P228" s="55"/>
      <c r="Q228" s="55"/>
      <c r="R228" s="55"/>
      <c r="S228" s="55"/>
      <c r="T228" s="55"/>
      <c r="U228" s="55"/>
      <c r="V228" s="55"/>
      <c r="W228" s="55"/>
      <c r="X228" s="55"/>
      <c r="Y228" s="55"/>
      <c r="Z228" s="55"/>
      <c r="AA228" s="55"/>
      <c r="AB228" s="55"/>
      <c r="AC228" s="55"/>
      <c r="AD228" s="55"/>
      <c r="AE228" s="55"/>
      <c r="AF228" s="55"/>
      <c r="AG228" s="55"/>
      <c r="AH228" s="55"/>
      <c r="AI228" s="55"/>
      <c r="AJ228" s="55"/>
      <c r="AK228" s="55"/>
      <c r="AL228" s="55"/>
      <c r="AM228" s="55"/>
      <c r="AN228" s="55"/>
      <c r="AO228" s="55"/>
      <c r="AP228" s="55"/>
      <c r="AQ228" s="55"/>
      <c r="AR228" s="55"/>
      <c r="AS228" s="55"/>
      <c r="AT228" s="55"/>
      <c r="AU228" s="55"/>
      <c r="AV228" s="55"/>
      <c r="AW228" s="55"/>
      <c r="AX228" s="55"/>
      <c r="AY228" s="55"/>
      <c r="AZ228" s="55"/>
      <c r="BA228" s="55"/>
      <c r="BB228" s="55"/>
      <c r="BC228" s="55"/>
      <c r="BD228" s="55"/>
      <c r="BE228" s="55"/>
      <c r="BF228" s="55"/>
      <c r="BG228" s="55"/>
      <c r="BH228" s="55"/>
    </row>
    <row r="229" spans="1:60">
      <c r="A229" s="55"/>
      <c r="J229" s="55"/>
      <c r="K229" s="55"/>
      <c r="L229" s="55"/>
      <c r="M229" s="55"/>
      <c r="N229" s="55"/>
      <c r="O229" s="55"/>
      <c r="P229" s="55"/>
      <c r="Q229" s="55"/>
      <c r="R229" s="55"/>
      <c r="S229" s="55"/>
      <c r="T229" s="55"/>
      <c r="U229" s="55"/>
      <c r="V229" s="55"/>
      <c r="W229" s="55"/>
      <c r="X229" s="55"/>
      <c r="Y229" s="55"/>
      <c r="Z229" s="55"/>
      <c r="AA229" s="55"/>
      <c r="AB229" s="55"/>
      <c r="AC229" s="55"/>
      <c r="AD229" s="55"/>
      <c r="AE229" s="55"/>
      <c r="AF229" s="55"/>
      <c r="AG229" s="55"/>
      <c r="AH229" s="55"/>
      <c r="AI229" s="55"/>
      <c r="AJ229" s="55"/>
      <c r="AK229" s="55"/>
      <c r="AL229" s="55"/>
      <c r="AM229" s="55"/>
      <c r="AN229" s="55"/>
      <c r="AO229" s="55"/>
      <c r="AP229" s="55"/>
      <c r="AQ229" s="55"/>
      <c r="AR229" s="55"/>
      <c r="AS229" s="55"/>
      <c r="AT229" s="55"/>
      <c r="AU229" s="55"/>
      <c r="AV229" s="55"/>
      <c r="AW229" s="55"/>
      <c r="AX229" s="55"/>
      <c r="AY229" s="55"/>
      <c r="AZ229" s="55"/>
      <c r="BA229" s="55"/>
      <c r="BB229" s="55"/>
      <c r="BC229" s="55"/>
      <c r="BD229" s="55"/>
      <c r="BE229" s="55"/>
      <c r="BF229" s="55"/>
      <c r="BG229" s="55"/>
      <c r="BH229" s="55"/>
    </row>
    <row r="230" spans="1:60">
      <c r="A230" s="55"/>
      <c r="J230" s="55"/>
      <c r="K230" s="55"/>
      <c r="L230" s="55"/>
      <c r="M230" s="55"/>
      <c r="N230" s="55"/>
      <c r="O230" s="55"/>
      <c r="P230" s="55"/>
      <c r="Q230" s="55"/>
      <c r="R230" s="55"/>
      <c r="S230" s="55"/>
      <c r="T230" s="55"/>
      <c r="U230" s="55"/>
      <c r="V230" s="55"/>
      <c r="W230" s="55"/>
      <c r="X230" s="55"/>
      <c r="Y230" s="55"/>
      <c r="Z230" s="55"/>
      <c r="AA230" s="55"/>
      <c r="AB230" s="55"/>
      <c r="AC230" s="55"/>
      <c r="AD230" s="55"/>
      <c r="AE230" s="55"/>
      <c r="AF230" s="55"/>
      <c r="AG230" s="55"/>
      <c r="AH230" s="55"/>
      <c r="AI230" s="55"/>
      <c r="AJ230" s="55"/>
      <c r="AK230" s="55"/>
      <c r="AL230" s="55"/>
      <c r="AM230" s="55"/>
      <c r="AN230" s="55"/>
      <c r="AO230" s="55"/>
      <c r="AP230" s="55"/>
      <c r="AQ230" s="55"/>
      <c r="AR230" s="55"/>
      <c r="AS230" s="55"/>
      <c r="AT230" s="55"/>
      <c r="AU230" s="55"/>
      <c r="AV230" s="55"/>
      <c r="AW230" s="55"/>
      <c r="AX230" s="55"/>
      <c r="AY230" s="55"/>
      <c r="AZ230" s="55"/>
      <c r="BA230" s="55"/>
      <c r="BB230" s="55"/>
      <c r="BC230" s="55"/>
      <c r="BD230" s="55"/>
      <c r="BE230" s="55"/>
      <c r="BF230" s="55"/>
      <c r="BG230" s="55"/>
      <c r="BH230" s="55"/>
    </row>
    <row r="231" spans="1:60">
      <c r="A231" s="55"/>
      <c r="J231" s="55"/>
      <c r="K231" s="55"/>
      <c r="L231" s="55"/>
      <c r="M231" s="55"/>
      <c r="N231" s="55"/>
      <c r="O231" s="55"/>
      <c r="P231" s="55"/>
      <c r="Q231" s="55"/>
      <c r="R231" s="55"/>
      <c r="S231" s="55"/>
      <c r="T231" s="55"/>
      <c r="U231" s="55"/>
      <c r="V231" s="55"/>
      <c r="W231" s="55"/>
      <c r="X231" s="55"/>
      <c r="Y231" s="55"/>
      <c r="Z231" s="55"/>
      <c r="AA231" s="55"/>
      <c r="AB231" s="55"/>
      <c r="AC231" s="55"/>
      <c r="AD231" s="55"/>
      <c r="AE231" s="55"/>
      <c r="AF231" s="55"/>
      <c r="AG231" s="55"/>
      <c r="AH231" s="55"/>
      <c r="AI231" s="55"/>
      <c r="AJ231" s="55"/>
      <c r="AK231" s="55"/>
      <c r="AL231" s="55"/>
      <c r="AM231" s="55"/>
      <c r="AN231" s="55"/>
      <c r="AO231" s="55"/>
      <c r="AP231" s="55"/>
      <c r="AQ231" s="55"/>
      <c r="AR231" s="55"/>
      <c r="AS231" s="55"/>
      <c r="AT231" s="55"/>
      <c r="AU231" s="55"/>
      <c r="AV231" s="55"/>
      <c r="AW231" s="55"/>
      <c r="AX231" s="55"/>
      <c r="AY231" s="55"/>
      <c r="AZ231" s="55"/>
      <c r="BA231" s="55"/>
      <c r="BB231" s="55"/>
      <c r="BC231" s="55"/>
      <c r="BD231" s="55"/>
      <c r="BE231" s="55"/>
      <c r="BF231" s="55"/>
      <c r="BG231" s="55"/>
      <c r="BH231" s="55"/>
    </row>
    <row r="232" spans="1:60">
      <c r="A232" s="55"/>
      <c r="J232" s="55"/>
      <c r="K232" s="55"/>
      <c r="L232" s="55"/>
      <c r="M232" s="55"/>
      <c r="N232" s="55"/>
      <c r="O232" s="55"/>
      <c r="P232" s="55"/>
      <c r="Q232" s="55"/>
      <c r="R232" s="55"/>
      <c r="S232" s="55"/>
      <c r="T232" s="55"/>
      <c r="U232" s="55"/>
      <c r="V232" s="55"/>
      <c r="W232" s="55"/>
      <c r="X232" s="55"/>
      <c r="Y232" s="55"/>
      <c r="Z232" s="55"/>
      <c r="AA232" s="55"/>
      <c r="AB232" s="55"/>
      <c r="AC232" s="55"/>
      <c r="AD232" s="55"/>
      <c r="AE232" s="55"/>
      <c r="AF232" s="55"/>
      <c r="AG232" s="55"/>
      <c r="AH232" s="55"/>
      <c r="AI232" s="55"/>
      <c r="AJ232" s="55"/>
      <c r="AK232" s="55"/>
      <c r="AL232" s="55"/>
      <c r="AM232" s="55"/>
      <c r="AN232" s="55"/>
      <c r="AO232" s="55"/>
      <c r="AP232" s="55"/>
      <c r="AQ232" s="55"/>
      <c r="AR232" s="55"/>
      <c r="AS232" s="55"/>
      <c r="AT232" s="55"/>
      <c r="AU232" s="55"/>
      <c r="AV232" s="55"/>
      <c r="AW232" s="55"/>
      <c r="AX232" s="55"/>
      <c r="AY232" s="55"/>
      <c r="AZ232" s="55"/>
      <c r="BA232" s="55"/>
      <c r="BB232" s="55"/>
      <c r="BC232" s="55"/>
      <c r="BD232" s="55"/>
      <c r="BE232" s="55"/>
      <c r="BF232" s="55"/>
      <c r="BG232" s="55"/>
      <c r="BH232" s="55"/>
    </row>
    <row r="233" spans="1:60">
      <c r="A233" s="55"/>
      <c r="J233" s="55"/>
      <c r="K233" s="55"/>
      <c r="L233" s="55"/>
      <c r="M233" s="55"/>
      <c r="N233" s="55"/>
      <c r="O233" s="55"/>
      <c r="P233" s="55"/>
      <c r="Q233" s="55"/>
      <c r="R233" s="55"/>
      <c r="S233" s="55"/>
      <c r="T233" s="55"/>
      <c r="U233" s="55"/>
      <c r="V233" s="55"/>
      <c r="W233" s="55"/>
      <c r="X233" s="55"/>
      <c r="Y233" s="55"/>
      <c r="Z233" s="55"/>
      <c r="AA233" s="55"/>
      <c r="AB233" s="55"/>
      <c r="AC233" s="55"/>
      <c r="AD233" s="55"/>
      <c r="AE233" s="55"/>
      <c r="AF233" s="55"/>
      <c r="AG233" s="55"/>
      <c r="AH233" s="55"/>
      <c r="AI233" s="55"/>
      <c r="AJ233" s="55"/>
      <c r="AK233" s="55"/>
      <c r="AL233" s="55"/>
      <c r="AM233" s="55"/>
      <c r="AN233" s="55"/>
      <c r="AO233" s="55"/>
      <c r="AP233" s="55"/>
      <c r="AQ233" s="55"/>
      <c r="AR233" s="55"/>
      <c r="AS233" s="55"/>
      <c r="AT233" s="55"/>
      <c r="AU233" s="55"/>
      <c r="AV233" s="55"/>
      <c r="AW233" s="55"/>
      <c r="AX233" s="55"/>
      <c r="AY233" s="55"/>
      <c r="AZ233" s="55"/>
      <c r="BA233" s="55"/>
      <c r="BB233" s="55"/>
      <c r="BC233" s="55"/>
      <c r="BD233" s="55"/>
      <c r="BE233" s="55"/>
      <c r="BF233" s="55"/>
      <c r="BG233" s="55"/>
      <c r="BH233" s="55"/>
    </row>
    <row r="234" spans="1:60">
      <c r="A234" s="55"/>
      <c r="J234" s="55"/>
      <c r="K234" s="55"/>
      <c r="L234" s="55"/>
      <c r="M234" s="55"/>
      <c r="N234" s="55"/>
      <c r="O234" s="55"/>
      <c r="P234" s="55"/>
      <c r="Q234" s="55"/>
      <c r="R234" s="55"/>
      <c r="S234" s="55"/>
      <c r="T234" s="55"/>
      <c r="U234" s="55"/>
      <c r="V234" s="55"/>
      <c r="W234" s="55"/>
      <c r="X234" s="55"/>
      <c r="Y234" s="55"/>
      <c r="Z234" s="55"/>
      <c r="AA234" s="55"/>
      <c r="AB234" s="55"/>
      <c r="AC234" s="55"/>
      <c r="AD234" s="55"/>
      <c r="AE234" s="55"/>
      <c r="AF234" s="55"/>
      <c r="AG234" s="55"/>
      <c r="AH234" s="55"/>
      <c r="AI234" s="55"/>
      <c r="AJ234" s="55"/>
      <c r="AK234" s="55"/>
      <c r="AL234" s="55"/>
      <c r="AM234" s="55"/>
      <c r="AN234" s="55"/>
      <c r="AO234" s="55"/>
      <c r="AP234" s="55"/>
      <c r="AQ234" s="55"/>
      <c r="AR234" s="55"/>
      <c r="AS234" s="55"/>
      <c r="AT234" s="55"/>
      <c r="AU234" s="55"/>
      <c r="AV234" s="55"/>
      <c r="AW234" s="55"/>
      <c r="AX234" s="55"/>
      <c r="AY234" s="55"/>
      <c r="AZ234" s="55"/>
      <c r="BA234" s="55"/>
      <c r="BB234" s="55"/>
      <c r="BC234" s="55"/>
      <c r="BD234" s="55"/>
      <c r="BE234" s="55"/>
      <c r="BF234" s="55"/>
      <c r="BG234" s="55"/>
      <c r="BH234" s="55"/>
    </row>
    <row r="235" spans="1:60">
      <c r="A235" s="55"/>
      <c r="J235" s="55"/>
      <c r="K235" s="55"/>
      <c r="L235" s="55"/>
      <c r="M235" s="55"/>
      <c r="N235" s="55"/>
      <c r="O235" s="55"/>
      <c r="P235" s="55"/>
      <c r="Q235" s="55"/>
      <c r="R235" s="55"/>
      <c r="S235" s="55"/>
      <c r="T235" s="55"/>
      <c r="U235" s="55"/>
      <c r="V235" s="55"/>
      <c r="W235" s="55"/>
      <c r="X235" s="55"/>
      <c r="Y235" s="55"/>
      <c r="Z235" s="55"/>
      <c r="AA235" s="55"/>
      <c r="AB235" s="55"/>
      <c r="AC235" s="55"/>
      <c r="AD235" s="55"/>
      <c r="AE235" s="55"/>
      <c r="AF235" s="55"/>
      <c r="AG235" s="55"/>
      <c r="AH235" s="55"/>
      <c r="AI235" s="55"/>
      <c r="AJ235" s="55"/>
      <c r="AK235" s="55"/>
      <c r="AL235" s="55"/>
      <c r="AM235" s="55"/>
      <c r="AN235" s="55"/>
      <c r="AO235" s="55"/>
      <c r="AP235" s="55"/>
      <c r="AQ235" s="55"/>
      <c r="AR235" s="55"/>
      <c r="AS235" s="55"/>
      <c r="AT235" s="55"/>
      <c r="AU235" s="55"/>
      <c r="AV235" s="55"/>
      <c r="AW235" s="55"/>
      <c r="AX235" s="55"/>
      <c r="AY235" s="55"/>
      <c r="AZ235" s="55"/>
      <c r="BA235" s="55"/>
      <c r="BB235" s="55"/>
      <c r="BC235" s="55"/>
      <c r="BD235" s="55"/>
      <c r="BE235" s="55"/>
      <c r="BF235" s="55"/>
      <c r="BG235" s="55"/>
      <c r="BH235" s="55"/>
    </row>
    <row r="236" spans="1:60">
      <c r="A236" s="55"/>
      <c r="J236" s="55"/>
      <c r="K236" s="55"/>
      <c r="L236" s="55"/>
      <c r="M236" s="55"/>
      <c r="N236" s="55"/>
      <c r="O236" s="55"/>
      <c r="P236" s="55"/>
      <c r="Q236" s="55"/>
      <c r="R236" s="55"/>
      <c r="S236" s="55"/>
      <c r="T236" s="55"/>
      <c r="U236" s="55"/>
      <c r="V236" s="55"/>
      <c r="W236" s="55"/>
      <c r="X236" s="55"/>
      <c r="Y236" s="55"/>
      <c r="Z236" s="55"/>
      <c r="AA236" s="55"/>
      <c r="AB236" s="55"/>
      <c r="AC236" s="55"/>
      <c r="AD236" s="55"/>
      <c r="AE236" s="55"/>
      <c r="AF236" s="55"/>
      <c r="AG236" s="55"/>
      <c r="AH236" s="55"/>
      <c r="AI236" s="55"/>
      <c r="AJ236" s="55"/>
      <c r="AK236" s="55"/>
      <c r="AL236" s="55"/>
      <c r="AM236" s="55"/>
      <c r="AN236" s="55"/>
      <c r="AO236" s="55"/>
      <c r="AP236" s="55"/>
      <c r="AQ236" s="55"/>
      <c r="AR236" s="55"/>
      <c r="AS236" s="55"/>
      <c r="AT236" s="55"/>
      <c r="AU236" s="55"/>
      <c r="AV236" s="55"/>
      <c r="AW236" s="55"/>
      <c r="AX236" s="55"/>
      <c r="AY236" s="55"/>
      <c r="AZ236" s="55"/>
      <c r="BA236" s="55"/>
      <c r="BB236" s="55"/>
      <c r="BC236" s="55"/>
      <c r="BD236" s="55"/>
      <c r="BE236" s="55"/>
      <c r="BF236" s="55"/>
      <c r="BG236" s="55"/>
      <c r="BH236" s="55"/>
    </row>
    <row r="237" spans="1:60">
      <c r="A237" s="55"/>
      <c r="J237" s="55"/>
      <c r="K237" s="55"/>
      <c r="L237" s="55"/>
      <c r="M237" s="55"/>
      <c r="N237" s="55"/>
      <c r="O237" s="55"/>
      <c r="P237" s="55"/>
      <c r="Q237" s="55"/>
      <c r="R237" s="55"/>
      <c r="S237" s="55"/>
      <c r="T237" s="55"/>
      <c r="U237" s="55"/>
      <c r="V237" s="55"/>
      <c r="W237" s="55"/>
      <c r="X237" s="55"/>
      <c r="Y237" s="55"/>
      <c r="Z237" s="55"/>
      <c r="AA237" s="55"/>
      <c r="AB237" s="55"/>
      <c r="AC237" s="55"/>
      <c r="AD237" s="55"/>
      <c r="AE237" s="55"/>
      <c r="AF237" s="55"/>
      <c r="AG237" s="55"/>
      <c r="AH237" s="55"/>
      <c r="AI237" s="55"/>
      <c r="AJ237" s="55"/>
      <c r="AK237" s="55"/>
      <c r="AL237" s="55"/>
      <c r="AM237" s="55"/>
      <c r="AN237" s="55"/>
      <c r="AO237" s="55"/>
      <c r="AP237" s="55"/>
      <c r="AQ237" s="55"/>
      <c r="AR237" s="55"/>
      <c r="AS237" s="55"/>
      <c r="AT237" s="55"/>
      <c r="AU237" s="55"/>
      <c r="AV237" s="55"/>
      <c r="AW237" s="55"/>
      <c r="AX237" s="55"/>
      <c r="AY237" s="55"/>
      <c r="AZ237" s="55"/>
      <c r="BA237" s="55"/>
      <c r="BB237" s="55"/>
      <c r="BC237" s="55"/>
      <c r="BD237" s="55"/>
      <c r="BE237" s="55"/>
      <c r="BF237" s="55"/>
      <c r="BG237" s="55"/>
      <c r="BH237" s="55"/>
    </row>
    <row r="238" spans="1:60">
      <c r="A238" s="55"/>
      <c r="J238" s="55"/>
      <c r="K238" s="55"/>
      <c r="L238" s="55"/>
      <c r="M238" s="55"/>
      <c r="N238" s="55"/>
      <c r="O238" s="55"/>
      <c r="P238" s="55"/>
      <c r="Q238" s="55"/>
      <c r="R238" s="55"/>
      <c r="S238" s="55"/>
      <c r="T238" s="55"/>
      <c r="U238" s="55"/>
      <c r="V238" s="55"/>
      <c r="W238" s="55"/>
      <c r="X238" s="55"/>
      <c r="Y238" s="55"/>
      <c r="Z238" s="55"/>
      <c r="AA238" s="55"/>
      <c r="AB238" s="55"/>
      <c r="AC238" s="55"/>
      <c r="AD238" s="55"/>
      <c r="AE238" s="55"/>
      <c r="AF238" s="55"/>
      <c r="AG238" s="55"/>
      <c r="AH238" s="55"/>
      <c r="AI238" s="55"/>
      <c r="AJ238" s="55"/>
      <c r="AK238" s="55"/>
      <c r="AL238" s="55"/>
      <c r="AM238" s="55"/>
      <c r="AN238" s="55"/>
      <c r="AO238" s="55"/>
      <c r="AP238" s="55"/>
      <c r="AQ238" s="55"/>
      <c r="AR238" s="55"/>
      <c r="AS238" s="55"/>
      <c r="AT238" s="55"/>
      <c r="AU238" s="55"/>
      <c r="AV238" s="55"/>
      <c r="AW238" s="55"/>
      <c r="AX238" s="55"/>
      <c r="AY238" s="55"/>
      <c r="AZ238" s="55"/>
      <c r="BA238" s="55"/>
      <c r="BB238" s="55"/>
      <c r="BC238" s="55"/>
      <c r="BD238" s="55"/>
      <c r="BE238" s="55"/>
      <c r="BF238" s="55"/>
      <c r="BG238" s="55"/>
      <c r="BH238" s="55"/>
    </row>
    <row r="239" spans="1:60">
      <c r="A239" s="55"/>
      <c r="J239" s="55"/>
      <c r="K239" s="55"/>
      <c r="L239" s="55"/>
      <c r="M239" s="55"/>
      <c r="N239" s="55"/>
      <c r="O239" s="55"/>
      <c r="P239" s="55"/>
      <c r="Q239" s="55"/>
      <c r="R239" s="55"/>
      <c r="S239" s="55"/>
      <c r="T239" s="55"/>
      <c r="U239" s="55"/>
      <c r="V239" s="55"/>
      <c r="W239" s="55"/>
      <c r="X239" s="55"/>
      <c r="Y239" s="55"/>
      <c r="Z239" s="55"/>
      <c r="AA239" s="55"/>
      <c r="AB239" s="55"/>
      <c r="AC239" s="55"/>
      <c r="AD239" s="55"/>
      <c r="AE239" s="55"/>
      <c r="AF239" s="55"/>
      <c r="AG239" s="55"/>
      <c r="AH239" s="55"/>
      <c r="AI239" s="55"/>
      <c r="AJ239" s="55"/>
      <c r="AK239" s="55"/>
      <c r="AL239" s="55"/>
      <c r="AM239" s="55"/>
      <c r="AN239" s="55"/>
      <c r="AO239" s="55"/>
      <c r="AP239" s="55"/>
      <c r="AQ239" s="55"/>
      <c r="AR239" s="55"/>
      <c r="AS239" s="55"/>
      <c r="AT239" s="55"/>
      <c r="AU239" s="55"/>
      <c r="AV239" s="55"/>
      <c r="AW239" s="55"/>
      <c r="AX239" s="55"/>
      <c r="AY239" s="55"/>
      <c r="AZ239" s="55"/>
      <c r="BA239" s="55"/>
      <c r="BB239" s="55"/>
      <c r="BC239" s="55"/>
      <c r="BD239" s="55"/>
      <c r="BE239" s="55"/>
      <c r="BF239" s="55"/>
      <c r="BG239" s="55"/>
      <c r="BH239" s="55"/>
    </row>
    <row r="240" spans="1:60">
      <c r="A240" s="55"/>
      <c r="J240" s="55"/>
      <c r="K240" s="55"/>
      <c r="L240" s="55"/>
      <c r="M240" s="55"/>
      <c r="N240" s="55"/>
      <c r="O240" s="55"/>
      <c r="P240" s="55"/>
      <c r="Q240" s="55"/>
      <c r="R240" s="55"/>
      <c r="S240" s="55"/>
      <c r="T240" s="55"/>
      <c r="U240" s="55"/>
      <c r="V240" s="55"/>
      <c r="W240" s="55"/>
      <c r="X240" s="55"/>
      <c r="Y240" s="55"/>
      <c r="Z240" s="55"/>
      <c r="AA240" s="55"/>
      <c r="AB240" s="55"/>
      <c r="AC240" s="55"/>
      <c r="AD240" s="55"/>
      <c r="AE240" s="55"/>
      <c r="AF240" s="55"/>
      <c r="AG240" s="55"/>
      <c r="AH240" s="55"/>
      <c r="AI240" s="55"/>
      <c r="AJ240" s="55"/>
      <c r="AK240" s="55"/>
      <c r="AL240" s="55"/>
      <c r="AM240" s="55"/>
      <c r="AN240" s="55"/>
      <c r="AO240" s="55"/>
      <c r="AP240" s="55"/>
      <c r="AQ240" s="55"/>
      <c r="AR240" s="55"/>
      <c r="AS240" s="55"/>
      <c r="AT240" s="55"/>
      <c r="AU240" s="55"/>
      <c r="AV240" s="55"/>
      <c r="AW240" s="55"/>
      <c r="AX240" s="55"/>
      <c r="AY240" s="55"/>
      <c r="AZ240" s="55"/>
      <c r="BA240" s="55"/>
      <c r="BB240" s="55"/>
      <c r="BC240" s="55"/>
      <c r="BD240" s="55"/>
      <c r="BE240" s="55"/>
      <c r="BF240" s="55"/>
      <c r="BG240" s="55"/>
      <c r="BH240" s="55"/>
    </row>
    <row r="241" spans="1:60">
      <c r="A241" s="55"/>
      <c r="J241" s="55"/>
      <c r="K241" s="55"/>
      <c r="L241" s="55"/>
      <c r="M241" s="55"/>
      <c r="N241" s="55"/>
      <c r="O241" s="55"/>
      <c r="P241" s="55"/>
      <c r="Q241" s="55"/>
      <c r="R241" s="55"/>
      <c r="S241" s="55"/>
      <c r="T241" s="55"/>
      <c r="U241" s="55"/>
      <c r="V241" s="55"/>
      <c r="W241" s="55"/>
      <c r="X241" s="55"/>
      <c r="Y241" s="55"/>
      <c r="Z241" s="55"/>
      <c r="AA241" s="55"/>
      <c r="AB241" s="55"/>
      <c r="AC241" s="55"/>
      <c r="AD241" s="55"/>
      <c r="AE241" s="55"/>
      <c r="AF241" s="55"/>
      <c r="AG241" s="55"/>
      <c r="AH241" s="55"/>
      <c r="AI241" s="55"/>
      <c r="AJ241" s="55"/>
      <c r="AK241" s="55"/>
      <c r="AL241" s="55"/>
      <c r="AM241" s="55"/>
      <c r="AN241" s="55"/>
      <c r="AO241" s="55"/>
      <c r="AP241" s="55"/>
      <c r="AQ241" s="55"/>
      <c r="AR241" s="55"/>
      <c r="AS241" s="55"/>
      <c r="AT241" s="55"/>
      <c r="AU241" s="55"/>
      <c r="AV241" s="55"/>
      <c r="AW241" s="55"/>
      <c r="AX241" s="55"/>
      <c r="AY241" s="55"/>
      <c r="AZ241" s="55"/>
      <c r="BA241" s="55"/>
      <c r="BB241" s="55"/>
      <c r="BC241" s="55"/>
      <c r="BD241" s="55"/>
      <c r="BE241" s="55"/>
      <c r="BF241" s="55"/>
      <c r="BG241" s="55"/>
      <c r="BH241" s="55"/>
    </row>
    <row r="242" spans="1:60">
      <c r="A242" s="55"/>
      <c r="J242" s="55"/>
      <c r="K242" s="55"/>
      <c r="L242" s="55"/>
      <c r="M242" s="55"/>
      <c r="N242" s="55"/>
      <c r="O242" s="55"/>
      <c r="P242" s="55"/>
      <c r="Q242" s="55"/>
      <c r="R242" s="55"/>
      <c r="S242" s="55"/>
      <c r="T242" s="55"/>
      <c r="U242" s="55"/>
      <c r="V242" s="55"/>
      <c r="W242" s="55"/>
      <c r="X242" s="55"/>
      <c r="Y242" s="55"/>
      <c r="Z242" s="55"/>
      <c r="AA242" s="55"/>
      <c r="AB242" s="55"/>
      <c r="AC242" s="55"/>
      <c r="AD242" s="55"/>
      <c r="AE242" s="55"/>
      <c r="AF242" s="55"/>
      <c r="AG242" s="55"/>
      <c r="AH242" s="55"/>
      <c r="AI242" s="55"/>
      <c r="AJ242" s="55"/>
      <c r="AK242" s="55"/>
      <c r="AL242" s="55"/>
      <c r="AM242" s="55"/>
      <c r="AN242" s="55"/>
      <c r="AO242" s="55"/>
      <c r="AP242" s="55"/>
      <c r="AQ242" s="55"/>
      <c r="AR242" s="55"/>
      <c r="AS242" s="55"/>
      <c r="AT242" s="55"/>
      <c r="AU242" s="55"/>
      <c r="AV242" s="55"/>
      <c r="AW242" s="55"/>
      <c r="AX242" s="55"/>
      <c r="AY242" s="55"/>
      <c r="AZ242" s="55"/>
      <c r="BA242" s="55"/>
      <c r="BB242" s="55"/>
      <c r="BC242" s="55"/>
      <c r="BD242" s="55"/>
      <c r="BE242" s="55"/>
      <c r="BF242" s="55"/>
      <c r="BG242" s="55"/>
      <c r="BH242" s="55"/>
    </row>
    <row r="243" spans="1:60">
      <c r="A243" s="55"/>
      <c r="J243" s="55"/>
      <c r="K243" s="55"/>
      <c r="L243" s="55"/>
      <c r="M243" s="55"/>
      <c r="N243" s="55"/>
      <c r="O243" s="55"/>
      <c r="P243" s="55"/>
      <c r="Q243" s="55"/>
      <c r="R243" s="55"/>
      <c r="S243" s="55"/>
      <c r="T243" s="55"/>
      <c r="U243" s="55"/>
      <c r="V243" s="55"/>
      <c r="W243" s="55"/>
      <c r="X243" s="55"/>
      <c r="Y243" s="55"/>
      <c r="Z243" s="55"/>
      <c r="AA243" s="55"/>
      <c r="AB243" s="55"/>
      <c r="AC243" s="55"/>
      <c r="AD243" s="55"/>
      <c r="AE243" s="55"/>
      <c r="AF243" s="55"/>
      <c r="AG243" s="55"/>
      <c r="AH243" s="55"/>
      <c r="AI243" s="55"/>
      <c r="AJ243" s="55"/>
      <c r="AK243" s="55"/>
      <c r="AL243" s="55"/>
      <c r="AM243" s="55"/>
      <c r="AN243" s="55"/>
      <c r="AO243" s="55"/>
      <c r="AP243" s="55"/>
      <c r="AQ243" s="55"/>
      <c r="AR243" s="55"/>
      <c r="AS243" s="55"/>
      <c r="AT243" s="55"/>
      <c r="AU243" s="55"/>
      <c r="AV243" s="55"/>
      <c r="AW243" s="55"/>
      <c r="AX243" s="55"/>
      <c r="AY243" s="55"/>
      <c r="AZ243" s="55"/>
      <c r="BA243" s="55"/>
      <c r="BB243" s="55"/>
      <c r="BC243" s="55"/>
      <c r="BD243" s="55"/>
      <c r="BE243" s="55"/>
      <c r="BF243" s="55"/>
      <c r="BG243" s="55"/>
      <c r="BH243" s="55"/>
    </row>
    <row r="244" spans="1:60">
      <c r="A244" s="55"/>
      <c r="J244" s="55"/>
      <c r="K244" s="55"/>
      <c r="L244" s="55"/>
      <c r="M244" s="55"/>
      <c r="N244" s="55"/>
      <c r="O244" s="55"/>
      <c r="P244" s="55"/>
      <c r="Q244" s="55"/>
      <c r="R244" s="55"/>
      <c r="S244" s="55"/>
      <c r="T244" s="55"/>
      <c r="U244" s="55"/>
      <c r="V244" s="55"/>
      <c r="W244" s="55"/>
      <c r="X244" s="55"/>
      <c r="Y244" s="55"/>
      <c r="Z244" s="55"/>
      <c r="AA244" s="55"/>
      <c r="AB244" s="55"/>
      <c r="AC244" s="55"/>
      <c r="AD244" s="55"/>
      <c r="AE244" s="55"/>
      <c r="AF244" s="55"/>
      <c r="AG244" s="55"/>
      <c r="AH244" s="55"/>
      <c r="AI244" s="55"/>
      <c r="AJ244" s="55"/>
      <c r="AK244" s="55"/>
      <c r="AL244" s="55"/>
      <c r="AM244" s="55"/>
      <c r="AN244" s="55"/>
      <c r="AO244" s="55"/>
      <c r="AP244" s="55"/>
      <c r="AQ244" s="55"/>
      <c r="AR244" s="55"/>
      <c r="AS244" s="55"/>
      <c r="AT244" s="55"/>
      <c r="AU244" s="55"/>
      <c r="AV244" s="55"/>
      <c r="AW244" s="55"/>
      <c r="AX244" s="55"/>
      <c r="AY244" s="55"/>
      <c r="AZ244" s="55"/>
      <c r="BA244" s="55"/>
      <c r="BB244" s="55"/>
      <c r="BC244" s="55"/>
      <c r="BD244" s="55"/>
      <c r="BE244" s="55"/>
      <c r="BF244" s="55"/>
      <c r="BG244" s="55"/>
      <c r="BH244" s="55"/>
    </row>
    <row r="245" spans="1:60">
      <c r="A245" s="55"/>
    </row>
    <row r="246" spans="1:60">
      <c r="A246" s="55"/>
    </row>
    <row r="247" spans="1:60">
      <c r="A247" s="55"/>
    </row>
    <row r="248" spans="1:60">
      <c r="A248" s="55"/>
    </row>
  </sheetData>
  <sheetProtection algorithmName="SHA-512" hashValue="pk41qPkreGaIienBHjYN6qHrG0CgO529+BqkFfOkTGgU8ieLIk2ly7oHCkTe6nIJwtUs4b/6dT5t6eEiLeXG7Q==" saltValue="1Vg2zxH2JXOw6ZLmo/E9SA==" spinCount="100000" sheet="1" objects="1" scenarios="1"/>
  <mergeCells count="17">
    <mergeCell ref="AO16:AT25"/>
    <mergeCell ref="E16:I25"/>
    <mergeCell ref="AO6:AT15"/>
    <mergeCell ref="B2:I4"/>
    <mergeCell ref="J2:AM4"/>
    <mergeCell ref="B6:D55"/>
    <mergeCell ref="E6:I15"/>
    <mergeCell ref="E46:I55"/>
    <mergeCell ref="AO36:AT45"/>
    <mergeCell ref="E36:I45"/>
    <mergeCell ref="AO26:AT35"/>
    <mergeCell ref="E26:I35"/>
    <mergeCell ref="J56:O61"/>
    <mergeCell ref="P56:U61"/>
    <mergeCell ref="V56:AA61"/>
    <mergeCell ref="AB56:AG61"/>
    <mergeCell ref="AH56:AM6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A1:AK59"/>
  <sheetViews>
    <sheetView zoomScale="80" zoomScaleNormal="80" workbookViewId="0">
      <selection activeCell="I18" sqref="I18"/>
    </sheetView>
  </sheetViews>
  <sheetFormatPr defaultColWidth="11.5703125" defaultRowHeight="14.25"/>
  <cols>
    <col min="1" max="1" width="11.5703125" style="129"/>
    <col min="2" max="2" width="24.140625" style="129" customWidth="1"/>
    <col min="3" max="3" width="70.140625" style="129" customWidth="1"/>
    <col min="4" max="4" width="42.42578125" style="129" customWidth="1"/>
    <col min="5" max="16384" width="11.5703125" style="129"/>
  </cols>
  <sheetData>
    <row r="1" spans="1:37" ht="15">
      <c r="B1" s="433"/>
      <c r="C1" s="436" t="s">
        <v>0</v>
      </c>
      <c r="D1" s="119" t="s">
        <v>1</v>
      </c>
    </row>
    <row r="2" spans="1:37" ht="15">
      <c r="B2" s="434"/>
      <c r="C2" s="437"/>
      <c r="D2" s="119" t="s">
        <v>2</v>
      </c>
    </row>
    <row r="3" spans="1:37" ht="15">
      <c r="B3" s="434"/>
      <c r="C3" s="437"/>
      <c r="D3" s="119" t="s">
        <v>153</v>
      </c>
    </row>
    <row r="4" spans="1:37" ht="15">
      <c r="B4" s="435"/>
      <c r="C4" s="438"/>
      <c r="D4" s="119" t="s">
        <v>154</v>
      </c>
    </row>
    <row r="5" spans="1:37" ht="23.25">
      <c r="A5" s="130"/>
      <c r="B5" s="432" t="s">
        <v>155</v>
      </c>
      <c r="C5" s="432"/>
      <c r="D5" s="432"/>
      <c r="E5" s="130"/>
      <c r="F5" s="130"/>
      <c r="G5" s="130"/>
      <c r="H5" s="130"/>
      <c r="I5" s="130"/>
      <c r="J5" s="130"/>
      <c r="K5" s="130"/>
      <c r="L5" s="130"/>
      <c r="M5" s="130"/>
      <c r="N5" s="130"/>
      <c r="O5" s="130"/>
      <c r="P5" s="130"/>
      <c r="Q5" s="130"/>
      <c r="R5" s="130"/>
      <c r="S5" s="130"/>
      <c r="T5" s="130"/>
      <c r="U5" s="130"/>
      <c r="V5" s="130"/>
      <c r="W5" s="130"/>
      <c r="X5" s="130"/>
      <c r="Y5" s="130"/>
      <c r="Z5" s="130"/>
      <c r="AA5" s="130"/>
      <c r="AB5" s="130"/>
      <c r="AC5" s="130"/>
      <c r="AD5" s="130"/>
      <c r="AE5" s="130"/>
    </row>
    <row r="6" spans="1:37">
      <c r="A6" s="130"/>
      <c r="B6" s="131"/>
      <c r="C6" s="131"/>
      <c r="D6" s="131"/>
      <c r="E6" s="130"/>
      <c r="F6" s="130"/>
      <c r="G6" s="130"/>
      <c r="H6" s="130"/>
      <c r="I6" s="130"/>
      <c r="J6" s="130"/>
      <c r="K6" s="130"/>
      <c r="L6" s="130"/>
      <c r="M6" s="130"/>
      <c r="N6" s="130"/>
      <c r="O6" s="130"/>
      <c r="P6" s="130"/>
      <c r="Q6" s="130"/>
      <c r="R6" s="130"/>
      <c r="S6" s="130"/>
      <c r="T6" s="130"/>
      <c r="U6" s="130"/>
      <c r="V6" s="130"/>
      <c r="W6" s="130"/>
      <c r="X6" s="130"/>
      <c r="Y6" s="130"/>
      <c r="Z6" s="130"/>
      <c r="AA6" s="130"/>
      <c r="AB6" s="130"/>
      <c r="AC6" s="130"/>
      <c r="AD6" s="130"/>
      <c r="AE6" s="130"/>
    </row>
    <row r="7" spans="1:37" ht="18">
      <c r="A7" s="130"/>
      <c r="B7" s="149"/>
      <c r="C7" s="150" t="s">
        <v>156</v>
      </c>
      <c r="D7" s="150" t="s">
        <v>137</v>
      </c>
      <c r="E7" s="130"/>
      <c r="F7" s="130"/>
      <c r="G7" s="130"/>
      <c r="H7" s="130"/>
      <c r="I7" s="130"/>
      <c r="J7" s="130"/>
      <c r="K7" s="130"/>
      <c r="L7" s="130"/>
      <c r="M7" s="130"/>
      <c r="N7" s="130"/>
      <c r="O7" s="130"/>
      <c r="P7" s="130"/>
      <c r="Q7" s="130"/>
      <c r="R7" s="130"/>
      <c r="S7" s="130"/>
      <c r="T7" s="130"/>
      <c r="U7" s="130"/>
      <c r="V7" s="130"/>
      <c r="W7" s="130"/>
      <c r="X7" s="130"/>
      <c r="Y7" s="130"/>
      <c r="Z7" s="130"/>
      <c r="AA7" s="130"/>
      <c r="AB7" s="130"/>
      <c r="AC7" s="130"/>
      <c r="AD7" s="130"/>
      <c r="AE7" s="130"/>
    </row>
    <row r="8" spans="1:37" ht="36">
      <c r="A8" s="130"/>
      <c r="B8" s="151" t="s">
        <v>157</v>
      </c>
      <c r="C8" s="152" t="s">
        <v>158</v>
      </c>
      <c r="D8" s="153">
        <v>0.2</v>
      </c>
      <c r="E8" s="130"/>
      <c r="F8" s="130"/>
      <c r="G8" s="130"/>
      <c r="H8" s="130"/>
      <c r="I8" s="130"/>
      <c r="J8" s="130"/>
      <c r="K8" s="130"/>
      <c r="L8" s="130"/>
      <c r="M8" s="130"/>
      <c r="N8" s="130"/>
      <c r="O8" s="130"/>
      <c r="P8" s="130"/>
      <c r="Q8" s="130"/>
      <c r="R8" s="130"/>
      <c r="S8" s="130"/>
      <c r="T8" s="130"/>
      <c r="U8" s="130"/>
      <c r="V8" s="130"/>
      <c r="W8" s="130"/>
      <c r="X8" s="130"/>
      <c r="Y8" s="130"/>
      <c r="Z8" s="130"/>
      <c r="AA8" s="130"/>
      <c r="AB8" s="130"/>
      <c r="AC8" s="130"/>
      <c r="AD8" s="130"/>
      <c r="AE8" s="130"/>
    </row>
    <row r="9" spans="1:37" ht="36">
      <c r="A9" s="130"/>
      <c r="B9" s="154" t="s">
        <v>159</v>
      </c>
      <c r="C9" s="152" t="s">
        <v>160</v>
      </c>
      <c r="D9" s="153">
        <v>0.4</v>
      </c>
      <c r="E9" s="130"/>
      <c r="F9" s="130"/>
      <c r="G9" s="130"/>
      <c r="H9" s="130"/>
      <c r="I9" s="130"/>
      <c r="J9" s="130"/>
      <c r="K9" s="130"/>
      <c r="L9" s="130"/>
      <c r="M9" s="130"/>
      <c r="N9" s="130"/>
      <c r="O9" s="130"/>
      <c r="P9" s="130"/>
      <c r="Q9" s="130"/>
      <c r="R9" s="130"/>
      <c r="S9" s="130"/>
      <c r="T9" s="130"/>
      <c r="U9" s="130"/>
      <c r="V9" s="130"/>
      <c r="W9" s="130"/>
      <c r="X9" s="130"/>
      <c r="Y9" s="130"/>
      <c r="Z9" s="130"/>
      <c r="AA9" s="130"/>
      <c r="AB9" s="130"/>
      <c r="AC9" s="130"/>
      <c r="AD9" s="130"/>
      <c r="AE9" s="130"/>
    </row>
    <row r="10" spans="1:37" ht="36">
      <c r="A10" s="130"/>
      <c r="B10" s="155" t="s">
        <v>161</v>
      </c>
      <c r="C10" s="152" t="s">
        <v>162</v>
      </c>
      <c r="D10" s="153">
        <v>0.6</v>
      </c>
      <c r="E10" s="130"/>
      <c r="F10" s="130"/>
      <c r="G10" s="130"/>
      <c r="H10" s="130"/>
      <c r="I10" s="130"/>
      <c r="J10" s="130"/>
      <c r="K10" s="130"/>
      <c r="L10" s="130"/>
      <c r="M10" s="130"/>
      <c r="N10" s="130"/>
      <c r="O10" s="130"/>
      <c r="P10" s="130"/>
      <c r="Q10" s="130"/>
      <c r="R10" s="130"/>
      <c r="S10" s="130"/>
      <c r="T10" s="130"/>
      <c r="U10" s="130"/>
      <c r="V10" s="130"/>
      <c r="W10" s="130"/>
      <c r="X10" s="130"/>
      <c r="Y10" s="130"/>
      <c r="Z10" s="130"/>
      <c r="AA10" s="130"/>
      <c r="AB10" s="130"/>
      <c r="AC10" s="130"/>
      <c r="AD10" s="130"/>
      <c r="AE10" s="130"/>
    </row>
    <row r="11" spans="1:37" ht="36">
      <c r="A11" s="130"/>
      <c r="B11" s="156" t="s">
        <v>163</v>
      </c>
      <c r="C11" s="152" t="s">
        <v>164</v>
      </c>
      <c r="D11" s="153">
        <v>0.8</v>
      </c>
      <c r="E11" s="130"/>
      <c r="F11" s="130"/>
      <c r="G11" s="130"/>
      <c r="H11" s="130"/>
      <c r="I11" s="130"/>
      <c r="J11" s="130"/>
      <c r="K11" s="130"/>
      <c r="L11" s="130"/>
      <c r="M11" s="130"/>
      <c r="N11" s="130"/>
      <c r="O11" s="130"/>
      <c r="P11" s="130"/>
      <c r="Q11" s="130"/>
      <c r="R11" s="130"/>
      <c r="S11" s="130"/>
      <c r="T11" s="130"/>
      <c r="U11" s="130"/>
      <c r="V11" s="130"/>
      <c r="W11" s="130"/>
      <c r="X11" s="130"/>
      <c r="Y11" s="130"/>
      <c r="Z11" s="130"/>
      <c r="AA11" s="130"/>
      <c r="AB11" s="130"/>
      <c r="AC11" s="130"/>
      <c r="AD11" s="130"/>
      <c r="AE11" s="130"/>
    </row>
    <row r="12" spans="1:37" ht="36">
      <c r="A12" s="130"/>
      <c r="B12" s="157" t="s">
        <v>165</v>
      </c>
      <c r="C12" s="152" t="s">
        <v>166</v>
      </c>
      <c r="D12" s="153">
        <v>1</v>
      </c>
      <c r="E12" s="130"/>
      <c r="F12" s="130"/>
      <c r="G12" s="130"/>
      <c r="H12" s="130"/>
      <c r="I12" s="130"/>
      <c r="J12" s="130"/>
      <c r="K12" s="130"/>
      <c r="L12" s="130"/>
      <c r="M12" s="130"/>
      <c r="N12" s="130"/>
      <c r="O12" s="130"/>
      <c r="P12" s="130"/>
      <c r="Q12" s="130"/>
      <c r="R12" s="130"/>
      <c r="S12" s="130"/>
      <c r="T12" s="130"/>
      <c r="U12" s="130"/>
      <c r="V12" s="130"/>
      <c r="W12" s="130"/>
      <c r="X12" s="130"/>
      <c r="Y12" s="130"/>
      <c r="Z12" s="130"/>
      <c r="AA12" s="130"/>
      <c r="AB12" s="130"/>
      <c r="AC12" s="130"/>
      <c r="AD12" s="130"/>
      <c r="AE12" s="130"/>
    </row>
    <row r="13" spans="1:37">
      <c r="A13" s="130"/>
      <c r="B13" s="140"/>
      <c r="C13" s="140"/>
      <c r="D13" s="140"/>
      <c r="E13" s="130"/>
      <c r="F13" s="130"/>
      <c r="G13" s="130"/>
      <c r="H13" s="130"/>
      <c r="I13" s="130"/>
      <c r="J13" s="130"/>
      <c r="K13" s="130"/>
      <c r="L13" s="130"/>
      <c r="M13" s="130"/>
      <c r="N13" s="130"/>
      <c r="O13" s="130"/>
      <c r="P13" s="130"/>
      <c r="Q13" s="130"/>
      <c r="R13" s="130"/>
      <c r="S13" s="130"/>
      <c r="T13" s="130"/>
      <c r="U13" s="130"/>
      <c r="V13" s="130"/>
      <c r="W13" s="130"/>
      <c r="X13" s="130"/>
      <c r="Y13" s="130"/>
      <c r="Z13" s="130"/>
      <c r="AA13" s="130"/>
      <c r="AB13" s="130"/>
      <c r="AC13" s="130"/>
      <c r="AD13" s="130"/>
      <c r="AE13" s="130"/>
      <c r="AF13" s="130"/>
      <c r="AG13" s="130"/>
      <c r="AH13" s="130"/>
      <c r="AI13" s="130"/>
      <c r="AJ13" s="130"/>
      <c r="AK13" s="130"/>
    </row>
    <row r="14" spans="1:37" ht="15">
      <c r="A14" s="130"/>
      <c r="B14" s="148"/>
      <c r="C14" s="140"/>
      <c r="D14" s="140"/>
      <c r="E14" s="130"/>
      <c r="F14" s="130"/>
      <c r="G14" s="130"/>
      <c r="H14" s="130"/>
      <c r="I14" s="130"/>
      <c r="J14" s="130"/>
      <c r="K14" s="130"/>
      <c r="L14" s="130"/>
      <c r="M14" s="130"/>
      <c r="N14" s="130"/>
      <c r="O14" s="130"/>
      <c r="P14" s="130"/>
      <c r="Q14" s="130"/>
      <c r="R14" s="130"/>
      <c r="S14" s="130"/>
      <c r="T14" s="130"/>
      <c r="U14" s="130"/>
      <c r="V14" s="130"/>
      <c r="W14" s="130"/>
      <c r="X14" s="130"/>
      <c r="Y14" s="130"/>
      <c r="Z14" s="130"/>
      <c r="AA14" s="130"/>
      <c r="AB14" s="130"/>
      <c r="AC14" s="130"/>
      <c r="AD14" s="130"/>
      <c r="AE14" s="130"/>
      <c r="AF14" s="130"/>
      <c r="AG14" s="130"/>
      <c r="AH14" s="130"/>
      <c r="AI14" s="130"/>
      <c r="AJ14" s="130"/>
      <c r="AK14" s="130"/>
    </row>
    <row r="15" spans="1:37">
      <c r="A15" s="130"/>
      <c r="B15" s="140"/>
      <c r="C15" s="140"/>
      <c r="D15" s="140"/>
      <c r="E15" s="130"/>
      <c r="F15" s="130"/>
      <c r="G15" s="130"/>
      <c r="H15" s="130"/>
      <c r="I15" s="130"/>
      <c r="J15" s="130"/>
      <c r="K15" s="130"/>
      <c r="L15" s="130"/>
      <c r="M15" s="130"/>
      <c r="N15" s="130"/>
      <c r="O15" s="130"/>
      <c r="P15" s="130"/>
      <c r="Q15" s="130"/>
      <c r="R15" s="130"/>
      <c r="S15" s="130"/>
      <c r="T15" s="130"/>
      <c r="U15" s="130"/>
      <c r="V15" s="130"/>
      <c r="W15" s="130"/>
      <c r="X15" s="130"/>
      <c r="Y15" s="130"/>
      <c r="Z15" s="130"/>
      <c r="AA15" s="130"/>
      <c r="AB15" s="130"/>
      <c r="AC15" s="130"/>
      <c r="AD15" s="130"/>
      <c r="AE15" s="130"/>
      <c r="AF15" s="130"/>
      <c r="AG15" s="130"/>
      <c r="AH15" s="130"/>
      <c r="AI15" s="130"/>
      <c r="AJ15" s="130"/>
      <c r="AK15" s="130"/>
    </row>
    <row r="16" spans="1:37">
      <c r="A16" s="130"/>
      <c r="B16" s="140"/>
      <c r="C16" s="140"/>
      <c r="D16" s="140"/>
      <c r="E16" s="130"/>
      <c r="F16" s="130"/>
      <c r="G16" s="130"/>
      <c r="H16" s="130"/>
      <c r="I16" s="130"/>
      <c r="J16" s="130"/>
      <c r="K16" s="130"/>
      <c r="L16" s="130"/>
      <c r="M16" s="130"/>
      <c r="N16" s="130"/>
      <c r="O16" s="130"/>
      <c r="P16" s="130"/>
      <c r="Q16" s="130"/>
      <c r="R16" s="130"/>
      <c r="S16" s="130"/>
      <c r="T16" s="130"/>
      <c r="U16" s="130"/>
      <c r="V16" s="130"/>
      <c r="W16" s="130"/>
      <c r="X16" s="130"/>
      <c r="Y16" s="130"/>
      <c r="Z16" s="130"/>
      <c r="AA16" s="130"/>
      <c r="AB16" s="130"/>
      <c r="AC16" s="130"/>
      <c r="AD16" s="130"/>
      <c r="AE16" s="130"/>
      <c r="AF16" s="130"/>
      <c r="AG16" s="130"/>
      <c r="AH16" s="130"/>
      <c r="AI16" s="130"/>
      <c r="AJ16" s="130"/>
      <c r="AK16" s="130"/>
    </row>
    <row r="17" spans="1:37">
      <c r="A17" s="130"/>
      <c r="B17" s="140"/>
      <c r="C17" s="140"/>
      <c r="D17" s="140"/>
      <c r="E17" s="130"/>
      <c r="F17" s="130"/>
      <c r="G17" s="130"/>
      <c r="H17" s="130"/>
      <c r="I17" s="130"/>
      <c r="J17" s="130"/>
      <c r="K17" s="130"/>
      <c r="L17" s="130"/>
      <c r="M17" s="130"/>
      <c r="N17" s="130"/>
      <c r="O17" s="130"/>
      <c r="P17" s="130"/>
      <c r="Q17" s="130"/>
      <c r="R17" s="130"/>
      <c r="S17" s="130"/>
      <c r="T17" s="130"/>
      <c r="U17" s="130"/>
      <c r="V17" s="130"/>
      <c r="W17" s="130"/>
      <c r="X17" s="130"/>
      <c r="Y17" s="130"/>
      <c r="Z17" s="130"/>
      <c r="AA17" s="130"/>
      <c r="AB17" s="130"/>
      <c r="AC17" s="130"/>
      <c r="AD17" s="130"/>
      <c r="AE17" s="130"/>
      <c r="AF17" s="130"/>
      <c r="AG17" s="130"/>
      <c r="AH17" s="130"/>
      <c r="AI17" s="130"/>
      <c r="AJ17" s="130"/>
      <c r="AK17" s="130"/>
    </row>
    <row r="18" spans="1:37">
      <c r="A18" s="130"/>
      <c r="B18" s="140"/>
      <c r="C18" s="140"/>
      <c r="D18" s="140"/>
      <c r="E18" s="130"/>
      <c r="F18" s="130"/>
      <c r="G18" s="130"/>
      <c r="H18" s="130"/>
      <c r="I18" s="130"/>
      <c r="J18" s="130"/>
      <c r="K18" s="130"/>
      <c r="L18" s="130"/>
      <c r="M18" s="130"/>
      <c r="N18" s="130"/>
      <c r="O18" s="130"/>
      <c r="P18" s="130"/>
      <c r="Q18" s="130"/>
      <c r="R18" s="130"/>
      <c r="S18" s="130"/>
      <c r="T18" s="130"/>
      <c r="U18" s="130"/>
      <c r="V18" s="130"/>
      <c r="W18" s="130"/>
      <c r="X18" s="130"/>
      <c r="Y18" s="130"/>
      <c r="Z18" s="130"/>
      <c r="AA18" s="130"/>
      <c r="AB18" s="130"/>
      <c r="AC18" s="130"/>
      <c r="AD18" s="130"/>
      <c r="AE18" s="130"/>
      <c r="AF18" s="130"/>
      <c r="AG18" s="130"/>
      <c r="AH18" s="130"/>
      <c r="AI18" s="130"/>
      <c r="AJ18" s="130"/>
      <c r="AK18" s="130"/>
    </row>
    <row r="19" spans="1:37">
      <c r="A19" s="130"/>
      <c r="B19" s="140"/>
      <c r="C19" s="140"/>
      <c r="D19" s="140"/>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row>
    <row r="20" spans="1:37">
      <c r="A20" s="130"/>
      <c r="B20" s="140"/>
      <c r="C20" s="140"/>
      <c r="D20" s="140"/>
      <c r="E20" s="130"/>
      <c r="F20" s="130"/>
      <c r="G20" s="130"/>
      <c r="H20" s="130"/>
      <c r="I20" s="130"/>
      <c r="J20" s="130"/>
      <c r="K20" s="130"/>
      <c r="L20" s="130"/>
      <c r="M20" s="130"/>
      <c r="N20" s="130"/>
      <c r="O20" s="130"/>
      <c r="P20" s="130"/>
      <c r="Q20" s="130"/>
      <c r="R20" s="130"/>
      <c r="S20" s="130"/>
      <c r="T20" s="130"/>
      <c r="U20" s="130"/>
      <c r="V20" s="130"/>
      <c r="W20" s="130"/>
      <c r="X20" s="130"/>
      <c r="Y20" s="130"/>
      <c r="Z20" s="130"/>
      <c r="AA20" s="130"/>
      <c r="AB20" s="130"/>
      <c r="AC20" s="130"/>
      <c r="AD20" s="130"/>
      <c r="AE20" s="130"/>
      <c r="AF20" s="130"/>
      <c r="AG20" s="130"/>
      <c r="AH20" s="130"/>
      <c r="AI20" s="130"/>
      <c r="AJ20" s="130"/>
      <c r="AK20" s="130"/>
    </row>
    <row r="21" spans="1:37">
      <c r="A21" s="130"/>
      <c r="B21" s="140"/>
      <c r="C21" s="140"/>
      <c r="D21" s="140"/>
      <c r="E21" s="130"/>
      <c r="F21" s="130"/>
      <c r="G21" s="130"/>
      <c r="H21" s="130"/>
      <c r="I21" s="130"/>
      <c r="J21" s="130"/>
      <c r="K21" s="130"/>
      <c r="L21" s="130"/>
      <c r="M21" s="130"/>
      <c r="N21" s="130"/>
      <c r="O21" s="130"/>
      <c r="P21" s="130"/>
      <c r="Q21" s="130"/>
      <c r="R21" s="130"/>
      <c r="S21" s="130"/>
      <c r="T21" s="130"/>
      <c r="U21" s="130"/>
      <c r="V21" s="130"/>
      <c r="W21" s="130"/>
      <c r="X21" s="130"/>
      <c r="Y21" s="130"/>
      <c r="Z21" s="130"/>
      <c r="AA21" s="130"/>
      <c r="AB21" s="130"/>
      <c r="AC21" s="130"/>
      <c r="AD21" s="130"/>
      <c r="AE21" s="130"/>
      <c r="AF21" s="130"/>
      <c r="AG21" s="130"/>
      <c r="AH21" s="130"/>
      <c r="AI21" s="130"/>
      <c r="AJ21" s="130"/>
      <c r="AK21" s="130"/>
    </row>
    <row r="22" spans="1:37">
      <c r="A22" s="130"/>
      <c r="B22" s="140"/>
      <c r="C22" s="140"/>
      <c r="D22" s="140"/>
      <c r="E22" s="130"/>
      <c r="F22" s="130"/>
      <c r="G22" s="130"/>
      <c r="H22" s="130"/>
      <c r="I22" s="130"/>
      <c r="J22" s="130"/>
      <c r="K22" s="130"/>
      <c r="L22" s="130"/>
      <c r="M22" s="130"/>
      <c r="N22" s="130"/>
      <c r="O22" s="130"/>
      <c r="P22" s="130"/>
      <c r="Q22" s="130"/>
      <c r="R22" s="130"/>
      <c r="S22" s="130"/>
      <c r="T22" s="130"/>
      <c r="U22" s="130"/>
      <c r="V22" s="130"/>
      <c r="W22" s="130"/>
      <c r="X22" s="130"/>
      <c r="Y22" s="130"/>
      <c r="Z22" s="130"/>
      <c r="AA22" s="130"/>
      <c r="AB22" s="130"/>
      <c r="AC22" s="130"/>
      <c r="AD22" s="130"/>
      <c r="AE22" s="130"/>
      <c r="AF22" s="130"/>
      <c r="AG22" s="130"/>
      <c r="AH22" s="130"/>
      <c r="AI22" s="130"/>
      <c r="AJ22" s="130"/>
      <c r="AK22" s="130"/>
    </row>
    <row r="23" spans="1:37">
      <c r="A23" s="130"/>
      <c r="B23" s="130"/>
      <c r="C23" s="130"/>
      <c r="D23" s="130"/>
      <c r="E23" s="130"/>
      <c r="F23" s="130"/>
      <c r="G23" s="130"/>
      <c r="H23" s="130"/>
      <c r="I23" s="130"/>
      <c r="J23" s="130"/>
      <c r="K23" s="130"/>
      <c r="L23" s="130"/>
      <c r="M23" s="130"/>
      <c r="N23" s="130"/>
      <c r="O23" s="130"/>
      <c r="P23" s="130"/>
      <c r="Q23" s="130"/>
      <c r="R23" s="130"/>
      <c r="S23" s="130"/>
      <c r="T23" s="130"/>
      <c r="U23" s="130"/>
      <c r="V23" s="130"/>
      <c r="W23" s="130"/>
      <c r="X23" s="130"/>
      <c r="Y23" s="130"/>
      <c r="Z23" s="130"/>
      <c r="AA23" s="130"/>
      <c r="AB23" s="130"/>
      <c r="AC23" s="130"/>
      <c r="AD23" s="130"/>
      <c r="AE23" s="130"/>
      <c r="AF23" s="130"/>
      <c r="AG23" s="130"/>
      <c r="AH23" s="130"/>
      <c r="AI23" s="130"/>
      <c r="AJ23" s="130"/>
      <c r="AK23" s="130"/>
    </row>
    <row r="24" spans="1:37">
      <c r="A24" s="130"/>
      <c r="B24" s="130"/>
      <c r="C24" s="130"/>
      <c r="D24" s="130"/>
      <c r="E24" s="130"/>
      <c r="F24" s="130"/>
      <c r="G24" s="130"/>
      <c r="H24" s="130"/>
      <c r="I24" s="130"/>
      <c r="J24" s="130"/>
      <c r="K24" s="130"/>
      <c r="L24" s="130"/>
      <c r="M24" s="130"/>
      <c r="N24" s="130"/>
      <c r="O24" s="130"/>
      <c r="P24" s="130"/>
      <c r="Q24" s="130"/>
      <c r="R24" s="130"/>
      <c r="S24" s="130"/>
      <c r="T24" s="130"/>
      <c r="U24" s="130"/>
      <c r="V24" s="130"/>
      <c r="W24" s="130"/>
      <c r="X24" s="130"/>
      <c r="Y24" s="130"/>
      <c r="Z24" s="130"/>
      <c r="AA24" s="130"/>
      <c r="AB24" s="130"/>
      <c r="AC24" s="130"/>
      <c r="AD24" s="130"/>
      <c r="AE24" s="130"/>
      <c r="AF24" s="130"/>
      <c r="AG24" s="130"/>
      <c r="AH24" s="130"/>
      <c r="AI24" s="130"/>
      <c r="AJ24" s="130"/>
      <c r="AK24" s="130"/>
    </row>
    <row r="25" spans="1:37">
      <c r="A25" s="130"/>
      <c r="B25" s="130"/>
      <c r="C25" s="130"/>
      <c r="D25" s="130"/>
      <c r="E25" s="130"/>
      <c r="F25" s="130"/>
      <c r="G25" s="130"/>
      <c r="H25" s="130"/>
      <c r="I25" s="130"/>
      <c r="J25" s="130"/>
      <c r="K25" s="130"/>
      <c r="L25" s="130"/>
      <c r="M25" s="130"/>
      <c r="N25" s="130"/>
      <c r="O25" s="130"/>
      <c r="P25" s="130"/>
      <c r="Q25" s="130"/>
      <c r="R25" s="130"/>
      <c r="S25" s="130"/>
      <c r="T25" s="130"/>
      <c r="U25" s="130"/>
      <c r="V25" s="130"/>
      <c r="W25" s="130"/>
      <c r="X25" s="130"/>
      <c r="Y25" s="130"/>
      <c r="Z25" s="130"/>
      <c r="AA25" s="130"/>
      <c r="AB25" s="130"/>
      <c r="AC25" s="130"/>
      <c r="AD25" s="130"/>
      <c r="AE25" s="130"/>
      <c r="AF25" s="130"/>
      <c r="AG25" s="130"/>
      <c r="AH25" s="130"/>
      <c r="AI25" s="130"/>
      <c r="AJ25" s="130"/>
      <c r="AK25" s="130"/>
    </row>
    <row r="26" spans="1:37">
      <c r="A26" s="130"/>
      <c r="B26" s="130"/>
      <c r="C26" s="130"/>
      <c r="D26" s="130"/>
      <c r="E26" s="130"/>
      <c r="F26" s="130"/>
      <c r="G26" s="130"/>
      <c r="H26" s="130"/>
      <c r="I26" s="130"/>
      <c r="J26" s="130"/>
      <c r="K26" s="130"/>
      <c r="L26" s="130"/>
      <c r="M26" s="130"/>
      <c r="N26" s="130"/>
      <c r="O26" s="130"/>
      <c r="P26" s="130"/>
      <c r="Q26" s="130"/>
      <c r="R26" s="130"/>
      <c r="S26" s="130"/>
      <c r="T26" s="130"/>
      <c r="U26" s="130"/>
      <c r="V26" s="130"/>
      <c r="W26" s="130"/>
      <c r="X26" s="130"/>
      <c r="Y26" s="130"/>
      <c r="Z26" s="130"/>
      <c r="AA26" s="130"/>
      <c r="AB26" s="130"/>
      <c r="AC26" s="130"/>
      <c r="AD26" s="130"/>
      <c r="AE26" s="130"/>
      <c r="AF26" s="130"/>
      <c r="AG26" s="130"/>
      <c r="AH26" s="130"/>
      <c r="AI26" s="130"/>
      <c r="AJ26" s="130"/>
      <c r="AK26" s="130"/>
    </row>
    <row r="27" spans="1:37">
      <c r="A27" s="130"/>
      <c r="B27" s="130"/>
      <c r="C27" s="130"/>
      <c r="D27" s="130"/>
      <c r="E27" s="130"/>
      <c r="F27" s="130"/>
      <c r="G27" s="130"/>
      <c r="H27" s="130"/>
      <c r="I27" s="130"/>
      <c r="J27" s="130"/>
      <c r="K27" s="130"/>
      <c r="L27" s="130"/>
      <c r="M27" s="130"/>
      <c r="N27" s="130"/>
      <c r="O27" s="130"/>
      <c r="P27" s="130"/>
      <c r="Q27" s="130"/>
      <c r="R27" s="130"/>
      <c r="S27" s="130"/>
      <c r="T27" s="130"/>
      <c r="U27" s="130"/>
      <c r="V27" s="130"/>
      <c r="W27" s="130"/>
      <c r="X27" s="130"/>
      <c r="Y27" s="130"/>
      <c r="Z27" s="130"/>
      <c r="AA27" s="130"/>
      <c r="AB27" s="130"/>
      <c r="AC27" s="130"/>
      <c r="AD27" s="130"/>
      <c r="AE27" s="130"/>
      <c r="AF27" s="130"/>
      <c r="AG27" s="130"/>
      <c r="AH27" s="130"/>
      <c r="AI27" s="130"/>
      <c r="AJ27" s="130"/>
      <c r="AK27" s="130"/>
    </row>
    <row r="28" spans="1:37">
      <c r="A28" s="130"/>
      <c r="B28" s="130"/>
      <c r="C28" s="130"/>
      <c r="D28" s="130"/>
      <c r="E28" s="130"/>
      <c r="F28" s="130"/>
      <c r="G28" s="130"/>
      <c r="H28" s="130"/>
      <c r="I28" s="130"/>
      <c r="J28" s="130"/>
      <c r="K28" s="130"/>
      <c r="L28" s="130"/>
      <c r="M28" s="130"/>
      <c r="N28" s="130"/>
      <c r="O28" s="130"/>
      <c r="P28" s="130"/>
      <c r="Q28" s="130"/>
      <c r="R28" s="130"/>
      <c r="S28" s="130"/>
      <c r="T28" s="130"/>
      <c r="U28" s="130"/>
      <c r="V28" s="130"/>
      <c r="W28" s="130"/>
      <c r="X28" s="130"/>
      <c r="Y28" s="130"/>
      <c r="Z28" s="130"/>
      <c r="AA28" s="130"/>
      <c r="AB28" s="130"/>
      <c r="AC28" s="130"/>
      <c r="AD28" s="130"/>
      <c r="AE28" s="130"/>
      <c r="AF28" s="130"/>
      <c r="AG28" s="130"/>
      <c r="AH28" s="130"/>
      <c r="AI28" s="130"/>
      <c r="AJ28" s="130"/>
      <c r="AK28" s="130"/>
    </row>
    <row r="29" spans="1:37">
      <c r="A29" s="130"/>
      <c r="B29" s="130"/>
      <c r="C29" s="130"/>
      <c r="D29" s="130"/>
      <c r="E29" s="130"/>
      <c r="F29" s="130"/>
      <c r="G29" s="130"/>
      <c r="H29" s="130"/>
      <c r="I29" s="130"/>
      <c r="J29" s="130"/>
      <c r="K29" s="130"/>
      <c r="L29" s="130"/>
      <c r="M29" s="130"/>
      <c r="N29" s="130"/>
      <c r="O29" s="130"/>
      <c r="P29" s="130"/>
      <c r="Q29" s="130"/>
      <c r="R29" s="130"/>
      <c r="S29" s="130"/>
      <c r="T29" s="130"/>
      <c r="U29" s="130"/>
      <c r="V29" s="130"/>
      <c r="W29" s="130"/>
      <c r="X29" s="130"/>
      <c r="Y29" s="130"/>
      <c r="Z29" s="130"/>
      <c r="AA29" s="130"/>
      <c r="AB29" s="130"/>
      <c r="AC29" s="130"/>
      <c r="AD29" s="130"/>
      <c r="AE29" s="130"/>
      <c r="AF29" s="130"/>
      <c r="AG29" s="130"/>
      <c r="AH29" s="130"/>
      <c r="AI29" s="130"/>
      <c r="AJ29" s="130"/>
      <c r="AK29" s="130"/>
    </row>
    <row r="30" spans="1:37">
      <c r="A30" s="130"/>
      <c r="B30" s="130"/>
      <c r="C30" s="130"/>
      <c r="D30" s="130"/>
      <c r="E30" s="130"/>
      <c r="F30" s="130"/>
      <c r="G30" s="130"/>
      <c r="H30" s="130"/>
      <c r="I30" s="130"/>
      <c r="J30" s="130"/>
      <c r="K30" s="130"/>
      <c r="L30" s="130"/>
      <c r="M30" s="130"/>
      <c r="N30" s="130"/>
      <c r="O30" s="130"/>
      <c r="P30" s="130"/>
      <c r="Q30" s="130"/>
      <c r="R30" s="130"/>
      <c r="S30" s="130"/>
      <c r="T30" s="130"/>
      <c r="U30" s="130"/>
      <c r="V30" s="130"/>
      <c r="W30" s="130"/>
      <c r="X30" s="130"/>
      <c r="Y30" s="130"/>
      <c r="Z30" s="130"/>
      <c r="AA30" s="130"/>
      <c r="AB30" s="130"/>
      <c r="AC30" s="130"/>
      <c r="AD30" s="130"/>
      <c r="AE30" s="130"/>
      <c r="AF30" s="130"/>
      <c r="AG30" s="130"/>
      <c r="AH30" s="130"/>
      <c r="AI30" s="130"/>
      <c r="AJ30" s="130"/>
      <c r="AK30" s="130"/>
    </row>
    <row r="31" spans="1:37">
      <c r="A31" s="130"/>
      <c r="B31" s="130"/>
      <c r="C31" s="130"/>
      <c r="D31" s="130"/>
      <c r="E31" s="130"/>
      <c r="F31" s="130"/>
      <c r="G31" s="130"/>
      <c r="H31" s="130"/>
      <c r="I31" s="130"/>
      <c r="J31" s="130"/>
      <c r="K31" s="130"/>
      <c r="L31" s="130"/>
      <c r="M31" s="130"/>
      <c r="N31" s="130"/>
      <c r="O31" s="130"/>
      <c r="P31" s="130"/>
      <c r="Q31" s="130"/>
      <c r="R31" s="130"/>
      <c r="S31" s="130"/>
      <c r="T31" s="130"/>
      <c r="U31" s="130"/>
      <c r="V31" s="130"/>
      <c r="W31" s="130"/>
      <c r="X31" s="130"/>
      <c r="Y31" s="130"/>
      <c r="Z31" s="130"/>
      <c r="AA31" s="130"/>
      <c r="AB31" s="130"/>
      <c r="AC31" s="130"/>
      <c r="AD31" s="130"/>
      <c r="AE31" s="130"/>
      <c r="AF31" s="130"/>
      <c r="AG31" s="130"/>
      <c r="AH31" s="130"/>
      <c r="AI31" s="130"/>
      <c r="AJ31" s="130"/>
      <c r="AK31" s="130"/>
    </row>
    <row r="32" spans="1:37">
      <c r="A32" s="130"/>
      <c r="B32" s="130"/>
      <c r="C32" s="130"/>
      <c r="D32" s="130"/>
      <c r="E32" s="130"/>
      <c r="F32" s="130"/>
      <c r="G32" s="130"/>
      <c r="H32" s="130"/>
      <c r="I32" s="130"/>
      <c r="J32" s="130"/>
      <c r="K32" s="130"/>
      <c r="L32" s="130"/>
      <c r="M32" s="130"/>
      <c r="N32" s="130"/>
      <c r="O32" s="130"/>
      <c r="P32" s="130"/>
      <c r="Q32" s="130"/>
      <c r="R32" s="130"/>
      <c r="S32" s="130"/>
      <c r="T32" s="130"/>
      <c r="U32" s="130"/>
      <c r="V32" s="130"/>
      <c r="W32" s="130"/>
      <c r="X32" s="130"/>
      <c r="Y32" s="130"/>
      <c r="Z32" s="130"/>
      <c r="AA32" s="130"/>
      <c r="AB32" s="130"/>
      <c r="AC32" s="130"/>
      <c r="AD32" s="130"/>
      <c r="AE32" s="130"/>
      <c r="AF32" s="130"/>
      <c r="AG32" s="130"/>
      <c r="AH32" s="130"/>
      <c r="AI32" s="130"/>
      <c r="AJ32" s="130"/>
      <c r="AK32" s="130"/>
    </row>
    <row r="33" spans="1:37">
      <c r="A33" s="130"/>
      <c r="B33" s="130"/>
      <c r="C33" s="130"/>
      <c r="D33" s="130"/>
      <c r="E33" s="130"/>
      <c r="F33" s="130"/>
      <c r="G33" s="130"/>
      <c r="H33" s="130"/>
      <c r="I33" s="130"/>
      <c r="J33" s="130"/>
      <c r="K33" s="130"/>
      <c r="L33" s="130"/>
      <c r="M33" s="130"/>
      <c r="N33" s="130"/>
      <c r="O33" s="130"/>
      <c r="P33" s="130"/>
      <c r="Q33" s="130"/>
      <c r="R33" s="130"/>
      <c r="S33" s="130"/>
      <c r="T33" s="130"/>
      <c r="U33" s="130"/>
      <c r="V33" s="130"/>
      <c r="W33" s="130"/>
      <c r="X33" s="130"/>
      <c r="Y33" s="130"/>
      <c r="Z33" s="130"/>
      <c r="AA33" s="130"/>
      <c r="AB33" s="130"/>
      <c r="AC33" s="130"/>
      <c r="AD33" s="130"/>
      <c r="AE33" s="130"/>
      <c r="AF33" s="130"/>
      <c r="AG33" s="130"/>
      <c r="AH33" s="130"/>
      <c r="AI33" s="130"/>
      <c r="AJ33" s="130"/>
      <c r="AK33" s="130"/>
    </row>
    <row r="34" spans="1:37">
      <c r="A34" s="130"/>
      <c r="B34" s="130"/>
      <c r="C34" s="130"/>
      <c r="D34" s="130"/>
      <c r="E34" s="130"/>
      <c r="F34" s="130"/>
      <c r="G34" s="130"/>
      <c r="H34" s="130"/>
      <c r="I34" s="130"/>
      <c r="J34" s="130"/>
      <c r="K34" s="130"/>
      <c r="L34" s="130"/>
      <c r="M34" s="130"/>
      <c r="N34" s="130"/>
      <c r="O34" s="130"/>
      <c r="P34" s="130"/>
      <c r="Q34" s="130"/>
      <c r="R34" s="130"/>
      <c r="S34" s="130"/>
      <c r="T34" s="130"/>
      <c r="U34" s="130"/>
      <c r="V34" s="130"/>
      <c r="W34" s="130"/>
      <c r="X34" s="130"/>
      <c r="Y34" s="130"/>
      <c r="Z34" s="130"/>
      <c r="AA34" s="130"/>
      <c r="AB34" s="130"/>
      <c r="AC34" s="130"/>
      <c r="AD34" s="130"/>
      <c r="AE34" s="130"/>
      <c r="AF34" s="130"/>
      <c r="AG34" s="130"/>
      <c r="AH34" s="130"/>
      <c r="AI34" s="130"/>
      <c r="AJ34" s="130"/>
      <c r="AK34" s="130"/>
    </row>
    <row r="35" spans="1:37">
      <c r="A35" s="130"/>
      <c r="B35" s="130"/>
      <c r="C35" s="130"/>
      <c r="D35" s="130"/>
      <c r="E35" s="130"/>
      <c r="F35" s="130"/>
      <c r="G35" s="130"/>
      <c r="H35" s="130"/>
      <c r="I35" s="130"/>
      <c r="J35" s="130"/>
      <c r="K35" s="130"/>
      <c r="L35" s="130"/>
      <c r="M35" s="130"/>
      <c r="N35" s="130"/>
      <c r="O35" s="130"/>
      <c r="P35" s="130"/>
      <c r="Q35" s="130"/>
      <c r="R35" s="130"/>
      <c r="S35" s="130"/>
      <c r="T35" s="130"/>
      <c r="U35" s="130"/>
      <c r="V35" s="130"/>
      <c r="W35" s="130"/>
      <c r="X35" s="130"/>
      <c r="Y35" s="130"/>
      <c r="Z35" s="130"/>
      <c r="AA35" s="130"/>
      <c r="AB35" s="130"/>
      <c r="AC35" s="130"/>
      <c r="AD35" s="130"/>
      <c r="AE35" s="130"/>
      <c r="AF35" s="130"/>
      <c r="AG35" s="130"/>
      <c r="AH35" s="130"/>
      <c r="AI35" s="130"/>
      <c r="AJ35" s="130"/>
      <c r="AK35" s="130"/>
    </row>
    <row r="36" spans="1:37">
      <c r="A36" s="130"/>
      <c r="B36" s="130"/>
      <c r="C36" s="130"/>
      <c r="D36" s="130"/>
      <c r="E36" s="130"/>
      <c r="F36" s="130"/>
      <c r="G36" s="130"/>
      <c r="H36" s="130"/>
      <c r="I36" s="130"/>
      <c r="J36" s="130"/>
      <c r="K36" s="130"/>
      <c r="L36" s="130"/>
      <c r="M36" s="130"/>
      <c r="N36" s="130"/>
      <c r="O36" s="130"/>
      <c r="P36" s="130"/>
      <c r="Q36" s="130"/>
      <c r="R36" s="130"/>
      <c r="S36" s="130"/>
      <c r="T36" s="130"/>
      <c r="U36" s="130"/>
      <c r="V36" s="130"/>
      <c r="W36" s="130"/>
      <c r="X36" s="130"/>
      <c r="Y36" s="130"/>
      <c r="Z36" s="130"/>
      <c r="AA36" s="130"/>
      <c r="AB36" s="130"/>
      <c r="AC36" s="130"/>
      <c r="AD36" s="130"/>
      <c r="AE36" s="130"/>
      <c r="AF36" s="130"/>
      <c r="AG36" s="130"/>
      <c r="AH36" s="130"/>
      <c r="AI36" s="130"/>
      <c r="AJ36" s="130"/>
      <c r="AK36" s="130"/>
    </row>
    <row r="37" spans="1:37">
      <c r="A37" s="130"/>
      <c r="E37" s="130"/>
      <c r="F37" s="130"/>
      <c r="G37" s="130"/>
      <c r="H37" s="130"/>
      <c r="I37" s="130"/>
      <c r="J37" s="130"/>
      <c r="K37" s="130"/>
      <c r="L37" s="130"/>
      <c r="M37" s="130"/>
      <c r="N37" s="130"/>
      <c r="O37" s="130"/>
      <c r="P37" s="130"/>
      <c r="Q37" s="130"/>
      <c r="R37" s="130"/>
      <c r="S37" s="130"/>
      <c r="T37" s="130"/>
      <c r="U37" s="130"/>
      <c r="V37" s="130"/>
      <c r="W37" s="130"/>
      <c r="X37" s="130"/>
      <c r="Y37" s="130"/>
      <c r="Z37" s="130"/>
      <c r="AA37" s="130"/>
      <c r="AB37" s="130"/>
      <c r="AC37" s="130"/>
      <c r="AD37" s="130"/>
      <c r="AE37" s="130"/>
    </row>
    <row r="38" spans="1:37">
      <c r="A38" s="130"/>
      <c r="E38" s="130"/>
      <c r="F38" s="130"/>
      <c r="G38" s="130"/>
      <c r="H38" s="130"/>
      <c r="I38" s="130"/>
      <c r="J38" s="130"/>
      <c r="K38" s="130"/>
      <c r="L38" s="130"/>
      <c r="M38" s="130"/>
      <c r="N38" s="130"/>
      <c r="O38" s="130"/>
      <c r="P38" s="130"/>
      <c r="Q38" s="130"/>
      <c r="R38" s="130"/>
      <c r="S38" s="130"/>
      <c r="T38" s="130"/>
      <c r="U38" s="130"/>
      <c r="V38" s="130"/>
      <c r="W38" s="130"/>
      <c r="X38" s="130"/>
      <c r="Y38" s="130"/>
      <c r="Z38" s="130"/>
      <c r="AA38" s="130"/>
      <c r="AB38" s="130"/>
      <c r="AC38" s="130"/>
      <c r="AD38" s="130"/>
      <c r="AE38" s="130"/>
    </row>
    <row r="39" spans="1:37">
      <c r="A39" s="130"/>
    </row>
    <row r="40" spans="1:37">
      <c r="A40" s="130"/>
    </row>
    <row r="41" spans="1:37">
      <c r="A41" s="130"/>
    </row>
    <row r="42" spans="1:37">
      <c r="A42" s="130"/>
    </row>
    <row r="43" spans="1:37">
      <c r="A43" s="130"/>
    </row>
    <row r="44" spans="1:37">
      <c r="A44" s="130"/>
    </row>
    <row r="45" spans="1:37">
      <c r="A45" s="130"/>
    </row>
    <row r="46" spans="1:37">
      <c r="A46" s="130"/>
    </row>
    <row r="47" spans="1:37">
      <c r="A47" s="130"/>
    </row>
    <row r="48" spans="1:37">
      <c r="A48" s="130"/>
    </row>
    <row r="49" spans="1:1">
      <c r="A49" s="130"/>
    </row>
    <row r="50" spans="1:1">
      <c r="A50" s="130"/>
    </row>
    <row r="51" spans="1:1">
      <c r="A51" s="130"/>
    </row>
    <row r="52" spans="1:1">
      <c r="A52" s="130"/>
    </row>
    <row r="53" spans="1:1">
      <c r="A53" s="130"/>
    </row>
    <row r="54" spans="1:1">
      <c r="A54" s="130"/>
    </row>
    <row r="55" spans="1:1">
      <c r="A55" s="130"/>
    </row>
    <row r="56" spans="1:1">
      <c r="A56" s="130"/>
    </row>
    <row r="57" spans="1:1">
      <c r="A57" s="130"/>
    </row>
    <row r="58" spans="1:1">
      <c r="A58" s="130"/>
    </row>
    <row r="59" spans="1:1">
      <c r="A59" s="130"/>
    </row>
  </sheetData>
  <mergeCells count="3">
    <mergeCell ref="B5:D5"/>
    <mergeCell ref="B1:B4"/>
    <mergeCell ref="C1:C4"/>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6" tint="-0.249977111117893"/>
  </sheetPr>
  <dimension ref="A1:V236"/>
  <sheetViews>
    <sheetView zoomScale="55" zoomScaleNormal="55" workbookViewId="0">
      <selection activeCell="F7" sqref="F7"/>
    </sheetView>
  </sheetViews>
  <sheetFormatPr defaultColWidth="11.5703125" defaultRowHeight="14.25"/>
  <cols>
    <col min="1" max="1" width="11.5703125" style="129"/>
    <col min="2" max="2" width="40.42578125" style="129" customWidth="1"/>
    <col min="3" max="3" width="27.85546875" style="129" customWidth="1"/>
    <col min="4" max="4" width="43.7109375" style="129" customWidth="1"/>
    <col min="5" max="5" width="55.5703125" style="129" customWidth="1"/>
    <col min="6" max="6" width="144.7109375" style="129" bestFit="1" customWidth="1"/>
    <col min="7" max="16384" width="11.5703125" style="129"/>
  </cols>
  <sheetData>
    <row r="1" spans="1:22" ht="26.25" customHeight="1">
      <c r="B1" s="446"/>
      <c r="C1" s="447" t="s">
        <v>0</v>
      </c>
      <c r="D1" s="448"/>
      <c r="E1" s="119" t="s">
        <v>1</v>
      </c>
    </row>
    <row r="2" spans="1:22" ht="26.25" customHeight="1">
      <c r="B2" s="446"/>
      <c r="C2" s="449"/>
      <c r="D2" s="450"/>
      <c r="E2" s="119" t="s">
        <v>2</v>
      </c>
    </row>
    <row r="3" spans="1:22" ht="26.25" customHeight="1">
      <c r="B3" s="446"/>
      <c r="C3" s="449"/>
      <c r="D3" s="450"/>
      <c r="E3" s="119" t="s">
        <v>153</v>
      </c>
    </row>
    <row r="4" spans="1:22" ht="28.5" customHeight="1">
      <c r="B4" s="446"/>
      <c r="C4" s="451"/>
      <c r="D4" s="452"/>
      <c r="E4" s="119" t="s">
        <v>167</v>
      </c>
    </row>
    <row r="5" spans="1:22" ht="33.75">
      <c r="A5" s="130"/>
      <c r="B5" s="445" t="s">
        <v>168</v>
      </c>
      <c r="C5" s="445"/>
      <c r="D5" s="445"/>
      <c r="E5" s="445"/>
      <c r="F5" s="130"/>
      <c r="G5" s="130"/>
      <c r="H5" s="130"/>
      <c r="I5" s="130"/>
      <c r="J5" s="130"/>
      <c r="K5" s="130"/>
      <c r="L5" s="130"/>
      <c r="M5" s="130"/>
      <c r="N5" s="130"/>
      <c r="O5" s="130"/>
      <c r="P5" s="130"/>
      <c r="Q5" s="130"/>
      <c r="R5" s="130"/>
      <c r="S5" s="130"/>
      <c r="T5" s="130"/>
      <c r="U5" s="130"/>
      <c r="V5" s="130"/>
    </row>
    <row r="6" spans="1:22">
      <c r="A6" s="130"/>
      <c r="B6" s="131"/>
      <c r="C6" s="131"/>
      <c r="D6" s="131"/>
      <c r="E6" s="131"/>
      <c r="F6" s="130"/>
      <c r="G6" s="130"/>
      <c r="H6" s="130"/>
      <c r="I6" s="130"/>
      <c r="J6" s="130"/>
      <c r="K6" s="130"/>
      <c r="L6" s="130"/>
      <c r="M6" s="130"/>
      <c r="N6" s="130"/>
      <c r="O6" s="130"/>
      <c r="P6" s="130"/>
      <c r="Q6" s="130"/>
      <c r="R6" s="130"/>
      <c r="S6" s="130"/>
      <c r="T6" s="130"/>
      <c r="U6" s="130"/>
      <c r="V6" s="130"/>
    </row>
    <row r="7" spans="1:22" ht="30" customHeight="1">
      <c r="A7" s="130"/>
      <c r="B7" s="120"/>
      <c r="C7" s="442" t="s">
        <v>169</v>
      </c>
      <c r="D7" s="443"/>
      <c r="E7" s="444"/>
      <c r="F7" s="130"/>
      <c r="G7" s="130"/>
      <c r="H7" s="130"/>
      <c r="I7" s="130"/>
      <c r="J7" s="130"/>
      <c r="K7" s="130"/>
      <c r="L7" s="130"/>
      <c r="M7" s="130"/>
      <c r="N7" s="130"/>
      <c r="O7" s="130"/>
      <c r="P7" s="130"/>
      <c r="Q7" s="130"/>
      <c r="R7" s="130"/>
      <c r="S7" s="130"/>
      <c r="T7" s="130"/>
      <c r="U7" s="130"/>
      <c r="V7" s="130"/>
    </row>
    <row r="8" spans="1:22" ht="88.5" customHeight="1">
      <c r="A8" s="132" t="s">
        <v>170</v>
      </c>
      <c r="B8" s="133" t="s">
        <v>171</v>
      </c>
      <c r="C8" s="439" t="s">
        <v>172</v>
      </c>
      <c r="D8" s="440"/>
      <c r="E8" s="441"/>
      <c r="F8" s="130"/>
      <c r="G8" s="130"/>
      <c r="H8" s="130"/>
      <c r="I8" s="130"/>
      <c r="J8" s="130"/>
      <c r="K8" s="130"/>
      <c r="L8" s="130"/>
      <c r="M8" s="130"/>
      <c r="N8" s="130"/>
      <c r="O8" s="130"/>
      <c r="P8" s="130"/>
      <c r="Q8" s="130"/>
      <c r="R8" s="130"/>
      <c r="S8" s="130"/>
      <c r="T8" s="130"/>
      <c r="U8" s="130"/>
      <c r="V8" s="130"/>
    </row>
    <row r="9" spans="1:22" ht="75.75" customHeight="1">
      <c r="A9" s="132" t="s">
        <v>173</v>
      </c>
      <c r="B9" s="134" t="s">
        <v>174</v>
      </c>
      <c r="C9" s="439" t="s">
        <v>175</v>
      </c>
      <c r="D9" s="440"/>
      <c r="E9" s="441"/>
      <c r="F9" s="130"/>
      <c r="G9" s="130"/>
      <c r="H9" s="130"/>
      <c r="I9" s="130"/>
      <c r="J9" s="130"/>
      <c r="K9" s="130"/>
      <c r="L9" s="130"/>
      <c r="M9" s="130"/>
      <c r="N9" s="130"/>
      <c r="O9" s="130"/>
      <c r="P9" s="130"/>
      <c r="Q9" s="130"/>
      <c r="R9" s="130"/>
      <c r="S9" s="130"/>
      <c r="T9" s="130"/>
      <c r="U9" s="130"/>
      <c r="V9" s="130"/>
    </row>
    <row r="10" spans="1:22" ht="78.75" customHeight="1">
      <c r="A10" s="132" t="s">
        <v>143</v>
      </c>
      <c r="B10" s="135" t="s">
        <v>176</v>
      </c>
      <c r="C10" s="439" t="s">
        <v>177</v>
      </c>
      <c r="D10" s="440"/>
      <c r="E10" s="441"/>
      <c r="F10" s="130"/>
      <c r="G10" s="130"/>
      <c r="H10" s="130"/>
      <c r="I10" s="130"/>
      <c r="J10" s="130"/>
      <c r="K10" s="130"/>
      <c r="L10" s="130"/>
      <c r="M10" s="130"/>
      <c r="N10" s="130"/>
      <c r="O10" s="130"/>
      <c r="P10" s="130"/>
      <c r="Q10" s="130"/>
      <c r="R10" s="130"/>
      <c r="S10" s="130"/>
      <c r="T10" s="130"/>
      <c r="U10" s="130"/>
      <c r="V10" s="130"/>
    </row>
    <row r="11" spans="1:22" ht="78.75" customHeight="1">
      <c r="A11" s="132" t="s">
        <v>178</v>
      </c>
      <c r="B11" s="136" t="s">
        <v>179</v>
      </c>
      <c r="C11" s="439" t="s">
        <v>180</v>
      </c>
      <c r="D11" s="440"/>
      <c r="E11" s="441"/>
      <c r="F11" s="130"/>
      <c r="G11" s="130"/>
      <c r="H11" s="130"/>
      <c r="I11" s="130"/>
      <c r="J11" s="130"/>
      <c r="K11" s="130"/>
      <c r="L11" s="130"/>
      <c r="M11" s="130"/>
      <c r="N11" s="130"/>
      <c r="O11" s="130"/>
      <c r="P11" s="130"/>
      <c r="Q11" s="130"/>
      <c r="R11" s="130"/>
      <c r="S11" s="130"/>
      <c r="T11" s="130"/>
      <c r="U11" s="130"/>
      <c r="V11" s="130"/>
    </row>
    <row r="12" spans="1:22" ht="85.5" customHeight="1">
      <c r="A12" s="132" t="s">
        <v>181</v>
      </c>
      <c r="B12" s="137" t="s">
        <v>182</v>
      </c>
      <c r="C12" s="439" t="s">
        <v>183</v>
      </c>
      <c r="D12" s="440"/>
      <c r="E12" s="441"/>
      <c r="F12" s="130"/>
      <c r="G12" s="130"/>
      <c r="H12" s="130"/>
      <c r="I12" s="130"/>
      <c r="J12" s="130"/>
      <c r="K12" s="130"/>
      <c r="L12" s="130"/>
      <c r="M12" s="130"/>
      <c r="N12" s="130"/>
      <c r="O12" s="130"/>
      <c r="P12" s="130"/>
      <c r="Q12" s="130"/>
      <c r="R12" s="130"/>
      <c r="S12" s="130"/>
      <c r="T12" s="130"/>
      <c r="U12" s="130"/>
      <c r="V12" s="130"/>
    </row>
    <row r="13" spans="1:22" ht="20.25">
      <c r="A13" s="132"/>
      <c r="B13" s="132"/>
      <c r="C13" s="138"/>
      <c r="D13" s="138"/>
      <c r="E13" s="138"/>
      <c r="F13" s="130"/>
      <c r="G13" s="130"/>
      <c r="H13" s="130"/>
      <c r="I13" s="130"/>
      <c r="J13" s="130"/>
      <c r="K13" s="130"/>
      <c r="L13" s="130"/>
      <c r="M13" s="130"/>
      <c r="N13" s="130"/>
      <c r="O13" s="130"/>
      <c r="P13" s="130"/>
      <c r="Q13" s="130"/>
      <c r="R13" s="130"/>
      <c r="S13" s="130"/>
      <c r="T13" s="130"/>
      <c r="U13" s="130"/>
      <c r="V13" s="130"/>
    </row>
    <row r="14" spans="1:22" ht="15">
      <c r="A14" s="132"/>
      <c r="B14" s="139"/>
      <c r="C14" s="139"/>
      <c r="D14" s="139"/>
      <c r="E14" s="139"/>
      <c r="F14" s="130"/>
      <c r="G14" s="130"/>
      <c r="H14" s="130"/>
      <c r="I14" s="130"/>
      <c r="J14" s="130"/>
      <c r="K14" s="130"/>
      <c r="L14" s="130"/>
      <c r="M14" s="130"/>
      <c r="N14" s="130"/>
      <c r="O14" s="130"/>
      <c r="P14" s="130"/>
      <c r="Q14" s="130"/>
      <c r="R14" s="130"/>
      <c r="S14" s="130"/>
      <c r="T14" s="130"/>
      <c r="U14" s="130"/>
      <c r="V14" s="130"/>
    </row>
    <row r="15" spans="1:22">
      <c r="A15" s="132"/>
      <c r="B15" s="132" t="s">
        <v>184</v>
      </c>
      <c r="C15" s="132" t="s">
        <v>185</v>
      </c>
      <c r="D15" s="132"/>
      <c r="E15" s="132" t="s">
        <v>186</v>
      </c>
      <c r="F15" s="130"/>
      <c r="G15" s="130"/>
      <c r="H15" s="130"/>
      <c r="I15" s="130"/>
      <c r="J15" s="130"/>
      <c r="K15" s="130"/>
      <c r="L15" s="130"/>
      <c r="M15" s="130"/>
      <c r="N15" s="130"/>
      <c r="O15" s="130"/>
      <c r="P15" s="130"/>
      <c r="Q15" s="130"/>
      <c r="R15" s="130"/>
      <c r="S15" s="130"/>
      <c r="T15" s="130"/>
      <c r="U15" s="130"/>
      <c r="V15" s="130"/>
    </row>
    <row r="16" spans="1:22">
      <c r="A16" s="132"/>
      <c r="B16" s="132" t="s">
        <v>187</v>
      </c>
      <c r="C16" s="132" t="s">
        <v>188</v>
      </c>
      <c r="D16" s="132"/>
      <c r="E16" s="132" t="s">
        <v>189</v>
      </c>
      <c r="F16" s="130"/>
      <c r="G16" s="130"/>
      <c r="H16" s="130"/>
      <c r="I16" s="130"/>
      <c r="J16" s="130"/>
      <c r="K16" s="130"/>
      <c r="L16" s="130"/>
      <c r="M16" s="130"/>
      <c r="N16" s="130"/>
      <c r="O16" s="130"/>
      <c r="P16" s="130"/>
      <c r="Q16" s="130"/>
      <c r="R16" s="130"/>
      <c r="S16" s="130"/>
      <c r="T16" s="130"/>
      <c r="U16" s="130"/>
      <c r="V16" s="130"/>
    </row>
    <row r="17" spans="1:22">
      <c r="A17" s="132"/>
      <c r="B17" s="132"/>
      <c r="C17" s="132" t="s">
        <v>125</v>
      </c>
      <c r="D17" s="132"/>
      <c r="E17" s="132" t="s">
        <v>190</v>
      </c>
      <c r="F17" s="130"/>
      <c r="G17" s="130"/>
      <c r="H17" s="130"/>
      <c r="I17" s="130"/>
      <c r="J17" s="130"/>
      <c r="K17" s="130"/>
      <c r="L17" s="130"/>
      <c r="M17" s="130"/>
      <c r="N17" s="130"/>
      <c r="O17" s="130"/>
      <c r="P17" s="130"/>
      <c r="Q17" s="130"/>
      <c r="R17" s="130"/>
      <c r="S17" s="130"/>
      <c r="T17" s="130"/>
      <c r="U17" s="130"/>
      <c r="V17" s="130"/>
    </row>
    <row r="18" spans="1:22">
      <c r="A18" s="132"/>
      <c r="B18" s="132"/>
      <c r="C18" s="132" t="s">
        <v>111</v>
      </c>
      <c r="D18" s="132"/>
      <c r="E18" s="132" t="s">
        <v>191</v>
      </c>
      <c r="F18" s="130"/>
      <c r="G18" s="130"/>
      <c r="H18" s="130"/>
      <c r="I18" s="130"/>
      <c r="J18" s="130"/>
      <c r="K18" s="130"/>
      <c r="L18" s="130"/>
      <c r="M18" s="130"/>
      <c r="N18" s="130"/>
      <c r="O18" s="130"/>
      <c r="P18" s="130"/>
      <c r="Q18" s="130"/>
      <c r="R18" s="130"/>
      <c r="S18" s="130"/>
      <c r="T18" s="130"/>
      <c r="U18" s="130"/>
      <c r="V18" s="130"/>
    </row>
    <row r="19" spans="1:22">
      <c r="A19" s="132"/>
      <c r="B19" s="132"/>
      <c r="C19" s="132" t="s">
        <v>192</v>
      </c>
      <c r="D19" s="132"/>
      <c r="E19" s="132" t="s">
        <v>193</v>
      </c>
      <c r="F19" s="130"/>
      <c r="G19" s="130"/>
      <c r="H19" s="130"/>
      <c r="I19" s="130"/>
      <c r="J19" s="130"/>
      <c r="K19" s="130"/>
      <c r="L19" s="130"/>
      <c r="M19" s="130"/>
      <c r="N19" s="130"/>
      <c r="O19" s="130"/>
      <c r="P19" s="130"/>
      <c r="Q19" s="130"/>
      <c r="R19" s="130"/>
      <c r="S19" s="130"/>
      <c r="T19" s="130"/>
      <c r="U19" s="130"/>
      <c r="V19" s="130"/>
    </row>
    <row r="20" spans="1:22">
      <c r="A20" s="132"/>
      <c r="B20" s="132"/>
      <c r="C20" s="132"/>
      <c r="D20" s="132"/>
      <c r="E20" s="132"/>
      <c r="F20" s="130"/>
      <c r="G20" s="130"/>
      <c r="H20" s="130"/>
      <c r="I20" s="130"/>
      <c r="J20" s="130"/>
      <c r="K20" s="130"/>
      <c r="L20" s="130"/>
      <c r="M20" s="130"/>
      <c r="N20" s="130"/>
      <c r="O20" s="130"/>
      <c r="P20" s="130"/>
    </row>
    <row r="21" spans="1:22">
      <c r="A21" s="132"/>
      <c r="B21" s="132"/>
      <c r="C21" s="132"/>
      <c r="D21" s="132"/>
      <c r="E21" s="132"/>
      <c r="F21" s="130"/>
      <c r="G21" s="130"/>
      <c r="H21" s="130"/>
      <c r="I21" s="130"/>
      <c r="J21" s="130"/>
      <c r="K21" s="130"/>
      <c r="L21" s="130"/>
      <c r="M21" s="130"/>
      <c r="N21" s="130"/>
      <c r="O21" s="130"/>
      <c r="P21" s="130"/>
    </row>
    <row r="22" spans="1:22">
      <c r="A22" s="132"/>
      <c r="B22" s="140"/>
      <c r="C22" s="140"/>
      <c r="D22" s="140"/>
      <c r="E22" s="140"/>
      <c r="F22" s="130"/>
      <c r="G22" s="130"/>
      <c r="H22" s="130"/>
      <c r="I22" s="130"/>
      <c r="J22" s="130"/>
      <c r="K22" s="130"/>
      <c r="L22" s="130"/>
      <c r="M22" s="130"/>
      <c r="N22" s="130"/>
      <c r="O22" s="130"/>
      <c r="P22" s="130"/>
    </row>
    <row r="23" spans="1:22">
      <c r="A23" s="132"/>
      <c r="B23" s="140"/>
      <c r="C23" s="140"/>
      <c r="D23" s="140"/>
      <c r="E23" s="140"/>
      <c r="F23" s="130"/>
      <c r="G23" s="130"/>
      <c r="H23" s="130"/>
      <c r="I23" s="130"/>
      <c r="J23" s="130"/>
      <c r="K23" s="130"/>
      <c r="L23" s="130"/>
      <c r="M23" s="130"/>
      <c r="N23" s="130"/>
      <c r="O23" s="130"/>
      <c r="P23" s="130"/>
    </row>
    <row r="24" spans="1:22">
      <c r="A24" s="132"/>
      <c r="B24" s="140"/>
      <c r="C24" s="140"/>
      <c r="D24" s="140"/>
      <c r="E24" s="140"/>
      <c r="F24" s="130"/>
      <c r="G24" s="130"/>
      <c r="H24" s="130"/>
      <c r="I24" s="130"/>
      <c r="J24" s="130"/>
      <c r="K24" s="130"/>
      <c r="L24" s="130"/>
      <c r="M24" s="130"/>
      <c r="N24" s="130"/>
      <c r="O24" s="130"/>
      <c r="P24" s="130"/>
    </row>
    <row r="25" spans="1:22">
      <c r="A25" s="132"/>
      <c r="B25" s="140"/>
      <c r="C25" s="140"/>
      <c r="D25" s="140"/>
      <c r="E25" s="140"/>
      <c r="F25" s="130"/>
      <c r="G25" s="130"/>
      <c r="H25" s="130"/>
      <c r="I25" s="130"/>
      <c r="J25" s="130"/>
      <c r="K25" s="130"/>
      <c r="L25" s="130"/>
      <c r="M25" s="130"/>
      <c r="N25" s="130"/>
      <c r="O25" s="130"/>
      <c r="P25" s="130"/>
    </row>
    <row r="26" spans="1:22" ht="20.25">
      <c r="A26" s="132"/>
      <c r="B26" s="132"/>
      <c r="C26" s="138"/>
      <c r="D26" s="138"/>
      <c r="E26" s="138"/>
      <c r="F26" s="130"/>
      <c r="G26" s="130"/>
      <c r="H26" s="130"/>
      <c r="I26" s="130"/>
      <c r="J26" s="130"/>
      <c r="K26" s="130"/>
      <c r="L26" s="130"/>
      <c r="M26" s="130"/>
      <c r="N26" s="130"/>
      <c r="O26" s="130"/>
      <c r="P26" s="130"/>
    </row>
    <row r="27" spans="1:22" ht="20.25">
      <c r="A27" s="132"/>
      <c r="B27" s="132"/>
      <c r="C27" s="138"/>
      <c r="D27" s="138"/>
      <c r="E27" s="138"/>
      <c r="F27" s="130"/>
      <c r="G27" s="130"/>
      <c r="H27" s="130"/>
      <c r="I27" s="130"/>
      <c r="J27" s="130"/>
      <c r="K27" s="130"/>
      <c r="L27" s="130"/>
      <c r="M27" s="130"/>
      <c r="N27" s="130"/>
      <c r="O27" s="130"/>
      <c r="P27" s="130"/>
    </row>
    <row r="28" spans="1:22" ht="20.25">
      <c r="A28" s="132"/>
      <c r="B28" s="132"/>
      <c r="C28" s="138"/>
      <c r="D28" s="138"/>
      <c r="E28" s="138"/>
      <c r="F28" s="130"/>
      <c r="G28" s="130"/>
      <c r="H28" s="130"/>
      <c r="I28" s="130"/>
      <c r="J28" s="130"/>
      <c r="K28" s="130"/>
      <c r="L28" s="130"/>
      <c r="M28" s="130"/>
      <c r="N28" s="130"/>
      <c r="O28" s="130"/>
      <c r="P28" s="130"/>
    </row>
    <row r="29" spans="1:22" ht="20.25">
      <c r="A29" s="132"/>
      <c r="B29" s="132"/>
      <c r="C29" s="138"/>
      <c r="D29" s="138"/>
      <c r="E29" s="138"/>
      <c r="F29" s="130"/>
      <c r="G29" s="130"/>
      <c r="H29" s="130"/>
      <c r="I29" s="130"/>
      <c r="J29" s="130"/>
      <c r="K29" s="130"/>
      <c r="L29" s="130"/>
      <c r="M29" s="130"/>
      <c r="N29" s="130"/>
      <c r="O29" s="130"/>
      <c r="P29" s="130"/>
    </row>
    <row r="30" spans="1:22" ht="20.25">
      <c r="A30" s="132"/>
      <c r="B30" s="132"/>
      <c r="C30" s="138"/>
      <c r="D30" s="138"/>
      <c r="E30" s="138"/>
      <c r="F30" s="130"/>
      <c r="G30" s="130"/>
      <c r="H30" s="130"/>
      <c r="I30" s="130"/>
      <c r="J30" s="130"/>
      <c r="K30" s="130"/>
      <c r="L30" s="130"/>
      <c r="M30" s="130"/>
      <c r="N30" s="130"/>
      <c r="O30" s="130"/>
      <c r="P30" s="130"/>
    </row>
    <row r="31" spans="1:22" ht="20.25">
      <c r="A31" s="132"/>
      <c r="B31" s="132"/>
      <c r="C31" s="138"/>
      <c r="D31" s="138"/>
      <c r="E31" s="138"/>
      <c r="F31" s="130"/>
      <c r="G31" s="130"/>
      <c r="H31" s="130"/>
      <c r="I31" s="130"/>
      <c r="J31" s="130"/>
      <c r="K31" s="130"/>
      <c r="L31" s="130"/>
      <c r="M31" s="130"/>
      <c r="N31" s="130"/>
      <c r="O31" s="130"/>
      <c r="P31" s="130"/>
    </row>
    <row r="32" spans="1:22" ht="20.25">
      <c r="A32" s="132"/>
      <c r="B32" s="132"/>
      <c r="C32" s="138"/>
      <c r="D32" s="138"/>
      <c r="E32" s="138"/>
      <c r="F32" s="130"/>
      <c r="G32" s="130"/>
      <c r="H32" s="130"/>
      <c r="I32" s="130"/>
      <c r="J32" s="130"/>
      <c r="K32" s="130"/>
      <c r="L32" s="130"/>
      <c r="M32" s="130"/>
      <c r="N32" s="130"/>
      <c r="O32" s="130"/>
      <c r="P32" s="130"/>
    </row>
    <row r="33" spans="1:16" ht="20.25">
      <c r="A33" s="132"/>
      <c r="B33" s="132"/>
      <c r="C33" s="138"/>
      <c r="D33" s="138"/>
      <c r="E33" s="138"/>
      <c r="F33" s="130"/>
      <c r="G33" s="130"/>
      <c r="H33" s="130"/>
      <c r="I33" s="130"/>
      <c r="J33" s="130"/>
      <c r="K33" s="130"/>
      <c r="L33" s="130"/>
      <c r="M33" s="130"/>
      <c r="N33" s="130"/>
      <c r="O33" s="130"/>
      <c r="P33" s="130"/>
    </row>
    <row r="34" spans="1:16" ht="20.25">
      <c r="A34" s="132"/>
      <c r="B34" s="132"/>
      <c r="C34" s="138"/>
      <c r="D34" s="138"/>
      <c r="E34" s="138"/>
      <c r="F34" s="130"/>
      <c r="G34" s="130"/>
      <c r="H34" s="130"/>
      <c r="I34" s="130"/>
      <c r="J34" s="130"/>
      <c r="K34" s="130"/>
      <c r="L34" s="130"/>
      <c r="M34" s="130"/>
      <c r="N34" s="130"/>
      <c r="O34" s="130"/>
      <c r="P34" s="130"/>
    </row>
    <row r="35" spans="1:16" ht="20.25">
      <c r="A35" s="132"/>
      <c r="B35" s="132"/>
      <c r="C35" s="138"/>
      <c r="D35" s="138"/>
      <c r="E35" s="138"/>
      <c r="F35" s="130"/>
      <c r="G35" s="130"/>
      <c r="H35" s="130"/>
      <c r="I35" s="130"/>
      <c r="J35" s="130"/>
      <c r="K35" s="130"/>
      <c r="L35" s="130"/>
      <c r="M35" s="130"/>
      <c r="N35" s="130"/>
      <c r="O35" s="130"/>
      <c r="P35" s="130"/>
    </row>
    <row r="36" spans="1:16" ht="20.25">
      <c r="A36" s="132"/>
      <c r="B36" s="132"/>
      <c r="C36" s="138"/>
      <c r="D36" s="138"/>
      <c r="E36" s="138"/>
      <c r="F36" s="130"/>
      <c r="G36" s="130"/>
      <c r="H36" s="130"/>
      <c r="I36" s="130"/>
      <c r="J36" s="130"/>
      <c r="K36" s="130"/>
      <c r="L36" s="130"/>
      <c r="M36" s="130"/>
      <c r="N36" s="130"/>
      <c r="O36" s="130"/>
      <c r="P36" s="130"/>
    </row>
    <row r="37" spans="1:16" ht="20.25">
      <c r="A37" s="132"/>
      <c r="B37" s="132"/>
      <c r="C37" s="138"/>
      <c r="D37" s="138"/>
      <c r="E37" s="138"/>
      <c r="F37" s="130"/>
      <c r="G37" s="130"/>
      <c r="H37" s="130"/>
      <c r="I37" s="130"/>
      <c r="J37" s="130"/>
      <c r="K37" s="130"/>
      <c r="L37" s="130"/>
      <c r="M37" s="130"/>
      <c r="N37" s="130"/>
      <c r="O37" s="130"/>
      <c r="P37" s="130"/>
    </row>
    <row r="38" spans="1:16" ht="20.25">
      <c r="A38" s="132"/>
      <c r="B38" s="132"/>
      <c r="C38" s="138"/>
      <c r="D38" s="138"/>
      <c r="E38" s="138"/>
      <c r="F38" s="130"/>
      <c r="G38" s="130"/>
      <c r="H38" s="130"/>
      <c r="I38" s="130"/>
      <c r="J38" s="130"/>
      <c r="K38" s="130"/>
      <c r="L38" s="130"/>
      <c r="M38" s="130"/>
      <c r="N38" s="130"/>
      <c r="O38" s="130"/>
      <c r="P38" s="130"/>
    </row>
    <row r="39" spans="1:16" ht="20.25">
      <c r="A39" s="132"/>
      <c r="B39" s="132"/>
      <c r="C39" s="138"/>
      <c r="D39" s="138"/>
      <c r="E39" s="138"/>
      <c r="F39" s="130"/>
      <c r="G39" s="130"/>
      <c r="H39" s="130"/>
      <c r="I39" s="130"/>
      <c r="J39" s="130"/>
      <c r="K39" s="130"/>
      <c r="L39" s="130"/>
      <c r="M39" s="130"/>
      <c r="N39" s="130"/>
      <c r="O39" s="130"/>
      <c r="P39" s="130"/>
    </row>
    <row r="40" spans="1:16" ht="20.25">
      <c r="A40" s="132"/>
      <c r="B40" s="132"/>
      <c r="C40" s="138"/>
      <c r="D40" s="138"/>
      <c r="E40" s="138"/>
      <c r="F40" s="130"/>
      <c r="G40" s="130"/>
      <c r="H40" s="130"/>
      <c r="I40" s="130"/>
      <c r="J40" s="130"/>
      <c r="K40" s="130"/>
      <c r="L40" s="130"/>
      <c r="M40" s="130"/>
      <c r="N40" s="130"/>
      <c r="O40" s="130"/>
      <c r="P40" s="130"/>
    </row>
    <row r="41" spans="1:16" ht="20.25">
      <c r="A41" s="132"/>
      <c r="B41" s="132"/>
      <c r="C41" s="138"/>
      <c r="D41" s="138"/>
      <c r="E41" s="138"/>
      <c r="F41" s="130"/>
      <c r="G41" s="130"/>
      <c r="H41" s="130"/>
      <c r="I41" s="130"/>
      <c r="J41" s="130"/>
      <c r="K41" s="130"/>
      <c r="L41" s="130"/>
      <c r="M41" s="130"/>
      <c r="N41" s="130"/>
      <c r="O41" s="130"/>
      <c r="P41" s="130"/>
    </row>
    <row r="42" spans="1:16" ht="20.25">
      <c r="A42" s="132"/>
      <c r="B42" s="132"/>
      <c r="C42" s="138"/>
      <c r="D42" s="138"/>
      <c r="E42" s="138"/>
      <c r="F42" s="130"/>
      <c r="G42" s="130"/>
      <c r="H42" s="130"/>
      <c r="I42" s="130"/>
      <c r="J42" s="130"/>
      <c r="K42" s="130"/>
      <c r="L42" s="130"/>
      <c r="M42" s="130"/>
      <c r="N42" s="130"/>
      <c r="O42" s="130"/>
      <c r="P42" s="130"/>
    </row>
    <row r="43" spans="1:16" ht="20.25">
      <c r="A43" s="132"/>
      <c r="B43" s="132"/>
      <c r="C43" s="138"/>
      <c r="D43" s="138"/>
      <c r="E43" s="138"/>
      <c r="F43" s="130"/>
      <c r="G43" s="130"/>
      <c r="H43" s="130"/>
      <c r="I43" s="130"/>
      <c r="J43" s="130"/>
      <c r="K43" s="130"/>
      <c r="L43" s="130"/>
      <c r="M43" s="130"/>
      <c r="N43" s="130"/>
      <c r="O43" s="130"/>
      <c r="P43" s="130"/>
    </row>
    <row r="44" spans="1:16" ht="20.25">
      <c r="A44" s="132"/>
      <c r="B44" s="132"/>
      <c r="C44" s="138"/>
      <c r="D44" s="138"/>
      <c r="E44" s="138"/>
      <c r="F44" s="130"/>
      <c r="G44" s="130"/>
      <c r="H44" s="130"/>
      <c r="I44" s="130"/>
      <c r="J44" s="130"/>
      <c r="K44" s="130"/>
      <c r="L44" s="130"/>
      <c r="M44" s="130"/>
      <c r="N44" s="130"/>
      <c r="O44" s="130"/>
      <c r="P44" s="130"/>
    </row>
    <row r="45" spans="1:16" ht="20.25">
      <c r="A45" s="132"/>
      <c r="B45" s="132"/>
      <c r="C45" s="138"/>
      <c r="D45" s="138"/>
      <c r="E45" s="138"/>
      <c r="F45" s="130"/>
      <c r="G45" s="130"/>
      <c r="H45" s="130"/>
      <c r="I45" s="130"/>
      <c r="J45" s="130"/>
      <c r="K45" s="130"/>
      <c r="L45" s="130"/>
      <c r="M45" s="130"/>
      <c r="N45" s="130"/>
      <c r="O45" s="130"/>
      <c r="P45" s="130"/>
    </row>
    <row r="46" spans="1:16" ht="20.25">
      <c r="A46" s="132"/>
      <c r="B46" s="132"/>
      <c r="C46" s="138"/>
      <c r="D46" s="138"/>
      <c r="E46" s="138"/>
      <c r="F46" s="130"/>
      <c r="G46" s="130"/>
      <c r="H46" s="130"/>
      <c r="I46" s="130"/>
      <c r="J46" s="130"/>
      <c r="K46" s="130"/>
      <c r="L46" s="130"/>
      <c r="M46" s="130"/>
      <c r="N46" s="130"/>
      <c r="O46" s="130"/>
      <c r="P46" s="130"/>
    </row>
    <row r="47" spans="1:16" ht="20.25">
      <c r="A47" s="132"/>
      <c r="B47" s="132"/>
      <c r="C47" s="138"/>
      <c r="D47" s="138"/>
      <c r="E47" s="138"/>
      <c r="F47" s="130"/>
      <c r="G47" s="130"/>
      <c r="H47" s="130"/>
      <c r="I47" s="130"/>
      <c r="J47" s="130"/>
      <c r="K47" s="130"/>
      <c r="L47" s="130"/>
      <c r="M47" s="130"/>
      <c r="N47" s="130"/>
      <c r="O47" s="130"/>
      <c r="P47" s="130"/>
    </row>
    <row r="48" spans="1:16" ht="20.25">
      <c r="A48" s="132"/>
      <c r="B48" s="132"/>
      <c r="C48" s="138"/>
      <c r="D48" s="138"/>
      <c r="E48" s="138"/>
      <c r="F48" s="130"/>
      <c r="G48" s="130"/>
      <c r="H48" s="130"/>
      <c r="I48" s="130"/>
      <c r="J48" s="130"/>
      <c r="K48" s="130"/>
      <c r="L48" s="130"/>
      <c r="M48" s="130"/>
      <c r="N48" s="130"/>
      <c r="O48" s="130"/>
      <c r="P48" s="130"/>
    </row>
    <row r="49" spans="1:16" ht="20.25">
      <c r="A49" s="132"/>
      <c r="B49" s="132"/>
      <c r="C49" s="138"/>
      <c r="D49" s="138"/>
      <c r="E49" s="138"/>
      <c r="F49" s="130"/>
      <c r="G49" s="130"/>
      <c r="H49" s="130"/>
      <c r="I49" s="130"/>
      <c r="J49" s="130"/>
      <c r="K49" s="130"/>
      <c r="L49" s="130"/>
      <c r="M49" s="130"/>
      <c r="N49" s="130"/>
      <c r="O49" s="130"/>
      <c r="P49" s="130"/>
    </row>
    <row r="50" spans="1:16" ht="20.25">
      <c r="A50" s="132"/>
      <c r="B50" s="132"/>
      <c r="C50" s="138"/>
      <c r="D50" s="138"/>
      <c r="E50" s="138"/>
      <c r="F50" s="130"/>
      <c r="G50" s="130"/>
      <c r="H50" s="130"/>
      <c r="I50" s="130"/>
      <c r="J50" s="130"/>
      <c r="K50" s="130"/>
      <c r="L50" s="130"/>
      <c r="M50" s="130"/>
      <c r="N50" s="130"/>
      <c r="O50" s="130"/>
      <c r="P50" s="130"/>
    </row>
    <row r="51" spans="1:16" ht="20.25">
      <c r="A51" s="132"/>
      <c r="B51" s="132"/>
      <c r="C51" s="138"/>
      <c r="D51" s="138"/>
      <c r="E51" s="138"/>
      <c r="F51" s="130"/>
      <c r="G51" s="130"/>
      <c r="H51" s="130"/>
      <c r="I51" s="130"/>
      <c r="J51" s="130"/>
      <c r="K51" s="130"/>
      <c r="L51" s="130"/>
      <c r="M51" s="130"/>
      <c r="N51" s="130"/>
      <c r="O51" s="130"/>
      <c r="P51" s="130"/>
    </row>
    <row r="52" spans="1:16" ht="20.25">
      <c r="A52" s="132"/>
      <c r="B52" s="132"/>
      <c r="C52" s="138"/>
      <c r="D52" s="138"/>
      <c r="E52" s="138"/>
      <c r="F52" s="130"/>
      <c r="G52" s="130"/>
      <c r="H52" s="130"/>
      <c r="I52" s="130"/>
      <c r="J52" s="130"/>
      <c r="K52" s="130"/>
      <c r="L52" s="130"/>
      <c r="M52" s="130"/>
      <c r="N52" s="130"/>
      <c r="O52" s="130"/>
      <c r="P52" s="130"/>
    </row>
    <row r="53" spans="1:16" ht="20.25">
      <c r="A53" s="132"/>
      <c r="B53" s="132"/>
      <c r="C53" s="138"/>
      <c r="D53" s="138"/>
      <c r="E53" s="138"/>
      <c r="F53" s="130"/>
      <c r="G53" s="130"/>
      <c r="H53" s="130"/>
      <c r="I53" s="130"/>
      <c r="J53" s="130"/>
      <c r="K53" s="130"/>
      <c r="L53" s="130"/>
      <c r="M53" s="130"/>
      <c r="N53" s="130"/>
      <c r="O53" s="130"/>
      <c r="P53" s="130"/>
    </row>
    <row r="54" spans="1:16" ht="20.25">
      <c r="A54" s="132"/>
      <c r="B54" s="132"/>
      <c r="C54" s="138"/>
      <c r="D54" s="138"/>
      <c r="E54" s="138"/>
      <c r="F54" s="130"/>
      <c r="G54" s="130"/>
      <c r="H54" s="130"/>
      <c r="I54" s="130"/>
      <c r="J54" s="130"/>
      <c r="K54" s="130"/>
      <c r="L54" s="130"/>
      <c r="M54" s="130"/>
      <c r="N54" s="130"/>
      <c r="O54" s="130"/>
      <c r="P54" s="130"/>
    </row>
    <row r="55" spans="1:16" ht="20.25">
      <c r="A55" s="132"/>
      <c r="B55" s="132"/>
      <c r="C55" s="138"/>
      <c r="D55" s="138"/>
      <c r="E55" s="138"/>
      <c r="F55" s="130"/>
      <c r="G55" s="130"/>
      <c r="H55" s="130"/>
      <c r="I55" s="130"/>
      <c r="J55" s="130"/>
      <c r="K55" s="130"/>
      <c r="L55" s="130"/>
      <c r="M55" s="130"/>
      <c r="N55" s="130"/>
      <c r="O55" s="130"/>
      <c r="P55" s="130"/>
    </row>
    <row r="56" spans="1:16" ht="20.25">
      <c r="A56" s="132"/>
      <c r="B56" s="141"/>
      <c r="C56" s="142"/>
      <c r="D56" s="142"/>
      <c r="E56" s="142"/>
    </row>
    <row r="57" spans="1:16" ht="20.25">
      <c r="A57" s="132"/>
      <c r="B57" s="141"/>
      <c r="C57" s="142"/>
      <c r="D57" s="142"/>
      <c r="E57" s="142"/>
    </row>
    <row r="58" spans="1:16" ht="20.25">
      <c r="A58" s="132"/>
      <c r="B58" s="141"/>
      <c r="C58" s="142"/>
      <c r="D58" s="142"/>
      <c r="E58" s="142"/>
    </row>
    <row r="59" spans="1:16" ht="20.25">
      <c r="A59" s="132"/>
      <c r="B59" s="141"/>
      <c r="C59" s="142"/>
      <c r="D59" s="142"/>
      <c r="E59" s="142"/>
    </row>
    <row r="60" spans="1:16" ht="20.25">
      <c r="A60" s="132"/>
      <c r="B60" s="141"/>
      <c r="C60" s="142"/>
      <c r="D60" s="142"/>
      <c r="E60" s="142"/>
    </row>
    <row r="61" spans="1:16" ht="20.25">
      <c r="A61" s="132"/>
      <c r="B61" s="141"/>
      <c r="C61" s="142"/>
      <c r="D61" s="142"/>
      <c r="E61" s="142"/>
    </row>
    <row r="62" spans="1:16" ht="20.25">
      <c r="A62" s="132"/>
      <c r="B62" s="141"/>
      <c r="C62" s="142"/>
      <c r="D62" s="142"/>
      <c r="E62" s="142"/>
    </row>
    <row r="63" spans="1:16" ht="20.25">
      <c r="A63" s="132"/>
      <c r="B63" s="141"/>
      <c r="C63" s="142"/>
      <c r="D63" s="142"/>
      <c r="E63" s="142"/>
    </row>
    <row r="64" spans="1:16" ht="20.25">
      <c r="A64" s="132"/>
      <c r="B64" s="141"/>
      <c r="C64" s="142"/>
      <c r="D64" s="142"/>
      <c r="E64" s="142"/>
    </row>
    <row r="65" spans="1:5" ht="20.25">
      <c r="A65" s="132"/>
      <c r="B65" s="141"/>
      <c r="C65" s="142"/>
      <c r="D65" s="142"/>
      <c r="E65" s="142"/>
    </row>
    <row r="66" spans="1:5" ht="20.25">
      <c r="A66" s="132"/>
      <c r="B66" s="141"/>
      <c r="C66" s="142"/>
      <c r="D66" s="142"/>
      <c r="E66" s="142"/>
    </row>
    <row r="67" spans="1:5" ht="20.25">
      <c r="A67" s="132"/>
      <c r="B67" s="141"/>
      <c r="C67" s="142"/>
      <c r="D67" s="142"/>
      <c r="E67" s="142"/>
    </row>
    <row r="68" spans="1:5" ht="20.25">
      <c r="A68" s="132"/>
      <c r="B68" s="141"/>
      <c r="C68" s="142"/>
      <c r="D68" s="142"/>
      <c r="E68" s="142"/>
    </row>
    <row r="69" spans="1:5" ht="20.25">
      <c r="A69" s="132"/>
      <c r="B69" s="141"/>
      <c r="C69" s="142"/>
      <c r="D69" s="142"/>
      <c r="E69" s="142"/>
    </row>
    <row r="70" spans="1:5" ht="20.25">
      <c r="A70" s="132"/>
      <c r="B70" s="141"/>
      <c r="C70" s="142"/>
      <c r="D70" s="142"/>
      <c r="E70" s="142"/>
    </row>
    <row r="71" spans="1:5" ht="20.25">
      <c r="A71" s="132"/>
      <c r="B71" s="141"/>
      <c r="C71" s="142"/>
      <c r="D71" s="142"/>
      <c r="E71" s="142"/>
    </row>
    <row r="72" spans="1:5" ht="20.25">
      <c r="A72" s="132"/>
      <c r="B72" s="141"/>
      <c r="C72" s="142"/>
      <c r="D72" s="142"/>
      <c r="E72" s="142"/>
    </row>
    <row r="73" spans="1:5" ht="20.25">
      <c r="A73" s="132"/>
      <c r="B73" s="141"/>
      <c r="C73" s="142"/>
      <c r="D73" s="142"/>
      <c r="E73" s="142"/>
    </row>
    <row r="74" spans="1:5" ht="20.25">
      <c r="A74" s="132"/>
      <c r="B74" s="141"/>
      <c r="C74" s="142"/>
      <c r="D74" s="142"/>
      <c r="E74" s="142"/>
    </row>
    <row r="75" spans="1:5" ht="20.25">
      <c r="A75" s="132"/>
      <c r="B75" s="141"/>
      <c r="C75" s="142"/>
      <c r="D75" s="142"/>
      <c r="E75" s="142"/>
    </row>
    <row r="76" spans="1:5" ht="20.25">
      <c r="A76" s="132"/>
      <c r="B76" s="141"/>
      <c r="C76" s="142"/>
      <c r="D76" s="142"/>
      <c r="E76" s="142"/>
    </row>
    <row r="77" spans="1:5" ht="20.25">
      <c r="A77" s="132"/>
      <c r="B77" s="141"/>
      <c r="C77" s="142"/>
      <c r="D77" s="142"/>
      <c r="E77" s="142"/>
    </row>
    <row r="78" spans="1:5" ht="20.25">
      <c r="A78" s="132"/>
      <c r="B78" s="141"/>
      <c r="C78" s="142"/>
      <c r="D78" s="142"/>
      <c r="E78" s="142"/>
    </row>
    <row r="79" spans="1:5" ht="20.25">
      <c r="A79" s="132"/>
      <c r="B79" s="141"/>
      <c r="C79" s="142"/>
      <c r="D79" s="142"/>
      <c r="E79" s="142"/>
    </row>
    <row r="80" spans="1:5" ht="20.25">
      <c r="A80" s="132"/>
      <c r="B80" s="141"/>
      <c r="C80" s="142"/>
      <c r="D80" s="142"/>
      <c r="E80" s="142"/>
    </row>
    <row r="81" spans="1:5" ht="20.25">
      <c r="A81" s="132"/>
      <c r="B81" s="141"/>
      <c r="C81" s="142"/>
      <c r="D81" s="142"/>
      <c r="E81" s="142"/>
    </row>
    <row r="82" spans="1:5" ht="20.25">
      <c r="A82" s="132"/>
      <c r="B82" s="141"/>
      <c r="C82" s="142"/>
      <c r="D82" s="142"/>
      <c r="E82" s="142"/>
    </row>
    <row r="83" spans="1:5" ht="20.25">
      <c r="A83" s="132"/>
      <c r="B83" s="141"/>
      <c r="C83" s="142"/>
      <c r="D83" s="142"/>
      <c r="E83" s="142"/>
    </row>
    <row r="84" spans="1:5" ht="20.25">
      <c r="A84" s="132"/>
      <c r="B84" s="141"/>
      <c r="C84" s="142"/>
      <c r="D84" s="142"/>
      <c r="E84" s="142"/>
    </row>
    <row r="85" spans="1:5" ht="20.25">
      <c r="A85" s="132"/>
      <c r="B85" s="141"/>
      <c r="C85" s="142"/>
      <c r="D85" s="142"/>
      <c r="E85" s="142"/>
    </row>
    <row r="86" spans="1:5" ht="20.25">
      <c r="A86" s="132"/>
      <c r="B86" s="141"/>
      <c r="C86" s="142"/>
      <c r="D86" s="142"/>
      <c r="E86" s="142"/>
    </row>
    <row r="87" spans="1:5" ht="20.25">
      <c r="A87" s="132"/>
      <c r="B87" s="141"/>
      <c r="C87" s="142"/>
      <c r="D87" s="142"/>
      <c r="E87" s="142"/>
    </row>
    <row r="88" spans="1:5" ht="20.25">
      <c r="A88" s="132"/>
      <c r="B88" s="141"/>
      <c r="C88" s="142"/>
      <c r="D88" s="142"/>
      <c r="E88" s="142"/>
    </row>
    <row r="89" spans="1:5" ht="20.25">
      <c r="A89" s="132"/>
      <c r="B89" s="141"/>
      <c r="C89" s="142"/>
      <c r="D89" s="142"/>
      <c r="E89" s="142"/>
    </row>
    <row r="90" spans="1:5" ht="20.25">
      <c r="A90" s="132"/>
      <c r="B90" s="141"/>
      <c r="C90" s="142"/>
      <c r="D90" s="142"/>
      <c r="E90" s="142"/>
    </row>
    <row r="91" spans="1:5" ht="20.25">
      <c r="A91" s="132"/>
      <c r="B91" s="141"/>
      <c r="C91" s="142"/>
      <c r="D91" s="142"/>
      <c r="E91" s="142"/>
    </row>
    <row r="92" spans="1:5" ht="20.25">
      <c r="A92" s="132"/>
      <c r="B92" s="141"/>
      <c r="C92" s="142"/>
      <c r="D92" s="142"/>
      <c r="E92" s="142"/>
    </row>
    <row r="93" spans="1:5" ht="20.25">
      <c r="A93" s="132"/>
      <c r="B93" s="141"/>
      <c r="C93" s="142"/>
      <c r="D93" s="142"/>
      <c r="E93" s="142"/>
    </row>
    <row r="94" spans="1:5" ht="20.25">
      <c r="A94" s="132"/>
      <c r="B94" s="141"/>
      <c r="C94" s="142"/>
      <c r="D94" s="142"/>
      <c r="E94" s="142"/>
    </row>
    <row r="95" spans="1:5" ht="20.25">
      <c r="A95" s="132"/>
      <c r="B95" s="141"/>
      <c r="C95" s="142"/>
      <c r="D95" s="142"/>
      <c r="E95" s="142"/>
    </row>
    <row r="96" spans="1:5" ht="20.25">
      <c r="A96" s="132"/>
      <c r="B96" s="141"/>
      <c r="C96" s="142"/>
      <c r="D96" s="142"/>
      <c r="E96" s="142"/>
    </row>
    <row r="97" spans="1:5" ht="20.25">
      <c r="A97" s="132"/>
      <c r="B97" s="141"/>
      <c r="C97" s="142"/>
      <c r="D97" s="142"/>
      <c r="E97" s="142"/>
    </row>
    <row r="98" spans="1:5" ht="20.25">
      <c r="A98" s="132"/>
      <c r="B98" s="141"/>
      <c r="C98" s="142"/>
      <c r="D98" s="142"/>
      <c r="E98" s="142"/>
    </row>
    <row r="99" spans="1:5" ht="20.25">
      <c r="A99" s="132"/>
      <c r="B99" s="141"/>
      <c r="C99" s="142"/>
      <c r="D99" s="142"/>
      <c r="E99" s="142"/>
    </row>
    <row r="100" spans="1:5" ht="20.25">
      <c r="A100" s="132"/>
      <c r="B100" s="141"/>
      <c r="C100" s="142"/>
      <c r="D100" s="142"/>
      <c r="E100" s="142"/>
    </row>
    <row r="101" spans="1:5" ht="20.25">
      <c r="A101" s="132"/>
      <c r="B101" s="141"/>
      <c r="C101" s="142"/>
      <c r="D101" s="142"/>
      <c r="E101" s="142"/>
    </row>
    <row r="102" spans="1:5" ht="20.25">
      <c r="A102" s="132"/>
      <c r="B102" s="141"/>
      <c r="C102" s="142"/>
      <c r="D102" s="142"/>
      <c r="E102" s="142"/>
    </row>
    <row r="103" spans="1:5" ht="20.25">
      <c r="A103" s="132"/>
      <c r="B103" s="141"/>
      <c r="C103" s="142"/>
      <c r="D103" s="142"/>
      <c r="E103" s="142"/>
    </row>
    <row r="104" spans="1:5" ht="20.25">
      <c r="A104" s="132"/>
      <c r="B104" s="141"/>
      <c r="C104" s="142"/>
      <c r="D104" s="142"/>
      <c r="E104" s="142"/>
    </row>
    <row r="105" spans="1:5" ht="20.25">
      <c r="A105" s="132"/>
      <c r="B105" s="141"/>
      <c r="C105" s="142"/>
      <c r="D105" s="142"/>
      <c r="E105" s="142"/>
    </row>
    <row r="106" spans="1:5" ht="20.25">
      <c r="A106" s="132"/>
      <c r="B106" s="141"/>
      <c r="C106" s="142"/>
      <c r="D106" s="142"/>
      <c r="E106" s="142"/>
    </row>
    <row r="107" spans="1:5" ht="20.25">
      <c r="A107" s="132"/>
      <c r="B107" s="141"/>
      <c r="C107" s="142"/>
      <c r="D107" s="142"/>
      <c r="E107" s="142"/>
    </row>
    <row r="108" spans="1:5" ht="20.25">
      <c r="A108" s="132"/>
      <c r="B108" s="141"/>
      <c r="C108" s="142"/>
      <c r="D108" s="142"/>
      <c r="E108" s="142"/>
    </row>
    <row r="109" spans="1:5" ht="20.25">
      <c r="A109" s="132"/>
      <c r="B109" s="141"/>
      <c r="C109" s="142"/>
      <c r="D109" s="142"/>
      <c r="E109" s="142"/>
    </row>
    <row r="110" spans="1:5" ht="20.25">
      <c r="A110" s="132"/>
      <c r="B110" s="141"/>
      <c r="C110" s="142"/>
      <c r="D110" s="142"/>
      <c r="E110" s="142"/>
    </row>
    <row r="111" spans="1:5" ht="20.25">
      <c r="A111" s="132"/>
      <c r="B111" s="141"/>
      <c r="C111" s="142"/>
      <c r="D111" s="142"/>
      <c r="E111" s="142"/>
    </row>
    <row r="112" spans="1:5" ht="20.25">
      <c r="A112" s="132"/>
      <c r="B112" s="141"/>
      <c r="C112" s="142"/>
      <c r="D112" s="142"/>
      <c r="E112" s="142"/>
    </row>
    <row r="113" spans="1:5" ht="20.25">
      <c r="A113" s="132"/>
      <c r="B113" s="141"/>
      <c r="C113" s="142"/>
      <c r="D113" s="142"/>
      <c r="E113" s="142"/>
    </row>
    <row r="114" spans="1:5" ht="20.25">
      <c r="A114" s="132"/>
      <c r="B114" s="141"/>
      <c r="C114" s="142"/>
      <c r="D114" s="142"/>
      <c r="E114" s="142"/>
    </row>
    <row r="115" spans="1:5" ht="20.25">
      <c r="A115" s="132"/>
      <c r="B115" s="141"/>
      <c r="C115" s="142"/>
      <c r="D115" s="142"/>
      <c r="E115" s="142"/>
    </row>
    <row r="116" spans="1:5" ht="20.25">
      <c r="A116" s="132"/>
      <c r="B116" s="141"/>
      <c r="C116" s="142"/>
      <c r="D116" s="142"/>
      <c r="E116" s="142"/>
    </row>
    <row r="117" spans="1:5" ht="20.25">
      <c r="A117" s="132"/>
      <c r="B117" s="141"/>
      <c r="C117" s="142"/>
      <c r="D117" s="142"/>
      <c r="E117" s="142"/>
    </row>
    <row r="118" spans="1:5" ht="20.25">
      <c r="A118" s="132"/>
      <c r="B118" s="141"/>
      <c r="C118" s="142"/>
      <c r="D118" s="142"/>
      <c r="E118" s="142"/>
    </row>
    <row r="119" spans="1:5" ht="20.25">
      <c r="A119" s="132"/>
      <c r="B119" s="141"/>
      <c r="C119" s="142"/>
      <c r="D119" s="142"/>
      <c r="E119" s="142"/>
    </row>
    <row r="120" spans="1:5" ht="20.25">
      <c r="A120" s="132"/>
      <c r="B120" s="141"/>
      <c r="C120" s="142"/>
      <c r="D120" s="142"/>
      <c r="E120" s="142"/>
    </row>
    <row r="121" spans="1:5" ht="20.25">
      <c r="A121" s="132"/>
      <c r="B121" s="141"/>
      <c r="C121" s="142"/>
      <c r="D121" s="142"/>
      <c r="E121" s="142"/>
    </row>
    <row r="122" spans="1:5" ht="20.25">
      <c r="A122" s="132"/>
      <c r="B122" s="141"/>
      <c r="C122" s="142"/>
      <c r="D122" s="142"/>
      <c r="E122" s="142"/>
    </row>
    <row r="123" spans="1:5" ht="20.25">
      <c r="A123" s="132"/>
      <c r="B123" s="141"/>
      <c r="C123" s="142"/>
      <c r="D123" s="142"/>
      <c r="E123" s="142"/>
    </row>
    <row r="124" spans="1:5" ht="20.25">
      <c r="A124" s="132"/>
      <c r="B124" s="141"/>
      <c r="C124" s="142"/>
      <c r="D124" s="142"/>
      <c r="E124" s="142"/>
    </row>
    <row r="125" spans="1:5" ht="20.25">
      <c r="A125" s="132"/>
      <c r="B125" s="141"/>
      <c r="C125" s="142"/>
      <c r="D125" s="142"/>
      <c r="E125" s="142"/>
    </row>
    <row r="126" spans="1:5" ht="20.25">
      <c r="A126" s="132"/>
      <c r="B126" s="141"/>
      <c r="C126" s="142"/>
      <c r="D126" s="142"/>
      <c r="E126" s="142"/>
    </row>
    <row r="127" spans="1:5" ht="20.25">
      <c r="A127" s="132"/>
      <c r="B127" s="141"/>
      <c r="C127" s="142"/>
      <c r="D127" s="142"/>
      <c r="E127" s="142"/>
    </row>
    <row r="128" spans="1:5" ht="20.25">
      <c r="A128" s="132"/>
      <c r="B128" s="141"/>
      <c r="C128" s="142"/>
      <c r="D128" s="142"/>
      <c r="E128" s="142"/>
    </row>
    <row r="129" spans="1:5" ht="20.25">
      <c r="A129" s="132"/>
      <c r="B129" s="141"/>
      <c r="C129" s="142"/>
      <c r="D129" s="142"/>
      <c r="E129" s="142"/>
    </row>
    <row r="130" spans="1:5" ht="20.25">
      <c r="A130" s="132"/>
      <c r="B130" s="141"/>
      <c r="C130" s="142"/>
      <c r="D130" s="142"/>
      <c r="E130" s="142"/>
    </row>
    <row r="131" spans="1:5" ht="20.25">
      <c r="A131" s="132"/>
      <c r="B131" s="141"/>
      <c r="C131" s="142"/>
      <c r="D131" s="142"/>
      <c r="E131" s="142"/>
    </row>
    <row r="132" spans="1:5" ht="20.25">
      <c r="A132" s="132"/>
      <c r="B132" s="141"/>
      <c r="C132" s="142"/>
      <c r="D132" s="142"/>
      <c r="E132" s="142"/>
    </row>
    <row r="133" spans="1:5" ht="20.25">
      <c r="A133" s="132"/>
      <c r="B133" s="141"/>
      <c r="C133" s="142"/>
      <c r="D133" s="142"/>
      <c r="E133" s="142"/>
    </row>
    <row r="134" spans="1:5" ht="20.25">
      <c r="A134" s="132"/>
      <c r="B134" s="141"/>
      <c r="C134" s="142"/>
      <c r="D134" s="142"/>
      <c r="E134" s="142"/>
    </row>
    <row r="135" spans="1:5" ht="20.25">
      <c r="A135" s="132"/>
      <c r="B135" s="141"/>
      <c r="C135" s="142"/>
      <c r="D135" s="142"/>
      <c r="E135" s="142"/>
    </row>
    <row r="136" spans="1:5" ht="20.25">
      <c r="A136" s="132"/>
      <c r="B136" s="141"/>
      <c r="C136" s="142"/>
      <c r="D136" s="142"/>
      <c r="E136" s="142"/>
    </row>
    <row r="137" spans="1:5" ht="20.25">
      <c r="A137" s="132"/>
      <c r="B137" s="141"/>
      <c r="C137" s="142"/>
      <c r="D137" s="142"/>
      <c r="E137" s="142"/>
    </row>
    <row r="138" spans="1:5" ht="20.25">
      <c r="A138" s="132"/>
      <c r="B138" s="141"/>
      <c r="C138" s="142"/>
      <c r="D138" s="142"/>
      <c r="E138" s="142"/>
    </row>
    <row r="139" spans="1:5" ht="20.25">
      <c r="A139" s="132"/>
      <c r="B139" s="141"/>
      <c r="C139" s="142"/>
      <c r="D139" s="142"/>
      <c r="E139" s="142"/>
    </row>
    <row r="140" spans="1:5" ht="20.25">
      <c r="A140" s="132"/>
      <c r="B140" s="141"/>
      <c r="C140" s="142"/>
      <c r="D140" s="142"/>
      <c r="E140" s="142"/>
    </row>
    <row r="141" spans="1:5" ht="20.25">
      <c r="A141" s="132"/>
      <c r="B141" s="141"/>
      <c r="C141" s="142"/>
      <c r="D141" s="142"/>
      <c r="E141" s="142"/>
    </row>
    <row r="142" spans="1:5" ht="20.25">
      <c r="A142" s="132"/>
      <c r="B142" s="141"/>
      <c r="C142" s="142"/>
      <c r="D142" s="142"/>
      <c r="E142" s="142"/>
    </row>
    <row r="143" spans="1:5" ht="20.25">
      <c r="A143" s="132"/>
      <c r="B143" s="141"/>
      <c r="C143" s="142"/>
      <c r="D143" s="142"/>
      <c r="E143" s="142"/>
    </row>
    <row r="144" spans="1:5" ht="20.25">
      <c r="A144" s="132"/>
      <c r="B144" s="141"/>
      <c r="C144" s="142"/>
      <c r="D144" s="142"/>
      <c r="E144" s="142"/>
    </row>
    <row r="145" spans="1:5" ht="20.25">
      <c r="A145" s="132"/>
      <c r="B145" s="141"/>
      <c r="C145" s="142"/>
      <c r="D145" s="142"/>
      <c r="E145" s="142"/>
    </row>
    <row r="146" spans="1:5" ht="20.25">
      <c r="A146" s="132"/>
      <c r="B146" s="141"/>
      <c r="C146" s="142"/>
      <c r="D146" s="142"/>
      <c r="E146" s="142"/>
    </row>
    <row r="147" spans="1:5" ht="20.25">
      <c r="A147" s="132"/>
      <c r="B147" s="141"/>
      <c r="C147" s="142"/>
      <c r="D147" s="142"/>
      <c r="E147" s="142"/>
    </row>
    <row r="148" spans="1:5" ht="20.25">
      <c r="A148" s="132"/>
      <c r="B148" s="141"/>
      <c r="C148" s="142"/>
      <c r="D148" s="142"/>
      <c r="E148" s="142"/>
    </row>
    <row r="149" spans="1:5" ht="20.25">
      <c r="A149" s="132"/>
      <c r="B149" s="141"/>
      <c r="C149" s="142"/>
      <c r="D149" s="142"/>
      <c r="E149" s="142"/>
    </row>
    <row r="150" spans="1:5" ht="20.25">
      <c r="A150" s="132"/>
      <c r="B150" s="141"/>
      <c r="C150" s="142"/>
      <c r="D150" s="142"/>
      <c r="E150" s="142"/>
    </row>
    <row r="151" spans="1:5" ht="20.25">
      <c r="A151" s="132"/>
      <c r="B151" s="141"/>
      <c r="C151" s="142"/>
      <c r="D151" s="142"/>
      <c r="E151" s="142"/>
    </row>
    <row r="152" spans="1:5" ht="20.25">
      <c r="A152" s="132"/>
      <c r="B152" s="141"/>
      <c r="C152" s="142"/>
      <c r="D152" s="142"/>
      <c r="E152" s="142"/>
    </row>
    <row r="153" spans="1:5" ht="20.25">
      <c r="A153" s="132"/>
      <c r="B153" s="141"/>
      <c r="C153" s="142"/>
      <c r="D153" s="142"/>
      <c r="E153" s="142"/>
    </row>
    <row r="154" spans="1:5" ht="20.25">
      <c r="A154" s="132"/>
      <c r="B154" s="141"/>
      <c r="C154" s="142"/>
      <c r="D154" s="142"/>
      <c r="E154" s="142"/>
    </row>
    <row r="155" spans="1:5" ht="20.25">
      <c r="A155" s="132"/>
      <c r="B155" s="141"/>
      <c r="C155" s="142"/>
      <c r="D155" s="142"/>
      <c r="E155" s="142"/>
    </row>
    <row r="156" spans="1:5" ht="20.25">
      <c r="A156" s="132"/>
      <c r="B156" s="141"/>
      <c r="C156" s="142"/>
      <c r="D156" s="142"/>
      <c r="E156" s="142"/>
    </row>
    <row r="157" spans="1:5" ht="20.25">
      <c r="A157" s="132"/>
      <c r="B157" s="141"/>
      <c r="C157" s="142"/>
      <c r="D157" s="142"/>
      <c r="E157" s="142"/>
    </row>
    <row r="158" spans="1:5" ht="20.25">
      <c r="A158" s="132"/>
      <c r="B158" s="141"/>
      <c r="C158" s="142"/>
      <c r="D158" s="142"/>
      <c r="E158" s="142"/>
    </row>
    <row r="159" spans="1:5" ht="20.25">
      <c r="A159" s="132"/>
      <c r="B159" s="141"/>
      <c r="C159" s="142"/>
      <c r="D159" s="142"/>
      <c r="E159" s="142"/>
    </row>
    <row r="160" spans="1:5" ht="20.25">
      <c r="A160" s="132"/>
      <c r="B160" s="141"/>
      <c r="C160" s="142"/>
      <c r="D160" s="142"/>
      <c r="E160" s="142"/>
    </row>
    <row r="161" spans="1:5" ht="20.25">
      <c r="A161" s="132"/>
      <c r="B161" s="141"/>
      <c r="C161" s="142"/>
      <c r="D161" s="142"/>
      <c r="E161" s="142"/>
    </row>
    <row r="162" spans="1:5" ht="20.25">
      <c r="A162" s="132"/>
      <c r="B162" s="141"/>
      <c r="C162" s="142"/>
      <c r="D162" s="142"/>
      <c r="E162" s="142"/>
    </row>
    <row r="163" spans="1:5" ht="20.25">
      <c r="A163" s="132"/>
      <c r="B163" s="141"/>
      <c r="C163" s="142"/>
      <c r="D163" s="142"/>
      <c r="E163" s="142"/>
    </row>
    <row r="164" spans="1:5" ht="20.25">
      <c r="A164" s="132"/>
      <c r="B164" s="141"/>
      <c r="C164" s="142"/>
      <c r="D164" s="142"/>
      <c r="E164" s="142"/>
    </row>
    <row r="165" spans="1:5" ht="20.25">
      <c r="A165" s="132"/>
      <c r="B165" s="141"/>
      <c r="C165" s="142"/>
      <c r="D165" s="142"/>
      <c r="E165" s="142"/>
    </row>
    <row r="166" spans="1:5" ht="20.25">
      <c r="A166" s="132"/>
      <c r="B166" s="141"/>
      <c r="C166" s="142"/>
      <c r="D166" s="142"/>
      <c r="E166" s="142"/>
    </row>
    <row r="167" spans="1:5" ht="20.25">
      <c r="A167" s="132"/>
      <c r="B167" s="141"/>
      <c r="C167" s="142"/>
      <c r="D167" s="142"/>
      <c r="E167" s="142"/>
    </row>
    <row r="168" spans="1:5" ht="20.25">
      <c r="A168" s="132"/>
      <c r="B168" s="141"/>
      <c r="C168" s="142"/>
      <c r="D168" s="142"/>
      <c r="E168" s="142"/>
    </row>
    <row r="169" spans="1:5" ht="20.25">
      <c r="A169" s="132"/>
      <c r="B169" s="141"/>
      <c r="C169" s="142"/>
      <c r="D169" s="142"/>
      <c r="E169" s="142"/>
    </row>
    <row r="170" spans="1:5" ht="20.25">
      <c r="A170" s="132"/>
      <c r="B170" s="141"/>
      <c r="C170" s="142"/>
      <c r="D170" s="142"/>
      <c r="E170" s="142"/>
    </row>
    <row r="171" spans="1:5" ht="20.25">
      <c r="A171" s="132"/>
      <c r="B171" s="141"/>
      <c r="C171" s="142"/>
      <c r="D171" s="142"/>
      <c r="E171" s="142"/>
    </row>
    <row r="172" spans="1:5" ht="20.25">
      <c r="A172" s="132"/>
      <c r="B172" s="141"/>
      <c r="C172" s="142"/>
      <c r="D172" s="142"/>
      <c r="E172" s="142"/>
    </row>
    <row r="173" spans="1:5" ht="20.25">
      <c r="A173" s="132"/>
      <c r="B173" s="141"/>
      <c r="C173" s="142"/>
      <c r="D173" s="142"/>
      <c r="E173" s="142"/>
    </row>
    <row r="174" spans="1:5" ht="20.25">
      <c r="A174" s="132"/>
      <c r="B174" s="141"/>
      <c r="C174" s="142"/>
      <c r="D174" s="142"/>
      <c r="E174" s="142"/>
    </row>
    <row r="175" spans="1:5" ht="20.25">
      <c r="A175" s="132"/>
      <c r="B175" s="141"/>
      <c r="C175" s="142"/>
      <c r="D175" s="142"/>
      <c r="E175" s="142"/>
    </row>
    <row r="176" spans="1:5" ht="20.25">
      <c r="A176" s="132"/>
      <c r="B176" s="141"/>
      <c r="C176" s="142"/>
      <c r="D176" s="142"/>
      <c r="E176" s="142"/>
    </row>
    <row r="177" spans="1:5" ht="20.25">
      <c r="A177" s="132"/>
      <c r="B177" s="141"/>
      <c r="C177" s="142"/>
      <c r="D177" s="142"/>
      <c r="E177" s="142"/>
    </row>
    <row r="178" spans="1:5" ht="20.25">
      <c r="A178" s="132"/>
      <c r="B178" s="141"/>
      <c r="C178" s="142"/>
      <c r="D178" s="142"/>
      <c r="E178" s="142"/>
    </row>
    <row r="179" spans="1:5" ht="20.25">
      <c r="A179" s="132"/>
      <c r="B179" s="141"/>
      <c r="C179" s="142"/>
      <c r="D179" s="142"/>
      <c r="E179" s="142"/>
    </row>
    <row r="180" spans="1:5" ht="20.25">
      <c r="A180" s="132"/>
      <c r="B180" s="141"/>
      <c r="C180" s="142"/>
      <c r="D180" s="142"/>
      <c r="E180" s="142"/>
    </row>
    <row r="181" spans="1:5" ht="20.25">
      <c r="A181" s="132"/>
      <c r="B181" s="141"/>
      <c r="C181" s="142"/>
      <c r="D181" s="142"/>
      <c r="E181" s="142"/>
    </row>
    <row r="182" spans="1:5" ht="20.25">
      <c r="A182" s="132"/>
      <c r="B182" s="141"/>
      <c r="C182" s="142"/>
      <c r="D182" s="142"/>
      <c r="E182" s="142"/>
    </row>
    <row r="183" spans="1:5" ht="20.25">
      <c r="A183" s="132"/>
      <c r="B183" s="141"/>
      <c r="C183" s="142"/>
      <c r="D183" s="142"/>
      <c r="E183" s="142"/>
    </row>
    <row r="184" spans="1:5" ht="20.25">
      <c r="A184" s="132"/>
      <c r="B184" s="141"/>
      <c r="C184" s="142"/>
      <c r="D184" s="142"/>
      <c r="E184" s="142"/>
    </row>
    <row r="185" spans="1:5" ht="20.25">
      <c r="A185" s="132"/>
      <c r="B185" s="141"/>
      <c r="C185" s="142"/>
      <c r="D185" s="142"/>
      <c r="E185" s="142"/>
    </row>
    <row r="186" spans="1:5" ht="20.25">
      <c r="A186" s="132"/>
      <c r="B186" s="141"/>
      <c r="C186" s="142"/>
      <c r="D186" s="142"/>
      <c r="E186" s="142"/>
    </row>
    <row r="187" spans="1:5" ht="20.25">
      <c r="A187" s="132"/>
      <c r="B187" s="141"/>
      <c r="C187" s="142"/>
      <c r="D187" s="142"/>
      <c r="E187" s="142"/>
    </row>
    <row r="188" spans="1:5" ht="20.25">
      <c r="A188" s="132"/>
      <c r="B188" s="141"/>
      <c r="C188" s="142"/>
      <c r="D188" s="142"/>
      <c r="E188" s="142"/>
    </row>
    <row r="189" spans="1:5" ht="20.25">
      <c r="A189" s="132"/>
      <c r="B189" s="141"/>
      <c r="C189" s="142"/>
      <c r="D189" s="142"/>
      <c r="E189" s="142"/>
    </row>
    <row r="190" spans="1:5" ht="20.25">
      <c r="A190" s="132"/>
      <c r="B190" s="141"/>
      <c r="C190" s="142"/>
      <c r="D190" s="142"/>
      <c r="E190" s="142"/>
    </row>
    <row r="191" spans="1:5" ht="20.25">
      <c r="A191" s="132"/>
      <c r="B191" s="141"/>
      <c r="C191" s="142"/>
      <c r="D191" s="142"/>
      <c r="E191" s="142"/>
    </row>
    <row r="192" spans="1:5" ht="20.25">
      <c r="A192" s="132"/>
      <c r="B192" s="141"/>
      <c r="C192" s="142"/>
      <c r="D192" s="142"/>
      <c r="E192" s="142"/>
    </row>
    <row r="193" spans="1:5" ht="20.25">
      <c r="A193" s="132"/>
      <c r="B193" s="141"/>
      <c r="C193" s="142"/>
      <c r="D193" s="142"/>
      <c r="E193" s="142"/>
    </row>
    <row r="194" spans="1:5" ht="20.25">
      <c r="A194" s="132"/>
      <c r="B194" s="141"/>
      <c r="C194" s="142"/>
      <c r="D194" s="142"/>
      <c r="E194" s="142"/>
    </row>
    <row r="195" spans="1:5" ht="20.25">
      <c r="A195" s="132"/>
      <c r="B195" s="141"/>
      <c r="C195" s="142"/>
      <c r="D195" s="142"/>
      <c r="E195" s="142"/>
    </row>
    <row r="196" spans="1:5" ht="20.25">
      <c r="A196" s="132"/>
      <c r="B196" s="141"/>
      <c r="C196" s="142"/>
      <c r="D196" s="142"/>
      <c r="E196" s="142"/>
    </row>
    <row r="197" spans="1:5" ht="20.25">
      <c r="A197" s="132"/>
      <c r="B197" s="141"/>
      <c r="C197" s="142"/>
      <c r="D197" s="142"/>
      <c r="E197" s="142"/>
    </row>
    <row r="198" spans="1:5" ht="20.25">
      <c r="A198" s="132"/>
      <c r="B198" s="141"/>
      <c r="C198" s="142"/>
      <c r="D198" s="142"/>
      <c r="E198" s="142"/>
    </row>
    <row r="199" spans="1:5" ht="20.25">
      <c r="A199" s="132"/>
      <c r="B199" s="141"/>
      <c r="C199" s="142"/>
      <c r="D199" s="142"/>
      <c r="E199" s="142"/>
    </row>
    <row r="200" spans="1:5" ht="20.25">
      <c r="A200" s="132"/>
      <c r="B200" s="141"/>
      <c r="C200" s="142"/>
      <c r="D200" s="142"/>
      <c r="E200" s="142"/>
    </row>
    <row r="201" spans="1:5" ht="20.25">
      <c r="A201" s="132"/>
      <c r="B201" s="141"/>
      <c r="C201" s="142"/>
      <c r="D201" s="142"/>
      <c r="E201" s="142"/>
    </row>
    <row r="202" spans="1:5" ht="20.25">
      <c r="A202" s="132"/>
      <c r="B202" s="141"/>
      <c r="C202" s="142"/>
      <c r="D202" s="142"/>
      <c r="E202" s="142"/>
    </row>
    <row r="203" spans="1:5" ht="20.25">
      <c r="A203" s="132"/>
      <c r="B203" s="141"/>
      <c r="C203" s="142"/>
      <c r="D203" s="142"/>
      <c r="E203" s="142"/>
    </row>
    <row r="204" spans="1:5" ht="20.25">
      <c r="A204" s="132"/>
      <c r="B204" s="141"/>
      <c r="C204" s="142"/>
      <c r="D204" s="142"/>
      <c r="E204" s="142"/>
    </row>
    <row r="205" spans="1:5" ht="20.25">
      <c r="A205" s="132"/>
      <c r="B205" s="141"/>
      <c r="C205" s="142"/>
      <c r="D205" s="142"/>
      <c r="E205" s="142"/>
    </row>
    <row r="206" spans="1:5" ht="20.25">
      <c r="A206" s="132"/>
      <c r="B206" s="141"/>
      <c r="C206" s="142"/>
      <c r="D206" s="142"/>
      <c r="E206" s="142"/>
    </row>
    <row r="207" spans="1:5" ht="20.25">
      <c r="A207" s="132"/>
      <c r="B207" s="141"/>
      <c r="C207" s="142"/>
      <c r="D207" s="142"/>
      <c r="E207" s="142"/>
    </row>
    <row r="208" spans="1:5" ht="20.25">
      <c r="A208" s="132"/>
      <c r="B208" s="141"/>
      <c r="C208" s="142"/>
      <c r="D208" s="142"/>
      <c r="E208" s="142"/>
    </row>
    <row r="209" spans="1:9" ht="20.25">
      <c r="A209" s="132"/>
      <c r="B209" s="141"/>
      <c r="C209" s="142"/>
      <c r="D209" s="142"/>
      <c r="E209" s="142"/>
    </row>
    <row r="210" spans="1:9" ht="20.25">
      <c r="A210" s="132"/>
      <c r="B210" s="141"/>
      <c r="C210" s="142"/>
      <c r="D210" s="142"/>
      <c r="E210" s="142"/>
    </row>
    <row r="211" spans="1:9" ht="20.25">
      <c r="A211" s="132"/>
      <c r="B211" s="141"/>
      <c r="C211" s="142"/>
      <c r="D211" s="142"/>
      <c r="E211" s="142"/>
    </row>
    <row r="212" spans="1:9">
      <c r="A212" s="130"/>
      <c r="B212" s="141"/>
      <c r="C212" s="141"/>
      <c r="D212" s="141"/>
      <c r="E212" s="141"/>
    </row>
    <row r="213" spans="1:9" ht="20.25">
      <c r="A213" s="130"/>
      <c r="B213" s="143" t="s">
        <v>194</v>
      </c>
      <c r="C213" s="143" t="s">
        <v>195</v>
      </c>
      <c r="D213" s="143"/>
      <c r="E213" s="144" t="s">
        <v>194</v>
      </c>
      <c r="F213" s="144" t="s">
        <v>195</v>
      </c>
    </row>
    <row r="214" spans="1:9" ht="20.25">
      <c r="A214" s="130"/>
      <c r="B214" s="145" t="s">
        <v>196</v>
      </c>
      <c r="C214" s="145" t="s">
        <v>197</v>
      </c>
      <c r="D214" s="145"/>
      <c r="E214" s="129" t="s">
        <v>196</v>
      </c>
      <c r="G214" s="129" t="str">
        <f>IF(NOT(ISBLANK(E214)),E214,IF(NOT(ISBLANK(F214)),"     "&amp;F214,FALSE))</f>
        <v>Afectación Económica o presupuestal</v>
      </c>
      <c r="H214" s="129" t="s">
        <v>196</v>
      </c>
      <c r="I214" s="129" t="str">
        <f>IF(NOT(ISERROR(MATCH(H214,_xlfn.ANCHORARRAY(B225),0))),G227&amp;"Por favor no seleccionar los criterios de impacto",H214)</f>
        <v>❌Por favor no seleccionar los criterios de impacto</v>
      </c>
    </row>
    <row r="215" spans="1:9" ht="20.25">
      <c r="A215" s="130"/>
      <c r="B215" s="145" t="s">
        <v>196</v>
      </c>
      <c r="C215" s="145" t="s">
        <v>175</v>
      </c>
      <c r="D215" s="145"/>
      <c r="F215" s="129" t="s">
        <v>197</v>
      </c>
      <c r="G215" s="129" t="str">
        <f t="shared" ref="G215:G225" si="0">IF(NOT(ISBLANK(E215)),E215,IF(NOT(ISBLANK(F215)),"     "&amp;F215,FALSE))</f>
        <v xml:space="preserve">     Afectación menor a 10 SMLMV .</v>
      </c>
    </row>
    <row r="216" spans="1:9" ht="20.25">
      <c r="A216" s="130"/>
      <c r="B216" s="145" t="s">
        <v>196</v>
      </c>
      <c r="C216" s="145" t="s">
        <v>177</v>
      </c>
      <c r="D216" s="145"/>
      <c r="F216" s="129" t="s">
        <v>175</v>
      </c>
      <c r="G216" s="129" t="str">
        <f t="shared" si="0"/>
        <v xml:space="preserve">     Entre 10 y 50 SMLMV </v>
      </c>
    </row>
    <row r="217" spans="1:9" ht="20.25">
      <c r="A217" s="130"/>
      <c r="B217" s="145" t="s">
        <v>196</v>
      </c>
      <c r="C217" s="145" t="s">
        <v>180</v>
      </c>
      <c r="D217" s="145"/>
      <c r="F217" s="129" t="s">
        <v>177</v>
      </c>
      <c r="G217" s="129" t="str">
        <f t="shared" si="0"/>
        <v xml:space="preserve">     Entre 50 y 100 SMLMV </v>
      </c>
    </row>
    <row r="218" spans="1:9" ht="20.25">
      <c r="A218" s="130"/>
      <c r="B218" s="145" t="s">
        <v>196</v>
      </c>
      <c r="C218" s="145" t="s">
        <v>183</v>
      </c>
      <c r="D218" s="145"/>
      <c r="F218" s="129" t="s">
        <v>180</v>
      </c>
      <c r="G218" s="129" t="str">
        <f t="shared" si="0"/>
        <v xml:space="preserve">     Entre 100 y 500 SMLMV </v>
      </c>
    </row>
    <row r="219" spans="1:9" ht="20.25">
      <c r="A219" s="130"/>
      <c r="B219" s="145" t="s">
        <v>198</v>
      </c>
      <c r="C219" s="145" t="s">
        <v>199</v>
      </c>
      <c r="D219" s="145"/>
      <c r="F219" s="129" t="s">
        <v>183</v>
      </c>
      <c r="G219" s="129" t="str">
        <f t="shared" si="0"/>
        <v xml:space="preserve">     Mayor a 500 SMLMV </v>
      </c>
    </row>
    <row r="220" spans="1:9" ht="20.25">
      <c r="A220" s="130"/>
      <c r="B220" s="145" t="s">
        <v>198</v>
      </c>
      <c r="C220" s="145" t="s">
        <v>200</v>
      </c>
      <c r="D220" s="145"/>
      <c r="E220" s="129" t="s">
        <v>198</v>
      </c>
      <c r="G220" s="129" t="str">
        <f t="shared" si="0"/>
        <v>Pérdida Reputacional</v>
      </c>
    </row>
    <row r="221" spans="1:9" ht="20.25">
      <c r="A221" s="130"/>
      <c r="B221" s="145" t="s">
        <v>198</v>
      </c>
      <c r="C221" s="145" t="s">
        <v>201</v>
      </c>
      <c r="D221" s="145"/>
      <c r="F221" s="129" t="s">
        <v>199</v>
      </c>
      <c r="G221" s="129" t="str">
        <f t="shared" si="0"/>
        <v xml:space="preserve">     El riesgo afecta la imagen de alguna área de la organización</v>
      </c>
    </row>
    <row r="222" spans="1:9" ht="20.25">
      <c r="A222" s="130"/>
      <c r="B222" s="145" t="s">
        <v>198</v>
      </c>
      <c r="C222" s="145" t="s">
        <v>202</v>
      </c>
      <c r="D222" s="145"/>
      <c r="F222" s="129" t="s">
        <v>200</v>
      </c>
      <c r="G222" s="129" t="str">
        <f t="shared" si="0"/>
        <v xml:space="preserve">     El riesgo afecta la imagen de la entidad internamente, de conocimiento general, nivel interno, de junta dircetiva y accionistas y/o de provedores</v>
      </c>
    </row>
    <row r="223" spans="1:9" ht="20.25">
      <c r="A223" s="130"/>
      <c r="B223" s="145" t="s">
        <v>198</v>
      </c>
      <c r="C223" s="145" t="s">
        <v>203</v>
      </c>
      <c r="D223" s="145"/>
      <c r="F223" s="129" t="s">
        <v>201</v>
      </c>
      <c r="G223" s="129" t="str">
        <f t="shared" si="0"/>
        <v xml:space="preserve">     El riesgo afecta la imagen de la entidad con algunos usuarios de relevancia frente al logro de los objetivos</v>
      </c>
    </row>
    <row r="224" spans="1:9">
      <c r="A224" s="130"/>
      <c r="B224" s="146"/>
      <c r="C224" s="146"/>
      <c r="D224" s="146"/>
      <c r="F224" s="129" t="s">
        <v>202</v>
      </c>
      <c r="G224" s="129" t="str">
        <f t="shared" si="0"/>
        <v xml:space="preserve">     El riesgo afecta la imagen de de la entidad con efecto publicitario sostenido a nivel de sector administrativo, nivel departamental o municipal</v>
      </c>
    </row>
    <row r="225" spans="1:7">
      <c r="A225" s="130"/>
      <c r="B225" s="146" t="str" cm="1">
        <f t="array" ref="B225:B227">_xlfn.UNIQUE(Tabla1[[#All],[Criterios]])</f>
        <v>Criterios</v>
      </c>
      <c r="C225" s="146"/>
      <c r="D225" s="146"/>
      <c r="F225" s="129" t="s">
        <v>203</v>
      </c>
      <c r="G225" s="129" t="str">
        <f t="shared" si="0"/>
        <v xml:space="preserve">     El riesgo afecta la imagen de la entidad a nivel nacional, con efecto publicitarios sostenible a nivel país</v>
      </c>
    </row>
    <row r="226" spans="1:7">
      <c r="A226" s="130"/>
      <c r="B226" s="146" t="str">
        <v>Afectación Económica o presupuestal</v>
      </c>
      <c r="C226" s="146"/>
      <c r="D226" s="146"/>
    </row>
    <row r="227" spans="1:7">
      <c r="B227" s="146" t="str">
        <v>Pérdida Reputacional</v>
      </c>
      <c r="C227" s="146"/>
      <c r="D227" s="146"/>
      <c r="G227" s="17" t="s">
        <v>204</v>
      </c>
    </row>
    <row r="228" spans="1:7">
      <c r="B228" s="147"/>
      <c r="C228" s="147"/>
      <c r="D228" s="147"/>
      <c r="G228" s="17" t="s">
        <v>205</v>
      </c>
    </row>
    <row r="229" spans="1:7">
      <c r="B229" s="147"/>
      <c r="C229" s="147"/>
      <c r="D229" s="147"/>
    </row>
    <row r="230" spans="1:7">
      <c r="B230" s="147"/>
      <c r="C230" s="147"/>
      <c r="D230" s="147"/>
    </row>
    <row r="231" spans="1:7">
      <c r="B231" s="147"/>
      <c r="C231" s="147"/>
      <c r="D231" s="147"/>
      <c r="E231" s="147"/>
    </row>
    <row r="232" spans="1:7">
      <c r="B232" s="147"/>
      <c r="C232" s="147"/>
      <c r="D232" s="147"/>
      <c r="E232" s="147"/>
    </row>
    <row r="233" spans="1:7">
      <c r="B233" s="147"/>
      <c r="C233" s="147"/>
      <c r="D233" s="147"/>
      <c r="E233" s="147"/>
    </row>
    <row r="234" spans="1:7">
      <c r="B234" s="147"/>
      <c r="C234" s="147"/>
      <c r="D234" s="147"/>
      <c r="E234" s="147"/>
    </row>
    <row r="235" spans="1:7">
      <c r="B235" s="147"/>
      <c r="C235" s="147"/>
      <c r="D235" s="147"/>
      <c r="E235" s="147"/>
    </row>
    <row r="236" spans="1:7">
      <c r="B236" s="147"/>
      <c r="C236" s="147"/>
      <c r="D236" s="147"/>
      <c r="E236" s="147"/>
    </row>
  </sheetData>
  <mergeCells count="9">
    <mergeCell ref="C12:E12"/>
    <mergeCell ref="C7:E7"/>
    <mergeCell ref="B5:E5"/>
    <mergeCell ref="B1:B4"/>
    <mergeCell ref="C1:D4"/>
    <mergeCell ref="C8:E8"/>
    <mergeCell ref="C9:E9"/>
    <mergeCell ref="C10:E10"/>
    <mergeCell ref="C11:E11"/>
  </mergeCells>
  <dataValidations disablePrompts="1" count="1">
    <dataValidation type="list" allowBlank="1" showInputMessage="1" showErrorMessage="1" sqref="H214" xr:uid="{00000000-0002-0000-0500-000000000000}">
      <formula1>$G$214:$G$225</formula1>
    </dataValidation>
  </dataValidations>
  <pageMargins left="0.7" right="0.7" top="0.75" bottom="0.75" header="0.3" footer="0.3"/>
  <pageSetup orientation="portrait" r:id="rId2"/>
  <drawing r:id="rId3"/>
  <tableParts count="1">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249977111117893"/>
  </sheetPr>
  <dimension ref="B1:F20"/>
  <sheetViews>
    <sheetView workbookViewId="0">
      <selection activeCell="H11" sqref="H11"/>
    </sheetView>
  </sheetViews>
  <sheetFormatPr defaultColWidth="14.28515625" defaultRowHeight="12.75"/>
  <cols>
    <col min="1" max="2" width="14.28515625" style="57"/>
    <col min="3" max="3" width="17" style="57" customWidth="1"/>
    <col min="4" max="4" width="14.28515625" style="57"/>
    <col min="5" max="5" width="46" style="57" customWidth="1"/>
    <col min="6" max="6" width="39" style="57" customWidth="1"/>
    <col min="7" max="16384" width="14.28515625" style="57"/>
  </cols>
  <sheetData>
    <row r="1" spans="2:6" ht="15">
      <c r="B1" s="453"/>
      <c r="C1" s="166" t="s">
        <v>0</v>
      </c>
      <c r="D1" s="166"/>
      <c r="E1" s="166"/>
      <c r="F1" s="119" t="s">
        <v>1</v>
      </c>
    </row>
    <row r="2" spans="2:6" ht="15">
      <c r="B2" s="453"/>
      <c r="C2" s="166"/>
      <c r="D2" s="166"/>
      <c r="E2" s="166"/>
      <c r="F2" s="119" t="s">
        <v>2</v>
      </c>
    </row>
    <row r="3" spans="2:6" ht="15">
      <c r="B3" s="453"/>
      <c r="C3" s="166"/>
      <c r="D3" s="166"/>
      <c r="E3" s="166"/>
      <c r="F3" s="119" t="s">
        <v>3</v>
      </c>
    </row>
    <row r="4" spans="2:6" ht="15">
      <c r="B4" s="453"/>
      <c r="C4" s="166"/>
      <c r="D4" s="166"/>
      <c r="E4" s="166"/>
      <c r="F4" s="119" t="s">
        <v>206</v>
      </c>
    </row>
    <row r="5" spans="2:6" ht="24" customHeight="1" thickBot="1">
      <c r="B5" s="454" t="s">
        <v>207</v>
      </c>
      <c r="C5" s="455"/>
      <c r="D5" s="455"/>
      <c r="E5" s="455"/>
      <c r="F5" s="456"/>
    </row>
    <row r="6" spans="2:6" ht="16.5" thickBot="1">
      <c r="B6" s="58"/>
      <c r="C6" s="58"/>
      <c r="D6" s="58"/>
      <c r="E6" s="58"/>
      <c r="F6" s="58"/>
    </row>
    <row r="7" spans="2:6" ht="16.5" thickBot="1">
      <c r="B7" s="458" t="s">
        <v>208</v>
      </c>
      <c r="C7" s="459"/>
      <c r="D7" s="459"/>
      <c r="E7" s="70" t="s">
        <v>209</v>
      </c>
      <c r="F7" s="71" t="s">
        <v>210</v>
      </c>
    </row>
    <row r="8" spans="2:6" ht="31.5">
      <c r="B8" s="460" t="s">
        <v>211</v>
      </c>
      <c r="C8" s="463" t="s">
        <v>100</v>
      </c>
      <c r="D8" s="59" t="s">
        <v>113</v>
      </c>
      <c r="E8" s="60" t="s">
        <v>212</v>
      </c>
      <c r="F8" s="61">
        <v>0.25</v>
      </c>
    </row>
    <row r="9" spans="2:6" ht="47.25">
      <c r="B9" s="461"/>
      <c r="C9" s="464"/>
      <c r="D9" s="62" t="s">
        <v>213</v>
      </c>
      <c r="E9" s="63" t="s">
        <v>214</v>
      </c>
      <c r="F9" s="64">
        <v>0.15</v>
      </c>
    </row>
    <row r="10" spans="2:6" ht="47.25">
      <c r="B10" s="461"/>
      <c r="C10" s="465"/>
      <c r="D10" s="62" t="s">
        <v>215</v>
      </c>
      <c r="E10" s="63" t="s">
        <v>216</v>
      </c>
      <c r="F10" s="64">
        <v>0.1</v>
      </c>
    </row>
    <row r="11" spans="2:6" ht="63">
      <c r="B11" s="461"/>
      <c r="C11" s="466" t="s">
        <v>101</v>
      </c>
      <c r="D11" s="62" t="s">
        <v>217</v>
      </c>
      <c r="E11" s="63" t="s">
        <v>218</v>
      </c>
      <c r="F11" s="64">
        <v>0.25</v>
      </c>
    </row>
    <row r="12" spans="2:6" ht="31.5">
      <c r="B12" s="462"/>
      <c r="C12" s="466"/>
      <c r="D12" s="62" t="s">
        <v>114</v>
      </c>
      <c r="E12" s="63" t="s">
        <v>219</v>
      </c>
      <c r="F12" s="64">
        <v>0.15</v>
      </c>
    </row>
    <row r="13" spans="2:6" ht="47.25">
      <c r="B13" s="467" t="s">
        <v>220</v>
      </c>
      <c r="C13" s="466" t="s">
        <v>103</v>
      </c>
      <c r="D13" s="62" t="s">
        <v>115</v>
      </c>
      <c r="E13" s="63" t="s">
        <v>221</v>
      </c>
      <c r="F13" s="65" t="s">
        <v>222</v>
      </c>
    </row>
    <row r="14" spans="2:6" ht="63">
      <c r="B14" s="467"/>
      <c r="C14" s="466"/>
      <c r="D14" s="62" t="s">
        <v>223</v>
      </c>
      <c r="E14" s="63" t="s">
        <v>224</v>
      </c>
      <c r="F14" s="65" t="s">
        <v>222</v>
      </c>
    </row>
    <row r="15" spans="2:6" ht="47.25">
      <c r="B15" s="467"/>
      <c r="C15" s="466" t="s">
        <v>104</v>
      </c>
      <c r="D15" s="62" t="s">
        <v>116</v>
      </c>
      <c r="E15" s="63" t="s">
        <v>225</v>
      </c>
      <c r="F15" s="65" t="s">
        <v>222</v>
      </c>
    </row>
    <row r="16" spans="2:6" ht="47.25">
      <c r="B16" s="467"/>
      <c r="C16" s="466"/>
      <c r="D16" s="62" t="s">
        <v>226</v>
      </c>
      <c r="E16" s="63" t="s">
        <v>227</v>
      </c>
      <c r="F16" s="65" t="s">
        <v>222</v>
      </c>
    </row>
    <row r="17" spans="2:6" ht="31.5">
      <c r="B17" s="467"/>
      <c r="C17" s="466" t="s">
        <v>105</v>
      </c>
      <c r="D17" s="62" t="s">
        <v>117</v>
      </c>
      <c r="E17" s="63" t="s">
        <v>228</v>
      </c>
      <c r="F17" s="65" t="s">
        <v>222</v>
      </c>
    </row>
    <row r="18" spans="2:6" ht="32.25" thickBot="1">
      <c r="B18" s="468"/>
      <c r="C18" s="469"/>
      <c r="D18" s="66" t="s">
        <v>229</v>
      </c>
      <c r="E18" s="67" t="s">
        <v>230</v>
      </c>
      <c r="F18" s="68" t="s">
        <v>222</v>
      </c>
    </row>
    <row r="19" spans="2:6" ht="49.5" customHeight="1">
      <c r="B19" s="457" t="s">
        <v>231</v>
      </c>
      <c r="C19" s="457"/>
      <c r="D19" s="457"/>
      <c r="E19" s="457"/>
      <c r="F19" s="457"/>
    </row>
    <row r="20" spans="2:6" ht="27" customHeight="1">
      <c r="B20" s="69"/>
    </row>
  </sheetData>
  <mergeCells count="12">
    <mergeCell ref="B1:B4"/>
    <mergeCell ref="C1:E4"/>
    <mergeCell ref="B5:F5"/>
    <mergeCell ref="B19:F19"/>
    <mergeCell ref="B7:D7"/>
    <mergeCell ref="B8:B12"/>
    <mergeCell ref="C8:C10"/>
    <mergeCell ref="C11:C12"/>
    <mergeCell ref="B13:B18"/>
    <mergeCell ref="C13:C14"/>
    <mergeCell ref="C15:C16"/>
    <mergeCell ref="C17:C18"/>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50709B-2BAB-4367-9A50-99901959F2D0}">
  <sheetPr>
    <tabColor theme="9" tint="-0.249977111117893"/>
  </sheetPr>
  <dimension ref="A1:C80"/>
  <sheetViews>
    <sheetView zoomScale="110" zoomScaleNormal="110" workbookViewId="0">
      <selection activeCell="A10" sqref="A10:A11"/>
    </sheetView>
  </sheetViews>
  <sheetFormatPr defaultColWidth="11.42578125" defaultRowHeight="15"/>
  <cols>
    <col min="1" max="1" width="13.28515625" customWidth="1"/>
    <col min="2" max="2" width="69.7109375" customWidth="1"/>
    <col min="3" max="3" width="54.85546875" customWidth="1"/>
  </cols>
  <sheetData>
    <row r="1" spans="1:3">
      <c r="A1" s="470"/>
      <c r="B1" s="471" t="s">
        <v>0</v>
      </c>
      <c r="C1" s="119" t="s">
        <v>1</v>
      </c>
    </row>
    <row r="2" spans="1:3">
      <c r="A2" s="470"/>
      <c r="B2" s="471"/>
      <c r="C2" s="119" t="s">
        <v>2</v>
      </c>
    </row>
    <row r="3" spans="1:3">
      <c r="A3" s="470"/>
      <c r="B3" s="471"/>
      <c r="C3" s="119" t="s">
        <v>3</v>
      </c>
    </row>
    <row r="4" spans="1:3">
      <c r="A4" s="470"/>
      <c r="B4" s="471"/>
      <c r="C4" s="119" t="s">
        <v>232</v>
      </c>
    </row>
    <row r="5" spans="1:3" ht="40.5" customHeight="1">
      <c r="A5" s="470"/>
      <c r="B5" s="470"/>
      <c r="C5" s="470"/>
    </row>
    <row r="6" spans="1:3" ht="56.25" customHeight="1">
      <c r="A6" s="478" t="s">
        <v>233</v>
      </c>
      <c r="B6" s="478"/>
      <c r="C6" s="478"/>
    </row>
    <row r="7" spans="1:3" ht="51" customHeight="1">
      <c r="A7" s="479" t="s">
        <v>234</v>
      </c>
      <c r="B7" s="479"/>
      <c r="C7" s="479"/>
    </row>
    <row r="8" spans="1:3" ht="53.25" customHeight="1">
      <c r="A8" s="478" t="s">
        <v>235</v>
      </c>
      <c r="B8" s="478"/>
      <c r="C8" s="478"/>
    </row>
    <row r="9" spans="1:3" ht="310.5" customHeight="1">
      <c r="A9" s="480" t="s">
        <v>236</v>
      </c>
      <c r="B9" s="480"/>
      <c r="C9" s="480"/>
    </row>
    <row r="10" spans="1:3" ht="21" customHeight="1">
      <c r="A10" s="481" t="s">
        <v>237</v>
      </c>
      <c r="B10" s="118" t="s">
        <v>238</v>
      </c>
      <c r="C10" s="118" t="s">
        <v>23</v>
      </c>
    </row>
    <row r="11" spans="1:3" ht="21" customHeight="1" thickBot="1">
      <c r="A11" s="482"/>
      <c r="B11" s="114" t="s">
        <v>239</v>
      </c>
      <c r="C11" s="115" t="s">
        <v>240</v>
      </c>
    </row>
    <row r="12" spans="1:3" ht="30" customHeight="1" thickBot="1">
      <c r="A12" s="116">
        <v>1</v>
      </c>
      <c r="B12" s="117" t="s">
        <v>241</v>
      </c>
      <c r="C12" s="117" t="s">
        <v>242</v>
      </c>
    </row>
    <row r="13" spans="1:3" ht="30" customHeight="1" thickBot="1">
      <c r="A13" s="116">
        <v>2</v>
      </c>
      <c r="B13" s="117" t="s">
        <v>243</v>
      </c>
      <c r="C13" s="117" t="s">
        <v>244</v>
      </c>
    </row>
    <row r="14" spans="1:3" ht="30" customHeight="1" thickBot="1">
      <c r="A14" s="116">
        <v>3</v>
      </c>
      <c r="B14" s="117" t="s">
        <v>245</v>
      </c>
      <c r="C14" s="117" t="s">
        <v>246</v>
      </c>
    </row>
    <row r="15" spans="1:3" ht="30" customHeight="1" thickBot="1">
      <c r="A15" s="116">
        <v>4</v>
      </c>
      <c r="B15" s="117" t="s">
        <v>247</v>
      </c>
      <c r="C15" s="117" t="s">
        <v>248</v>
      </c>
    </row>
    <row r="16" spans="1:3" ht="30" customHeight="1" thickBot="1">
      <c r="A16" s="116">
        <v>5</v>
      </c>
      <c r="B16" s="117" t="s">
        <v>249</v>
      </c>
      <c r="C16" s="117" t="s">
        <v>250</v>
      </c>
    </row>
    <row r="17" spans="1:3" ht="30" customHeight="1" thickBot="1">
      <c r="A17" s="116">
        <v>6</v>
      </c>
      <c r="B17" s="117" t="s">
        <v>251</v>
      </c>
      <c r="C17" s="117" t="s">
        <v>252</v>
      </c>
    </row>
    <row r="18" spans="1:3" ht="30" customHeight="1" thickBot="1">
      <c r="A18" s="116">
        <v>7</v>
      </c>
      <c r="B18" s="117" t="s">
        <v>253</v>
      </c>
      <c r="C18" s="117" t="s">
        <v>254</v>
      </c>
    </row>
    <row r="19" spans="1:3" ht="30" customHeight="1" thickBot="1">
      <c r="A19" s="116">
        <v>8</v>
      </c>
      <c r="B19" s="117" t="s">
        <v>251</v>
      </c>
      <c r="C19" s="117" t="s">
        <v>255</v>
      </c>
    </row>
    <row r="20" spans="1:3" ht="53.25" customHeight="1" thickBot="1">
      <c r="A20" s="116">
        <v>9</v>
      </c>
      <c r="B20" s="117" t="s">
        <v>256</v>
      </c>
      <c r="C20" s="117" t="s">
        <v>257</v>
      </c>
    </row>
    <row r="21" spans="1:3" ht="30" customHeight="1" thickBot="1">
      <c r="A21" s="116">
        <v>10</v>
      </c>
      <c r="B21" s="117" t="s">
        <v>258</v>
      </c>
      <c r="C21" s="117" t="s">
        <v>259</v>
      </c>
    </row>
    <row r="22" spans="1:3" ht="30" customHeight="1" thickBot="1">
      <c r="A22" s="116">
        <v>11</v>
      </c>
      <c r="B22" s="117" t="s">
        <v>260</v>
      </c>
      <c r="C22" s="117" t="s">
        <v>261</v>
      </c>
    </row>
    <row r="23" spans="1:3" ht="30" customHeight="1" thickBot="1">
      <c r="A23" s="116">
        <v>12</v>
      </c>
      <c r="B23" s="117" t="s">
        <v>262</v>
      </c>
      <c r="C23" s="117" t="s">
        <v>263</v>
      </c>
    </row>
    <row r="24" spans="1:3" ht="30" customHeight="1" thickBot="1">
      <c r="A24" s="116">
        <v>13</v>
      </c>
      <c r="B24" s="117" t="s">
        <v>264</v>
      </c>
      <c r="C24" s="117" t="s">
        <v>265</v>
      </c>
    </row>
    <row r="25" spans="1:3" ht="30" customHeight="1" thickBot="1">
      <c r="A25" s="116">
        <v>14</v>
      </c>
      <c r="B25" s="117" t="s">
        <v>266</v>
      </c>
      <c r="C25" s="117" t="s">
        <v>267</v>
      </c>
    </row>
    <row r="26" spans="1:3" ht="30" customHeight="1" thickBot="1">
      <c r="A26" s="116">
        <v>15</v>
      </c>
      <c r="B26" s="117" t="s">
        <v>268</v>
      </c>
      <c r="C26" s="117" t="s">
        <v>269</v>
      </c>
    </row>
    <row r="27" spans="1:3" ht="30" customHeight="1" thickBot="1">
      <c r="A27" s="116">
        <v>16</v>
      </c>
      <c r="B27" s="117" t="s">
        <v>270</v>
      </c>
      <c r="C27" s="117" t="s">
        <v>271</v>
      </c>
    </row>
    <row r="28" spans="1:3" ht="30" customHeight="1" thickBot="1">
      <c r="A28" s="116">
        <v>17</v>
      </c>
      <c r="B28" s="117" t="s">
        <v>272</v>
      </c>
      <c r="C28" s="117" t="s">
        <v>273</v>
      </c>
    </row>
    <row r="29" spans="1:3" ht="30" customHeight="1" thickBot="1">
      <c r="A29" s="116">
        <v>18</v>
      </c>
      <c r="B29" s="117" t="s">
        <v>272</v>
      </c>
      <c r="C29" s="117" t="s">
        <v>274</v>
      </c>
    </row>
    <row r="30" spans="1:3" ht="30" customHeight="1" thickBot="1">
      <c r="A30" s="116">
        <v>19</v>
      </c>
      <c r="B30" s="117" t="s">
        <v>272</v>
      </c>
      <c r="C30" s="117" t="s">
        <v>275</v>
      </c>
    </row>
    <row r="31" spans="1:3" ht="30" customHeight="1" thickBot="1">
      <c r="A31" s="116">
        <v>20</v>
      </c>
      <c r="B31" s="117" t="s">
        <v>272</v>
      </c>
      <c r="C31" s="117" t="s">
        <v>276</v>
      </c>
    </row>
    <row r="32" spans="1:3" ht="30" customHeight="1" thickBot="1">
      <c r="A32" s="116">
        <v>21</v>
      </c>
      <c r="B32" s="117" t="s">
        <v>277</v>
      </c>
      <c r="C32" s="117" t="s">
        <v>278</v>
      </c>
    </row>
    <row r="33" spans="1:3" ht="30" customHeight="1" thickBot="1">
      <c r="A33" s="116">
        <v>22</v>
      </c>
      <c r="B33" s="117" t="s">
        <v>279</v>
      </c>
      <c r="C33" s="117" t="s">
        <v>280</v>
      </c>
    </row>
    <row r="34" spans="1:3" ht="30" customHeight="1" thickBot="1">
      <c r="A34" s="116">
        <v>23</v>
      </c>
      <c r="B34" s="117" t="s">
        <v>281</v>
      </c>
      <c r="C34" s="117" t="s">
        <v>282</v>
      </c>
    </row>
    <row r="35" spans="1:3" ht="39.75" customHeight="1" thickBot="1">
      <c r="A35" s="116">
        <v>24</v>
      </c>
      <c r="B35" s="117" t="s">
        <v>283</v>
      </c>
      <c r="C35" s="117" t="s">
        <v>284</v>
      </c>
    </row>
    <row r="36" spans="1:3" ht="30" customHeight="1" thickBot="1">
      <c r="A36" s="116">
        <v>25</v>
      </c>
      <c r="B36" s="117" t="s">
        <v>285</v>
      </c>
      <c r="C36" s="117" t="s">
        <v>286</v>
      </c>
    </row>
    <row r="37" spans="1:3" ht="30" customHeight="1" thickBot="1">
      <c r="A37" s="116">
        <v>26</v>
      </c>
      <c r="B37" s="117" t="s">
        <v>287</v>
      </c>
      <c r="C37" s="117" t="s">
        <v>288</v>
      </c>
    </row>
    <row r="38" spans="1:3" ht="30" customHeight="1" thickBot="1">
      <c r="A38" s="116">
        <v>27</v>
      </c>
      <c r="B38" s="117" t="s">
        <v>289</v>
      </c>
      <c r="C38" s="117" t="s">
        <v>290</v>
      </c>
    </row>
    <row r="39" spans="1:3" ht="30" customHeight="1" thickBot="1">
      <c r="A39" s="116">
        <v>28</v>
      </c>
      <c r="B39" s="117" t="s">
        <v>291</v>
      </c>
      <c r="C39" s="117" t="s">
        <v>292</v>
      </c>
    </row>
    <row r="40" spans="1:3" ht="30" customHeight="1" thickBot="1">
      <c r="A40" s="116">
        <v>29</v>
      </c>
      <c r="B40" s="117" t="s">
        <v>293</v>
      </c>
      <c r="C40" s="117" t="s">
        <v>294</v>
      </c>
    </row>
    <row r="41" spans="1:3" ht="30" customHeight="1" thickBot="1">
      <c r="A41" s="116">
        <v>30</v>
      </c>
      <c r="B41" s="117" t="s">
        <v>295</v>
      </c>
      <c r="C41" s="117" t="s">
        <v>296</v>
      </c>
    </row>
    <row r="42" spans="1:3" ht="30" customHeight="1" thickBot="1">
      <c r="A42" s="116">
        <v>31</v>
      </c>
      <c r="B42" s="117" t="s">
        <v>297</v>
      </c>
      <c r="C42" s="117" t="s">
        <v>298</v>
      </c>
    </row>
    <row r="43" spans="1:3" ht="30" customHeight="1" thickBot="1">
      <c r="A43" s="116">
        <v>32</v>
      </c>
      <c r="B43" s="117" t="s">
        <v>299</v>
      </c>
      <c r="C43" s="117" t="s">
        <v>300</v>
      </c>
    </row>
    <row r="44" spans="1:3" ht="30" customHeight="1" thickBot="1">
      <c r="A44" s="116">
        <v>33</v>
      </c>
      <c r="B44" s="117" t="s">
        <v>301</v>
      </c>
      <c r="C44" s="117" t="s">
        <v>121</v>
      </c>
    </row>
    <row r="45" spans="1:3" ht="30" customHeight="1" thickBot="1">
      <c r="A45" s="116">
        <v>34</v>
      </c>
      <c r="B45" s="117" t="s">
        <v>302</v>
      </c>
      <c r="C45" s="117" t="s">
        <v>303</v>
      </c>
    </row>
    <row r="46" spans="1:3" ht="30" customHeight="1" thickBot="1">
      <c r="A46" s="116">
        <v>35</v>
      </c>
      <c r="B46" s="117" t="s">
        <v>304</v>
      </c>
      <c r="C46" s="117" t="s">
        <v>305</v>
      </c>
    </row>
    <row r="47" spans="1:3" ht="30" customHeight="1" thickBot="1">
      <c r="A47" s="116">
        <v>36</v>
      </c>
      <c r="B47" s="117" t="s">
        <v>279</v>
      </c>
      <c r="C47" s="117" t="s">
        <v>306</v>
      </c>
    </row>
    <row r="48" spans="1:3" ht="30" customHeight="1" thickBot="1">
      <c r="A48" s="116">
        <v>37</v>
      </c>
      <c r="B48" s="117" t="s">
        <v>307</v>
      </c>
      <c r="C48" s="117" t="s">
        <v>308</v>
      </c>
    </row>
    <row r="49" spans="1:3" ht="30" customHeight="1" thickBot="1">
      <c r="A49" s="116">
        <v>38</v>
      </c>
      <c r="B49" s="117" t="s">
        <v>309</v>
      </c>
      <c r="C49" s="117" t="s">
        <v>310</v>
      </c>
    </row>
    <row r="50" spans="1:3" ht="30" customHeight="1" thickBot="1">
      <c r="A50" s="116">
        <v>39</v>
      </c>
      <c r="B50" s="117" t="s">
        <v>311</v>
      </c>
      <c r="C50" s="117" t="s">
        <v>312</v>
      </c>
    </row>
    <row r="51" spans="1:3" ht="30" customHeight="1" thickBot="1">
      <c r="A51" s="116">
        <v>40</v>
      </c>
      <c r="B51" s="117" t="s">
        <v>313</v>
      </c>
      <c r="C51" s="117" t="s">
        <v>314</v>
      </c>
    </row>
    <row r="52" spans="1:3" ht="30" customHeight="1" thickBot="1">
      <c r="A52" s="116">
        <v>41</v>
      </c>
      <c r="B52" s="117" t="s">
        <v>311</v>
      </c>
      <c r="C52" s="117" t="s">
        <v>315</v>
      </c>
    </row>
    <row r="53" spans="1:3" ht="30" customHeight="1" thickBot="1">
      <c r="A53" s="116">
        <v>42</v>
      </c>
      <c r="B53" s="117" t="s">
        <v>316</v>
      </c>
      <c r="C53" s="117" t="s">
        <v>317</v>
      </c>
    </row>
    <row r="54" spans="1:3" ht="30" customHeight="1" thickBot="1">
      <c r="A54" s="116">
        <v>43</v>
      </c>
      <c r="B54" s="117" t="s">
        <v>318</v>
      </c>
      <c r="C54" s="117" t="s">
        <v>319</v>
      </c>
    </row>
    <row r="55" spans="1:3" ht="30" customHeight="1" thickBot="1">
      <c r="A55" s="116">
        <v>43</v>
      </c>
      <c r="B55" s="117" t="s">
        <v>320</v>
      </c>
      <c r="C55" s="117" t="s">
        <v>321</v>
      </c>
    </row>
    <row r="56" spans="1:3" ht="30" customHeight="1" thickBot="1">
      <c r="A56" s="116">
        <v>44</v>
      </c>
      <c r="B56" s="117" t="s">
        <v>322</v>
      </c>
      <c r="C56" s="117" t="s">
        <v>323</v>
      </c>
    </row>
    <row r="57" spans="1:3" ht="30" customHeight="1" thickBot="1">
      <c r="A57" s="116">
        <v>45</v>
      </c>
      <c r="B57" s="117" t="s">
        <v>324</v>
      </c>
      <c r="C57" s="117" t="s">
        <v>325</v>
      </c>
    </row>
    <row r="58" spans="1:3" ht="40.5" customHeight="1" thickBot="1">
      <c r="A58" s="116">
        <v>46</v>
      </c>
      <c r="B58" s="117" t="s">
        <v>326</v>
      </c>
      <c r="C58" s="117" t="s">
        <v>327</v>
      </c>
    </row>
    <row r="59" spans="1:3" ht="30" customHeight="1" thickBot="1">
      <c r="A59" s="116">
        <v>47</v>
      </c>
      <c r="B59" s="117" t="s">
        <v>328</v>
      </c>
      <c r="C59" s="117" t="s">
        <v>329</v>
      </c>
    </row>
    <row r="60" spans="1:3" ht="30" customHeight="1" thickBot="1">
      <c r="A60" s="116">
        <v>48</v>
      </c>
      <c r="B60" s="117" t="s">
        <v>328</v>
      </c>
      <c r="C60" s="117" t="s">
        <v>330</v>
      </c>
    </row>
    <row r="61" spans="1:3" ht="30" customHeight="1" thickBot="1">
      <c r="A61" s="116">
        <v>49</v>
      </c>
      <c r="B61" s="117" t="s">
        <v>328</v>
      </c>
      <c r="C61" s="117" t="s">
        <v>331</v>
      </c>
    </row>
    <row r="62" spans="1:3" ht="30" customHeight="1" thickBot="1">
      <c r="A62" s="116">
        <v>50</v>
      </c>
      <c r="B62" s="117" t="s">
        <v>332</v>
      </c>
      <c r="C62" s="117" t="s">
        <v>333</v>
      </c>
    </row>
    <row r="63" spans="1:3" ht="21.75" customHeight="1">
      <c r="A63" s="472" t="s">
        <v>334</v>
      </c>
      <c r="B63" s="472"/>
      <c r="C63" s="472"/>
    </row>
    <row r="65" spans="1:3">
      <c r="A65" s="473" t="s">
        <v>335</v>
      </c>
      <c r="B65" s="474"/>
      <c r="C65" s="474"/>
    </row>
    <row r="66" spans="1:3">
      <c r="A66" s="474"/>
      <c r="B66" s="474"/>
      <c r="C66" s="474"/>
    </row>
    <row r="67" spans="1:3">
      <c r="A67" s="474"/>
      <c r="B67" s="474"/>
      <c r="C67" s="474"/>
    </row>
    <row r="68" spans="1:3">
      <c r="A68" s="474"/>
      <c r="B68" s="474"/>
      <c r="C68" s="474"/>
    </row>
    <row r="69" spans="1:3">
      <c r="A69" s="474"/>
      <c r="B69" s="474"/>
      <c r="C69" s="474"/>
    </row>
    <row r="70" spans="1:3">
      <c r="A70" s="474"/>
      <c r="B70" s="474"/>
      <c r="C70" s="474"/>
    </row>
    <row r="71" spans="1:3">
      <c r="A71" s="474"/>
      <c r="B71" s="474"/>
      <c r="C71" s="474"/>
    </row>
    <row r="72" spans="1:3">
      <c r="A72" s="474"/>
      <c r="B72" s="474"/>
      <c r="C72" s="474"/>
    </row>
    <row r="73" spans="1:3">
      <c r="A73" s="474"/>
      <c r="B73" s="474"/>
      <c r="C73" s="474"/>
    </row>
    <row r="75" spans="1:3">
      <c r="A75" s="475" t="s">
        <v>336</v>
      </c>
      <c r="B75" s="476"/>
      <c r="C75" s="476"/>
    </row>
    <row r="76" spans="1:3">
      <c r="A76" s="476"/>
      <c r="B76" s="476"/>
      <c r="C76" s="476"/>
    </row>
    <row r="77" spans="1:3">
      <c r="A77" s="476"/>
      <c r="B77" s="476"/>
      <c r="C77" s="476"/>
    </row>
    <row r="79" spans="1:3">
      <c r="A79" s="477"/>
      <c r="B79" s="477"/>
      <c r="C79" s="477"/>
    </row>
    <row r="80" spans="1:3">
      <c r="A80" s="477"/>
      <c r="B80" s="477"/>
      <c r="C80" s="477"/>
    </row>
  </sheetData>
  <mergeCells count="12">
    <mergeCell ref="A79:C80"/>
    <mergeCell ref="A5:C5"/>
    <mergeCell ref="A6:C6"/>
    <mergeCell ref="A7:C7"/>
    <mergeCell ref="A8:C8"/>
    <mergeCell ref="A9:C9"/>
    <mergeCell ref="A10:A11"/>
    <mergeCell ref="A1:A4"/>
    <mergeCell ref="B1:B4"/>
    <mergeCell ref="A63:C63"/>
    <mergeCell ref="A65:C73"/>
    <mergeCell ref="A75:C77"/>
  </mergeCells>
  <pageMargins left="0.7" right="0.7" top="0.75" bottom="0.75" header="0.3" footer="0.3"/>
  <pageSetup paperSize="9" orientation="portrait" horizontalDpi="4294967295" verticalDpi="4294967295"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E19"/>
  <sheetViews>
    <sheetView workbookViewId="0">
      <selection activeCell="E5" sqref="E5"/>
    </sheetView>
  </sheetViews>
  <sheetFormatPr defaultColWidth="11.42578125" defaultRowHeight="15"/>
  <sheetData>
    <row r="2" spans="2:5">
      <c r="B2" t="s">
        <v>337</v>
      </c>
      <c r="E2" t="s">
        <v>106</v>
      </c>
    </row>
    <row r="3" spans="2:5">
      <c r="B3" t="s">
        <v>338</v>
      </c>
    </row>
    <row r="4" spans="2:5">
      <c r="B4" t="s">
        <v>339</v>
      </c>
    </row>
    <row r="5" spans="2:5">
      <c r="B5" t="s">
        <v>118</v>
      </c>
    </row>
    <row r="8" spans="2:5">
      <c r="B8" t="s">
        <v>340</v>
      </c>
    </row>
    <row r="9" spans="2:5">
      <c r="B9" t="s">
        <v>341</v>
      </c>
    </row>
    <row r="10" spans="2:5">
      <c r="B10" t="s">
        <v>342</v>
      </c>
    </row>
    <row r="13" spans="2:5">
      <c r="B13" t="s">
        <v>110</v>
      </c>
    </row>
    <row r="14" spans="2:5">
      <c r="B14" t="s">
        <v>124</v>
      </c>
    </row>
    <row r="15" spans="2:5">
      <c r="B15" t="s">
        <v>343</v>
      </c>
    </row>
    <row r="16" spans="2:5">
      <c r="B16" t="s">
        <v>344</v>
      </c>
    </row>
    <row r="17" spans="2:2">
      <c r="B17" t="s">
        <v>345</v>
      </c>
    </row>
    <row r="18" spans="2:2">
      <c r="B18" t="s">
        <v>346</v>
      </c>
    </row>
    <row r="19" spans="2:2">
      <c r="B19" t="s">
        <v>347</v>
      </c>
    </row>
  </sheetData>
  <sortState xmlns:xlrd2="http://schemas.microsoft.com/office/spreadsheetml/2017/richdata2" ref="B2:B5">
    <sortCondition ref="B2:B5"/>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Hewlett-Packard</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Myrian Cubillos Benavides</dc:creator>
  <cp:keywords/>
  <dc:description/>
  <cp:lastModifiedBy>Sandra Yanneth Holguin Martinez</cp:lastModifiedBy>
  <cp:revision/>
  <dcterms:created xsi:type="dcterms:W3CDTF">2020-03-24T23:12:47Z</dcterms:created>
  <dcterms:modified xsi:type="dcterms:W3CDTF">2023-10-10T21:03:11Z</dcterms:modified>
  <cp:category/>
  <cp:contentStatus/>
</cp:coreProperties>
</file>