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2" documentId="13_ncr:1_{903103C8-B560-42DF-87EF-8C226D85F92E}" xr6:coauthVersionLast="47" xr6:coauthVersionMax="47" xr10:uidLastSave="{930D9C12-18DE-4D79-8656-D99B4EF2F61C}"/>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10883"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18" i="1"/>
  <c r="AB24" i="1"/>
  <c r="AB48" i="1"/>
  <c r="AB36" i="1"/>
  <c r="AA36" i="1" s="1"/>
  <c r="AA48" i="1" l="1"/>
  <c r="V22" i="19" s="1"/>
  <c r="AB49" i="1"/>
  <c r="AA24" i="1"/>
  <c r="J2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P47" i="19"/>
  <c r="AB1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49" i="1"/>
  <c r="AA55" i="1"/>
  <c r="AB56" i="1"/>
  <c r="AA31" i="1"/>
  <c r="AB32" i="1"/>
  <c r="V38" i="19" l="1"/>
  <c r="P17" i="19"/>
  <c r="P7" i="19"/>
  <c r="AH17" i="19"/>
  <c r="V27" i="19"/>
  <c r="V37" i="19"/>
  <c r="J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B13" i="1" l="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<sst xmlns="http://schemas.openxmlformats.org/spreadsheetml/2006/main" count="491" uniqueCount="353">
  <si>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</si>
  <si>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</si>
  <si>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</si>
  <si>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</si>
  <si>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</si>
  <si>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</si>
  <si>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</si>
  <si>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</si>
  <si>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</si>
  <si>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</si>
  <si>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</si>
  <si>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</si>
  <si>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</si>
  <si>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</si>
  <si>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</si>
  <si>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</si>
  <si>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</si>
  <si>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</si>
  <si>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</si>
  <si>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</si>
  <si>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</si>
  <si>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</si>
  <si>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</si>
  <si>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</si>
  <si>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</si>
  <si>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</si>
  <si>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</si>
  <si>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</si>
  <si>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</si>
  <si>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</si>
  <si>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</si>
  <si>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</si>
  <si>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</si>
  <si>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</si>
  <si>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</si>
  <si>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</si>
  <si>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</si>
  <si>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</si>
  <si>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</si>
  <si>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</si>
  <si>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</si>
  <si>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</si>
  <si>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</si>
  <si>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</si>
  <si>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</si>
  <si>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</si>
  <si>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</si>
  <si>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</si>
  <si>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</si>
  <si>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</si>
  <si>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</si>
  <si>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</si>
  <si>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</si>
  <si>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</si>
  <si>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</si>
  <si>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</si>
  <si>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</si>
  <si>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</si>
  <si>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</si>
  <si>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</si>
  <si>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</si>
  <si>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</si>
  <si>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</si>
  <si>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</si>
  <si>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</si>
  <si>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</si>
  <si>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</si>
  <si>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</si>
  <si>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</si>
  <si>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</si>
  <si>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</si>
  <si>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</si>
  <si>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TÉCNICO SERVICIOS PÚBLICOS</t>
  </si>
  <si>
    <t>Objetivo:</t>
  </si>
  <si>
    <t xml:space="preserve">Brindar atención con calidad y oportunidad dando respuesta en los tiempos de ley establecidos a las diferentes solicitudes realizadas por los usuarios ante las empresas prestadoras de servicios públicos, además de realizar apoyo y asesoría para la creación y/o renovación de los comités de Desarrollo y Control Social, igualmente mantener actualizada la información de los prestadores para realizar el cargue de la información al Sistema Único de información de la Superintendencia de Servicios Públicos con el fin de dar cumplimiento a la misión, visión , política y objetivos de calidad enmarcados dentro del plan de desarrollo.										</t>
  </si>
  <si>
    <t>Alcance:</t>
  </si>
  <si>
    <t>Inicia con el cumplimiento de la Ley 142 de 1994 de Servicios publicos domiciliarios y finaliza con la atencion a los usurios, el cargue de informacion al SUI de la Superservicios y acompañamiento para la renovavion o creación de los Comites de desarrollo y Control Social de los servicios publicos domiciliarios.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</si>
  <si>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</si>
  <si>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</si>
  <si>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</si>
  <si>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</si>
  <si>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</si>
  <si>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</si>
  <si>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</si>
  <si>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</si>
  <si>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</si>
  <si>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</si>
  <si>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</si>
  <si>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</si>
  <si>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</si>
  <si>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</si>
  <si>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</si>
  <si>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</si>
  <si>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</si>
  <si>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</si>
  <si>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</si>
  <si>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</si>
  <si>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</si>
  <si>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</si>
  <si>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</si>
  <si>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</si>
  <si>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</si>
  <si>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</si>
  <si>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</si>
  <si>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</si>
  <si>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</si>
  <si>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</si>
  <si>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</si>
  <si>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</si>
  <si>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</si>
  <si>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</si>
  <si>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</si>
  <si>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</si>
  <si>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</si>
  <si>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</si>
  <si>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</si>
  <si>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</si>
  <si>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</si>
  <si>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</si>
  <si>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Unidad técnica de Servicios Públicos, de acuerdo con el formato ESTADO ACTUAL DEL INVENTARIO RESUMIDO DEL SERVIDOR PÚBLICO F-INV-8500-238,37-015 reportado por el área de Inventarios</t>
  </si>
  <si>
    <t>Servidores públicos de la UTSP</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</si>
  <si>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</si>
  <si>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</si>
  <si>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</si>
  <si>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</si>
  <si>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Afectación menor a 10 SMLMV .</t>
  </si>
  <si>
    <t>El supervisor designado ejercerá el control y seguimiento a la ejecución contractual para verificar el cumplimiento de las condiciones y especificaciones técnicas pactadas y establecidas en la etapa precontractual, de acuerdo a las normas vigentes.</t>
  </si>
  <si>
    <t>Realizar un seguimiento a los informes de supervisión del 20% de los contratos suscritos a la Unidad Técnica de Servicios Publicos , para verificar el cumplimiento de las condiciones y especificaciones técnicas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</si>
  <si>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</si>
  <si>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</si>
  <si>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</si>
  <si>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</si>
  <si>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50 y 100 SMLMV </t>
  </si>
  <si>
    <t>La persona encargada de realizar seguimiento a los requerimientos elevados por los entes de entes de control y vigilancia asignados a la UTSP, verifica que la respuesta sea oportuna de conformidad con el plazo otorgado por el ente de control.</t>
  </si>
  <si>
    <t>Realizar un (01) informe sobre el cumplimiento de las respuestas de los entes de control y vigilancia de competencia a la UTSP,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</si>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</sst>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rgb="FFE26B0A"/>
      </left>
      <right style="dashed">
        <color rgb="FFE26B0A"/>
      </right>
      <top/>
      <bottom/>
      <diagonal/>
    </border>
    <border>
      <left style="dashed">
        <color theme="9" tint="-0.24994659260841701"/>
      </left>
      <right style="dashed">
        <color rgb="FFE26B0A"/>
      </right>
      <top style="dashed">
        <color theme="9" tint="-0.24994659260841701"/>
      </top>
      <bottom/>
      <diagonal/>
    </border>
    <border>
      <left style="dashed">
        <color theme="9" tint="-0.24994659260841701"/>
      </left>
      <right style="dashed">
        <color rgb="FFE26B0A"/>
      </right>
      <top/>
      <bottom/>
      <diagonal/>
    </border>
    <border>
      <left style="dashed">
        <color theme="9" tint="-0.24994659260841701"/>
      </left>
      <right style="dashed">
        <color rgb="FFE26B0A"/>
      </right>
      <top/>
      <bottom style="dashed">
        <color theme="9" tint="-0.24994659260841701"/>
      </bottom>
      <diagonal/>
    </border>
    <border>
      <left style="dashed">
        <color rgb="FFE26B0A"/>
      </left>
      <right style="dashed">
        <color rgb="FFE26B0A"/>
      </right>
      <top style="dashed">
        <color theme="9" tint="-0.24994659260841701"/>
      </top>
      <bottom/>
      <diagonal/>
    </border>
    <border>
      <left style="dashed">
        <color rgb="FFE26B0A"/>
      </left>
      <right style="dashed">
        <color rgb="FFE26B0A"/>
      </right>
      <top/>
      <bottom style="dashed">
        <color theme="9" tint="-0.24994659260841701"/>
      </bottom>
      <diagonal/>
    </border>
    <border>
      <left style="dashed">
        <color rgb="FFE26B0A"/>
      </left>
      <right style="dashed">
        <color theme="9" tint="-0.24994659260841701"/>
      </right>
      <top style="dashed">
        <color theme="9" tint="-0.24994659260841701"/>
      </top>
      <bottom/>
      <diagonal/>
    </border>
    <border>
      <left style="dashed">
        <color rgb="FFE26B0A"/>
      </left>
      <right style="dashed">
        <color theme="9" tint="-0.24994659260841701"/>
      </right>
      <top/>
      <bottom/>
      <diagonal/>
    </border>
    <border>
      <left style="dashed">
        <color rgb="FFE26B0A"/>
      </left>
      <right style="dashed">
        <color theme="9" tint="-0.24994659260841701"/>
      </right>
      <top/>
      <bottom style="dashed">
        <color theme="9" tint="-0.24994659260841701"/>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9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21614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3031672"/>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4</xdr:row>
      <xdr:rowOff>516841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088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topLeftCell="B24" zoomScale="120" zoomScaleNormal="120" workbookViewId="0">
      <selection activeCell="C28" sqref="C28:D28"/>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38.42578125" style="55" customWidth="1" collapsed="1"/>
    <col min="9" max="16384" width="11.42578125" style="55" collapsed="1"/>
  </cols>
  <sheetData>
    <row r="1" spans="2:8">
      <c r="B1" s="164"/>
      <c r="C1" s="165" t="s">
        <v>0</v>
      </c>
      <c r="D1" s="166"/>
      <c r="E1" s="166"/>
      <c r="F1" s="166"/>
      <c r="G1" s="166"/>
      <c r="H1" s="119" t="s">
        <v>1</v>
      </c>
    </row>
    <row r="2" spans="2:8">
      <c r="B2" s="164"/>
      <c r="C2" s="166"/>
      <c r="D2" s="166"/>
      <c r="E2" s="166"/>
      <c r="F2" s="166"/>
      <c r="G2" s="166"/>
      <c r="H2" s="119" t="s">
        <v>2</v>
      </c>
    </row>
    <row r="3" spans="2:8">
      <c r="B3" s="164"/>
      <c r="C3" s="166"/>
      <c r="D3" s="166"/>
      <c r="E3" s="166"/>
      <c r="F3" s="166"/>
      <c r="G3" s="166"/>
      <c r="H3" s="119" t="s">
        <v>3</v>
      </c>
    </row>
    <row r="4" spans="2:8">
      <c r="B4" s="164"/>
      <c r="C4" s="166"/>
      <c r="D4" s="166"/>
      <c r="E4" s="166"/>
      <c r="F4" s="166"/>
      <c r="G4" s="166"/>
      <c r="H4" s="119" t="s">
        <v>4</v>
      </c>
    </row>
    <row r="5" spans="2:8">
      <c r="B5" s="158"/>
      <c r="C5" s="159"/>
      <c r="D5" s="159"/>
      <c r="E5" s="159"/>
      <c r="F5" s="159"/>
      <c r="G5" s="159"/>
      <c r="H5" s="160"/>
    </row>
    <row r="6" spans="2:8" ht="18">
      <c r="B6" s="167" t="s">
        <v>5</v>
      </c>
      <c r="C6" s="167"/>
      <c r="D6" s="167"/>
      <c r="E6" s="167"/>
      <c r="F6" s="167"/>
      <c r="G6" s="167"/>
      <c r="H6" s="167"/>
    </row>
    <row r="7" spans="2:8">
      <c r="B7" s="161"/>
      <c r="C7" s="162"/>
      <c r="D7" s="162"/>
      <c r="E7" s="162"/>
      <c r="F7" s="162"/>
      <c r="G7" s="162"/>
      <c r="H7" s="163"/>
    </row>
    <row r="8" spans="2:8" ht="63" customHeight="1">
      <c r="B8" s="168" t="s">
        <v>6</v>
      </c>
      <c r="C8" s="168"/>
      <c r="D8" s="168"/>
      <c r="E8" s="168"/>
      <c r="F8" s="168"/>
      <c r="G8" s="168"/>
      <c r="H8" s="168"/>
    </row>
    <row r="9" spans="2:8" ht="63" customHeight="1">
      <c r="B9" s="168"/>
      <c r="C9" s="168"/>
      <c r="D9" s="168"/>
      <c r="E9" s="168"/>
      <c r="F9" s="168"/>
      <c r="G9" s="168"/>
      <c r="H9" s="168"/>
    </row>
    <row r="10" spans="2:8" ht="16.5">
      <c r="B10" s="169" t="s">
        <v>7</v>
      </c>
      <c r="C10" s="170"/>
      <c r="D10" s="170"/>
      <c r="E10" s="170"/>
      <c r="F10" s="170"/>
      <c r="G10" s="170"/>
      <c r="H10" s="170"/>
    </row>
    <row r="11" spans="2:8" ht="95.25" customHeight="1">
      <c r="B11" s="171" t="s">
        <v>8</v>
      </c>
      <c r="C11" s="171"/>
      <c r="D11" s="171"/>
      <c r="E11" s="171"/>
      <c r="F11" s="171"/>
      <c r="G11" s="171"/>
      <c r="H11" s="171"/>
    </row>
    <row r="12" spans="2:8" ht="16.5">
      <c r="B12" s="122"/>
      <c r="C12" s="123"/>
      <c r="D12" s="123"/>
      <c r="E12" s="123"/>
      <c r="F12" s="123"/>
      <c r="G12" s="123"/>
      <c r="H12" s="123"/>
    </row>
    <row r="13" spans="2:8" ht="16.5" customHeight="1">
      <c r="B13" s="172" t="s">
        <v>9</v>
      </c>
      <c r="C13" s="172"/>
      <c r="D13" s="172"/>
      <c r="E13" s="172"/>
      <c r="F13" s="172"/>
      <c r="G13" s="172"/>
      <c r="H13" s="172"/>
    </row>
    <row r="14" spans="2:8" ht="16.5" customHeight="1">
      <c r="B14" s="172"/>
      <c r="C14" s="172"/>
      <c r="D14" s="172"/>
      <c r="E14" s="172"/>
      <c r="F14" s="172"/>
      <c r="G14" s="172"/>
      <c r="H14" s="172"/>
    </row>
    <row r="15" spans="2:8" ht="11.65" customHeight="1">
      <c r="B15" s="124"/>
      <c r="C15" s="125"/>
      <c r="D15" s="125"/>
      <c r="E15" s="125"/>
      <c r="F15" s="125"/>
      <c r="G15" s="124"/>
      <c r="H15" s="124"/>
    </row>
    <row r="16" spans="2:8" ht="27.4" customHeight="1">
      <c r="B16" s="175" t="s">
        <v>10</v>
      </c>
      <c r="C16" s="175"/>
      <c r="D16" s="175"/>
      <c r="E16" s="175"/>
      <c r="F16" s="175"/>
      <c r="G16" s="175"/>
      <c r="H16" s="175"/>
    </row>
    <row r="17" spans="2:8">
      <c r="B17" s="125"/>
      <c r="C17" s="176" t="s">
        <v>11</v>
      </c>
      <c r="D17" s="176"/>
      <c r="E17" s="177" t="s">
        <v>12</v>
      </c>
      <c r="F17" s="177"/>
      <c r="G17" s="125"/>
      <c r="H17" s="125"/>
    </row>
    <row r="18" spans="2:8" ht="13.5" customHeight="1">
      <c r="B18" s="121"/>
      <c r="C18" s="173" t="s">
        <v>13</v>
      </c>
      <c r="D18" s="173"/>
      <c r="E18" s="174" t="s">
        <v>14</v>
      </c>
      <c r="F18" s="174"/>
      <c r="G18" s="121"/>
      <c r="H18" s="121"/>
    </row>
    <row r="19" spans="2:8" ht="13.5" customHeight="1">
      <c r="B19" s="121"/>
      <c r="C19" s="173" t="s">
        <v>15</v>
      </c>
      <c r="D19" s="173"/>
      <c r="E19" s="174" t="s">
        <v>16</v>
      </c>
      <c r="F19" s="174"/>
      <c r="G19" s="121"/>
      <c r="H19" s="121"/>
    </row>
    <row r="20" spans="2:8" ht="13.5" customHeight="1">
      <c r="B20" s="121"/>
      <c r="C20" s="173" t="s">
        <v>17</v>
      </c>
      <c r="D20" s="173"/>
      <c r="E20" s="174" t="s">
        <v>18</v>
      </c>
      <c r="F20" s="174"/>
      <c r="G20" s="121"/>
      <c r="H20" s="121"/>
    </row>
    <row r="21" spans="2:8" ht="27" customHeight="1">
      <c r="B21" s="121"/>
      <c r="C21" s="173" t="s">
        <v>19</v>
      </c>
      <c r="D21" s="173"/>
      <c r="E21" s="174" t="s">
        <v>20</v>
      </c>
      <c r="F21" s="174"/>
      <c r="G21" s="121"/>
      <c r="H21" s="121"/>
    </row>
    <row r="22" spans="2:8" ht="30" customHeight="1">
      <c r="B22" s="121"/>
      <c r="C22" s="178" t="s">
        <v>21</v>
      </c>
      <c r="D22" s="178"/>
      <c r="E22" s="174" t="s">
        <v>22</v>
      </c>
      <c r="F22" s="174"/>
      <c r="G22" s="121"/>
      <c r="H22" s="121"/>
    </row>
    <row r="23" spans="2:8" ht="44.25" customHeight="1">
      <c r="B23" s="121"/>
      <c r="C23" s="178" t="s">
        <v>23</v>
      </c>
      <c r="D23" s="178"/>
      <c r="E23" s="174" t="s">
        <v>24</v>
      </c>
      <c r="F23" s="174"/>
      <c r="G23" s="121"/>
      <c r="H23" s="121"/>
    </row>
    <row r="24" spans="2:8" ht="69" customHeight="1">
      <c r="B24" s="121"/>
      <c r="C24" s="178" t="s">
        <v>25</v>
      </c>
      <c r="D24" s="178"/>
      <c r="E24" s="174" t="s">
        <v>26</v>
      </c>
      <c r="F24" s="174"/>
      <c r="G24" s="121"/>
      <c r="H24" s="121"/>
    </row>
    <row r="25" spans="2:8" ht="69.75" customHeight="1">
      <c r="B25" s="121"/>
      <c r="C25" s="178" t="s">
        <v>27</v>
      </c>
      <c r="D25" s="178"/>
      <c r="E25" s="174" t="s">
        <v>28</v>
      </c>
      <c r="F25" s="174"/>
      <c r="G25" s="121"/>
      <c r="H25" s="121"/>
    </row>
    <row r="26" spans="2:8" ht="63.75" customHeight="1">
      <c r="B26" s="121"/>
      <c r="C26" s="178" t="s">
        <v>29</v>
      </c>
      <c r="D26" s="178"/>
      <c r="E26" s="174" t="s">
        <v>30</v>
      </c>
      <c r="F26" s="174"/>
      <c r="G26" s="121"/>
      <c r="H26" s="121"/>
    </row>
    <row r="27" spans="2:8" ht="64.5" customHeight="1">
      <c r="B27" s="121"/>
      <c r="C27" s="178" t="s">
        <v>31</v>
      </c>
      <c r="D27" s="178"/>
      <c r="E27" s="174" t="s">
        <v>32</v>
      </c>
      <c r="F27" s="174"/>
      <c r="G27" s="121"/>
      <c r="H27" s="121"/>
    </row>
    <row r="28" spans="2:8" ht="41.25" customHeight="1">
      <c r="B28" s="121"/>
      <c r="C28" s="178" t="s">
        <v>33</v>
      </c>
      <c r="D28" s="178"/>
      <c r="E28" s="174" t="s">
        <v>34</v>
      </c>
      <c r="F28" s="174"/>
      <c r="G28" s="121"/>
      <c r="H28" s="121"/>
    </row>
    <row r="29" spans="2:8" ht="40.5" customHeight="1">
      <c r="B29" s="121"/>
      <c r="C29" s="178" t="s">
        <v>35</v>
      </c>
      <c r="D29" s="178"/>
      <c r="E29" s="174" t="s">
        <v>36</v>
      </c>
      <c r="F29" s="174"/>
      <c r="G29" s="121"/>
      <c r="H29" s="121"/>
    </row>
    <row r="30" spans="2:8" ht="42" customHeight="1">
      <c r="B30" s="121"/>
      <c r="C30" s="178" t="s">
        <v>37</v>
      </c>
      <c r="D30" s="178"/>
      <c r="E30" s="174" t="s">
        <v>38</v>
      </c>
      <c r="F30" s="174"/>
      <c r="G30" s="121"/>
      <c r="H30" s="121"/>
    </row>
    <row r="31" spans="2:8" ht="24.75" customHeight="1">
      <c r="B31" s="121"/>
      <c r="C31" s="178" t="s">
        <v>39</v>
      </c>
      <c r="D31" s="178"/>
      <c r="E31" s="174" t="s">
        <v>40</v>
      </c>
      <c r="F31" s="174"/>
      <c r="G31" s="121"/>
      <c r="H31" s="121"/>
    </row>
    <row r="32" spans="2:8" ht="23.25" customHeight="1">
      <c r="B32" s="121"/>
      <c r="C32" s="178" t="s">
        <v>41</v>
      </c>
      <c r="D32" s="178"/>
      <c r="E32" s="174" t="s">
        <v>42</v>
      </c>
      <c r="F32" s="174"/>
      <c r="G32" s="121"/>
      <c r="H32" s="121"/>
    </row>
    <row r="33" spans="2:8" ht="30.75" customHeight="1">
      <c r="B33" s="121"/>
      <c r="C33" s="178" t="s">
        <v>43</v>
      </c>
      <c r="D33" s="178"/>
      <c r="E33" s="174" t="s">
        <v>44</v>
      </c>
      <c r="F33" s="174"/>
      <c r="G33" s="121"/>
      <c r="H33" s="121"/>
    </row>
    <row r="34" spans="2:8" ht="35.25" customHeight="1">
      <c r="B34" s="121"/>
      <c r="C34" s="178" t="s">
        <v>43</v>
      </c>
      <c r="D34" s="178"/>
      <c r="E34" s="174" t="s">
        <v>44</v>
      </c>
      <c r="F34" s="174"/>
      <c r="G34" s="121"/>
      <c r="H34" s="121"/>
    </row>
    <row r="35" spans="2:8" ht="33" customHeight="1">
      <c r="B35" s="121"/>
      <c r="C35" s="178" t="s">
        <v>45</v>
      </c>
      <c r="D35" s="178"/>
      <c r="E35" s="174" t="s">
        <v>46</v>
      </c>
      <c r="F35" s="174"/>
      <c r="G35" s="121"/>
      <c r="H35" s="121"/>
    </row>
    <row r="36" spans="2:8" ht="30" customHeight="1">
      <c r="B36" s="121"/>
      <c r="C36" s="178" t="s">
        <v>47</v>
      </c>
      <c r="D36" s="178"/>
      <c r="E36" s="174" t="s">
        <v>48</v>
      </c>
      <c r="F36" s="174"/>
      <c r="G36" s="121"/>
      <c r="H36" s="121"/>
    </row>
    <row r="37" spans="2:8" ht="35.25" customHeight="1">
      <c r="B37" s="121"/>
      <c r="C37" s="178" t="s">
        <v>49</v>
      </c>
      <c r="D37" s="178"/>
      <c r="E37" s="174" t="s">
        <v>50</v>
      </c>
      <c r="F37" s="174"/>
      <c r="G37" s="121"/>
      <c r="H37" s="121"/>
    </row>
    <row r="38" spans="2:8" ht="31.5" customHeight="1">
      <c r="B38" s="121"/>
      <c r="C38" s="178" t="s">
        <v>51</v>
      </c>
      <c r="D38" s="178"/>
      <c r="E38" s="174" t="s">
        <v>52</v>
      </c>
      <c r="F38" s="174"/>
      <c r="G38" s="121"/>
      <c r="H38" s="121"/>
    </row>
    <row r="39" spans="2:8" ht="54" customHeight="1">
      <c r="B39" s="121"/>
      <c r="C39" s="178" t="s">
        <v>53</v>
      </c>
      <c r="D39" s="178"/>
      <c r="E39" s="174" t="s">
        <v>54</v>
      </c>
      <c r="F39" s="174"/>
      <c r="G39" s="121"/>
      <c r="H39" s="121"/>
    </row>
    <row r="40" spans="2:8" ht="30.75" customHeight="1">
      <c r="B40" s="121"/>
      <c r="C40" s="178" t="s">
        <v>55</v>
      </c>
      <c r="D40" s="178"/>
      <c r="E40" s="174" t="s">
        <v>56</v>
      </c>
      <c r="F40" s="174"/>
      <c r="G40" s="121"/>
      <c r="H40" s="121"/>
    </row>
    <row r="41" spans="2:8" ht="74.25" customHeight="1">
      <c r="B41" s="121"/>
      <c r="C41" s="178" t="s">
        <v>57</v>
      </c>
      <c r="D41" s="178"/>
      <c r="E41" s="174" t="s">
        <v>58</v>
      </c>
      <c r="F41" s="174"/>
      <c r="G41" s="121"/>
      <c r="H41" s="121"/>
    </row>
    <row r="42" spans="2:8" ht="82.5" customHeight="1">
      <c r="B42" s="121"/>
      <c r="C42" s="178" t="s">
        <v>59</v>
      </c>
      <c r="D42" s="178"/>
      <c r="E42" s="174" t="s">
        <v>60</v>
      </c>
      <c r="F42" s="174"/>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214</v>
      </c>
    </row>
    <row r="5" spans="1:1">
      <c r="A5" s="10" t="s">
        <v>216</v>
      </c>
    </row>
    <row r="6" spans="1:1">
      <c r="A6" s="10" t="s">
        <v>218</v>
      </c>
    </row>
    <row r="7" spans="1:1">
      <c r="A7" s="10" t="s">
        <v>114</v>
      </c>
    </row>
    <row r="8" spans="1:1">
      <c r="A8" s="10" t="s">
        <v>115</v>
      </c>
    </row>
    <row r="9" spans="1:1">
      <c r="A9" s="10" t="s">
        <v>224</v>
      </c>
    </row>
    <row r="10" spans="1:1">
      <c r="A10" s="10" t="s">
        <v>116</v>
      </c>
    </row>
    <row r="11" spans="1:1">
      <c r="A11" s="10" t="s">
        <v>227</v>
      </c>
    </row>
    <row r="12" spans="1:1">
      <c r="A12" s="10" t="s">
        <v>349</v>
      </c>
    </row>
    <row r="13" spans="1:1">
      <c r="A13" s="10" t="s">
        <v>350</v>
      </c>
    </row>
    <row r="14" spans="1:1">
      <c r="A14" s="10" t="s">
        <v>351</v>
      </c>
    </row>
    <row r="16" spans="1:1">
      <c r="A16" s="10" t="s">
        <v>352</v>
      </c>
    </row>
    <row r="17" spans="1:1">
      <c r="A17" s="10" t="s">
        <v>338</v>
      </c>
    </row>
    <row r="18" spans="1:1">
      <c r="A18" s="10" t="s">
        <v>339</v>
      </c>
    </row>
    <row r="20" spans="1:1">
      <c r="A20" s="10" t="s">
        <v>342</v>
      </c>
    </row>
    <row r="21" spans="1:1">
      <c r="A21" s="10" t="s">
        <v>343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activeCell="A30" sqref="A30:XFD71"/>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42578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76"/>
      <c r="B1" s="277"/>
      <c r="C1" s="277"/>
      <c r="D1" s="278"/>
      <c r="E1" s="295" t="s">
        <v>0</v>
      </c>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7"/>
      <c r="AJ1" s="291" t="s">
        <v>67</v>
      </c>
      <c r="AK1" s="292"/>
    </row>
    <row r="2" spans="1:69" ht="19.5" customHeight="1">
      <c r="A2" s="279"/>
      <c r="B2" s="280"/>
      <c r="C2" s="280"/>
      <c r="D2" s="281"/>
      <c r="E2" s="298"/>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300"/>
      <c r="AJ2" s="293" t="s">
        <v>68</v>
      </c>
      <c r="AK2" s="294"/>
    </row>
    <row r="3" spans="1:69" ht="19.5" customHeight="1">
      <c r="A3" s="279"/>
      <c r="B3" s="280"/>
      <c r="C3" s="280"/>
      <c r="D3" s="281"/>
      <c r="E3" s="298"/>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00"/>
      <c r="AJ3" s="293" t="s">
        <v>69</v>
      </c>
      <c r="AK3" s="294"/>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82"/>
      <c r="B4" s="283"/>
      <c r="C4" s="283"/>
      <c r="D4" s="284"/>
      <c r="E4" s="301"/>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3"/>
      <c r="AJ4" s="293" t="s">
        <v>70</v>
      </c>
      <c r="AK4" s="29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15" t="s">
        <v>71</v>
      </c>
      <c r="B6" s="216"/>
      <c r="C6" s="285" t="s">
        <v>72</v>
      </c>
      <c r="D6" s="286"/>
      <c r="E6" s="286"/>
      <c r="F6" s="286"/>
      <c r="G6" s="286"/>
      <c r="H6" s="286"/>
      <c r="I6" s="286"/>
      <c r="J6" s="286"/>
      <c r="K6" s="286"/>
      <c r="L6" s="286"/>
      <c r="M6" s="286"/>
      <c r="N6" s="287"/>
      <c r="O6" s="304"/>
      <c r="P6" s="304"/>
      <c r="Q6" s="304"/>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2" customHeight="1">
      <c r="A7" s="215" t="s">
        <v>73</v>
      </c>
      <c r="B7" s="216"/>
      <c r="C7" s="222" t="s">
        <v>74</v>
      </c>
      <c r="D7" s="223"/>
      <c r="E7" s="223"/>
      <c r="F7" s="223"/>
      <c r="G7" s="223"/>
      <c r="H7" s="223"/>
      <c r="I7" s="223"/>
      <c r="J7" s="223"/>
      <c r="K7" s="223"/>
      <c r="L7" s="223"/>
      <c r="M7" s="223"/>
      <c r="N7" s="224"/>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7.25" customHeight="1">
      <c r="A8" s="215" t="s">
        <v>75</v>
      </c>
      <c r="B8" s="216"/>
      <c r="C8" s="222" t="s">
        <v>76</v>
      </c>
      <c r="D8" s="223"/>
      <c r="E8" s="223"/>
      <c r="F8" s="223"/>
      <c r="G8" s="223"/>
      <c r="H8" s="223"/>
      <c r="I8" s="223"/>
      <c r="J8" s="223"/>
      <c r="K8" s="223"/>
      <c r="L8" s="223"/>
      <c r="M8" s="223"/>
      <c r="N8" s="224"/>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88" t="s">
        <v>77</v>
      </c>
      <c r="B9" s="289"/>
      <c r="C9" s="289"/>
      <c r="D9" s="289"/>
      <c r="E9" s="289"/>
      <c r="F9" s="289"/>
      <c r="G9" s="290"/>
      <c r="H9" s="288" t="s">
        <v>78</v>
      </c>
      <c r="I9" s="289"/>
      <c r="J9" s="289"/>
      <c r="K9" s="289"/>
      <c r="L9" s="289"/>
      <c r="M9" s="289"/>
      <c r="N9" s="290"/>
      <c r="O9" s="288" t="s">
        <v>79</v>
      </c>
      <c r="P9" s="289"/>
      <c r="Q9" s="289"/>
      <c r="R9" s="289"/>
      <c r="S9" s="289"/>
      <c r="T9" s="289"/>
      <c r="U9" s="289"/>
      <c r="V9" s="289"/>
      <c r="W9" s="290"/>
      <c r="X9" s="288" t="s">
        <v>80</v>
      </c>
      <c r="Y9" s="289"/>
      <c r="Z9" s="289"/>
      <c r="AA9" s="289"/>
      <c r="AB9" s="289"/>
      <c r="AC9" s="289"/>
      <c r="AD9" s="290"/>
      <c r="AE9" s="288" t="s">
        <v>81</v>
      </c>
      <c r="AF9" s="289"/>
      <c r="AG9" s="289"/>
      <c r="AH9" s="289"/>
      <c r="AI9" s="289"/>
      <c r="AJ9" s="289"/>
      <c r="AK9" s="29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17" t="s">
        <v>82</v>
      </c>
      <c r="B10" s="210" t="s">
        <v>21</v>
      </c>
      <c r="C10" s="204" t="s">
        <v>23</v>
      </c>
      <c r="D10" s="204" t="s">
        <v>25</v>
      </c>
      <c r="E10" s="219" t="s">
        <v>27</v>
      </c>
      <c r="F10" s="211" t="s">
        <v>29</v>
      </c>
      <c r="G10" s="204" t="s">
        <v>83</v>
      </c>
      <c r="H10" s="206" t="s">
        <v>84</v>
      </c>
      <c r="I10" s="207" t="s">
        <v>85</v>
      </c>
      <c r="J10" s="211" t="s">
        <v>86</v>
      </c>
      <c r="K10" s="211" t="s">
        <v>87</v>
      </c>
      <c r="L10" s="209" t="s">
        <v>88</v>
      </c>
      <c r="M10" s="207" t="s">
        <v>85</v>
      </c>
      <c r="N10" s="204" t="s">
        <v>35</v>
      </c>
      <c r="O10" s="220" t="s">
        <v>89</v>
      </c>
      <c r="P10" s="205" t="s">
        <v>37</v>
      </c>
      <c r="Q10" s="211" t="s">
        <v>39</v>
      </c>
      <c r="R10" s="205" t="s">
        <v>90</v>
      </c>
      <c r="S10" s="205"/>
      <c r="T10" s="205"/>
      <c r="U10" s="205"/>
      <c r="V10" s="205"/>
      <c r="W10" s="205"/>
      <c r="X10" s="203" t="s">
        <v>91</v>
      </c>
      <c r="Y10" s="203" t="s">
        <v>92</v>
      </c>
      <c r="Z10" s="203" t="s">
        <v>85</v>
      </c>
      <c r="AA10" s="203" t="s">
        <v>93</v>
      </c>
      <c r="AB10" s="203" t="s">
        <v>85</v>
      </c>
      <c r="AC10" s="203" t="s">
        <v>94</v>
      </c>
      <c r="AD10" s="220" t="s">
        <v>55</v>
      </c>
      <c r="AE10" s="205" t="s">
        <v>81</v>
      </c>
      <c r="AF10" s="205" t="s">
        <v>95</v>
      </c>
      <c r="AG10" s="205" t="s">
        <v>96</v>
      </c>
      <c r="AH10" s="211" t="s">
        <v>97</v>
      </c>
      <c r="AI10" s="205" t="s">
        <v>98</v>
      </c>
      <c r="AJ10" s="205" t="s">
        <v>99</v>
      </c>
      <c r="AK10" s="205"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18"/>
      <c r="B11" s="210"/>
      <c r="C11" s="205"/>
      <c r="D11" s="205"/>
      <c r="E11" s="210"/>
      <c r="F11" s="204"/>
      <c r="G11" s="205"/>
      <c r="H11" s="204"/>
      <c r="I11" s="208"/>
      <c r="J11" s="204"/>
      <c r="K11" s="204"/>
      <c r="L11" s="208"/>
      <c r="M11" s="208"/>
      <c r="N11" s="205"/>
      <c r="O11" s="221"/>
      <c r="P11" s="205"/>
      <c r="Q11" s="204"/>
      <c r="R11" s="7" t="s">
        <v>100</v>
      </c>
      <c r="S11" s="7" t="s">
        <v>101</v>
      </c>
      <c r="T11" s="7" t="s">
        <v>102</v>
      </c>
      <c r="U11" s="7" t="s">
        <v>103</v>
      </c>
      <c r="V11" s="7" t="s">
        <v>104</v>
      </c>
      <c r="W11" s="7" t="s">
        <v>105</v>
      </c>
      <c r="X11" s="203"/>
      <c r="Y11" s="203"/>
      <c r="Z11" s="203"/>
      <c r="AA11" s="203"/>
      <c r="AB11" s="203"/>
      <c r="AC11" s="203"/>
      <c r="AD11" s="221"/>
      <c r="AE11" s="205"/>
      <c r="AF11" s="205"/>
      <c r="AG11" s="205"/>
      <c r="AH11" s="204"/>
      <c r="AI11" s="205"/>
      <c r="AJ11" s="205"/>
      <c r="AK11" s="205"/>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19.25" customHeight="1">
      <c r="A12" s="188">
        <v>1</v>
      </c>
      <c r="B12" s="179" t="s">
        <v>106</v>
      </c>
      <c r="C12" s="179" t="s">
        <v>107</v>
      </c>
      <c r="D12" s="179" t="s">
        <v>108</v>
      </c>
      <c r="E12" s="191" t="s">
        <v>109</v>
      </c>
      <c r="F12" s="179" t="s">
        <v>110</v>
      </c>
      <c r="G12" s="182">
        <v>365</v>
      </c>
      <c r="H12" s="185" t="str">
        <f>IF(G12&lt;=0,"",IF(G12&lt;=2,"Muy Baja",IF(G12&lt;=24,"Baja",IF(G12&lt;=500,"Media",IF(G12&lt;=5000,"Alta","Muy Alta")))))</f>
        <v>Media</v>
      </c>
      <c r="I12" s="197">
        <f>IF(H12="","",IF(H12="Muy Baja",0.2,IF(H12="Baja",0.4,IF(H12="Media",0.6,IF(H12="Alta",0.8,IF(H12="Muy Alta",1,))))))</f>
        <v>0.6</v>
      </c>
      <c r="J12" s="200" t="s">
        <v>111</v>
      </c>
      <c r="K12" s="197" t="str">
        <f>IF(NOT(ISERROR(MATCH(J12,'Tabla Impacto'!$B$225:$B$227,0))),'Tabla Impacto'!$G$227&amp;"Por favor no seleccionar los criterios de impacto(Afectación Económica o presupuestal y Pérdida Reputacional)",J12)</f>
        <v xml:space="preserve">     Entre 100 y 500 SMLMV </v>
      </c>
      <c r="L12" s="185" t="str">
        <f>IF(OR(K12='Tabla Impacto'!$C$15,K12='Tabla Impacto'!$E$15),"Leve",IF(OR(K12='Tabla Impacto'!$C$16,K12='Tabla Impacto'!$E$16),"Menor",IF(OR(K12='Tabla Impacto'!$C$17,K12='Tabla Impacto'!$E$17),"Moderado",IF(OR(K12='Tabla Impacto'!$C$18,K12='Tabla Impacto'!$E$18),"Mayor",IF(OR(K12='Tabla Impacto'!$C$19,K12='Tabla Impacto'!$E$19),"Catastrófico","")))))</f>
        <v>Mayor</v>
      </c>
      <c r="M12" s="197">
        <f>IF(L12="","",IF(L12="Leve",0.2,IF(L12="Menor",0.4,IF(L12="Moderado",0.6,IF(L12="Mayor",0.8,IF(L12="Catastrófico",1,))))))</f>
        <v>0.8</v>
      </c>
      <c r="N12" s="19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06"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9"/>
      <c r="B13" s="180"/>
      <c r="C13" s="180"/>
      <c r="D13" s="180"/>
      <c r="E13" s="192"/>
      <c r="F13" s="180"/>
      <c r="G13" s="183"/>
      <c r="H13" s="186"/>
      <c r="I13" s="198"/>
      <c r="J13" s="201"/>
      <c r="K13" s="198">
        <f>IF(NOT(ISERROR(MATCH(J13,_xlfn.ANCHORARRAY(E24),0))),I26&amp;"Por favor no seleccionar los criterios de impacto",J13)</f>
        <v>0</v>
      </c>
      <c r="L13" s="186"/>
      <c r="M13" s="198"/>
      <c r="N13" s="195"/>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9"/>
      <c r="B14" s="180"/>
      <c r="C14" s="180"/>
      <c r="D14" s="180"/>
      <c r="E14" s="192"/>
      <c r="F14" s="180"/>
      <c r="G14" s="183"/>
      <c r="H14" s="186"/>
      <c r="I14" s="198"/>
      <c r="J14" s="201"/>
      <c r="K14" s="198">
        <f>IF(NOT(ISERROR(MATCH(J14,_xlfn.ANCHORARRAY(E25),0))),I27&amp;"Por favor no seleccionar los criterios de impacto",J14)</f>
        <v>0</v>
      </c>
      <c r="L14" s="186"/>
      <c r="M14" s="198"/>
      <c r="N14" s="195"/>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9"/>
      <c r="B15" s="180"/>
      <c r="C15" s="180"/>
      <c r="D15" s="180"/>
      <c r="E15" s="192"/>
      <c r="F15" s="180"/>
      <c r="G15" s="183"/>
      <c r="H15" s="186"/>
      <c r="I15" s="198"/>
      <c r="J15" s="201"/>
      <c r="K15" s="198">
        <f>IF(NOT(ISERROR(MATCH(J15,_xlfn.ANCHORARRAY(E26),0))),I28&amp;"Por favor no seleccionar los criterios de impacto",J15)</f>
        <v>0</v>
      </c>
      <c r="L15" s="186"/>
      <c r="M15" s="198"/>
      <c r="N15" s="195"/>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9"/>
      <c r="B16" s="180"/>
      <c r="C16" s="180"/>
      <c r="D16" s="180"/>
      <c r="E16" s="192"/>
      <c r="F16" s="180"/>
      <c r="G16" s="183"/>
      <c r="H16" s="186"/>
      <c r="I16" s="198"/>
      <c r="J16" s="201"/>
      <c r="K16" s="198">
        <f>IF(NOT(ISERROR(MATCH(J16,_xlfn.ANCHORARRAY(E27),0))),I29&amp;"Por favor no seleccionar los criterios de impacto",J16)</f>
        <v>0</v>
      </c>
      <c r="L16" s="186"/>
      <c r="M16" s="198"/>
      <c r="N16" s="195"/>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90"/>
      <c r="B17" s="181"/>
      <c r="C17" s="181"/>
      <c r="D17" s="181"/>
      <c r="E17" s="193"/>
      <c r="F17" s="181"/>
      <c r="G17" s="184"/>
      <c r="H17" s="187"/>
      <c r="I17" s="199"/>
      <c r="J17" s="202"/>
      <c r="K17" s="199">
        <f>IF(NOT(ISERROR(MATCH(J17,_xlfn.ANCHORARRAY(E28),0))),I30&amp;"Por favor no seleccionar los criterios de impacto",J17)</f>
        <v>0</v>
      </c>
      <c r="L17" s="187"/>
      <c r="M17" s="199"/>
      <c r="N17" s="196"/>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9.5" customHeight="1">
      <c r="A18" s="188">
        <v>2</v>
      </c>
      <c r="B18" s="234" t="s">
        <v>106</v>
      </c>
      <c r="C18" s="234" t="s">
        <v>121</v>
      </c>
      <c r="D18" s="234" t="s">
        <v>122</v>
      </c>
      <c r="E18" s="212" t="s">
        <v>123</v>
      </c>
      <c r="F18" s="234" t="s">
        <v>124</v>
      </c>
      <c r="G18" s="246">
        <v>2</v>
      </c>
      <c r="H18" s="225" t="str">
        <f>IF(G18&lt;=0,"",IF(G18&lt;=2,"Muy Baja",IF(G18&lt;=24,"Baja",IF(G18&lt;=500,"Media",IF(G18&lt;=5000,"Alta","Muy Alta")))))</f>
        <v>Muy Baja</v>
      </c>
      <c r="I18" s="228">
        <f>IF(H18="","",IF(H18="Muy Baja",0.2,IF(H18="Baja",0.4,IF(H18="Media",0.6,IF(H18="Alta",0.8,IF(H18="Muy Alta",1,))))))</f>
        <v>0.2</v>
      </c>
      <c r="J18" s="249" t="s">
        <v>125</v>
      </c>
      <c r="K18" s="228" t="str">
        <f>IF(NOT(ISERROR(MATCH(J18,'Tabla Impacto'!$B$225:$B$227,0))),'Tabla Impacto'!$G$227&amp;"Por favor no seleccionar los criterios de impacto(Afectación Económica o presupuestal y Pérdida Reputacional)",J18)</f>
        <v xml:space="preserve">     Afectación menor a 10 SMLMV .</v>
      </c>
      <c r="L18" s="225" t="str">
        <f>IF(OR(K18='Tabla Impacto'!$C$15,K18='Tabla Impacto'!$E$15),"Leve",IF(OR(K18='Tabla Impacto'!$C$16,K18='Tabla Impacto'!$E$16),"Menor",IF(OR(K18='Tabla Impacto'!$C$17,K18='Tabla Impacto'!$E$17),"Moderado",IF(OR(K18='Tabla Impacto'!$C$18,K18='Tabla Impacto'!$E$18),"Mayor",IF(OR(K18='Tabla Impacto'!$C$19,K18='Tabla Impacto'!$E$19),"Catastrófico","")))))</f>
        <v>Leve</v>
      </c>
      <c r="M18" s="228">
        <f>IF(L18="","",IF(L18="Leve",0.2,IF(L18="Menor",0.4,IF(L18="Moderado",0.6,IF(L18="Mayor",0.8,IF(L18="Catastrófico",1,))))))</f>
        <v>0.2</v>
      </c>
      <c r="N18" s="23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Bajo</v>
      </c>
      <c r="O18" s="72">
        <v>1</v>
      </c>
      <c r="P18" s="109" t="s">
        <v>126</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0.12</v>
      </c>
      <c r="Y18" s="101" t="str">
        <f>IFERROR(IF(X18="","",IF(X18&lt;=0.2,"Muy Baja",IF(X18&lt;=0.4,"Baja",IF(X18&lt;=0.6,"Media",IF(X18&lt;=0.8,"Alta","Muy Alta"))))),"")</f>
        <v>Muy Baja</v>
      </c>
      <c r="Z18" s="102">
        <f>+X18</f>
        <v>0.12</v>
      </c>
      <c r="AA18" s="101" t="str">
        <f>IFERROR(IF(AB18="","",IF(AB18&lt;=0.2,"Leve",IF(AB18&lt;=0.4,"Menor",IF(AB18&lt;=0.6,"Moderado",IF(AB18&lt;=0.8,"Mayor","Catastrófico"))))),"")</f>
        <v>Leve</v>
      </c>
      <c r="AB18" s="102">
        <f>IFERROR(IF(Q18="Impacto",(M18-(+M18*T18)),IF(Q18="Probabilidad",M18,"")),"")</f>
        <v>0.2</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Bajo</v>
      </c>
      <c r="AD18" s="104" t="s">
        <v>118</v>
      </c>
      <c r="AE18" s="106" t="s">
        <v>127</v>
      </c>
      <c r="AF18" s="106" t="s">
        <v>128</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89"/>
      <c r="B19" s="235"/>
      <c r="C19" s="235"/>
      <c r="D19" s="235"/>
      <c r="E19" s="213"/>
      <c r="F19" s="235"/>
      <c r="G19" s="247"/>
      <c r="H19" s="226"/>
      <c r="I19" s="229"/>
      <c r="J19" s="250"/>
      <c r="K19" s="229">
        <f>IF(NOT(ISERROR(MATCH(J19,_xlfn.ANCHORARRAY(E30),0))),I32&amp;"Por favor no seleccionar los criterios de impacto",J19)</f>
        <v>0</v>
      </c>
      <c r="L19" s="226"/>
      <c r="M19" s="229"/>
      <c r="N19" s="232"/>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9"/>
      <c r="B20" s="235"/>
      <c r="C20" s="235"/>
      <c r="D20" s="235"/>
      <c r="E20" s="213"/>
      <c r="F20" s="235"/>
      <c r="G20" s="247"/>
      <c r="H20" s="226"/>
      <c r="I20" s="229"/>
      <c r="J20" s="250"/>
      <c r="K20" s="229">
        <f>IF(NOT(ISERROR(MATCH(J20,_xlfn.ANCHORARRAY(E31),0))),I33&amp;"Por favor no seleccionar los criterios de impacto",J20)</f>
        <v>0</v>
      </c>
      <c r="L20" s="226"/>
      <c r="M20" s="229"/>
      <c r="N20" s="232"/>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9"/>
      <c r="B21" s="235"/>
      <c r="C21" s="235"/>
      <c r="D21" s="235"/>
      <c r="E21" s="213"/>
      <c r="F21" s="235"/>
      <c r="G21" s="247"/>
      <c r="H21" s="226"/>
      <c r="I21" s="229"/>
      <c r="J21" s="250"/>
      <c r="K21" s="229">
        <f>IF(NOT(ISERROR(MATCH(J21,_xlfn.ANCHORARRAY(E32),0))),I34&amp;"Por favor no seleccionar los criterios de impacto",J21)</f>
        <v>0</v>
      </c>
      <c r="L21" s="226"/>
      <c r="M21" s="229"/>
      <c r="N21" s="232"/>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9"/>
      <c r="B22" s="235"/>
      <c r="C22" s="235"/>
      <c r="D22" s="235"/>
      <c r="E22" s="213"/>
      <c r="F22" s="235"/>
      <c r="G22" s="247"/>
      <c r="H22" s="226"/>
      <c r="I22" s="229"/>
      <c r="J22" s="250"/>
      <c r="K22" s="229">
        <f>IF(NOT(ISERROR(MATCH(J22,_xlfn.ANCHORARRAY(E33),0))),I35&amp;"Por favor no seleccionar los criterios de impacto",J22)</f>
        <v>0</v>
      </c>
      <c r="L22" s="226"/>
      <c r="M22" s="229"/>
      <c r="N22" s="232"/>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90"/>
      <c r="B23" s="236"/>
      <c r="C23" s="236"/>
      <c r="D23" s="236"/>
      <c r="E23" s="214"/>
      <c r="F23" s="236"/>
      <c r="G23" s="248"/>
      <c r="H23" s="227"/>
      <c r="I23" s="230"/>
      <c r="J23" s="251"/>
      <c r="K23" s="230">
        <f>IF(NOT(ISERROR(MATCH(J23,_xlfn.ANCHORARRAY(E34),0))),I36&amp;"Por favor no seleccionar los criterios de impacto",J23)</f>
        <v>0</v>
      </c>
      <c r="L23" s="227"/>
      <c r="M23" s="230"/>
      <c r="N23" s="233"/>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74.25" customHeight="1">
      <c r="A24" s="188">
        <v>3</v>
      </c>
      <c r="B24" s="234" t="s">
        <v>106</v>
      </c>
      <c r="C24" s="237" t="s">
        <v>129</v>
      </c>
      <c r="D24" s="240" t="s">
        <v>130</v>
      </c>
      <c r="E24" s="243" t="s">
        <v>131</v>
      </c>
      <c r="F24" s="234" t="s">
        <v>124</v>
      </c>
      <c r="G24" s="246">
        <v>20</v>
      </c>
      <c r="H24" s="225" t="str">
        <f>IF(G24&lt;=0,"",IF(G24&lt;=2,"Muy Baja",IF(G24&lt;=24,"Baja",IF(G24&lt;=500,"Media",IF(G24&lt;=5000,"Alta","Muy Alta")))))</f>
        <v>Baja</v>
      </c>
      <c r="I24" s="228">
        <f>IF(H24="","",IF(H24="Muy Baja",0.2,IF(H24="Baja",0.4,IF(H24="Media",0.6,IF(H24="Alta",0.8,IF(H24="Muy Alta",1,))))))</f>
        <v>0.4</v>
      </c>
      <c r="J24" s="249" t="s">
        <v>132</v>
      </c>
      <c r="K24" s="228" t="str">
        <f>IF(NOT(ISERROR(MATCH(J24,'Tabla Impacto'!$B$225:$B$227,0))),'Tabla Impacto'!$G$227&amp;"Por favor no seleccionar los criterios de impacto(Afectación Económica o presupuestal y Pérdida Reputacional)",J24)</f>
        <v xml:space="preserve">     Entre 50 y 100 SMLMV </v>
      </c>
      <c r="L24" s="225" t="str">
        <f>IF(OR(K24='Tabla Impacto'!$C$15,K24='Tabla Impacto'!$E$15),"Leve",IF(OR(K24='Tabla Impacto'!$C$16,K24='Tabla Impacto'!$E$16),"Menor",IF(OR(K24='Tabla Impacto'!$C$17,K24='Tabla Impacto'!$E$17),"Moderado",IF(OR(K24='Tabla Impacto'!$C$18,K24='Tabla Impacto'!$E$18),"Mayor",IF(OR(K24='Tabla Impacto'!$C$19,K24='Tabla Impacto'!$E$19),"Catastrófico","")))))</f>
        <v>Moderado</v>
      </c>
      <c r="M24" s="228">
        <f>IF(L24="","",IF(L24="Leve",0.2,IF(L24="Menor",0.4,IF(L24="Moderado",0.6,IF(L24="Mayor",0.8,IF(L24="Catastrófico",1,))))))</f>
        <v>0.6</v>
      </c>
      <c r="N24" s="23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133</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Moderado</v>
      </c>
      <c r="AB24" s="102">
        <f>IFERROR(IF(Q24="Impacto",(M24-(+M24*T24)),IF(Q24="Probabilidad",M24,"")),"")</f>
        <v>0.6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134</v>
      </c>
      <c r="AF24" s="106" t="s">
        <v>135</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89"/>
      <c r="B25" s="235"/>
      <c r="C25" s="238"/>
      <c r="D25" s="241"/>
      <c r="E25" s="244"/>
      <c r="F25" s="235"/>
      <c r="G25" s="247"/>
      <c r="H25" s="226"/>
      <c r="I25" s="229"/>
      <c r="J25" s="250"/>
      <c r="K25" s="229">
        <f>IF(NOT(ISERROR(MATCH(J25,_xlfn.ANCHORARRAY(E36),0))),I38&amp;"Por favor no seleccionar los criterios de impacto",J25)</f>
        <v>0</v>
      </c>
      <c r="L25" s="226"/>
      <c r="M25" s="229"/>
      <c r="N25" s="232"/>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89"/>
      <c r="B26" s="235"/>
      <c r="C26" s="238"/>
      <c r="D26" s="241"/>
      <c r="E26" s="244"/>
      <c r="F26" s="235"/>
      <c r="G26" s="247"/>
      <c r="H26" s="226"/>
      <c r="I26" s="229"/>
      <c r="J26" s="250"/>
      <c r="K26" s="229">
        <f>IF(NOT(ISERROR(MATCH(J26,_xlfn.ANCHORARRAY(E37),0))),I39&amp;"Por favor no seleccionar los criterios de impacto",J26)</f>
        <v>0</v>
      </c>
      <c r="L26" s="226"/>
      <c r="M26" s="229"/>
      <c r="N26" s="232"/>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89"/>
      <c r="B27" s="235"/>
      <c r="C27" s="238"/>
      <c r="D27" s="241"/>
      <c r="E27" s="244"/>
      <c r="F27" s="235"/>
      <c r="G27" s="247"/>
      <c r="H27" s="226"/>
      <c r="I27" s="229"/>
      <c r="J27" s="250"/>
      <c r="K27" s="229">
        <f>IF(NOT(ISERROR(MATCH(J27,_xlfn.ANCHORARRAY(E38),0))),I40&amp;"Por favor no seleccionar los criterios de impacto",J27)</f>
        <v>0</v>
      </c>
      <c r="L27" s="226"/>
      <c r="M27" s="229"/>
      <c r="N27" s="232"/>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89"/>
      <c r="B28" s="235"/>
      <c r="C28" s="238"/>
      <c r="D28" s="241"/>
      <c r="E28" s="244"/>
      <c r="F28" s="235"/>
      <c r="G28" s="247"/>
      <c r="H28" s="226"/>
      <c r="I28" s="229"/>
      <c r="J28" s="250"/>
      <c r="K28" s="229">
        <f>IF(NOT(ISERROR(MATCH(J28,_xlfn.ANCHORARRAY(E39),0))),I41&amp;"Por favor no seleccionar los criterios de impacto",J28)</f>
        <v>0</v>
      </c>
      <c r="L28" s="226"/>
      <c r="M28" s="229"/>
      <c r="N28" s="232"/>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90"/>
      <c r="B29" s="236"/>
      <c r="C29" s="239"/>
      <c r="D29" s="242"/>
      <c r="E29" s="245"/>
      <c r="F29" s="236"/>
      <c r="G29" s="248"/>
      <c r="H29" s="227"/>
      <c r="I29" s="230"/>
      <c r="J29" s="251"/>
      <c r="K29" s="230">
        <f>IF(NOT(ISERROR(MATCH(J29,_xlfn.ANCHORARRAY(E40),0))),I42&amp;"Por favor no seleccionar los criterios de impacto",J29)</f>
        <v>0</v>
      </c>
      <c r="L29" s="227"/>
      <c r="M29" s="230"/>
      <c r="N29" s="233"/>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188">
        <v>4</v>
      </c>
      <c r="B30" s="252"/>
      <c r="C30" s="252"/>
      <c r="D30" s="252"/>
      <c r="E30" s="255"/>
      <c r="F30" s="252"/>
      <c r="G30" s="258"/>
      <c r="H30" s="261" t="str">
        <f>IF(G30&lt;=0,"",IF(G30&lt;=2,"Muy Baja",IF(G30&lt;=24,"Baja",IF(G30&lt;=500,"Media",IF(G30&lt;=5000,"Alta","Muy Alta")))))</f>
        <v/>
      </c>
      <c r="I30" s="264" t="str">
        <f>IF(H30="","",IF(H30="Muy Baja",0.2,IF(H30="Baja",0.4,IF(H30="Media",0.6,IF(H30="Alta",0.8,IF(H30="Muy Alta",1,))))))</f>
        <v/>
      </c>
      <c r="J30" s="270"/>
      <c r="K30" s="264">
        <f>IF(NOT(ISERROR(MATCH(J30,'Tabla Impacto'!$B$225:$B$227,0))),'Tabla Impacto'!$G$227&amp;"Por favor no seleccionar los criterios de impacto(Afectación Económica o presupuestal y Pérdida Reputacional)",J30)</f>
        <v>0</v>
      </c>
      <c r="L30" s="261" t="str">
        <f>IF(OR(K30='Tabla Impacto'!$C$15,K30='Tabla Impacto'!$E$15),"Leve",IF(OR(K30='Tabla Impacto'!$C$16,K30='Tabla Impacto'!$E$16),"Menor",IF(OR(K30='Tabla Impacto'!$C$17,K30='Tabla Impacto'!$E$17),"Moderado",IF(OR(K30='Tabla Impacto'!$C$18,K30='Tabla Impacto'!$E$18),"Mayor",IF(OR(K30='Tabla Impacto'!$C$19,K30='Tabla Impacto'!$E$19),"Catastrófico","")))))</f>
        <v/>
      </c>
      <c r="M30" s="264" t="str">
        <f>IF(L30="","",IF(L30="Leve",0.2,IF(L30="Menor",0.4,IF(L30="Moderado",0.6,IF(L30="Mayor",0.8,IF(L30="Catastrófico",1,))))))</f>
        <v/>
      </c>
      <c r="N30" s="26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89"/>
      <c r="B31" s="253"/>
      <c r="C31" s="253"/>
      <c r="D31" s="253"/>
      <c r="E31" s="256"/>
      <c r="F31" s="253"/>
      <c r="G31" s="259"/>
      <c r="H31" s="262"/>
      <c r="I31" s="265"/>
      <c r="J31" s="271"/>
      <c r="K31" s="265">
        <f>IF(NOT(ISERROR(MATCH(J31,_xlfn.ANCHORARRAY(E42),0))),I44&amp;"Por favor no seleccionar los criterios de impacto",J31)</f>
        <v>0</v>
      </c>
      <c r="L31" s="262"/>
      <c r="M31" s="265"/>
      <c r="N31" s="268"/>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89"/>
      <c r="B32" s="253"/>
      <c r="C32" s="253"/>
      <c r="D32" s="253"/>
      <c r="E32" s="256"/>
      <c r="F32" s="253"/>
      <c r="G32" s="259"/>
      <c r="H32" s="262"/>
      <c r="I32" s="265"/>
      <c r="J32" s="271"/>
      <c r="K32" s="265">
        <f>IF(NOT(ISERROR(MATCH(J32,_xlfn.ANCHORARRAY(E43),0))),I45&amp;"Por favor no seleccionar los criterios de impacto",J32)</f>
        <v>0</v>
      </c>
      <c r="L32" s="262"/>
      <c r="M32" s="265"/>
      <c r="N32" s="268"/>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89"/>
      <c r="B33" s="253"/>
      <c r="C33" s="253"/>
      <c r="D33" s="253"/>
      <c r="E33" s="256"/>
      <c r="F33" s="253"/>
      <c r="G33" s="259"/>
      <c r="H33" s="262"/>
      <c r="I33" s="265"/>
      <c r="J33" s="271"/>
      <c r="K33" s="265">
        <f>IF(NOT(ISERROR(MATCH(J33,_xlfn.ANCHORARRAY(E44),0))),I46&amp;"Por favor no seleccionar los criterios de impacto",J33)</f>
        <v>0</v>
      </c>
      <c r="L33" s="262"/>
      <c r="M33" s="265"/>
      <c r="N33" s="268"/>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89"/>
      <c r="B34" s="253"/>
      <c r="C34" s="253"/>
      <c r="D34" s="253"/>
      <c r="E34" s="256"/>
      <c r="F34" s="253"/>
      <c r="G34" s="259"/>
      <c r="H34" s="262"/>
      <c r="I34" s="265"/>
      <c r="J34" s="271"/>
      <c r="K34" s="265">
        <f>IF(NOT(ISERROR(MATCH(J34,_xlfn.ANCHORARRAY(E45),0))),I47&amp;"Por favor no seleccionar los criterios de impacto",J34)</f>
        <v>0</v>
      </c>
      <c r="L34" s="262"/>
      <c r="M34" s="265"/>
      <c r="N34" s="268"/>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90"/>
      <c r="B35" s="254"/>
      <c r="C35" s="254"/>
      <c r="D35" s="254"/>
      <c r="E35" s="257"/>
      <c r="F35" s="254"/>
      <c r="G35" s="260"/>
      <c r="H35" s="263"/>
      <c r="I35" s="266"/>
      <c r="J35" s="272"/>
      <c r="K35" s="266">
        <f>IF(NOT(ISERROR(MATCH(J35,_xlfn.ANCHORARRAY(E46),0))),I48&amp;"Por favor no seleccionar los criterios de impacto",J35)</f>
        <v>0</v>
      </c>
      <c r="L35" s="263"/>
      <c r="M35" s="266"/>
      <c r="N35" s="269"/>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8">
        <v>5</v>
      </c>
      <c r="B36" s="252"/>
      <c r="C36" s="252"/>
      <c r="D36" s="252"/>
      <c r="E36" s="255"/>
      <c r="F36" s="252"/>
      <c r="G36" s="258"/>
      <c r="H36" s="261"/>
      <c r="I36" s="264" t="str">
        <f>IF(H36="","",IF(H36="Muy Baja",0.2,IF(H36="Baja",0.4,IF(H36="Media",0.6,IF(H36="Alta",0.8,IF(H36="Muy Alta",1,))))))</f>
        <v/>
      </c>
      <c r="J36" s="270"/>
      <c r="K36" s="264">
        <f>IF(NOT(ISERROR(MATCH(J36,'Tabla Impacto'!$B$225:$B$227,0))),'Tabla Impacto'!$G$227&amp;"Por favor no seleccionar los criterios de impacto(Afectación Económica o presupuestal y Pérdida Reputacional)",J36)</f>
        <v>0</v>
      </c>
      <c r="L36" s="261" t="str">
        <f>IF(OR(K36='Tabla Impacto'!$C$15,K36='Tabla Impacto'!$E$15),"Leve",IF(OR(K36='Tabla Impacto'!$C$16,K36='Tabla Impacto'!$E$16),"Menor",IF(OR(K36='Tabla Impacto'!$C$17,K36='Tabla Impacto'!$E$17),"Moderado",IF(OR(K36='Tabla Impacto'!$C$18,K36='Tabla Impacto'!$E$18),"Mayor",IF(OR(K36='Tabla Impacto'!$C$19,K36='Tabla Impacto'!$E$19),"Catastrófico","")))))</f>
        <v/>
      </c>
      <c r="M36" s="264" t="str">
        <f>IF(L36="","",IF(L36="Leve",0.2,IF(L36="Menor",0.4,IF(L36="Moderado",0.6,IF(L36="Mayor",0.8,IF(L36="Catastrófico",1,))))))</f>
        <v/>
      </c>
      <c r="N36" s="267"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9"/>
      <c r="B37" s="253"/>
      <c r="C37" s="253"/>
      <c r="D37" s="253"/>
      <c r="E37" s="256"/>
      <c r="F37" s="253"/>
      <c r="G37" s="259"/>
      <c r="H37" s="262"/>
      <c r="I37" s="265"/>
      <c r="J37" s="271"/>
      <c r="K37" s="265">
        <f>IF(NOT(ISERROR(MATCH(J37,_xlfn.ANCHORARRAY(E48),0))),I50&amp;"Por favor no seleccionar los criterios de impacto",J37)</f>
        <v>0</v>
      </c>
      <c r="L37" s="262"/>
      <c r="M37" s="265"/>
      <c r="N37" s="268"/>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9"/>
      <c r="B38" s="253"/>
      <c r="C38" s="253"/>
      <c r="D38" s="253"/>
      <c r="E38" s="256"/>
      <c r="F38" s="253"/>
      <c r="G38" s="259"/>
      <c r="H38" s="262"/>
      <c r="I38" s="265"/>
      <c r="J38" s="271"/>
      <c r="K38" s="265">
        <f>IF(NOT(ISERROR(MATCH(J38,_xlfn.ANCHORARRAY(E49),0))),I51&amp;"Por favor no seleccionar los criterios de impacto",J38)</f>
        <v>0</v>
      </c>
      <c r="L38" s="262"/>
      <c r="M38" s="265"/>
      <c r="N38" s="268"/>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9"/>
      <c r="B39" s="253"/>
      <c r="C39" s="253"/>
      <c r="D39" s="253"/>
      <c r="E39" s="256"/>
      <c r="F39" s="253"/>
      <c r="G39" s="259"/>
      <c r="H39" s="262"/>
      <c r="I39" s="265"/>
      <c r="J39" s="271"/>
      <c r="K39" s="265">
        <f>IF(NOT(ISERROR(MATCH(J39,_xlfn.ANCHORARRAY(E50),0))),I52&amp;"Por favor no seleccionar los criterios de impacto",J39)</f>
        <v>0</v>
      </c>
      <c r="L39" s="262"/>
      <c r="M39" s="265"/>
      <c r="N39" s="268"/>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9"/>
      <c r="B40" s="253"/>
      <c r="C40" s="253"/>
      <c r="D40" s="253"/>
      <c r="E40" s="256"/>
      <c r="F40" s="253"/>
      <c r="G40" s="259"/>
      <c r="H40" s="262"/>
      <c r="I40" s="265"/>
      <c r="J40" s="271"/>
      <c r="K40" s="265">
        <f>IF(NOT(ISERROR(MATCH(J40,_xlfn.ANCHORARRAY(E51),0))),I53&amp;"Por favor no seleccionar los criterios de impacto",J40)</f>
        <v>0</v>
      </c>
      <c r="L40" s="262"/>
      <c r="M40" s="265"/>
      <c r="N40" s="268"/>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90"/>
      <c r="B41" s="254"/>
      <c r="C41" s="254"/>
      <c r="D41" s="254"/>
      <c r="E41" s="257"/>
      <c r="F41" s="254"/>
      <c r="G41" s="260"/>
      <c r="H41" s="263"/>
      <c r="I41" s="266"/>
      <c r="J41" s="272"/>
      <c r="K41" s="266">
        <f>IF(NOT(ISERROR(MATCH(J41,_xlfn.ANCHORARRAY(E52),0))),I54&amp;"Por favor no seleccionar los criterios de impacto",J41)</f>
        <v>0</v>
      </c>
      <c r="L41" s="263"/>
      <c r="M41" s="266"/>
      <c r="N41" s="269"/>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8">
        <v>6</v>
      </c>
      <c r="B42" s="252"/>
      <c r="C42" s="252"/>
      <c r="D42" s="252"/>
      <c r="E42" s="255"/>
      <c r="F42" s="252"/>
      <c r="G42" s="258"/>
      <c r="H42" s="261" t="str">
        <f>IF(G42&lt;=0,"",IF(G42&lt;=2,"Muy Baja",IF(G42&lt;=24,"Baja",IF(G42&lt;=500,"Media",IF(G42&lt;=5000,"Alta","Muy Alta")))))</f>
        <v/>
      </c>
      <c r="I42" s="264" t="str">
        <f>IF(H42="","",IF(H42="Muy Baja",0.2,IF(H42="Baja",0.4,IF(H42="Media",0.6,IF(H42="Alta",0.8,IF(H42="Muy Alta",1,))))))</f>
        <v/>
      </c>
      <c r="J42" s="270"/>
      <c r="K42" s="264">
        <f>IF(NOT(ISERROR(MATCH(J42,'Tabla Impacto'!$B$225:$B$227,0))),'Tabla Impacto'!$G$227&amp;"Por favor no seleccionar los criterios de impacto(Afectación Económica o presupuestal y Pérdida Reputacional)",J42)</f>
        <v>0</v>
      </c>
      <c r="L42" s="261" t="str">
        <f>IF(OR(K42='Tabla Impacto'!$C$15,K42='Tabla Impacto'!$E$15),"Leve",IF(OR(K42='Tabla Impacto'!$C$16,K42='Tabla Impacto'!$E$16),"Menor",IF(OR(K42='Tabla Impacto'!$C$17,K42='Tabla Impacto'!$E$17),"Moderado",IF(OR(K42='Tabla Impacto'!$C$18,K42='Tabla Impacto'!$E$18),"Mayor",IF(OR(K42='Tabla Impacto'!$C$19,K42='Tabla Impacto'!$E$19),"Catastrófico","")))))</f>
        <v/>
      </c>
      <c r="M42" s="264" t="str">
        <f>IF(L42="","",IF(L42="Leve",0.2,IF(L42="Menor",0.4,IF(L42="Moderado",0.6,IF(L42="Mayor",0.8,IF(L42="Catastrófico",1,))))))</f>
        <v/>
      </c>
      <c r="N42" s="267"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9"/>
      <c r="B43" s="253"/>
      <c r="C43" s="253"/>
      <c r="D43" s="253"/>
      <c r="E43" s="256"/>
      <c r="F43" s="253"/>
      <c r="G43" s="259"/>
      <c r="H43" s="262"/>
      <c r="I43" s="265"/>
      <c r="J43" s="271"/>
      <c r="K43" s="265">
        <f>IF(NOT(ISERROR(MATCH(J43,_xlfn.ANCHORARRAY(E54),0))),I56&amp;"Por favor no seleccionar los criterios de impacto",J43)</f>
        <v>0</v>
      </c>
      <c r="L43" s="262"/>
      <c r="M43" s="265"/>
      <c r="N43" s="268"/>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9"/>
      <c r="B44" s="253"/>
      <c r="C44" s="253"/>
      <c r="D44" s="253"/>
      <c r="E44" s="256"/>
      <c r="F44" s="253"/>
      <c r="G44" s="259"/>
      <c r="H44" s="262"/>
      <c r="I44" s="265"/>
      <c r="J44" s="271"/>
      <c r="K44" s="265">
        <f>IF(NOT(ISERROR(MATCH(J44,_xlfn.ANCHORARRAY(E55),0))),I57&amp;"Por favor no seleccionar los criterios de impacto",J44)</f>
        <v>0</v>
      </c>
      <c r="L44" s="262"/>
      <c r="M44" s="265"/>
      <c r="N44" s="268"/>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9"/>
      <c r="B45" s="253"/>
      <c r="C45" s="253"/>
      <c r="D45" s="253"/>
      <c r="E45" s="256"/>
      <c r="F45" s="253"/>
      <c r="G45" s="259"/>
      <c r="H45" s="262"/>
      <c r="I45" s="265"/>
      <c r="J45" s="271"/>
      <c r="K45" s="265">
        <f>IF(NOT(ISERROR(MATCH(J45,_xlfn.ANCHORARRAY(E56),0))),I58&amp;"Por favor no seleccionar los criterios de impacto",J45)</f>
        <v>0</v>
      </c>
      <c r="L45" s="262"/>
      <c r="M45" s="265"/>
      <c r="N45" s="268"/>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9"/>
      <c r="B46" s="253"/>
      <c r="C46" s="253"/>
      <c r="D46" s="253"/>
      <c r="E46" s="256"/>
      <c r="F46" s="253"/>
      <c r="G46" s="259"/>
      <c r="H46" s="262"/>
      <c r="I46" s="265"/>
      <c r="J46" s="271"/>
      <c r="K46" s="265">
        <f>IF(NOT(ISERROR(MATCH(J46,_xlfn.ANCHORARRAY(E57),0))),I59&amp;"Por favor no seleccionar los criterios de impacto",J46)</f>
        <v>0</v>
      </c>
      <c r="L46" s="262"/>
      <c r="M46" s="265"/>
      <c r="N46" s="268"/>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90"/>
      <c r="B47" s="254"/>
      <c r="C47" s="254"/>
      <c r="D47" s="254"/>
      <c r="E47" s="257"/>
      <c r="F47" s="254"/>
      <c r="G47" s="260"/>
      <c r="H47" s="263"/>
      <c r="I47" s="266"/>
      <c r="J47" s="272"/>
      <c r="K47" s="266">
        <f>IF(NOT(ISERROR(MATCH(J47,_xlfn.ANCHORARRAY(E58),0))),I60&amp;"Por favor no seleccionar los criterios de impacto",J47)</f>
        <v>0</v>
      </c>
      <c r="L47" s="263"/>
      <c r="M47" s="266"/>
      <c r="N47" s="269"/>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8">
        <v>7</v>
      </c>
      <c r="B48" s="252"/>
      <c r="C48" s="252"/>
      <c r="D48" s="252"/>
      <c r="E48" s="255"/>
      <c r="F48" s="252"/>
      <c r="G48" s="258"/>
      <c r="H48" s="261" t="str">
        <f>IF(G48&lt;=0,"",IF(G48&lt;=2,"Muy Baja",IF(G48&lt;=24,"Baja",IF(G48&lt;=500,"Media",IF(G48&lt;=5000,"Alta","Muy Alta")))))</f>
        <v/>
      </c>
      <c r="I48" s="264" t="str">
        <f>IF(H48="","",IF(H48="Muy Baja",0.2,IF(H48="Baja",0.4,IF(H48="Media",0.6,IF(H48="Alta",0.8,IF(H48="Muy Alta",1,))))))</f>
        <v/>
      </c>
      <c r="J48" s="270"/>
      <c r="K48" s="264">
        <f>IF(NOT(ISERROR(MATCH(J48,'Tabla Impacto'!$B$225:$B$227,0))),'Tabla Impacto'!$G$227&amp;"Por favor no seleccionar los criterios de impacto(Afectación Económica o presupuestal y Pérdida Reputacional)",J48)</f>
        <v>0</v>
      </c>
      <c r="L48" s="261" t="str">
        <f>IF(OR(K48='Tabla Impacto'!$C$15,K48='Tabla Impacto'!$E$15),"Leve",IF(OR(K48='Tabla Impacto'!$C$16,K48='Tabla Impacto'!$E$16),"Menor",IF(OR(K48='Tabla Impacto'!$C$17,K48='Tabla Impacto'!$E$17),"Moderado",IF(OR(K48='Tabla Impacto'!$C$18,K48='Tabla Impacto'!$E$18),"Mayor",IF(OR(K48='Tabla Impacto'!$C$19,K48='Tabla Impacto'!$E$19),"Catastrófico","")))))</f>
        <v/>
      </c>
      <c r="M48" s="264" t="str">
        <f>IF(L48="","",IF(L48="Leve",0.2,IF(L48="Menor",0.4,IF(L48="Moderado",0.6,IF(L48="Mayor",0.8,IF(L48="Catastrófico",1,))))))</f>
        <v/>
      </c>
      <c r="N48" s="267"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9"/>
      <c r="B49" s="253"/>
      <c r="C49" s="253"/>
      <c r="D49" s="253"/>
      <c r="E49" s="256"/>
      <c r="F49" s="253"/>
      <c r="G49" s="259"/>
      <c r="H49" s="262"/>
      <c r="I49" s="265"/>
      <c r="J49" s="271"/>
      <c r="K49" s="265">
        <f>IF(NOT(ISERROR(MATCH(J49,_xlfn.ANCHORARRAY(E60),0))),I62&amp;"Por favor no seleccionar los criterios de impacto",J49)</f>
        <v>0</v>
      </c>
      <c r="L49" s="262"/>
      <c r="M49" s="265"/>
      <c r="N49" s="268"/>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9"/>
      <c r="B50" s="253"/>
      <c r="C50" s="253"/>
      <c r="D50" s="253"/>
      <c r="E50" s="256"/>
      <c r="F50" s="253"/>
      <c r="G50" s="259"/>
      <c r="H50" s="262"/>
      <c r="I50" s="265"/>
      <c r="J50" s="271"/>
      <c r="K50" s="265">
        <f>IF(NOT(ISERROR(MATCH(J50,_xlfn.ANCHORARRAY(E61),0))),I63&amp;"Por favor no seleccionar los criterios de impacto",J50)</f>
        <v>0</v>
      </c>
      <c r="L50" s="262"/>
      <c r="M50" s="265"/>
      <c r="N50" s="268"/>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9"/>
      <c r="B51" s="253"/>
      <c r="C51" s="253"/>
      <c r="D51" s="253"/>
      <c r="E51" s="256"/>
      <c r="F51" s="253"/>
      <c r="G51" s="259"/>
      <c r="H51" s="262"/>
      <c r="I51" s="265"/>
      <c r="J51" s="271"/>
      <c r="K51" s="265">
        <f>IF(NOT(ISERROR(MATCH(J51,_xlfn.ANCHORARRAY(E62),0))),I64&amp;"Por favor no seleccionar los criterios de impacto",J51)</f>
        <v>0</v>
      </c>
      <c r="L51" s="262"/>
      <c r="M51" s="265"/>
      <c r="N51" s="268"/>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9"/>
      <c r="B52" s="253"/>
      <c r="C52" s="253"/>
      <c r="D52" s="253"/>
      <c r="E52" s="256"/>
      <c r="F52" s="253"/>
      <c r="G52" s="259"/>
      <c r="H52" s="262"/>
      <c r="I52" s="265"/>
      <c r="J52" s="271"/>
      <c r="K52" s="265">
        <f>IF(NOT(ISERROR(MATCH(J52,_xlfn.ANCHORARRAY(E63),0))),I65&amp;"Por favor no seleccionar los criterios de impacto",J52)</f>
        <v>0</v>
      </c>
      <c r="L52" s="262"/>
      <c r="M52" s="265"/>
      <c r="N52" s="268"/>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90"/>
      <c r="B53" s="254"/>
      <c r="C53" s="254"/>
      <c r="D53" s="254"/>
      <c r="E53" s="257"/>
      <c r="F53" s="254"/>
      <c r="G53" s="260"/>
      <c r="H53" s="263"/>
      <c r="I53" s="266"/>
      <c r="J53" s="272"/>
      <c r="K53" s="266">
        <f>IF(NOT(ISERROR(MATCH(J53,_xlfn.ANCHORARRAY(E64),0))),I66&amp;"Por favor no seleccionar los criterios de impacto",J53)</f>
        <v>0</v>
      </c>
      <c r="L53" s="263"/>
      <c r="M53" s="266"/>
      <c r="N53" s="269"/>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8">
        <v>8</v>
      </c>
      <c r="B54" s="252"/>
      <c r="C54" s="252"/>
      <c r="D54" s="252"/>
      <c r="E54" s="255"/>
      <c r="F54" s="252"/>
      <c r="G54" s="258"/>
      <c r="H54" s="261" t="str">
        <f>IF(G54&lt;=0,"",IF(G54&lt;=2,"Muy Baja",IF(G54&lt;=24,"Baja",IF(G54&lt;=500,"Media",IF(G54&lt;=5000,"Alta","Muy Alta")))))</f>
        <v/>
      </c>
      <c r="I54" s="264" t="str">
        <f>IF(H54="","",IF(H54="Muy Baja",0.2,IF(H54="Baja",0.4,IF(H54="Media",0.6,IF(H54="Alta",0.8,IF(H54="Muy Alta",1,))))))</f>
        <v/>
      </c>
      <c r="J54" s="270"/>
      <c r="K54" s="264">
        <f>IF(NOT(ISERROR(MATCH(J54,'Tabla Impacto'!$B$225:$B$227,0))),'Tabla Impacto'!$G$227&amp;"Por favor no seleccionar los criterios de impacto(Afectación Económica o presupuestal y Pérdida Reputacional)",J54)</f>
        <v>0</v>
      </c>
      <c r="L54" s="261" t="str">
        <f>IF(OR(K54='Tabla Impacto'!$C$15,K54='Tabla Impacto'!$E$15),"Leve",IF(OR(K54='Tabla Impacto'!$C$16,K54='Tabla Impacto'!$E$16),"Menor",IF(OR(K54='Tabla Impacto'!$C$17,K54='Tabla Impacto'!$E$17),"Moderado",IF(OR(K54='Tabla Impacto'!$C$18,K54='Tabla Impacto'!$E$18),"Mayor",IF(OR(K54='Tabla Impacto'!$C$19,K54='Tabla Impacto'!$E$19),"Catastrófico","")))))</f>
        <v/>
      </c>
      <c r="M54" s="264" t="str">
        <f>IF(L54="","",IF(L54="Leve",0.2,IF(L54="Menor",0.4,IF(L54="Moderado",0.6,IF(L54="Mayor",0.8,IF(L54="Catastrófico",1,))))))</f>
        <v/>
      </c>
      <c r="N54" s="267"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9"/>
      <c r="B55" s="253"/>
      <c r="C55" s="253"/>
      <c r="D55" s="253"/>
      <c r="E55" s="256"/>
      <c r="F55" s="253"/>
      <c r="G55" s="259"/>
      <c r="H55" s="262"/>
      <c r="I55" s="265"/>
      <c r="J55" s="271"/>
      <c r="K55" s="265">
        <f>IF(NOT(ISERROR(MATCH(J55,_xlfn.ANCHORARRAY(E66),0))),I68&amp;"Por favor no seleccionar los criterios de impacto",J55)</f>
        <v>0</v>
      </c>
      <c r="L55" s="262"/>
      <c r="M55" s="265"/>
      <c r="N55" s="268"/>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9"/>
      <c r="B56" s="253"/>
      <c r="C56" s="253"/>
      <c r="D56" s="253"/>
      <c r="E56" s="256"/>
      <c r="F56" s="253"/>
      <c r="G56" s="259"/>
      <c r="H56" s="262"/>
      <c r="I56" s="265"/>
      <c r="J56" s="271"/>
      <c r="K56" s="265">
        <f>IF(NOT(ISERROR(MATCH(J56,_xlfn.ANCHORARRAY(E67),0))),I69&amp;"Por favor no seleccionar los criterios de impacto",J56)</f>
        <v>0</v>
      </c>
      <c r="L56" s="262"/>
      <c r="M56" s="265"/>
      <c r="N56" s="268"/>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9"/>
      <c r="B57" s="253"/>
      <c r="C57" s="253"/>
      <c r="D57" s="253"/>
      <c r="E57" s="256"/>
      <c r="F57" s="253"/>
      <c r="G57" s="259"/>
      <c r="H57" s="262"/>
      <c r="I57" s="265"/>
      <c r="J57" s="271"/>
      <c r="K57" s="265">
        <f>IF(NOT(ISERROR(MATCH(J57,_xlfn.ANCHORARRAY(E68),0))),I70&amp;"Por favor no seleccionar los criterios de impacto",J57)</f>
        <v>0</v>
      </c>
      <c r="L57" s="262"/>
      <c r="M57" s="265"/>
      <c r="N57" s="268"/>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9"/>
      <c r="B58" s="253"/>
      <c r="C58" s="253"/>
      <c r="D58" s="253"/>
      <c r="E58" s="256"/>
      <c r="F58" s="253"/>
      <c r="G58" s="259"/>
      <c r="H58" s="262"/>
      <c r="I58" s="265"/>
      <c r="J58" s="271"/>
      <c r="K58" s="265">
        <f>IF(NOT(ISERROR(MATCH(J58,_xlfn.ANCHORARRAY(E69),0))),I71&amp;"Por favor no seleccionar los criterios de impacto",J58)</f>
        <v>0</v>
      </c>
      <c r="L58" s="262"/>
      <c r="M58" s="265"/>
      <c r="N58" s="268"/>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90"/>
      <c r="B59" s="254"/>
      <c r="C59" s="254"/>
      <c r="D59" s="254"/>
      <c r="E59" s="257"/>
      <c r="F59" s="254"/>
      <c r="G59" s="260"/>
      <c r="H59" s="263"/>
      <c r="I59" s="266"/>
      <c r="J59" s="272"/>
      <c r="K59" s="266">
        <f>IF(NOT(ISERROR(MATCH(J59,_xlfn.ANCHORARRAY(E70),0))),I72&amp;"Por favor no seleccionar los criterios de impacto",J59)</f>
        <v>0</v>
      </c>
      <c r="L59" s="263"/>
      <c r="M59" s="266"/>
      <c r="N59" s="269"/>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8">
        <v>9</v>
      </c>
      <c r="B60" s="252"/>
      <c r="C60" s="252"/>
      <c r="D60" s="252"/>
      <c r="E60" s="255"/>
      <c r="F60" s="252"/>
      <c r="G60" s="258"/>
      <c r="H60" s="261" t="str">
        <f>IF(G60&lt;=0,"",IF(G60&lt;=2,"Muy Baja",IF(G60&lt;=24,"Baja",IF(G60&lt;=500,"Media",IF(G60&lt;=5000,"Alta","Muy Alta")))))</f>
        <v/>
      </c>
      <c r="I60" s="264" t="str">
        <f>IF(H60="","",IF(H60="Muy Baja",0.2,IF(H60="Baja",0.4,IF(H60="Media",0.6,IF(H60="Alta",0.8,IF(H60="Muy Alta",1,))))))</f>
        <v/>
      </c>
      <c r="J60" s="270"/>
      <c r="K60" s="264">
        <f>IF(NOT(ISERROR(MATCH(J60,'Tabla Impacto'!$B$225:$B$227,0))),'Tabla Impacto'!$G$227&amp;"Por favor no seleccionar los criterios de impacto(Afectación Económica o presupuestal y Pérdida Reputacional)",J60)</f>
        <v>0</v>
      </c>
      <c r="L60" s="261" t="str">
        <f>IF(OR(K60='Tabla Impacto'!$C$15,K60='Tabla Impacto'!$E$15),"Leve",IF(OR(K60='Tabla Impacto'!$C$16,K60='Tabla Impacto'!$E$16),"Menor",IF(OR(K60='Tabla Impacto'!$C$17,K60='Tabla Impacto'!$E$17),"Moderado",IF(OR(K60='Tabla Impacto'!$C$18,K60='Tabla Impacto'!$E$18),"Mayor",IF(OR(K60='Tabla Impacto'!$C$19,K60='Tabla Impacto'!$E$19),"Catastrófico","")))))</f>
        <v/>
      </c>
      <c r="M60" s="264" t="str">
        <f>IF(L60="","",IF(L60="Leve",0.2,IF(L60="Menor",0.4,IF(L60="Moderado",0.6,IF(L60="Mayor",0.8,IF(L60="Catastrófico",1,))))))</f>
        <v/>
      </c>
      <c r="N60" s="267"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9"/>
      <c r="B61" s="253"/>
      <c r="C61" s="253"/>
      <c r="D61" s="253"/>
      <c r="E61" s="256"/>
      <c r="F61" s="253"/>
      <c r="G61" s="259"/>
      <c r="H61" s="262"/>
      <c r="I61" s="265"/>
      <c r="J61" s="271"/>
      <c r="K61" s="265">
        <f>IF(NOT(ISERROR(MATCH(J61,_xlfn.ANCHORARRAY(E72),0))),I74&amp;"Por favor no seleccionar los criterios de impacto",J61)</f>
        <v>0</v>
      </c>
      <c r="L61" s="262"/>
      <c r="M61" s="265"/>
      <c r="N61" s="268"/>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9"/>
      <c r="B62" s="253"/>
      <c r="C62" s="253"/>
      <c r="D62" s="253"/>
      <c r="E62" s="256"/>
      <c r="F62" s="253"/>
      <c r="G62" s="259"/>
      <c r="H62" s="262"/>
      <c r="I62" s="265"/>
      <c r="J62" s="271"/>
      <c r="K62" s="265">
        <f>IF(NOT(ISERROR(MATCH(J62,_xlfn.ANCHORARRAY(E73),0))),I75&amp;"Por favor no seleccionar los criterios de impacto",J62)</f>
        <v>0</v>
      </c>
      <c r="L62" s="262"/>
      <c r="M62" s="265"/>
      <c r="N62" s="268"/>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9"/>
      <c r="B63" s="253"/>
      <c r="C63" s="253"/>
      <c r="D63" s="253"/>
      <c r="E63" s="256"/>
      <c r="F63" s="253"/>
      <c r="G63" s="259"/>
      <c r="H63" s="262"/>
      <c r="I63" s="265"/>
      <c r="J63" s="271"/>
      <c r="K63" s="265">
        <f>IF(NOT(ISERROR(MATCH(J63,_xlfn.ANCHORARRAY(E74),0))),I76&amp;"Por favor no seleccionar los criterios de impacto",J63)</f>
        <v>0</v>
      </c>
      <c r="L63" s="262"/>
      <c r="M63" s="265"/>
      <c r="N63" s="268"/>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9"/>
      <c r="B64" s="253"/>
      <c r="C64" s="253"/>
      <c r="D64" s="253"/>
      <c r="E64" s="256"/>
      <c r="F64" s="253"/>
      <c r="G64" s="259"/>
      <c r="H64" s="262"/>
      <c r="I64" s="265"/>
      <c r="J64" s="271"/>
      <c r="K64" s="265">
        <f>IF(NOT(ISERROR(MATCH(J64,_xlfn.ANCHORARRAY(E75),0))),I77&amp;"Por favor no seleccionar los criterios de impacto",J64)</f>
        <v>0</v>
      </c>
      <c r="L64" s="262"/>
      <c r="M64" s="265"/>
      <c r="N64" s="268"/>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90"/>
      <c r="B65" s="254"/>
      <c r="C65" s="254"/>
      <c r="D65" s="254"/>
      <c r="E65" s="257"/>
      <c r="F65" s="254"/>
      <c r="G65" s="260"/>
      <c r="H65" s="263"/>
      <c r="I65" s="266"/>
      <c r="J65" s="272"/>
      <c r="K65" s="266">
        <f>IF(NOT(ISERROR(MATCH(J65,_xlfn.ANCHORARRAY(E76),0))),I78&amp;"Por favor no seleccionar los criterios de impacto",J65)</f>
        <v>0</v>
      </c>
      <c r="L65" s="263"/>
      <c r="M65" s="266"/>
      <c r="N65" s="269"/>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8">
        <v>10</v>
      </c>
      <c r="B66" s="252"/>
      <c r="C66" s="252"/>
      <c r="D66" s="252"/>
      <c r="E66" s="255"/>
      <c r="F66" s="252"/>
      <c r="G66" s="258"/>
      <c r="H66" s="261" t="str">
        <f>IF(G66&lt;=0,"",IF(G66&lt;=2,"Muy Baja",IF(G66&lt;=24,"Baja",IF(G66&lt;=500,"Media",IF(G66&lt;=5000,"Alta","Muy Alta")))))</f>
        <v/>
      </c>
      <c r="I66" s="264" t="str">
        <f>IF(H66="","",IF(H66="Muy Baja",0.2,IF(H66="Baja",0.4,IF(H66="Media",0.6,IF(H66="Alta",0.8,IF(H66="Muy Alta",1,))))))</f>
        <v/>
      </c>
      <c r="J66" s="270"/>
      <c r="K66" s="264">
        <f>IF(NOT(ISERROR(MATCH(J66,'Tabla Impacto'!$B$225:$B$227,0))),'Tabla Impacto'!$G$227&amp;"Por favor no seleccionar los criterios de impacto(Afectación Económica o presupuestal y Pérdida Reputacional)",J66)</f>
        <v>0</v>
      </c>
      <c r="L66" s="261" t="str">
        <f>IF(OR(K66='Tabla Impacto'!$C$15,K66='Tabla Impacto'!$E$15),"Leve",IF(OR(K66='Tabla Impacto'!$C$16,K66='Tabla Impacto'!$E$16),"Menor",IF(OR(K66='Tabla Impacto'!$C$17,K66='Tabla Impacto'!$E$17),"Moderado",IF(OR(K66='Tabla Impacto'!$C$18,K66='Tabla Impacto'!$E$18),"Mayor",IF(OR(K66='Tabla Impacto'!$C$19,K66='Tabla Impacto'!$E$19),"Catastrófico","")))))</f>
        <v/>
      </c>
      <c r="M66" s="264" t="str">
        <f>IF(L66="","",IF(L66="Leve",0.2,IF(L66="Menor",0.4,IF(L66="Moderado",0.6,IF(L66="Mayor",0.8,IF(L66="Catastrófico",1,))))))</f>
        <v/>
      </c>
      <c r="N66" s="267"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9"/>
      <c r="B67" s="253"/>
      <c r="C67" s="253"/>
      <c r="D67" s="253"/>
      <c r="E67" s="256"/>
      <c r="F67" s="253"/>
      <c r="G67" s="259"/>
      <c r="H67" s="262"/>
      <c r="I67" s="265"/>
      <c r="J67" s="271"/>
      <c r="K67" s="265">
        <f>IF(NOT(ISERROR(MATCH(J67,_xlfn.ANCHORARRAY(E78),0))),I80&amp;"Por favor no seleccionar los criterios de impacto",J67)</f>
        <v>0</v>
      </c>
      <c r="L67" s="262"/>
      <c r="M67" s="265"/>
      <c r="N67" s="268"/>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9"/>
      <c r="B68" s="253"/>
      <c r="C68" s="253"/>
      <c r="D68" s="253"/>
      <c r="E68" s="256"/>
      <c r="F68" s="253"/>
      <c r="G68" s="259"/>
      <c r="H68" s="262"/>
      <c r="I68" s="265"/>
      <c r="J68" s="271"/>
      <c r="K68" s="265">
        <f>IF(NOT(ISERROR(MATCH(J68,_xlfn.ANCHORARRAY(E79),0))),I81&amp;"Por favor no seleccionar los criterios de impacto",J68)</f>
        <v>0</v>
      </c>
      <c r="L68" s="262"/>
      <c r="M68" s="265"/>
      <c r="N68" s="268"/>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89"/>
      <c r="B69" s="253"/>
      <c r="C69" s="253"/>
      <c r="D69" s="253"/>
      <c r="E69" s="256"/>
      <c r="F69" s="253"/>
      <c r="G69" s="259"/>
      <c r="H69" s="262"/>
      <c r="I69" s="265"/>
      <c r="J69" s="271"/>
      <c r="K69" s="265">
        <f>IF(NOT(ISERROR(MATCH(J69,_xlfn.ANCHORARRAY(E80),0))),I82&amp;"Por favor no seleccionar los criterios de impacto",J69)</f>
        <v>0</v>
      </c>
      <c r="L69" s="262"/>
      <c r="M69" s="265"/>
      <c r="N69" s="268"/>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9"/>
      <c r="B70" s="253"/>
      <c r="C70" s="253"/>
      <c r="D70" s="253"/>
      <c r="E70" s="256"/>
      <c r="F70" s="253"/>
      <c r="G70" s="259"/>
      <c r="H70" s="262"/>
      <c r="I70" s="265"/>
      <c r="J70" s="271"/>
      <c r="K70" s="265">
        <f>IF(NOT(ISERROR(MATCH(J70,_xlfn.ANCHORARRAY(E81),0))),I83&amp;"Por favor no seleccionar los criterios de impacto",J70)</f>
        <v>0</v>
      </c>
      <c r="L70" s="262"/>
      <c r="M70" s="265"/>
      <c r="N70" s="268"/>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90"/>
      <c r="B71" s="254"/>
      <c r="C71" s="254"/>
      <c r="D71" s="254"/>
      <c r="E71" s="257"/>
      <c r="F71" s="254"/>
      <c r="G71" s="260"/>
      <c r="H71" s="263"/>
      <c r="I71" s="266"/>
      <c r="J71" s="272"/>
      <c r="K71" s="266">
        <f>IF(NOT(ISERROR(MATCH(J71,_xlfn.ANCHORARRAY(E82),0))),I84&amp;"Por favor no seleccionar los criterios de impacto",J71)</f>
        <v>0</v>
      </c>
      <c r="L71" s="263"/>
      <c r="M71" s="266"/>
      <c r="N71" s="269"/>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73" t="s">
        <v>136</v>
      </c>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5"/>
    </row>
    <row r="74" spans="1:69">
      <c r="A74" s="1"/>
      <c r="B74" s="11" t="s">
        <v>137</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493" operator="equal">
      <formula>"Muy Alta"</formula>
    </cfRule>
    <cfRule type="cellIs" dxfId="107" priority="494" operator="equal">
      <formula>"Alta"</formula>
    </cfRule>
    <cfRule type="cellIs" dxfId="106" priority="495" operator="equal">
      <formula>"Media"</formula>
    </cfRule>
    <cfRule type="cellIs" dxfId="105" priority="496" operator="equal">
      <formula>"Baja"</formula>
    </cfRule>
    <cfRule type="cellIs" dxfId="104" priority="497" operator="equal">
      <formula>"Muy Baja"</formula>
    </cfRule>
  </conditionalFormatting>
  <conditionalFormatting sqref="H24">
    <cfRule type="cellIs" dxfId="103" priority="395" operator="equal">
      <formula>"Muy Alta"</formula>
    </cfRule>
    <cfRule type="cellIs" dxfId="102" priority="396" operator="equal">
      <formula>"Alta"</formula>
    </cfRule>
    <cfRule type="cellIs" dxfId="101" priority="397" operator="equal">
      <formula>"Media"</formula>
    </cfRule>
    <cfRule type="cellIs" dxfId="100" priority="398" operator="equal">
      <formula>"Baja"</formula>
    </cfRule>
    <cfRule type="cellIs" dxfId="99" priority="399" operator="equal">
      <formula>"Muy Baja"</formula>
    </cfRule>
  </conditionalFormatting>
  <conditionalFormatting sqref="H30">
    <cfRule type="cellIs" dxfId="98" priority="367" operator="equal">
      <formula>"Muy Alta"</formula>
    </cfRule>
    <cfRule type="cellIs" dxfId="97" priority="368" operator="equal">
      <formula>"Alta"</formula>
    </cfRule>
    <cfRule type="cellIs" dxfId="96" priority="369" operator="equal">
      <formula>"Media"</formula>
    </cfRule>
    <cfRule type="cellIs" dxfId="95" priority="370" operator="equal">
      <formula>"Baja"</formula>
    </cfRule>
    <cfRule type="cellIs" dxfId="94" priority="371" operator="equal">
      <formula>"Muy Baja"</formula>
    </cfRule>
  </conditionalFormatting>
  <conditionalFormatting sqref="H36">
    <cfRule type="cellIs" dxfId="93" priority="339" operator="equal">
      <formula>"Muy Alta"</formula>
    </cfRule>
    <cfRule type="cellIs" dxfId="92" priority="340" operator="equal">
      <formula>"Alta"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2" operator="equal">
      <formula>"Alta"</formula>
    </cfRule>
    <cfRule type="cellIs" dxfId="86" priority="313" operator="equal">
      <formula>"Media"</formula>
    </cfRule>
    <cfRule type="cellIs" dxfId="85" priority="314" operator="equal">
      <formula>"Baja"</formula>
    </cfRule>
    <cfRule type="cellIs" dxfId="84" priority="315" operator="equal">
      <formula>"Muy Baja"</formula>
    </cfRule>
  </conditionalFormatting>
  <conditionalFormatting sqref="H48">
    <cfRule type="cellIs" dxfId="83" priority="283" operator="equal">
      <formula>"Muy Alta"</formula>
    </cfRule>
    <cfRule type="cellIs" dxfId="82" priority="284" operator="equal">
      <formula>"Alta"</formula>
    </cfRule>
    <cfRule type="cellIs" dxfId="81" priority="285" operator="equal">
      <formula>"Media"</formula>
    </cfRule>
    <cfRule type="cellIs" dxfId="80" priority="286" operator="equal">
      <formula>"Baja"</formula>
    </cfRule>
    <cfRule type="cellIs" dxfId="79" priority="287" operator="equal">
      <formula>"Muy Baja"</formula>
    </cfRule>
  </conditionalFormatting>
  <conditionalFormatting sqref="H54">
    <cfRule type="cellIs" dxfId="78" priority="255" operator="equal">
      <formula>"Muy Alta"</formula>
    </cfRule>
    <cfRule type="cellIs" dxfId="77" priority="256" operator="equal">
      <formula>"Alta"</formula>
    </cfRule>
    <cfRule type="cellIs" dxfId="76" priority="257" operator="equal">
      <formula>"Media"</formula>
    </cfRule>
    <cfRule type="cellIs" dxfId="75" priority="258" operator="equal">
      <formula>"Baja"</formula>
    </cfRule>
    <cfRule type="cellIs" dxfId="74" priority="259" operator="equal">
      <formula>"Muy Baja"</formula>
    </cfRule>
  </conditionalFormatting>
  <conditionalFormatting sqref="H60">
    <cfRule type="cellIs" dxfId="73" priority="227" operator="equal">
      <formula>"Muy Alta"</formula>
    </cfRule>
    <cfRule type="cellIs" dxfId="72" priority="228" operator="equal">
      <formula>"Alta"</formula>
    </cfRule>
    <cfRule type="cellIs" dxfId="71" priority="229" operator="equal">
      <formula>"Media"</formula>
    </cfRule>
    <cfRule type="cellIs" dxfId="70" priority="230" operator="equal">
      <formula>"Baja"</formula>
    </cfRule>
    <cfRule type="cellIs" dxfId="69" priority="231" operator="equal">
      <formula>"Muy Baja"</formula>
    </cfRule>
  </conditionalFormatting>
  <conditionalFormatting sqref="H66">
    <cfRule type="cellIs" dxfId="68" priority="199" operator="equal">
      <formula>"Muy Alta"</formula>
    </cfRule>
    <cfRule type="cellIs" dxfId="67" priority="200" operator="equal">
      <formula>"Alta"</formula>
    </cfRule>
    <cfRule type="cellIs" dxfId="66" priority="201" operator="equal">
      <formula>"Media"</formula>
    </cfRule>
    <cfRule type="cellIs" dxfId="65" priority="202" operator="equal">
      <formula>"Baja"</formula>
    </cfRule>
    <cfRule type="cellIs" dxfId="64" priority="203" operator="equal">
      <formula>"Muy Baja"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88" operator="equal">
      <formula>"Catastrófico"</formula>
    </cfRule>
    <cfRule type="cellIs" dxfId="61" priority="489" operator="equal">
      <formula>"Mayor"</formula>
    </cfRule>
    <cfRule type="cellIs" dxfId="60" priority="490" operator="equal">
      <formula>"Moderado"</formula>
    </cfRule>
    <cfRule type="cellIs" dxfId="59" priority="491" operator="equal">
      <formula>"Menor"</formula>
    </cfRule>
    <cfRule type="cellIs" dxfId="58" priority="492" operator="equal">
      <formula>"Leve"</formula>
    </cfRule>
  </conditionalFormatting>
  <conditionalFormatting sqref="N12">
    <cfRule type="cellIs" dxfId="57" priority="484" operator="equal">
      <formula>"Extremo"</formula>
    </cfRule>
    <cfRule type="cellIs" dxfId="56" priority="485" operator="equal">
      <formula>"Alto"</formula>
    </cfRule>
    <cfRule type="cellIs" dxfId="55" priority="486" operator="equal">
      <formula>"Moderado"</formula>
    </cfRule>
    <cfRule type="cellIs" dxfId="54" priority="487" operator="equal">
      <formula>"Bajo"</formula>
    </cfRule>
  </conditionalFormatting>
  <conditionalFormatting sqref="N18">
    <cfRule type="cellIs" dxfId="53" priority="414" operator="equal">
      <formula>"Extremo"</formula>
    </cfRule>
    <cfRule type="cellIs" dxfId="52" priority="415" operator="equal">
      <formula>"Alto"</formula>
    </cfRule>
    <cfRule type="cellIs" dxfId="51" priority="416" operator="equal">
      <formula>"Moderado"</formula>
    </cfRule>
    <cfRule type="cellIs" dxfId="50" priority="417" operator="equal">
      <formula>"Bajo"</formula>
    </cfRule>
  </conditionalFormatting>
  <conditionalFormatting sqref="N24">
    <cfRule type="cellIs" dxfId="49" priority="386" operator="equal">
      <formula>"Extremo"</formula>
    </cfRule>
    <cfRule type="cellIs" dxfId="48" priority="387" operator="equal">
      <formula>"Alto"</formula>
    </cfRule>
    <cfRule type="cellIs" dxfId="47" priority="388" operator="equal">
      <formula>"Moderado"</formula>
    </cfRule>
    <cfRule type="cellIs" dxfId="46" priority="389" operator="equal">
      <formula>"Bajo"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0" operator="equal">
      <formula>"Extremo"</formula>
    </cfRule>
    <cfRule type="cellIs" dxfId="40" priority="331" operator="equal">
      <formula>"Alto"</formula>
    </cfRule>
    <cfRule type="cellIs" dxfId="39" priority="332" operator="equal">
      <formula>"Moderado"</formula>
    </cfRule>
    <cfRule type="cellIs" dxfId="38" priority="333" operator="equal">
      <formula>"Bajo"</formula>
    </cfRule>
  </conditionalFormatting>
  <conditionalFormatting sqref="N42">
    <cfRule type="cellIs" dxfId="37" priority="302" operator="equal">
      <formula>"Extremo"</formula>
    </cfRule>
    <cfRule type="cellIs" dxfId="36" priority="303" operator="equal">
      <formula>"Alto"</formula>
    </cfRule>
    <cfRule type="cellIs" dxfId="35" priority="304" operator="equal">
      <formula>"Moderado"</formula>
    </cfRule>
    <cfRule type="cellIs" dxfId="34" priority="305" operator="equal">
      <formula>"Bajo"</formula>
    </cfRule>
  </conditionalFormatting>
  <conditionalFormatting sqref="N48">
    <cfRule type="cellIs" dxfId="33" priority="274" operator="equal">
      <formula>"Extremo"</formula>
    </cfRule>
    <cfRule type="cellIs" dxfId="32" priority="275" operator="equal">
      <formula>"Alto"</formula>
    </cfRule>
    <cfRule type="cellIs" dxfId="31" priority="276" operator="equal">
      <formula>"Moderado"</formula>
    </cfRule>
    <cfRule type="cellIs" dxfId="30" priority="277" operator="equal">
      <formula>"Bajo"</formula>
    </cfRule>
  </conditionalFormatting>
  <conditionalFormatting sqref="N54">
    <cfRule type="cellIs" dxfId="29" priority="246" operator="equal">
      <formula>"Extremo"</formula>
    </cfRule>
    <cfRule type="cellIs" dxfId="28" priority="247" operator="equal">
      <formula>"Alto"</formula>
    </cfRule>
    <cfRule type="cellIs" dxfId="27" priority="248" operator="equal">
      <formula>"Moderado"</formula>
    </cfRule>
    <cfRule type="cellIs" dxfId="26" priority="249" operator="equal">
      <formula>"Bajo"</formula>
    </cfRule>
  </conditionalFormatting>
  <conditionalFormatting sqref="N60">
    <cfRule type="cellIs" dxfId="25" priority="218" operator="equal">
      <formula>"Extremo"</formula>
    </cfRule>
    <cfRule type="cellIs" dxfId="24" priority="219" operator="equal">
      <formula>"Alto"</formula>
    </cfRule>
    <cfRule type="cellIs" dxfId="23" priority="220" operator="equal">
      <formula>"Moderado"</formula>
    </cfRule>
    <cfRule type="cellIs" dxfId="22" priority="221" operator="equal">
      <formula>"Bajo"</formula>
    </cfRule>
  </conditionalFormatting>
  <conditionalFormatting sqref="N66">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2:Y71">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2:AA71">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2:AC71">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IF(OR(AD13='Opciones Tratamiento'!$B$2,AD13='Opciones Tratamiento'!$B$3,AD13='Opciones Tratamiento'!$B$4),ISBLANK(AD13),ISTEXT(AD13))</xm:f>
          </x14:formula1>
          <xm:sqref>AE13:AE17 AE19:AE23 AE25:AE71</xm:sqref>
        </x14:dataValidation>
        <x14:dataValidation type="custom" allowBlank="1" showInputMessage="1" showErrorMessage="1" error="Recuerde que las acciones se generan bajo la medida de mitigar el riesgo" xr:uid="{00000000-0002-0000-0100-00000B000000}">
          <x14:formula1>
            <xm:f>IF(OR(AD13='Opciones Tratamiento'!$B$2,AD13='Opciones Tratamiento'!$B$3,AD13='Opciones Tratamiento'!$B$4),ISBLANK(AD13),ISTEXT(AD13))</xm:f>
          </x14:formula1>
          <xm:sqref>AF13:AF17 AF19:AF23 AF25:AF71</xm:sqref>
        </x14:dataValidation>
        <x14:dataValidation type="custom" allowBlank="1" showInputMessage="1" showErrorMessage="1" error="Recuerde que las acciones se generan bajo la medida de mitigar el riesgo" xr:uid="{00000000-0002-0000-0100-00000C000000}">
          <x14:formula1>
            <xm:f>IF(OR(AD13='Opciones Tratamiento'!$B$2,AD13='Opciones Tratamiento'!$B$3,AD13='Opciones Tratamiento'!$B$4),ISBLANK(AD13),ISTEXT(AD13))</xm:f>
          </x14:formula1>
          <xm:sqref>AG13:AH17 AG19:AH23 AG25:AH71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05" t="s">
        <v>138</v>
      </c>
      <c r="C2" s="305"/>
      <c r="D2" s="305"/>
      <c r="E2" s="305"/>
      <c r="F2" s="305"/>
      <c r="G2" s="305"/>
      <c r="H2" s="305"/>
      <c r="I2" s="305"/>
      <c r="J2" s="342" t="s">
        <v>21</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05"/>
      <c r="C3" s="305"/>
      <c r="D3" s="305"/>
      <c r="E3" s="305"/>
      <c r="F3" s="305"/>
      <c r="G3" s="305"/>
      <c r="H3" s="305"/>
      <c r="I3" s="305"/>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05"/>
      <c r="C4" s="305"/>
      <c r="D4" s="305"/>
      <c r="E4" s="305"/>
      <c r="F4" s="305"/>
      <c r="G4" s="305"/>
      <c r="H4" s="305"/>
      <c r="I4" s="305"/>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53" t="s">
        <v>139</v>
      </c>
      <c r="C6" s="353"/>
      <c r="D6" s="354"/>
      <c r="E6" s="343" t="s">
        <v>140</v>
      </c>
      <c r="F6" s="344"/>
      <c r="G6" s="344"/>
      <c r="H6" s="344"/>
      <c r="I6" s="345"/>
      <c r="J6" s="339" t="str">
        <f>IF(AND('Mapa de Riesgos'!$H$12="Muy Alta",'Mapa de Riesgos'!$L$12="Leve"),CONCATENATE("R",'Mapa de Riesgos'!$A$12),"")</f>
        <v/>
      </c>
      <c r="K6" s="340"/>
      <c r="L6" s="340" t="str">
        <f>IF(AND('Mapa de Riesgos'!$H$18="Muy Alta",'Mapa de Riesgos'!$L$18="Leve"),CONCATENATE("R",'Mapa de Riesgos'!$A$18),"")</f>
        <v/>
      </c>
      <c r="M6" s="340"/>
      <c r="N6" s="340" t="str">
        <f>IF(AND('Mapa de Riesgos'!$H$24="Muy Alta",'Mapa de Riesgos'!$L$24="Leve"),CONCATENATE("R",'Mapa de Riesgos'!$A$24),"")</f>
        <v/>
      </c>
      <c r="O6" s="341"/>
      <c r="P6" s="339" t="str">
        <f>IF(AND('Mapa de Riesgos'!$H$12="Muy Alta",'Mapa de Riesgos'!$L$12="Menor"),CONCATENATE("R",'Mapa de Riesgos'!$A$12),"")</f>
        <v/>
      </c>
      <c r="Q6" s="340"/>
      <c r="R6" s="340" t="str">
        <f>IF(AND('Mapa de Riesgos'!$H$18="Muy Alta",'Mapa de Riesgos'!$L$18="Menor"),CONCATENATE("R",'Mapa de Riesgos'!$A$18),"")</f>
        <v/>
      </c>
      <c r="S6" s="340"/>
      <c r="T6" s="340" t="str">
        <f>IF(AND('Mapa de Riesgos'!$H$24="Muy Alta",'Mapa de Riesgos'!$L$24="Menor"),CONCATENATE("R",'Mapa de Riesgos'!$A$24),"")</f>
        <v/>
      </c>
      <c r="U6" s="341"/>
      <c r="V6" s="339" t="str">
        <f>IF(AND('Mapa de Riesgos'!$H$12="Muy Alta",'Mapa de Riesgos'!$L$12="Moderado"),CONCATENATE("R",'Mapa de Riesgos'!$A$12),"")</f>
        <v/>
      </c>
      <c r="W6" s="340"/>
      <c r="X6" s="340" t="str">
        <f>IF(AND('Mapa de Riesgos'!$H$18="Muy Alta",'Mapa de Riesgos'!$L$18="Moderado"),CONCATENATE("R",'Mapa de Riesgos'!$A$18),"")</f>
        <v/>
      </c>
      <c r="Y6" s="340"/>
      <c r="Z6" s="340" t="str">
        <f>IF(AND('Mapa de Riesgos'!$H$24="Muy Alta",'Mapa de Riesgos'!$L$24="Moderado"),CONCATENATE("R",'Mapa de Riesgos'!$A$24),"")</f>
        <v/>
      </c>
      <c r="AA6" s="341"/>
      <c r="AB6" s="339" t="str">
        <f>IF(AND('Mapa de Riesgos'!$H$12="Muy Alta",'Mapa de Riesgos'!$L$12="Mayor"),CONCATENATE("R",'Mapa de Riesgos'!$A$12),"")</f>
        <v/>
      </c>
      <c r="AC6" s="340"/>
      <c r="AD6" s="340" t="str">
        <f>IF(AND('Mapa de Riesgos'!$H$18="Muy Alta",'Mapa de Riesgos'!$L$18="Mayor"),CONCATENATE("R",'Mapa de Riesgos'!$A$18),"")</f>
        <v/>
      </c>
      <c r="AE6" s="340"/>
      <c r="AF6" s="340" t="str">
        <f>IF(AND('Mapa de Riesgos'!$H$24="Muy Alta",'Mapa de Riesgos'!$L$24="Mayor"),CONCATENATE("R",'Mapa de Riesgos'!$A$24),"")</f>
        <v/>
      </c>
      <c r="AG6" s="341"/>
      <c r="AH6" s="330" t="str">
        <f>IF(AND('Mapa de Riesgos'!$H$12="Muy Alta",'Mapa de Riesgos'!$L$12="Catastrófico"),CONCATENATE("R",'Mapa de Riesgos'!$A$12),"")</f>
        <v/>
      </c>
      <c r="AI6" s="331"/>
      <c r="AJ6" s="331" t="str">
        <f>IF(AND('Mapa de Riesgos'!$H$18="Muy Alta",'Mapa de Riesgos'!$L$18="Catastrófico"),CONCATENATE("R",'Mapa de Riesgos'!$A$18),"")</f>
        <v/>
      </c>
      <c r="AK6" s="331"/>
      <c r="AL6" s="331" t="str">
        <f>IF(AND('Mapa de Riesgos'!$H$24="Muy Alta",'Mapa de Riesgos'!$L$24="Catastrófico"),CONCATENATE("R",'Mapa de Riesgos'!$A$24),"")</f>
        <v/>
      </c>
      <c r="AM6" s="332"/>
      <c r="AO6" s="355" t="s">
        <v>141</v>
      </c>
      <c r="AP6" s="356"/>
      <c r="AQ6" s="356"/>
      <c r="AR6" s="356"/>
      <c r="AS6" s="356"/>
      <c r="AT6" s="357"/>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53"/>
      <c r="C7" s="353"/>
      <c r="D7" s="354"/>
      <c r="E7" s="346"/>
      <c r="F7" s="347"/>
      <c r="G7" s="347"/>
      <c r="H7" s="347"/>
      <c r="I7" s="348"/>
      <c r="J7" s="333"/>
      <c r="K7" s="334"/>
      <c r="L7" s="334"/>
      <c r="M7" s="334"/>
      <c r="N7" s="334"/>
      <c r="O7" s="335"/>
      <c r="P7" s="333"/>
      <c r="Q7" s="334"/>
      <c r="R7" s="334"/>
      <c r="S7" s="334"/>
      <c r="T7" s="334"/>
      <c r="U7" s="335"/>
      <c r="V7" s="333"/>
      <c r="W7" s="334"/>
      <c r="X7" s="334"/>
      <c r="Y7" s="334"/>
      <c r="Z7" s="334"/>
      <c r="AA7" s="335"/>
      <c r="AB7" s="333"/>
      <c r="AC7" s="334"/>
      <c r="AD7" s="334"/>
      <c r="AE7" s="334"/>
      <c r="AF7" s="334"/>
      <c r="AG7" s="335"/>
      <c r="AH7" s="324"/>
      <c r="AI7" s="325"/>
      <c r="AJ7" s="325"/>
      <c r="AK7" s="325"/>
      <c r="AL7" s="325"/>
      <c r="AM7" s="326"/>
      <c r="AN7" s="55"/>
      <c r="AO7" s="358"/>
      <c r="AP7" s="359"/>
      <c r="AQ7" s="359"/>
      <c r="AR7" s="359"/>
      <c r="AS7" s="359"/>
      <c r="AT7" s="360"/>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53"/>
      <c r="C8" s="353"/>
      <c r="D8" s="354"/>
      <c r="E8" s="346"/>
      <c r="F8" s="347"/>
      <c r="G8" s="347"/>
      <c r="H8" s="347"/>
      <c r="I8" s="348"/>
      <c r="J8" s="333" t="str">
        <f>IF(AND('Mapa de Riesgos'!$H$30="Muy Alta",'Mapa de Riesgos'!$L$30="Leve"),CONCATENATE("R",'Mapa de Riesgos'!$A$30),"")</f>
        <v/>
      </c>
      <c r="K8" s="334"/>
      <c r="L8" s="334" t="str">
        <f>IF(AND('Mapa de Riesgos'!$H$36="Muy Alta",'Mapa de Riesgos'!$L$36="Leve"),CONCATENATE("R",'Mapa de Riesgos'!$A$36),"")</f>
        <v/>
      </c>
      <c r="M8" s="334"/>
      <c r="N8" s="334" t="str">
        <f>IF(AND('Mapa de Riesgos'!$H$42="Muy Alta",'Mapa de Riesgos'!$L$42="Leve"),CONCATENATE("R",'Mapa de Riesgos'!$A$42),"")</f>
        <v/>
      </c>
      <c r="O8" s="335"/>
      <c r="P8" s="333" t="str">
        <f>IF(AND('Mapa de Riesgos'!$H$30="Muy Alta",'Mapa de Riesgos'!$L$30="Menor"),CONCATENATE("R",'Mapa de Riesgos'!$A$30),"")</f>
        <v/>
      </c>
      <c r="Q8" s="334"/>
      <c r="R8" s="334" t="str">
        <f>IF(AND('Mapa de Riesgos'!$H$36="Muy Alta",'Mapa de Riesgos'!$L$36="Menor"),CONCATENATE("R",'Mapa de Riesgos'!$A$36),"")</f>
        <v/>
      </c>
      <c r="S8" s="334"/>
      <c r="T8" s="334" t="str">
        <f>IF(AND('Mapa de Riesgos'!$H$42="Muy Alta",'Mapa de Riesgos'!$L$42="Menor"),CONCATENATE("R",'Mapa de Riesgos'!$A$42),"")</f>
        <v/>
      </c>
      <c r="U8" s="335"/>
      <c r="V8" s="333" t="str">
        <f>IF(AND('Mapa de Riesgos'!$H$30="Muy Alta",'Mapa de Riesgos'!$L$30="Moderado"),CONCATENATE("R",'Mapa de Riesgos'!$A$30),"")</f>
        <v/>
      </c>
      <c r="W8" s="334"/>
      <c r="X8" s="334" t="str">
        <f>IF(AND('Mapa de Riesgos'!$H$36="Muy Alta",'Mapa de Riesgos'!$L$36="Moderado"),CONCATENATE("R",'Mapa de Riesgos'!$A$36),"")</f>
        <v/>
      </c>
      <c r="Y8" s="334"/>
      <c r="Z8" s="334" t="str">
        <f>IF(AND('Mapa de Riesgos'!$H$42="Muy Alta",'Mapa de Riesgos'!$L$42="Moderado"),CONCATENATE("R",'Mapa de Riesgos'!$A$42),"")</f>
        <v/>
      </c>
      <c r="AA8" s="335"/>
      <c r="AB8" s="333" t="str">
        <f>IF(AND('Mapa de Riesgos'!$H$30="Muy Alta",'Mapa de Riesgos'!$L$30="Mayor"),CONCATENATE("R",'Mapa de Riesgos'!$A$30),"")</f>
        <v/>
      </c>
      <c r="AC8" s="334"/>
      <c r="AD8" s="334" t="str">
        <f>IF(AND('Mapa de Riesgos'!$H$36="Muy Alta",'Mapa de Riesgos'!$L$36="Mayor"),CONCATENATE("R",'Mapa de Riesgos'!$A$36),"")</f>
        <v/>
      </c>
      <c r="AE8" s="334"/>
      <c r="AF8" s="334" t="str">
        <f>IF(AND('Mapa de Riesgos'!$H$42="Muy Alta",'Mapa de Riesgos'!$L$42="Mayor"),CONCATENATE("R",'Mapa de Riesgos'!$A$42),"")</f>
        <v/>
      </c>
      <c r="AG8" s="335"/>
      <c r="AH8" s="324" t="str">
        <f>IF(AND('Mapa de Riesgos'!$H$30="Muy Alta",'Mapa de Riesgos'!$L$30="Catastrófico"),CONCATENATE("R",'Mapa de Riesgos'!$A$30),"")</f>
        <v/>
      </c>
      <c r="AI8" s="325"/>
      <c r="AJ8" s="325" t="str">
        <f>IF(AND('Mapa de Riesgos'!$H$36="Muy Alta",'Mapa de Riesgos'!$L$36="Catastrófico"),CONCATENATE("R",'Mapa de Riesgos'!$A$36),"")</f>
        <v/>
      </c>
      <c r="AK8" s="325"/>
      <c r="AL8" s="325" t="str">
        <f>IF(AND('Mapa de Riesgos'!$H$42="Muy Alta",'Mapa de Riesgos'!$L$42="Catastrófico"),CONCATENATE("R",'Mapa de Riesgos'!$A$42),"")</f>
        <v/>
      </c>
      <c r="AM8" s="326"/>
      <c r="AN8" s="55"/>
      <c r="AO8" s="358"/>
      <c r="AP8" s="359"/>
      <c r="AQ8" s="359"/>
      <c r="AR8" s="359"/>
      <c r="AS8" s="359"/>
      <c r="AT8" s="360"/>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53"/>
      <c r="C9" s="353"/>
      <c r="D9" s="354"/>
      <c r="E9" s="346"/>
      <c r="F9" s="347"/>
      <c r="G9" s="347"/>
      <c r="H9" s="347"/>
      <c r="I9" s="348"/>
      <c r="J9" s="333"/>
      <c r="K9" s="334"/>
      <c r="L9" s="334"/>
      <c r="M9" s="334"/>
      <c r="N9" s="334"/>
      <c r="O9" s="335"/>
      <c r="P9" s="333"/>
      <c r="Q9" s="334"/>
      <c r="R9" s="334"/>
      <c r="S9" s="334"/>
      <c r="T9" s="334"/>
      <c r="U9" s="335"/>
      <c r="V9" s="333"/>
      <c r="W9" s="334"/>
      <c r="X9" s="334"/>
      <c r="Y9" s="334"/>
      <c r="Z9" s="334"/>
      <c r="AA9" s="335"/>
      <c r="AB9" s="333"/>
      <c r="AC9" s="334"/>
      <c r="AD9" s="334"/>
      <c r="AE9" s="334"/>
      <c r="AF9" s="334"/>
      <c r="AG9" s="335"/>
      <c r="AH9" s="324"/>
      <c r="AI9" s="325"/>
      <c r="AJ9" s="325"/>
      <c r="AK9" s="325"/>
      <c r="AL9" s="325"/>
      <c r="AM9" s="326"/>
      <c r="AN9" s="55"/>
      <c r="AO9" s="358"/>
      <c r="AP9" s="359"/>
      <c r="AQ9" s="359"/>
      <c r="AR9" s="359"/>
      <c r="AS9" s="359"/>
      <c r="AT9" s="360"/>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53"/>
      <c r="C10" s="353"/>
      <c r="D10" s="354"/>
      <c r="E10" s="346"/>
      <c r="F10" s="347"/>
      <c r="G10" s="347"/>
      <c r="H10" s="347"/>
      <c r="I10" s="348"/>
      <c r="J10" s="333" t="str">
        <f>IF(AND('Mapa de Riesgos'!$H$48="Muy Alta",'Mapa de Riesgos'!$L$48="Leve"),CONCATENATE("R",'Mapa de Riesgos'!$A$48),"")</f>
        <v/>
      </c>
      <c r="K10" s="334"/>
      <c r="L10" s="334" t="str">
        <f>IF(AND('Mapa de Riesgos'!$H$54="Muy Alta",'Mapa de Riesgos'!$L$54="Leve"),CONCATENATE("R",'Mapa de Riesgos'!$A$54),"")</f>
        <v/>
      </c>
      <c r="M10" s="334"/>
      <c r="N10" s="334" t="str">
        <f>IF(AND('Mapa de Riesgos'!$H$60="Muy Alta",'Mapa de Riesgos'!$L$60="Leve"),CONCATENATE("R",'Mapa de Riesgos'!$A$60),"")</f>
        <v/>
      </c>
      <c r="O10" s="335"/>
      <c r="P10" s="333" t="str">
        <f>IF(AND('Mapa de Riesgos'!$H$48="Muy Alta",'Mapa de Riesgos'!$L$48="Menor"),CONCATENATE("R",'Mapa de Riesgos'!$A$48),"")</f>
        <v/>
      </c>
      <c r="Q10" s="334"/>
      <c r="R10" s="334" t="str">
        <f>IF(AND('Mapa de Riesgos'!$H$54="Muy Alta",'Mapa de Riesgos'!$L$54="Menor"),CONCATENATE("R",'Mapa de Riesgos'!$A$54),"")</f>
        <v/>
      </c>
      <c r="S10" s="334"/>
      <c r="T10" s="334" t="str">
        <f>IF(AND('Mapa de Riesgos'!$H$60="Muy Alta",'Mapa de Riesgos'!$L$60="Menor"),CONCATENATE("R",'Mapa de Riesgos'!$A$60),"")</f>
        <v/>
      </c>
      <c r="U10" s="335"/>
      <c r="V10" s="333" t="str">
        <f>IF(AND('Mapa de Riesgos'!$H$48="Muy Alta",'Mapa de Riesgos'!$L$48="Moderado"),CONCATENATE("R",'Mapa de Riesgos'!$A$48),"")</f>
        <v/>
      </c>
      <c r="W10" s="334"/>
      <c r="X10" s="334" t="str">
        <f>IF(AND('Mapa de Riesgos'!$H$54="Muy Alta",'Mapa de Riesgos'!$L$54="Moderado"),CONCATENATE("R",'Mapa de Riesgos'!$A$54),"")</f>
        <v/>
      </c>
      <c r="Y10" s="334"/>
      <c r="Z10" s="334" t="str">
        <f>IF(AND('Mapa de Riesgos'!$H$60="Muy Alta",'Mapa de Riesgos'!$L$60="Moderado"),CONCATENATE("R",'Mapa de Riesgos'!$A$60),"")</f>
        <v/>
      </c>
      <c r="AA10" s="335"/>
      <c r="AB10" s="333" t="str">
        <f>IF(AND('Mapa de Riesgos'!$H$48="Muy Alta",'Mapa de Riesgos'!$L$48="Mayor"),CONCATENATE("R",'Mapa de Riesgos'!$A$48),"")</f>
        <v/>
      </c>
      <c r="AC10" s="334"/>
      <c r="AD10" s="334" t="str">
        <f>IF(AND('Mapa de Riesgos'!$H$54="Muy Alta",'Mapa de Riesgos'!$L$54="Mayor"),CONCATENATE("R",'Mapa de Riesgos'!$A$54),"")</f>
        <v/>
      </c>
      <c r="AE10" s="334"/>
      <c r="AF10" s="334" t="str">
        <f>IF(AND('Mapa de Riesgos'!$H$60="Muy Alta",'Mapa de Riesgos'!$L$60="Mayor"),CONCATENATE("R",'Mapa de Riesgos'!$A$60),"")</f>
        <v/>
      </c>
      <c r="AG10" s="335"/>
      <c r="AH10" s="324" t="str">
        <f>IF(AND('Mapa de Riesgos'!$H$48="Muy Alta",'Mapa de Riesgos'!$L$48="Catastrófico"),CONCATENATE("R",'Mapa de Riesgos'!$A$48),"")</f>
        <v/>
      </c>
      <c r="AI10" s="325"/>
      <c r="AJ10" s="325" t="str">
        <f>IF(AND('Mapa de Riesgos'!$H$54="Muy Alta",'Mapa de Riesgos'!$L$54="Catastrófico"),CONCATENATE("R",'Mapa de Riesgos'!$A$54),"")</f>
        <v/>
      </c>
      <c r="AK10" s="325"/>
      <c r="AL10" s="325" t="str">
        <f>IF(AND('Mapa de Riesgos'!$H$60="Muy Alta",'Mapa de Riesgos'!$L$60="Catastrófico"),CONCATENATE("R",'Mapa de Riesgos'!$A$60),"")</f>
        <v/>
      </c>
      <c r="AM10" s="326"/>
      <c r="AN10" s="55"/>
      <c r="AO10" s="358"/>
      <c r="AP10" s="359"/>
      <c r="AQ10" s="359"/>
      <c r="AR10" s="359"/>
      <c r="AS10" s="359"/>
      <c r="AT10" s="360"/>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53"/>
      <c r="C11" s="353"/>
      <c r="D11" s="354"/>
      <c r="E11" s="346"/>
      <c r="F11" s="347"/>
      <c r="G11" s="347"/>
      <c r="H11" s="347"/>
      <c r="I11" s="348"/>
      <c r="J11" s="333"/>
      <c r="K11" s="334"/>
      <c r="L11" s="334"/>
      <c r="M11" s="334"/>
      <c r="N11" s="334"/>
      <c r="O11" s="335"/>
      <c r="P11" s="333"/>
      <c r="Q11" s="334"/>
      <c r="R11" s="334"/>
      <c r="S11" s="334"/>
      <c r="T11" s="334"/>
      <c r="U11" s="335"/>
      <c r="V11" s="333"/>
      <c r="W11" s="334"/>
      <c r="X11" s="334"/>
      <c r="Y11" s="334"/>
      <c r="Z11" s="334"/>
      <c r="AA11" s="335"/>
      <c r="AB11" s="333"/>
      <c r="AC11" s="334"/>
      <c r="AD11" s="334"/>
      <c r="AE11" s="334"/>
      <c r="AF11" s="334"/>
      <c r="AG11" s="335"/>
      <c r="AH11" s="324"/>
      <c r="AI11" s="325"/>
      <c r="AJ11" s="325"/>
      <c r="AK11" s="325"/>
      <c r="AL11" s="325"/>
      <c r="AM11" s="326"/>
      <c r="AN11" s="55"/>
      <c r="AO11" s="358"/>
      <c r="AP11" s="359"/>
      <c r="AQ11" s="359"/>
      <c r="AR11" s="359"/>
      <c r="AS11" s="359"/>
      <c r="AT11" s="360"/>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53"/>
      <c r="C12" s="353"/>
      <c r="D12" s="354"/>
      <c r="E12" s="346"/>
      <c r="F12" s="347"/>
      <c r="G12" s="347"/>
      <c r="H12" s="347"/>
      <c r="I12" s="348"/>
      <c r="J12" s="333" t="str">
        <f>IF(AND('Mapa de Riesgos'!$H$66="Muy Alta",'Mapa de Riesgos'!$L$66="Leve"),CONCATENATE("R",'Mapa de Riesgos'!$A$66),"")</f>
        <v/>
      </c>
      <c r="K12" s="334"/>
      <c r="L12" s="334" t="str">
        <f>IF(AND('Mapa de Riesgos'!$H$72="Muy Alta",'Mapa de Riesgos'!$L$72="Leve"),CONCATENATE("R",'Mapa de Riesgos'!$A$72),"")</f>
        <v/>
      </c>
      <c r="M12" s="334"/>
      <c r="N12" s="334" t="str">
        <f>IF(AND('Mapa de Riesgos'!$H$78="Muy Alta",'Mapa de Riesgos'!$L$78="Leve"),CONCATENATE("R",'Mapa de Riesgos'!$A$78),"")</f>
        <v/>
      </c>
      <c r="O12" s="335"/>
      <c r="P12" s="333" t="str">
        <f>IF(AND('Mapa de Riesgos'!$H$66="Muy Alta",'Mapa de Riesgos'!$L$66="Menor"),CONCATENATE("R",'Mapa de Riesgos'!$A$66),"")</f>
        <v/>
      </c>
      <c r="Q12" s="334"/>
      <c r="R12" s="334" t="str">
        <f>IF(AND('Mapa de Riesgos'!$H$72="Muy Alta",'Mapa de Riesgos'!$L$72="Menor"),CONCATENATE("R",'Mapa de Riesgos'!$A$72),"")</f>
        <v/>
      </c>
      <c r="S12" s="334"/>
      <c r="T12" s="334" t="str">
        <f>IF(AND('Mapa de Riesgos'!$H$78="Muy Alta",'Mapa de Riesgos'!$L$78="Menor"),CONCATENATE("R",'Mapa de Riesgos'!$A$78),"")</f>
        <v/>
      </c>
      <c r="U12" s="335"/>
      <c r="V12" s="333" t="str">
        <f>IF(AND('Mapa de Riesgos'!$H$66="Muy Alta",'Mapa de Riesgos'!$L$66="Moderado"),CONCATENATE("R",'Mapa de Riesgos'!$A$66),"")</f>
        <v/>
      </c>
      <c r="W12" s="334"/>
      <c r="X12" s="334" t="str">
        <f>IF(AND('Mapa de Riesgos'!$H$72="Muy Alta",'Mapa de Riesgos'!$L$72="Moderado"),CONCATENATE("R",'Mapa de Riesgos'!$A$72),"")</f>
        <v/>
      </c>
      <c r="Y12" s="334"/>
      <c r="Z12" s="334" t="str">
        <f>IF(AND('Mapa de Riesgos'!$H$78="Muy Alta",'Mapa de Riesgos'!$L$78="Moderado"),CONCATENATE("R",'Mapa de Riesgos'!$A$78),"")</f>
        <v/>
      </c>
      <c r="AA12" s="335"/>
      <c r="AB12" s="333" t="str">
        <f>IF(AND('Mapa de Riesgos'!$H$66="Muy Alta",'Mapa de Riesgos'!$L$66="Mayor"),CONCATENATE("R",'Mapa de Riesgos'!$A$66),"")</f>
        <v/>
      </c>
      <c r="AC12" s="334"/>
      <c r="AD12" s="334" t="str">
        <f>IF(AND('Mapa de Riesgos'!$H$72="Muy Alta",'Mapa de Riesgos'!$L$72="Mayor"),CONCATENATE("R",'Mapa de Riesgos'!$A$72),"")</f>
        <v/>
      </c>
      <c r="AE12" s="334"/>
      <c r="AF12" s="334" t="str">
        <f>IF(AND('Mapa de Riesgos'!$H$78="Muy Alta",'Mapa de Riesgos'!$L$78="Mayor"),CONCATENATE("R",'Mapa de Riesgos'!$A$78),"")</f>
        <v/>
      </c>
      <c r="AG12" s="335"/>
      <c r="AH12" s="324" t="str">
        <f>IF(AND('Mapa de Riesgos'!$H$66="Muy Alta",'Mapa de Riesgos'!$L$66="Catastrófico"),CONCATENATE("R",'Mapa de Riesgos'!$A$66),"")</f>
        <v/>
      </c>
      <c r="AI12" s="325"/>
      <c r="AJ12" s="325" t="str">
        <f>IF(AND('Mapa de Riesgos'!$H$72="Muy Alta",'Mapa de Riesgos'!$L$72="Catastrófico"),CONCATENATE("R",'Mapa de Riesgos'!$A$72),"")</f>
        <v/>
      </c>
      <c r="AK12" s="325"/>
      <c r="AL12" s="325" t="str">
        <f>IF(AND('Mapa de Riesgos'!$H$78="Muy Alta",'Mapa de Riesgos'!$L$78="Catastrófico"),CONCATENATE("R",'Mapa de Riesgos'!$A$78),"")</f>
        <v/>
      </c>
      <c r="AM12" s="326"/>
      <c r="AN12" s="55"/>
      <c r="AO12" s="358"/>
      <c r="AP12" s="359"/>
      <c r="AQ12" s="359"/>
      <c r="AR12" s="359"/>
      <c r="AS12" s="359"/>
      <c r="AT12" s="360"/>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53"/>
      <c r="C13" s="353"/>
      <c r="D13" s="354"/>
      <c r="E13" s="349"/>
      <c r="F13" s="350"/>
      <c r="G13" s="350"/>
      <c r="H13" s="350"/>
      <c r="I13" s="351"/>
      <c r="J13" s="333"/>
      <c r="K13" s="334"/>
      <c r="L13" s="334"/>
      <c r="M13" s="334"/>
      <c r="N13" s="334"/>
      <c r="O13" s="335"/>
      <c r="P13" s="333"/>
      <c r="Q13" s="334"/>
      <c r="R13" s="334"/>
      <c r="S13" s="334"/>
      <c r="T13" s="334"/>
      <c r="U13" s="335"/>
      <c r="V13" s="333"/>
      <c r="W13" s="334"/>
      <c r="X13" s="334"/>
      <c r="Y13" s="334"/>
      <c r="Z13" s="334"/>
      <c r="AA13" s="335"/>
      <c r="AB13" s="333"/>
      <c r="AC13" s="334"/>
      <c r="AD13" s="334"/>
      <c r="AE13" s="334"/>
      <c r="AF13" s="334"/>
      <c r="AG13" s="335"/>
      <c r="AH13" s="327"/>
      <c r="AI13" s="328"/>
      <c r="AJ13" s="328"/>
      <c r="AK13" s="328"/>
      <c r="AL13" s="328"/>
      <c r="AM13" s="329"/>
      <c r="AN13" s="55"/>
      <c r="AO13" s="361"/>
      <c r="AP13" s="362"/>
      <c r="AQ13" s="362"/>
      <c r="AR13" s="362"/>
      <c r="AS13" s="362"/>
      <c r="AT13" s="363"/>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53"/>
      <c r="C14" s="353"/>
      <c r="D14" s="354"/>
      <c r="E14" s="343" t="s">
        <v>142</v>
      </c>
      <c r="F14" s="344"/>
      <c r="G14" s="344"/>
      <c r="H14" s="344"/>
      <c r="I14" s="344"/>
      <c r="J14" s="321" t="str">
        <f>IF(AND('Mapa de Riesgos'!$H$12="Alta",'Mapa de Riesgos'!$L$12="Leve"),CONCATENATE("R",'Mapa de Riesgos'!$A$12),"")</f>
        <v/>
      </c>
      <c r="K14" s="322"/>
      <c r="L14" s="322" t="str">
        <f>IF(AND('Mapa de Riesgos'!$H$18="Alta",'Mapa de Riesgos'!$L$18="Leve"),CONCATENATE("R",'Mapa de Riesgos'!$A$18),"")</f>
        <v/>
      </c>
      <c r="M14" s="322"/>
      <c r="N14" s="322" t="str">
        <f>IF(AND('Mapa de Riesgos'!$H$24="Alta",'Mapa de Riesgos'!$L$24="Leve"),CONCATENATE("R",'Mapa de Riesgos'!$A$24),"")</f>
        <v/>
      </c>
      <c r="O14" s="323"/>
      <c r="P14" s="321" t="str">
        <f>IF(AND('Mapa de Riesgos'!$H$12="Alta",'Mapa de Riesgos'!$L$12="Menor"),CONCATENATE("R",'Mapa de Riesgos'!$A$12),"")</f>
        <v/>
      </c>
      <c r="Q14" s="322"/>
      <c r="R14" s="322" t="str">
        <f>IF(AND('Mapa de Riesgos'!$H$18="Alta",'Mapa de Riesgos'!$L$18="Menor"),CONCATENATE("R",'Mapa de Riesgos'!$A$18),"")</f>
        <v/>
      </c>
      <c r="S14" s="322"/>
      <c r="T14" s="322" t="str">
        <f>IF(AND('Mapa de Riesgos'!$H$24="Alta",'Mapa de Riesgos'!$L$24="Menor"),CONCATENATE("R",'Mapa de Riesgos'!$A$24),"")</f>
        <v/>
      </c>
      <c r="U14" s="323"/>
      <c r="V14" s="339" t="str">
        <f>IF(AND('Mapa de Riesgos'!$H$12="Alta",'Mapa de Riesgos'!$L$12="Moderado"),CONCATENATE("R",'Mapa de Riesgos'!$A$12),"")</f>
        <v/>
      </c>
      <c r="W14" s="340"/>
      <c r="X14" s="340" t="str">
        <f>IF(AND('Mapa de Riesgos'!$H$18="Alta",'Mapa de Riesgos'!$L$18="Moderado"),CONCATENATE("R",'Mapa de Riesgos'!$A$18),"")</f>
        <v/>
      </c>
      <c r="Y14" s="340"/>
      <c r="Z14" s="340" t="str">
        <f>IF(AND('Mapa de Riesgos'!$H$24="Alta",'Mapa de Riesgos'!$L$24="Moderado"),CONCATENATE("R",'Mapa de Riesgos'!$A$24),"")</f>
        <v/>
      </c>
      <c r="AA14" s="341"/>
      <c r="AB14" s="339" t="str">
        <f>IF(AND('Mapa de Riesgos'!$H$12="Alta",'Mapa de Riesgos'!$L$12="Mayor"),CONCATENATE("R",'Mapa de Riesgos'!$A$12),"")</f>
        <v/>
      </c>
      <c r="AC14" s="340"/>
      <c r="AD14" s="340" t="str">
        <f>IF(AND('Mapa de Riesgos'!$H$18="Alta",'Mapa de Riesgos'!$L$18="Mayor"),CONCATENATE("R",'Mapa de Riesgos'!$A$18),"")</f>
        <v/>
      </c>
      <c r="AE14" s="340"/>
      <c r="AF14" s="340" t="str">
        <f>IF(AND('Mapa de Riesgos'!$H$24="Alta",'Mapa de Riesgos'!$L$24="Mayor"),CONCATENATE("R",'Mapa de Riesgos'!$A$24),"")</f>
        <v/>
      </c>
      <c r="AG14" s="341"/>
      <c r="AH14" s="330" t="str">
        <f>IF(AND('Mapa de Riesgos'!$H$12="Alta",'Mapa de Riesgos'!$L$12="Catastrófico"),CONCATENATE("R",'Mapa de Riesgos'!$A$12),"")</f>
        <v/>
      </c>
      <c r="AI14" s="331"/>
      <c r="AJ14" s="331" t="str">
        <f>IF(AND('Mapa de Riesgos'!$H$18="Alta",'Mapa de Riesgos'!$L$18="Catastrófico"),CONCATENATE("R",'Mapa de Riesgos'!$A$18),"")</f>
        <v/>
      </c>
      <c r="AK14" s="331"/>
      <c r="AL14" s="331" t="str">
        <f>IF(AND('Mapa de Riesgos'!$H$24="Alta",'Mapa de Riesgos'!$L$24="Catastrófico"),CONCATENATE("R",'Mapa de Riesgos'!$A$24),"")</f>
        <v/>
      </c>
      <c r="AM14" s="332"/>
      <c r="AN14" s="55"/>
      <c r="AO14" s="364" t="s">
        <v>143</v>
      </c>
      <c r="AP14" s="365"/>
      <c r="AQ14" s="365"/>
      <c r="AR14" s="365"/>
      <c r="AS14" s="365"/>
      <c r="AT14" s="366"/>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53"/>
      <c r="C15" s="353"/>
      <c r="D15" s="354"/>
      <c r="E15" s="346"/>
      <c r="F15" s="347"/>
      <c r="G15" s="347"/>
      <c r="H15" s="347"/>
      <c r="I15" s="347"/>
      <c r="J15" s="315"/>
      <c r="K15" s="316"/>
      <c r="L15" s="316"/>
      <c r="M15" s="316"/>
      <c r="N15" s="316"/>
      <c r="O15" s="317"/>
      <c r="P15" s="315"/>
      <c r="Q15" s="316"/>
      <c r="R15" s="316"/>
      <c r="S15" s="316"/>
      <c r="T15" s="316"/>
      <c r="U15" s="317"/>
      <c r="V15" s="333"/>
      <c r="W15" s="334"/>
      <c r="X15" s="334"/>
      <c r="Y15" s="334"/>
      <c r="Z15" s="334"/>
      <c r="AA15" s="335"/>
      <c r="AB15" s="333"/>
      <c r="AC15" s="334"/>
      <c r="AD15" s="334"/>
      <c r="AE15" s="334"/>
      <c r="AF15" s="334"/>
      <c r="AG15" s="335"/>
      <c r="AH15" s="324"/>
      <c r="AI15" s="325"/>
      <c r="AJ15" s="325"/>
      <c r="AK15" s="325"/>
      <c r="AL15" s="325"/>
      <c r="AM15" s="326"/>
      <c r="AN15" s="55"/>
      <c r="AO15" s="367"/>
      <c r="AP15" s="368"/>
      <c r="AQ15" s="368"/>
      <c r="AR15" s="368"/>
      <c r="AS15" s="368"/>
      <c r="AT15" s="369"/>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53"/>
      <c r="C16" s="353"/>
      <c r="D16" s="354"/>
      <c r="E16" s="346"/>
      <c r="F16" s="347"/>
      <c r="G16" s="347"/>
      <c r="H16" s="347"/>
      <c r="I16" s="347"/>
      <c r="J16" s="315" t="str">
        <f>IF(AND('Mapa de Riesgos'!$H$30="Alta",'Mapa de Riesgos'!$L$30="Leve"),CONCATENATE("R",'Mapa de Riesgos'!$A$30),"")</f>
        <v/>
      </c>
      <c r="K16" s="316"/>
      <c r="L16" s="316" t="str">
        <f>IF(AND('Mapa de Riesgos'!$H$36="Alta",'Mapa de Riesgos'!$L$36="Leve"),CONCATENATE("R",'Mapa de Riesgos'!$A$36),"")</f>
        <v/>
      </c>
      <c r="M16" s="316"/>
      <c r="N16" s="316" t="str">
        <f>IF(AND('Mapa de Riesgos'!$H$42="Alta",'Mapa de Riesgos'!$L$42="Leve"),CONCATENATE("R",'Mapa de Riesgos'!$A$42),"")</f>
        <v/>
      </c>
      <c r="O16" s="317"/>
      <c r="P16" s="315" t="str">
        <f>IF(AND('Mapa de Riesgos'!$H$30="Alta",'Mapa de Riesgos'!$L$30="Menor"),CONCATENATE("R",'Mapa de Riesgos'!$A$30),"")</f>
        <v/>
      </c>
      <c r="Q16" s="316"/>
      <c r="R16" s="316" t="str">
        <f>IF(AND('Mapa de Riesgos'!$H$36="Alta",'Mapa de Riesgos'!$L$36="Menor"),CONCATENATE("R",'Mapa de Riesgos'!$A$36),"")</f>
        <v/>
      </c>
      <c r="S16" s="316"/>
      <c r="T16" s="316" t="str">
        <f>IF(AND('Mapa de Riesgos'!$H$42="Alta",'Mapa de Riesgos'!$L$42="Menor"),CONCATENATE("R",'Mapa de Riesgos'!$A$42),"")</f>
        <v/>
      </c>
      <c r="U16" s="317"/>
      <c r="V16" s="333" t="str">
        <f>IF(AND('Mapa de Riesgos'!$H$30="Alta",'Mapa de Riesgos'!$L$30="Moderado"),CONCATENATE("R",'Mapa de Riesgos'!$A$30),"")</f>
        <v/>
      </c>
      <c r="W16" s="334"/>
      <c r="X16" s="334" t="str">
        <f>IF(AND('Mapa de Riesgos'!$H$36="Alta",'Mapa de Riesgos'!$L$36="Moderado"),CONCATENATE("R",'Mapa de Riesgos'!$A$36),"")</f>
        <v/>
      </c>
      <c r="Y16" s="334"/>
      <c r="Z16" s="334" t="str">
        <f>IF(AND('Mapa de Riesgos'!$H$42="Alta",'Mapa de Riesgos'!$L$42="Moderado"),CONCATENATE("R",'Mapa de Riesgos'!$A$42),"")</f>
        <v/>
      </c>
      <c r="AA16" s="335"/>
      <c r="AB16" s="333" t="str">
        <f>IF(AND('Mapa de Riesgos'!$H$30="Alta",'Mapa de Riesgos'!$L$30="Mayor"),CONCATENATE("R",'Mapa de Riesgos'!$A$30),"")</f>
        <v/>
      </c>
      <c r="AC16" s="334"/>
      <c r="AD16" s="334" t="str">
        <f>IF(AND('Mapa de Riesgos'!$H$36="Alta",'Mapa de Riesgos'!$L$36="Mayor"),CONCATENATE("R",'Mapa de Riesgos'!$A$36),"")</f>
        <v/>
      </c>
      <c r="AE16" s="334"/>
      <c r="AF16" s="334" t="str">
        <f>IF(AND('Mapa de Riesgos'!$H$42="Alta",'Mapa de Riesgos'!$L$42="Mayor"),CONCATENATE("R",'Mapa de Riesgos'!$A$42),"")</f>
        <v/>
      </c>
      <c r="AG16" s="335"/>
      <c r="AH16" s="324" t="str">
        <f>IF(AND('Mapa de Riesgos'!$H$30="Alta",'Mapa de Riesgos'!$L$30="Catastrófico"),CONCATENATE("R",'Mapa de Riesgos'!$A$30),"")</f>
        <v/>
      </c>
      <c r="AI16" s="325"/>
      <c r="AJ16" s="325" t="str">
        <f>IF(AND('Mapa de Riesgos'!$H$36="Alta",'Mapa de Riesgos'!$L$36="Catastrófico"),CONCATENATE("R",'Mapa de Riesgos'!$A$36),"")</f>
        <v/>
      </c>
      <c r="AK16" s="325"/>
      <c r="AL16" s="325" t="str">
        <f>IF(AND('Mapa de Riesgos'!$H$42="Alta",'Mapa de Riesgos'!$L$42="Catastrófico"),CONCATENATE("R",'Mapa de Riesgos'!$A$42),"")</f>
        <v/>
      </c>
      <c r="AM16" s="326"/>
      <c r="AN16" s="55"/>
      <c r="AO16" s="367"/>
      <c r="AP16" s="368"/>
      <c r="AQ16" s="368"/>
      <c r="AR16" s="368"/>
      <c r="AS16" s="368"/>
      <c r="AT16" s="369"/>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53"/>
      <c r="C17" s="353"/>
      <c r="D17" s="354"/>
      <c r="E17" s="346"/>
      <c r="F17" s="347"/>
      <c r="G17" s="347"/>
      <c r="H17" s="347"/>
      <c r="I17" s="347"/>
      <c r="J17" s="315"/>
      <c r="K17" s="316"/>
      <c r="L17" s="316"/>
      <c r="M17" s="316"/>
      <c r="N17" s="316"/>
      <c r="O17" s="317"/>
      <c r="P17" s="315"/>
      <c r="Q17" s="316"/>
      <c r="R17" s="316"/>
      <c r="S17" s="316"/>
      <c r="T17" s="316"/>
      <c r="U17" s="317"/>
      <c r="V17" s="333"/>
      <c r="W17" s="334"/>
      <c r="X17" s="334"/>
      <c r="Y17" s="334"/>
      <c r="Z17" s="334"/>
      <c r="AA17" s="335"/>
      <c r="AB17" s="333"/>
      <c r="AC17" s="334"/>
      <c r="AD17" s="334"/>
      <c r="AE17" s="334"/>
      <c r="AF17" s="334"/>
      <c r="AG17" s="335"/>
      <c r="AH17" s="324"/>
      <c r="AI17" s="325"/>
      <c r="AJ17" s="325"/>
      <c r="AK17" s="325"/>
      <c r="AL17" s="325"/>
      <c r="AM17" s="326"/>
      <c r="AN17" s="55"/>
      <c r="AO17" s="367"/>
      <c r="AP17" s="368"/>
      <c r="AQ17" s="368"/>
      <c r="AR17" s="368"/>
      <c r="AS17" s="368"/>
      <c r="AT17" s="369"/>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53"/>
      <c r="C18" s="353"/>
      <c r="D18" s="354"/>
      <c r="E18" s="346"/>
      <c r="F18" s="347"/>
      <c r="G18" s="347"/>
      <c r="H18" s="347"/>
      <c r="I18" s="347"/>
      <c r="J18" s="315" t="str">
        <f>IF(AND('Mapa de Riesgos'!$H$48="Alta",'Mapa de Riesgos'!$L$48="Leve"),CONCATENATE("R",'Mapa de Riesgos'!$A$48),"")</f>
        <v/>
      </c>
      <c r="K18" s="316"/>
      <c r="L18" s="316" t="str">
        <f>IF(AND('Mapa de Riesgos'!$H$54="Alta",'Mapa de Riesgos'!$L$54="Leve"),CONCATENATE("R",'Mapa de Riesgos'!$A$54),"")</f>
        <v/>
      </c>
      <c r="M18" s="316"/>
      <c r="N18" s="316" t="str">
        <f>IF(AND('Mapa de Riesgos'!$H$60="Alta",'Mapa de Riesgos'!$L$60="Leve"),CONCATENATE("R",'Mapa de Riesgos'!$A$60),"")</f>
        <v/>
      </c>
      <c r="O18" s="317"/>
      <c r="P18" s="315" t="str">
        <f>IF(AND('Mapa de Riesgos'!$H$48="Alta",'Mapa de Riesgos'!$L$48="Menor"),CONCATENATE("R",'Mapa de Riesgos'!$A$48),"")</f>
        <v/>
      </c>
      <c r="Q18" s="316"/>
      <c r="R18" s="316" t="str">
        <f>IF(AND('Mapa de Riesgos'!$H$54="Alta",'Mapa de Riesgos'!$L$54="Menor"),CONCATENATE("R",'Mapa de Riesgos'!$A$54),"")</f>
        <v/>
      </c>
      <c r="S18" s="316"/>
      <c r="T18" s="316" t="str">
        <f>IF(AND('Mapa de Riesgos'!$H$60="Alta",'Mapa de Riesgos'!$L$60="Menor"),CONCATENATE("R",'Mapa de Riesgos'!$A$60),"")</f>
        <v/>
      </c>
      <c r="U18" s="317"/>
      <c r="V18" s="333" t="str">
        <f>IF(AND('Mapa de Riesgos'!$H$48="Alta",'Mapa de Riesgos'!$L$48="Moderado"),CONCATENATE("R",'Mapa de Riesgos'!$A$48),"")</f>
        <v/>
      </c>
      <c r="W18" s="334"/>
      <c r="X18" s="334" t="str">
        <f>IF(AND('Mapa de Riesgos'!$H$54="Alta",'Mapa de Riesgos'!$L$54="Moderado"),CONCATENATE("R",'Mapa de Riesgos'!$A$54),"")</f>
        <v/>
      </c>
      <c r="Y18" s="334"/>
      <c r="Z18" s="334" t="str">
        <f>IF(AND('Mapa de Riesgos'!$H$60="Alta",'Mapa de Riesgos'!$L$60="Moderado"),CONCATENATE("R",'Mapa de Riesgos'!$A$60),"")</f>
        <v/>
      </c>
      <c r="AA18" s="335"/>
      <c r="AB18" s="333" t="str">
        <f>IF(AND('Mapa de Riesgos'!$H$48="Alta",'Mapa de Riesgos'!$L$48="Mayor"),CONCATENATE("R",'Mapa de Riesgos'!$A$48),"")</f>
        <v/>
      </c>
      <c r="AC18" s="334"/>
      <c r="AD18" s="334" t="str">
        <f>IF(AND('Mapa de Riesgos'!$H$54="Alta",'Mapa de Riesgos'!$L$54="Mayor"),CONCATENATE("R",'Mapa de Riesgos'!$A$54),"")</f>
        <v/>
      </c>
      <c r="AE18" s="334"/>
      <c r="AF18" s="334" t="str">
        <f>IF(AND('Mapa de Riesgos'!$H$60="Alta",'Mapa de Riesgos'!$L$60="Mayor"),CONCATENATE("R",'Mapa de Riesgos'!$A$60),"")</f>
        <v/>
      </c>
      <c r="AG18" s="335"/>
      <c r="AH18" s="324" t="str">
        <f>IF(AND('Mapa de Riesgos'!$H$48="Alta",'Mapa de Riesgos'!$L$48="Catastrófico"),CONCATENATE("R",'Mapa de Riesgos'!$A$48),"")</f>
        <v/>
      </c>
      <c r="AI18" s="325"/>
      <c r="AJ18" s="325" t="str">
        <f>IF(AND('Mapa de Riesgos'!$H$54="Alta",'Mapa de Riesgos'!$L$54="Catastrófico"),CONCATENATE("R",'Mapa de Riesgos'!$A$54),"")</f>
        <v/>
      </c>
      <c r="AK18" s="325"/>
      <c r="AL18" s="325" t="str">
        <f>IF(AND('Mapa de Riesgos'!$H$60="Alta",'Mapa de Riesgos'!$L$60="Catastrófico"),CONCATENATE("R",'Mapa de Riesgos'!$A$60),"")</f>
        <v/>
      </c>
      <c r="AM18" s="326"/>
      <c r="AN18" s="55"/>
      <c r="AO18" s="367"/>
      <c r="AP18" s="368"/>
      <c r="AQ18" s="368"/>
      <c r="AR18" s="368"/>
      <c r="AS18" s="368"/>
      <c r="AT18" s="369"/>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53"/>
      <c r="C19" s="353"/>
      <c r="D19" s="354"/>
      <c r="E19" s="346"/>
      <c r="F19" s="347"/>
      <c r="G19" s="347"/>
      <c r="H19" s="347"/>
      <c r="I19" s="347"/>
      <c r="J19" s="315"/>
      <c r="K19" s="316"/>
      <c r="L19" s="316"/>
      <c r="M19" s="316"/>
      <c r="N19" s="316"/>
      <c r="O19" s="317"/>
      <c r="P19" s="315"/>
      <c r="Q19" s="316"/>
      <c r="R19" s="316"/>
      <c r="S19" s="316"/>
      <c r="T19" s="316"/>
      <c r="U19" s="317"/>
      <c r="V19" s="333"/>
      <c r="W19" s="334"/>
      <c r="X19" s="334"/>
      <c r="Y19" s="334"/>
      <c r="Z19" s="334"/>
      <c r="AA19" s="335"/>
      <c r="AB19" s="333"/>
      <c r="AC19" s="334"/>
      <c r="AD19" s="334"/>
      <c r="AE19" s="334"/>
      <c r="AF19" s="334"/>
      <c r="AG19" s="335"/>
      <c r="AH19" s="324"/>
      <c r="AI19" s="325"/>
      <c r="AJ19" s="325"/>
      <c r="AK19" s="325"/>
      <c r="AL19" s="325"/>
      <c r="AM19" s="326"/>
      <c r="AN19" s="55"/>
      <c r="AO19" s="367"/>
      <c r="AP19" s="368"/>
      <c r="AQ19" s="368"/>
      <c r="AR19" s="368"/>
      <c r="AS19" s="368"/>
      <c r="AT19" s="369"/>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53"/>
      <c r="C20" s="353"/>
      <c r="D20" s="354"/>
      <c r="E20" s="346"/>
      <c r="F20" s="347"/>
      <c r="G20" s="347"/>
      <c r="H20" s="347"/>
      <c r="I20" s="347"/>
      <c r="J20" s="315" t="str">
        <f>IF(AND('Mapa de Riesgos'!$H$66="Alta",'Mapa de Riesgos'!$L$66="Leve"),CONCATENATE("R",'Mapa de Riesgos'!$A$66),"")</f>
        <v/>
      </c>
      <c r="K20" s="316"/>
      <c r="L20" s="316" t="str">
        <f>IF(AND('Mapa de Riesgos'!$H$72="Alta",'Mapa de Riesgos'!$L$72="Leve"),CONCATENATE("R",'Mapa de Riesgos'!$A$72),"")</f>
        <v/>
      </c>
      <c r="M20" s="316"/>
      <c r="N20" s="316" t="str">
        <f>IF(AND('Mapa de Riesgos'!$H$78="Alta",'Mapa de Riesgos'!$L$78="Leve"),CONCATENATE("R",'Mapa de Riesgos'!$A$78),"")</f>
        <v/>
      </c>
      <c r="O20" s="317"/>
      <c r="P20" s="315" t="str">
        <f>IF(AND('Mapa de Riesgos'!$H$66="Alta",'Mapa de Riesgos'!$L$66="Menor"),CONCATENATE("R",'Mapa de Riesgos'!$A$66),"")</f>
        <v/>
      </c>
      <c r="Q20" s="316"/>
      <c r="R20" s="316" t="str">
        <f>IF(AND('Mapa de Riesgos'!$H$72="Alta",'Mapa de Riesgos'!$L$72="Menor"),CONCATENATE("R",'Mapa de Riesgos'!$A$72),"")</f>
        <v/>
      </c>
      <c r="S20" s="316"/>
      <c r="T20" s="316" t="str">
        <f>IF(AND('Mapa de Riesgos'!$H$78="Alta",'Mapa de Riesgos'!$L$78="Menor"),CONCATENATE("R",'Mapa de Riesgos'!$A$78),"")</f>
        <v/>
      </c>
      <c r="U20" s="317"/>
      <c r="V20" s="333" t="str">
        <f>IF(AND('Mapa de Riesgos'!$H$66="Alta",'Mapa de Riesgos'!$L$66="Moderado"),CONCATENATE("R",'Mapa de Riesgos'!$A$66),"")</f>
        <v/>
      </c>
      <c r="W20" s="334"/>
      <c r="X20" s="334" t="str">
        <f>IF(AND('Mapa de Riesgos'!$H$72="Alta",'Mapa de Riesgos'!$L$72="Moderado"),CONCATENATE("R",'Mapa de Riesgos'!$A$72),"")</f>
        <v/>
      </c>
      <c r="Y20" s="334"/>
      <c r="Z20" s="334" t="str">
        <f>IF(AND('Mapa de Riesgos'!$H$78="Alta",'Mapa de Riesgos'!$L$78="Moderado"),CONCATENATE("R",'Mapa de Riesgos'!$A$78),"")</f>
        <v/>
      </c>
      <c r="AA20" s="335"/>
      <c r="AB20" s="333" t="str">
        <f>IF(AND('Mapa de Riesgos'!$H$66="Alta",'Mapa de Riesgos'!$L$66="Mayor"),CONCATENATE("R",'Mapa de Riesgos'!$A$66),"")</f>
        <v/>
      </c>
      <c r="AC20" s="334"/>
      <c r="AD20" s="334" t="str">
        <f>IF(AND('Mapa de Riesgos'!$H$72="Alta",'Mapa de Riesgos'!$L$72="Mayor"),CONCATENATE("R",'Mapa de Riesgos'!$A$72),"")</f>
        <v/>
      </c>
      <c r="AE20" s="334"/>
      <c r="AF20" s="334" t="str">
        <f>IF(AND('Mapa de Riesgos'!$H$78="Alta",'Mapa de Riesgos'!$L$78="Mayor"),CONCATENATE("R",'Mapa de Riesgos'!$A$78),"")</f>
        <v/>
      </c>
      <c r="AG20" s="335"/>
      <c r="AH20" s="324" t="str">
        <f>IF(AND('Mapa de Riesgos'!$H$66="Alta",'Mapa de Riesgos'!$L$66="Catastrófico"),CONCATENATE("R",'Mapa de Riesgos'!$A$66),"")</f>
        <v/>
      </c>
      <c r="AI20" s="325"/>
      <c r="AJ20" s="325" t="str">
        <f>IF(AND('Mapa de Riesgos'!$H$72="Alta",'Mapa de Riesgos'!$L$72="Catastrófico"),CONCATENATE("R",'Mapa de Riesgos'!$A$72),"")</f>
        <v/>
      </c>
      <c r="AK20" s="325"/>
      <c r="AL20" s="325" t="str">
        <f>IF(AND('Mapa de Riesgos'!$H$78="Alta",'Mapa de Riesgos'!$L$78="Catastrófico"),CONCATENATE("R",'Mapa de Riesgos'!$A$78),"")</f>
        <v/>
      </c>
      <c r="AM20" s="326"/>
      <c r="AN20" s="55"/>
      <c r="AO20" s="367"/>
      <c r="AP20" s="368"/>
      <c r="AQ20" s="368"/>
      <c r="AR20" s="368"/>
      <c r="AS20" s="368"/>
      <c r="AT20" s="369"/>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53"/>
      <c r="C21" s="353"/>
      <c r="D21" s="354"/>
      <c r="E21" s="349"/>
      <c r="F21" s="350"/>
      <c r="G21" s="350"/>
      <c r="H21" s="350"/>
      <c r="I21" s="350"/>
      <c r="J21" s="318"/>
      <c r="K21" s="319"/>
      <c r="L21" s="319"/>
      <c r="M21" s="319"/>
      <c r="N21" s="319"/>
      <c r="O21" s="320"/>
      <c r="P21" s="318"/>
      <c r="Q21" s="319"/>
      <c r="R21" s="319"/>
      <c r="S21" s="319"/>
      <c r="T21" s="319"/>
      <c r="U21" s="320"/>
      <c r="V21" s="336"/>
      <c r="W21" s="337"/>
      <c r="X21" s="337"/>
      <c r="Y21" s="337"/>
      <c r="Z21" s="337"/>
      <c r="AA21" s="338"/>
      <c r="AB21" s="336"/>
      <c r="AC21" s="337"/>
      <c r="AD21" s="337"/>
      <c r="AE21" s="337"/>
      <c r="AF21" s="337"/>
      <c r="AG21" s="338"/>
      <c r="AH21" s="327"/>
      <c r="AI21" s="328"/>
      <c r="AJ21" s="328"/>
      <c r="AK21" s="328"/>
      <c r="AL21" s="328"/>
      <c r="AM21" s="329"/>
      <c r="AN21" s="55"/>
      <c r="AO21" s="370"/>
      <c r="AP21" s="371"/>
      <c r="AQ21" s="371"/>
      <c r="AR21" s="371"/>
      <c r="AS21" s="371"/>
      <c r="AT21" s="372"/>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53"/>
      <c r="C22" s="353"/>
      <c r="D22" s="354"/>
      <c r="E22" s="343" t="s">
        <v>144</v>
      </c>
      <c r="F22" s="344"/>
      <c r="G22" s="344"/>
      <c r="H22" s="344"/>
      <c r="I22" s="345"/>
      <c r="J22" s="321" t="str">
        <f>IF(AND('Mapa de Riesgos'!$H$12="Media",'Mapa de Riesgos'!$L$12="Leve"),CONCATENATE("R",'Mapa de Riesgos'!$A$12),"")</f>
        <v/>
      </c>
      <c r="K22" s="322"/>
      <c r="L22" s="322" t="str">
        <f>IF(AND('Mapa de Riesgos'!$H$18="Media",'Mapa de Riesgos'!$L$18="Leve"),CONCATENATE("R",'Mapa de Riesgos'!$A$18),"")</f>
        <v/>
      </c>
      <c r="M22" s="322"/>
      <c r="N22" s="322" t="str">
        <f>IF(AND('Mapa de Riesgos'!$H$24="Media",'Mapa de Riesgos'!$L$24="Leve"),CONCATENATE("R",'Mapa de Riesgos'!$A$24),"")</f>
        <v/>
      </c>
      <c r="O22" s="323"/>
      <c r="P22" s="321" t="str">
        <f>IF(AND('Mapa de Riesgos'!$H$12="Media",'Mapa de Riesgos'!$L$12="Menor"),CONCATENATE("R",'Mapa de Riesgos'!$A$12),"")</f>
        <v/>
      </c>
      <c r="Q22" s="322"/>
      <c r="R22" s="322" t="str">
        <f>IF(AND('Mapa de Riesgos'!$H$18="Media",'Mapa de Riesgos'!$L$18="Menor"),CONCATENATE("R",'Mapa de Riesgos'!$A$18),"")</f>
        <v/>
      </c>
      <c r="S22" s="322"/>
      <c r="T22" s="322" t="str">
        <f>IF(AND('Mapa de Riesgos'!$H$24="Media",'Mapa de Riesgos'!$L$24="Menor"),CONCATENATE("R",'Mapa de Riesgos'!$A$24),"")</f>
        <v/>
      </c>
      <c r="U22" s="323"/>
      <c r="V22" s="321" t="str">
        <f>IF(AND('Mapa de Riesgos'!$H$12="Media",'Mapa de Riesgos'!$L$12="Moderado"),CONCATENATE("R",'Mapa de Riesgos'!$A$12),"")</f>
        <v/>
      </c>
      <c r="W22" s="322"/>
      <c r="X22" s="322" t="str">
        <f>IF(AND('Mapa de Riesgos'!$H$18="Media",'Mapa de Riesgos'!$L$18="Moderado"),CONCATENATE("R",'Mapa de Riesgos'!$A$18),"")</f>
        <v/>
      </c>
      <c r="Y22" s="322"/>
      <c r="Z22" s="322" t="str">
        <f>IF(AND('Mapa de Riesgos'!$H$24="Media",'Mapa de Riesgos'!$L$24="Moderado"),CONCATENATE("R",'Mapa de Riesgos'!$A$24),"")</f>
        <v/>
      </c>
      <c r="AA22" s="323"/>
      <c r="AB22" s="339" t="str">
        <f>IF(AND('Mapa de Riesgos'!$H$12="Media",'Mapa de Riesgos'!$L$12="Mayor"),CONCATENATE("R",'Mapa de Riesgos'!$A$12),"")</f>
        <v>R1</v>
      </c>
      <c r="AC22" s="340"/>
      <c r="AD22" s="340" t="str">
        <f>IF(AND('Mapa de Riesgos'!$H$18="Media",'Mapa de Riesgos'!$L$18="Mayor"),CONCATENATE("R",'Mapa de Riesgos'!$A$18),"")</f>
        <v/>
      </c>
      <c r="AE22" s="340"/>
      <c r="AF22" s="340" t="str">
        <f>IF(AND('Mapa de Riesgos'!$H$24="Media",'Mapa de Riesgos'!$L$24="Mayor"),CONCATENATE("R",'Mapa de Riesgos'!$A$24),"")</f>
        <v/>
      </c>
      <c r="AG22" s="341"/>
      <c r="AH22" s="330" t="str">
        <f>IF(AND('Mapa de Riesgos'!$H$12="Media",'Mapa de Riesgos'!$L$12="Catastrófico"),CONCATENATE("R",'Mapa de Riesgos'!$A$12),"")</f>
        <v/>
      </c>
      <c r="AI22" s="331"/>
      <c r="AJ22" s="331" t="str">
        <f>IF(AND('Mapa de Riesgos'!$H$18="Media",'Mapa de Riesgos'!$L$18="Catastrófico"),CONCATENATE("R",'Mapa de Riesgos'!$A$18),"")</f>
        <v/>
      </c>
      <c r="AK22" s="331"/>
      <c r="AL22" s="331" t="str">
        <f>IF(AND('Mapa de Riesgos'!$H$24="Media",'Mapa de Riesgos'!$L$24="Catastrófico"),CONCATENATE("R",'Mapa de Riesgos'!$A$24),"")</f>
        <v/>
      </c>
      <c r="AM22" s="332"/>
      <c r="AN22" s="55"/>
      <c r="AO22" s="373" t="s">
        <v>145</v>
      </c>
      <c r="AP22" s="374"/>
      <c r="AQ22" s="374"/>
      <c r="AR22" s="374"/>
      <c r="AS22" s="374"/>
      <c r="AT22" s="37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53"/>
      <c r="C23" s="353"/>
      <c r="D23" s="354"/>
      <c r="E23" s="346"/>
      <c r="F23" s="347"/>
      <c r="G23" s="347"/>
      <c r="H23" s="347"/>
      <c r="I23" s="348"/>
      <c r="J23" s="315"/>
      <c r="K23" s="316"/>
      <c r="L23" s="316"/>
      <c r="M23" s="316"/>
      <c r="N23" s="316"/>
      <c r="O23" s="317"/>
      <c r="P23" s="315"/>
      <c r="Q23" s="316"/>
      <c r="R23" s="316"/>
      <c r="S23" s="316"/>
      <c r="T23" s="316"/>
      <c r="U23" s="317"/>
      <c r="V23" s="315"/>
      <c r="W23" s="316"/>
      <c r="X23" s="316"/>
      <c r="Y23" s="316"/>
      <c r="Z23" s="316"/>
      <c r="AA23" s="317"/>
      <c r="AB23" s="333"/>
      <c r="AC23" s="334"/>
      <c r="AD23" s="334"/>
      <c r="AE23" s="334"/>
      <c r="AF23" s="334"/>
      <c r="AG23" s="335"/>
      <c r="AH23" s="324"/>
      <c r="AI23" s="325"/>
      <c r="AJ23" s="325"/>
      <c r="AK23" s="325"/>
      <c r="AL23" s="325"/>
      <c r="AM23" s="326"/>
      <c r="AN23" s="55"/>
      <c r="AO23" s="376"/>
      <c r="AP23" s="377"/>
      <c r="AQ23" s="377"/>
      <c r="AR23" s="377"/>
      <c r="AS23" s="377"/>
      <c r="AT23" s="37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53"/>
      <c r="C24" s="353"/>
      <c r="D24" s="354"/>
      <c r="E24" s="346"/>
      <c r="F24" s="347"/>
      <c r="G24" s="347"/>
      <c r="H24" s="347"/>
      <c r="I24" s="348"/>
      <c r="J24" s="315" t="str">
        <f>IF(AND('Mapa de Riesgos'!$H$30="Media",'Mapa de Riesgos'!$L$30="Leve"),CONCATENATE("R",'Mapa de Riesgos'!$A$30),"")</f>
        <v/>
      </c>
      <c r="K24" s="316"/>
      <c r="L24" s="316" t="str">
        <f>IF(AND('Mapa de Riesgos'!$H$36="Media",'Mapa de Riesgos'!$L$36="Leve"),CONCATENATE("R",'Mapa de Riesgos'!$A$36),"")</f>
        <v/>
      </c>
      <c r="M24" s="316"/>
      <c r="N24" s="316" t="str">
        <f>IF(AND('Mapa de Riesgos'!$H$42="Media",'Mapa de Riesgos'!$L$42="Leve"),CONCATENATE("R",'Mapa de Riesgos'!$A$42),"")</f>
        <v/>
      </c>
      <c r="O24" s="317"/>
      <c r="P24" s="315" t="str">
        <f>IF(AND('Mapa de Riesgos'!$H$30="Media",'Mapa de Riesgos'!$L$30="Menor"),CONCATENATE("R",'Mapa de Riesgos'!$A$30),"")</f>
        <v/>
      </c>
      <c r="Q24" s="316"/>
      <c r="R24" s="316" t="str">
        <f>IF(AND('Mapa de Riesgos'!$H$36="Media",'Mapa de Riesgos'!$L$36="Menor"),CONCATENATE("R",'Mapa de Riesgos'!$A$36),"")</f>
        <v/>
      </c>
      <c r="S24" s="316"/>
      <c r="T24" s="316" t="str">
        <f>IF(AND('Mapa de Riesgos'!$H$42="Media",'Mapa de Riesgos'!$L$42="Menor"),CONCATENATE("R",'Mapa de Riesgos'!$A$42),"")</f>
        <v/>
      </c>
      <c r="U24" s="317"/>
      <c r="V24" s="315" t="str">
        <f>IF(AND('Mapa de Riesgos'!$H$30="Media",'Mapa de Riesgos'!$L$30="Moderado"),CONCATENATE("R",'Mapa de Riesgos'!$A$30),"")</f>
        <v/>
      </c>
      <c r="W24" s="316"/>
      <c r="X24" s="316" t="str">
        <f>IF(AND('Mapa de Riesgos'!$H$36="Media",'Mapa de Riesgos'!$L$36="Moderado"),CONCATENATE("R",'Mapa de Riesgos'!$A$36),"")</f>
        <v/>
      </c>
      <c r="Y24" s="316"/>
      <c r="Z24" s="316" t="str">
        <f>IF(AND('Mapa de Riesgos'!$H$42="Media",'Mapa de Riesgos'!$L$42="Moderado"),CONCATENATE("R",'Mapa de Riesgos'!$A$42),"")</f>
        <v/>
      </c>
      <c r="AA24" s="317"/>
      <c r="AB24" s="333" t="str">
        <f>IF(AND('Mapa de Riesgos'!$H$30="Media",'Mapa de Riesgos'!$L$30="Mayor"),CONCATENATE("R",'Mapa de Riesgos'!$A$30),"")</f>
        <v/>
      </c>
      <c r="AC24" s="334"/>
      <c r="AD24" s="334" t="str">
        <f>IF(AND('Mapa de Riesgos'!$H$36="Media",'Mapa de Riesgos'!$L$36="Mayor"),CONCATENATE("R",'Mapa de Riesgos'!$A$36),"")</f>
        <v/>
      </c>
      <c r="AE24" s="334"/>
      <c r="AF24" s="334" t="str">
        <f>IF(AND('Mapa de Riesgos'!$H$42="Media",'Mapa de Riesgos'!$L$42="Mayor"),CONCATENATE("R",'Mapa de Riesgos'!$A$42),"")</f>
        <v/>
      </c>
      <c r="AG24" s="335"/>
      <c r="AH24" s="324" t="str">
        <f>IF(AND('Mapa de Riesgos'!$H$30="Media",'Mapa de Riesgos'!$L$30="Catastrófico"),CONCATENATE("R",'Mapa de Riesgos'!$A$30),"")</f>
        <v/>
      </c>
      <c r="AI24" s="325"/>
      <c r="AJ24" s="325" t="str">
        <f>IF(AND('Mapa de Riesgos'!$H$36="Media",'Mapa de Riesgos'!$L$36="Catastrófico"),CONCATENATE("R",'Mapa de Riesgos'!$A$36),"")</f>
        <v/>
      </c>
      <c r="AK24" s="325"/>
      <c r="AL24" s="325" t="str">
        <f>IF(AND('Mapa de Riesgos'!$H$42="Media",'Mapa de Riesgos'!$L$42="Catastrófico"),CONCATENATE("R",'Mapa de Riesgos'!$A$42),"")</f>
        <v/>
      </c>
      <c r="AM24" s="326"/>
      <c r="AN24" s="55"/>
      <c r="AO24" s="376"/>
      <c r="AP24" s="377"/>
      <c r="AQ24" s="377"/>
      <c r="AR24" s="377"/>
      <c r="AS24" s="377"/>
      <c r="AT24" s="37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53"/>
      <c r="C25" s="353"/>
      <c r="D25" s="354"/>
      <c r="E25" s="346"/>
      <c r="F25" s="347"/>
      <c r="G25" s="347"/>
      <c r="H25" s="347"/>
      <c r="I25" s="348"/>
      <c r="J25" s="315"/>
      <c r="K25" s="316"/>
      <c r="L25" s="316"/>
      <c r="M25" s="316"/>
      <c r="N25" s="316"/>
      <c r="O25" s="317"/>
      <c r="P25" s="315"/>
      <c r="Q25" s="316"/>
      <c r="R25" s="316"/>
      <c r="S25" s="316"/>
      <c r="T25" s="316"/>
      <c r="U25" s="317"/>
      <c r="V25" s="315"/>
      <c r="W25" s="316"/>
      <c r="X25" s="316"/>
      <c r="Y25" s="316"/>
      <c r="Z25" s="316"/>
      <c r="AA25" s="317"/>
      <c r="AB25" s="333"/>
      <c r="AC25" s="334"/>
      <c r="AD25" s="334"/>
      <c r="AE25" s="334"/>
      <c r="AF25" s="334"/>
      <c r="AG25" s="335"/>
      <c r="AH25" s="324"/>
      <c r="AI25" s="325"/>
      <c r="AJ25" s="325"/>
      <c r="AK25" s="325"/>
      <c r="AL25" s="325"/>
      <c r="AM25" s="326"/>
      <c r="AN25" s="55"/>
      <c r="AO25" s="376"/>
      <c r="AP25" s="377"/>
      <c r="AQ25" s="377"/>
      <c r="AR25" s="377"/>
      <c r="AS25" s="377"/>
      <c r="AT25" s="378"/>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53"/>
      <c r="C26" s="353"/>
      <c r="D26" s="354"/>
      <c r="E26" s="346"/>
      <c r="F26" s="347"/>
      <c r="G26" s="347"/>
      <c r="H26" s="347"/>
      <c r="I26" s="348"/>
      <c r="J26" s="315" t="str">
        <f>IF(AND('Mapa de Riesgos'!$H$48="Media",'Mapa de Riesgos'!$L$48="Leve"),CONCATENATE("R",'Mapa de Riesgos'!$A$48),"")</f>
        <v/>
      </c>
      <c r="K26" s="316"/>
      <c r="L26" s="316" t="str">
        <f>IF(AND('Mapa de Riesgos'!$H$54="Media",'Mapa de Riesgos'!$L$54="Leve"),CONCATENATE("R",'Mapa de Riesgos'!$A$54),"")</f>
        <v/>
      </c>
      <c r="M26" s="316"/>
      <c r="N26" s="316" t="str">
        <f>IF(AND('Mapa de Riesgos'!$H$60="Media",'Mapa de Riesgos'!$L$60="Leve"),CONCATENATE("R",'Mapa de Riesgos'!$A$60),"")</f>
        <v/>
      </c>
      <c r="O26" s="317"/>
      <c r="P26" s="315" t="str">
        <f>IF(AND('Mapa de Riesgos'!$H$48="Media",'Mapa de Riesgos'!$L$48="Menor"),CONCATENATE("R",'Mapa de Riesgos'!$A$48),"")</f>
        <v/>
      </c>
      <c r="Q26" s="316"/>
      <c r="R26" s="316" t="str">
        <f>IF(AND('Mapa de Riesgos'!$H$54="Media",'Mapa de Riesgos'!$L$54="Menor"),CONCATENATE("R",'Mapa de Riesgos'!$A$54),"")</f>
        <v/>
      </c>
      <c r="S26" s="316"/>
      <c r="T26" s="316" t="str">
        <f>IF(AND('Mapa de Riesgos'!$H$60="Media",'Mapa de Riesgos'!$L$60="Menor"),CONCATENATE("R",'Mapa de Riesgos'!$A$60),"")</f>
        <v/>
      </c>
      <c r="U26" s="317"/>
      <c r="V26" s="315" t="str">
        <f>IF(AND('Mapa de Riesgos'!$H$48="Media",'Mapa de Riesgos'!$L$48="Moderado"),CONCATENATE("R",'Mapa de Riesgos'!$A$48),"")</f>
        <v/>
      </c>
      <c r="W26" s="316"/>
      <c r="X26" s="316" t="str">
        <f>IF(AND('Mapa de Riesgos'!$H$54="Media",'Mapa de Riesgos'!$L$54="Moderado"),CONCATENATE("R",'Mapa de Riesgos'!$A$54),"")</f>
        <v/>
      </c>
      <c r="Y26" s="316"/>
      <c r="Z26" s="316" t="str">
        <f>IF(AND('Mapa de Riesgos'!$H$60="Media",'Mapa de Riesgos'!$L$60="Moderado"),CONCATENATE("R",'Mapa de Riesgos'!$A$60),"")</f>
        <v/>
      </c>
      <c r="AA26" s="317"/>
      <c r="AB26" s="333" t="str">
        <f>IF(AND('Mapa de Riesgos'!$H$48="Media",'Mapa de Riesgos'!$L$48="Mayor"),CONCATENATE("R",'Mapa de Riesgos'!$A$48),"")</f>
        <v/>
      </c>
      <c r="AC26" s="334"/>
      <c r="AD26" s="334" t="str">
        <f>IF(AND('Mapa de Riesgos'!$H$54="Media",'Mapa de Riesgos'!$L$54="Mayor"),CONCATENATE("R",'Mapa de Riesgos'!$A$54),"")</f>
        <v/>
      </c>
      <c r="AE26" s="334"/>
      <c r="AF26" s="334" t="str">
        <f>IF(AND('Mapa de Riesgos'!$H$60="Media",'Mapa de Riesgos'!$L$60="Mayor"),CONCATENATE("R",'Mapa de Riesgos'!$A$60),"")</f>
        <v/>
      </c>
      <c r="AG26" s="335"/>
      <c r="AH26" s="324" t="str">
        <f>IF(AND('Mapa de Riesgos'!$H$48="Media",'Mapa de Riesgos'!$L$48="Catastrófico"),CONCATENATE("R",'Mapa de Riesgos'!$A$48),"")</f>
        <v/>
      </c>
      <c r="AI26" s="325"/>
      <c r="AJ26" s="325" t="str">
        <f>IF(AND('Mapa de Riesgos'!$H$54="Media",'Mapa de Riesgos'!$L$54="Catastrófico"),CONCATENATE("R",'Mapa de Riesgos'!$A$54),"")</f>
        <v/>
      </c>
      <c r="AK26" s="325"/>
      <c r="AL26" s="325" t="str">
        <f>IF(AND('Mapa de Riesgos'!$H$60="Media",'Mapa de Riesgos'!$L$60="Catastrófico"),CONCATENATE("R",'Mapa de Riesgos'!$A$60),"")</f>
        <v/>
      </c>
      <c r="AM26" s="326"/>
      <c r="AN26" s="55"/>
      <c r="AO26" s="376"/>
      <c r="AP26" s="377"/>
      <c r="AQ26" s="377"/>
      <c r="AR26" s="377"/>
      <c r="AS26" s="377"/>
      <c r="AT26" s="378"/>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53"/>
      <c r="C27" s="353"/>
      <c r="D27" s="354"/>
      <c r="E27" s="346"/>
      <c r="F27" s="347"/>
      <c r="G27" s="347"/>
      <c r="H27" s="347"/>
      <c r="I27" s="348"/>
      <c r="J27" s="315"/>
      <c r="K27" s="316"/>
      <c r="L27" s="316"/>
      <c r="M27" s="316"/>
      <c r="N27" s="316"/>
      <c r="O27" s="317"/>
      <c r="P27" s="315"/>
      <c r="Q27" s="316"/>
      <c r="R27" s="316"/>
      <c r="S27" s="316"/>
      <c r="T27" s="316"/>
      <c r="U27" s="317"/>
      <c r="V27" s="315"/>
      <c r="W27" s="316"/>
      <c r="X27" s="316"/>
      <c r="Y27" s="316"/>
      <c r="Z27" s="316"/>
      <c r="AA27" s="317"/>
      <c r="AB27" s="333"/>
      <c r="AC27" s="334"/>
      <c r="AD27" s="334"/>
      <c r="AE27" s="334"/>
      <c r="AF27" s="334"/>
      <c r="AG27" s="335"/>
      <c r="AH27" s="324"/>
      <c r="AI27" s="325"/>
      <c r="AJ27" s="325"/>
      <c r="AK27" s="325"/>
      <c r="AL27" s="325"/>
      <c r="AM27" s="326"/>
      <c r="AN27" s="55"/>
      <c r="AO27" s="376"/>
      <c r="AP27" s="377"/>
      <c r="AQ27" s="377"/>
      <c r="AR27" s="377"/>
      <c r="AS27" s="377"/>
      <c r="AT27" s="37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53"/>
      <c r="C28" s="353"/>
      <c r="D28" s="354"/>
      <c r="E28" s="346"/>
      <c r="F28" s="347"/>
      <c r="G28" s="347"/>
      <c r="H28" s="347"/>
      <c r="I28" s="348"/>
      <c r="J28" s="315" t="str">
        <f>IF(AND('Mapa de Riesgos'!$H$66="Media",'Mapa de Riesgos'!$L$66="Leve"),CONCATENATE("R",'Mapa de Riesgos'!$A$66),"")</f>
        <v/>
      </c>
      <c r="K28" s="316"/>
      <c r="L28" s="316" t="str">
        <f>IF(AND('Mapa de Riesgos'!$H$72="Media",'Mapa de Riesgos'!$L$72="Leve"),CONCATENATE("R",'Mapa de Riesgos'!$A$72),"")</f>
        <v/>
      </c>
      <c r="M28" s="316"/>
      <c r="N28" s="316" t="str">
        <f>IF(AND('Mapa de Riesgos'!$H$78="Media",'Mapa de Riesgos'!$L$78="Leve"),CONCATENATE("R",'Mapa de Riesgos'!$A$78),"")</f>
        <v/>
      </c>
      <c r="O28" s="317"/>
      <c r="P28" s="315" t="str">
        <f>IF(AND('Mapa de Riesgos'!$H$66="Media",'Mapa de Riesgos'!$L$66="Menor"),CONCATENATE("R",'Mapa de Riesgos'!$A$66),"")</f>
        <v/>
      </c>
      <c r="Q28" s="316"/>
      <c r="R28" s="316" t="str">
        <f>IF(AND('Mapa de Riesgos'!$H$72="Media",'Mapa de Riesgos'!$L$72="Menor"),CONCATENATE("R",'Mapa de Riesgos'!$A$72),"")</f>
        <v/>
      </c>
      <c r="S28" s="316"/>
      <c r="T28" s="316" t="str">
        <f>IF(AND('Mapa de Riesgos'!$H$78="Media",'Mapa de Riesgos'!$L$78="Menor"),CONCATENATE("R",'Mapa de Riesgos'!$A$78),"")</f>
        <v/>
      </c>
      <c r="U28" s="317"/>
      <c r="V28" s="315" t="str">
        <f>IF(AND('Mapa de Riesgos'!$H$66="Media",'Mapa de Riesgos'!$L$66="Moderado"),CONCATENATE("R",'Mapa de Riesgos'!$A$66),"")</f>
        <v/>
      </c>
      <c r="W28" s="316"/>
      <c r="X28" s="316" t="str">
        <f>IF(AND('Mapa de Riesgos'!$H$72="Media",'Mapa de Riesgos'!$L$72="Moderado"),CONCATENATE("R",'Mapa de Riesgos'!$A$72),"")</f>
        <v/>
      </c>
      <c r="Y28" s="316"/>
      <c r="Z28" s="316" t="str">
        <f>IF(AND('Mapa de Riesgos'!$H$78="Media",'Mapa de Riesgos'!$L$78="Moderado"),CONCATENATE("R",'Mapa de Riesgos'!$A$78),"")</f>
        <v/>
      </c>
      <c r="AA28" s="317"/>
      <c r="AB28" s="333" t="str">
        <f>IF(AND('Mapa de Riesgos'!$H$66="Media",'Mapa de Riesgos'!$L$66="Mayor"),CONCATENATE("R",'Mapa de Riesgos'!$A$66),"")</f>
        <v/>
      </c>
      <c r="AC28" s="334"/>
      <c r="AD28" s="334" t="str">
        <f>IF(AND('Mapa de Riesgos'!$H$72="Media",'Mapa de Riesgos'!$L$72="Mayor"),CONCATENATE("R",'Mapa de Riesgos'!$A$72),"")</f>
        <v/>
      </c>
      <c r="AE28" s="334"/>
      <c r="AF28" s="334" t="str">
        <f>IF(AND('Mapa de Riesgos'!$H$78="Media",'Mapa de Riesgos'!$L$78="Mayor"),CONCATENATE("R",'Mapa de Riesgos'!$A$78),"")</f>
        <v/>
      </c>
      <c r="AG28" s="335"/>
      <c r="AH28" s="324" t="str">
        <f>IF(AND('Mapa de Riesgos'!$H$66="Media",'Mapa de Riesgos'!$L$66="Catastrófico"),CONCATENATE("R",'Mapa de Riesgos'!$A$66),"")</f>
        <v/>
      </c>
      <c r="AI28" s="325"/>
      <c r="AJ28" s="325" t="str">
        <f>IF(AND('Mapa de Riesgos'!$H$72="Media",'Mapa de Riesgos'!$L$72="Catastrófico"),CONCATENATE("R",'Mapa de Riesgos'!$A$72),"")</f>
        <v/>
      </c>
      <c r="AK28" s="325"/>
      <c r="AL28" s="325" t="str">
        <f>IF(AND('Mapa de Riesgos'!$H$78="Media",'Mapa de Riesgos'!$L$78="Catastrófico"),CONCATENATE("R",'Mapa de Riesgos'!$A$78),"")</f>
        <v/>
      </c>
      <c r="AM28" s="326"/>
      <c r="AN28" s="55"/>
      <c r="AO28" s="376"/>
      <c r="AP28" s="377"/>
      <c r="AQ28" s="377"/>
      <c r="AR28" s="377"/>
      <c r="AS28" s="377"/>
      <c r="AT28" s="37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53"/>
      <c r="C29" s="353"/>
      <c r="D29" s="354"/>
      <c r="E29" s="349"/>
      <c r="F29" s="350"/>
      <c r="G29" s="350"/>
      <c r="H29" s="350"/>
      <c r="I29" s="351"/>
      <c r="J29" s="315"/>
      <c r="K29" s="316"/>
      <c r="L29" s="316"/>
      <c r="M29" s="316"/>
      <c r="N29" s="316"/>
      <c r="O29" s="317"/>
      <c r="P29" s="318"/>
      <c r="Q29" s="319"/>
      <c r="R29" s="319"/>
      <c r="S29" s="319"/>
      <c r="T29" s="319"/>
      <c r="U29" s="320"/>
      <c r="V29" s="318"/>
      <c r="W29" s="319"/>
      <c r="X29" s="319"/>
      <c r="Y29" s="319"/>
      <c r="Z29" s="319"/>
      <c r="AA29" s="320"/>
      <c r="AB29" s="336"/>
      <c r="AC29" s="337"/>
      <c r="AD29" s="337"/>
      <c r="AE29" s="337"/>
      <c r="AF29" s="337"/>
      <c r="AG29" s="338"/>
      <c r="AH29" s="327"/>
      <c r="AI29" s="328"/>
      <c r="AJ29" s="328"/>
      <c r="AK29" s="328"/>
      <c r="AL29" s="328"/>
      <c r="AM29" s="329"/>
      <c r="AN29" s="55"/>
      <c r="AO29" s="379"/>
      <c r="AP29" s="380"/>
      <c r="AQ29" s="380"/>
      <c r="AR29" s="380"/>
      <c r="AS29" s="380"/>
      <c r="AT29" s="381"/>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53"/>
      <c r="C30" s="353"/>
      <c r="D30" s="354"/>
      <c r="E30" s="343" t="s">
        <v>146</v>
      </c>
      <c r="F30" s="344"/>
      <c r="G30" s="344"/>
      <c r="H30" s="344"/>
      <c r="I30" s="344"/>
      <c r="J30" s="312" t="str">
        <f>IF(AND('Mapa de Riesgos'!$H$12="Baja",'Mapa de Riesgos'!$L$12="Leve"),CONCATENATE("R",'Mapa de Riesgos'!$A$12),"")</f>
        <v/>
      </c>
      <c r="K30" s="313"/>
      <c r="L30" s="313" t="str">
        <f>IF(AND('Mapa de Riesgos'!$H$18="Baja",'Mapa de Riesgos'!$L$18="Leve"),CONCATENATE("R",'Mapa de Riesgos'!$A$18),"")</f>
        <v/>
      </c>
      <c r="M30" s="313"/>
      <c r="N30" s="313" t="str">
        <f>IF(AND('Mapa de Riesgos'!$H$24="Baja",'Mapa de Riesgos'!$L$24="Leve"),CONCATENATE("R",'Mapa de Riesgos'!$A$24),"")</f>
        <v/>
      </c>
      <c r="O30" s="314"/>
      <c r="P30" s="322" t="str">
        <f>IF(AND('Mapa de Riesgos'!$H$12="Baja",'Mapa de Riesgos'!$L$12="Menor"),CONCATENATE("R",'Mapa de Riesgos'!$A$12),"")</f>
        <v/>
      </c>
      <c r="Q30" s="322"/>
      <c r="R30" s="322" t="str">
        <f>IF(AND('Mapa de Riesgos'!$H$18="Baja",'Mapa de Riesgos'!$L$18="Menor"),CONCATENATE("R",'Mapa de Riesgos'!$A$18),"")</f>
        <v/>
      </c>
      <c r="S30" s="322"/>
      <c r="T30" s="322" t="str">
        <f>IF(AND('Mapa de Riesgos'!$H$24="Baja",'Mapa de Riesgos'!$L$24="Menor"),CONCATENATE("R",'Mapa de Riesgos'!$A$24),"")</f>
        <v/>
      </c>
      <c r="U30" s="323"/>
      <c r="V30" s="321" t="str">
        <f>IF(AND('Mapa de Riesgos'!$H$12="Baja",'Mapa de Riesgos'!$L$12="Moderado"),CONCATENATE("R",'Mapa de Riesgos'!$A$12),"")</f>
        <v/>
      </c>
      <c r="W30" s="322"/>
      <c r="X30" s="322" t="str">
        <f>IF(AND('Mapa de Riesgos'!$H$18="Baja",'Mapa de Riesgos'!$L$18="Moderado"),CONCATENATE("R",'Mapa de Riesgos'!$A$18),"")</f>
        <v/>
      </c>
      <c r="Y30" s="322"/>
      <c r="Z30" s="322" t="str">
        <f>IF(AND('Mapa de Riesgos'!$H$24="Baja",'Mapa de Riesgos'!$L$24="Moderado"),CONCATENATE("R",'Mapa de Riesgos'!$A$24),"")</f>
        <v>R3</v>
      </c>
      <c r="AA30" s="323"/>
      <c r="AB30" s="339" t="str">
        <f>IF(AND('Mapa de Riesgos'!$H$12="Baja",'Mapa de Riesgos'!$L$12="Mayor"),CONCATENATE("R",'Mapa de Riesgos'!$A$12),"")</f>
        <v/>
      </c>
      <c r="AC30" s="340"/>
      <c r="AD30" s="340" t="str">
        <f>IF(AND('Mapa de Riesgos'!$H$18="Baja",'Mapa de Riesgos'!$L$18="Mayor"),CONCATENATE("R",'Mapa de Riesgos'!$A$18),"")</f>
        <v/>
      </c>
      <c r="AE30" s="340"/>
      <c r="AF30" s="340" t="str">
        <f>IF(AND('Mapa de Riesgos'!$H$24="Baja",'Mapa de Riesgos'!$L$24="Mayor"),CONCATENATE("R",'Mapa de Riesgos'!$A$24),"")</f>
        <v/>
      </c>
      <c r="AG30" s="341"/>
      <c r="AH30" s="330" t="str">
        <f>IF(AND('Mapa de Riesgos'!$H$12="Baja",'Mapa de Riesgos'!$L$12="Catastrófico"),CONCATENATE("R",'Mapa de Riesgos'!$A$12),"")</f>
        <v/>
      </c>
      <c r="AI30" s="331"/>
      <c r="AJ30" s="331" t="str">
        <f>IF(AND('Mapa de Riesgos'!$H$18="Baja",'Mapa de Riesgos'!$L$18="Catastrófico"),CONCATENATE("R",'Mapa de Riesgos'!$A$18),"")</f>
        <v/>
      </c>
      <c r="AK30" s="331"/>
      <c r="AL30" s="331" t="str">
        <f>IF(AND('Mapa de Riesgos'!$H$24="Baja",'Mapa de Riesgos'!$L$24="Catastrófico"),CONCATENATE("R",'Mapa de Riesgos'!$A$24),"")</f>
        <v/>
      </c>
      <c r="AM30" s="332"/>
      <c r="AN30" s="55"/>
      <c r="AO30" s="382" t="s">
        <v>147</v>
      </c>
      <c r="AP30" s="383"/>
      <c r="AQ30" s="383"/>
      <c r="AR30" s="383"/>
      <c r="AS30" s="383"/>
      <c r="AT30" s="38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53"/>
      <c r="C31" s="353"/>
      <c r="D31" s="354"/>
      <c r="E31" s="346"/>
      <c r="F31" s="347"/>
      <c r="G31" s="347"/>
      <c r="H31" s="347"/>
      <c r="I31" s="347"/>
      <c r="J31" s="306"/>
      <c r="K31" s="307"/>
      <c r="L31" s="307"/>
      <c r="M31" s="307"/>
      <c r="N31" s="307"/>
      <c r="O31" s="308"/>
      <c r="P31" s="316"/>
      <c r="Q31" s="316"/>
      <c r="R31" s="316"/>
      <c r="S31" s="316"/>
      <c r="T31" s="316"/>
      <c r="U31" s="317"/>
      <c r="V31" s="315"/>
      <c r="W31" s="316"/>
      <c r="X31" s="316"/>
      <c r="Y31" s="316"/>
      <c r="Z31" s="316"/>
      <c r="AA31" s="317"/>
      <c r="AB31" s="333"/>
      <c r="AC31" s="334"/>
      <c r="AD31" s="334"/>
      <c r="AE31" s="334"/>
      <c r="AF31" s="334"/>
      <c r="AG31" s="335"/>
      <c r="AH31" s="324"/>
      <c r="AI31" s="325"/>
      <c r="AJ31" s="325"/>
      <c r="AK31" s="325"/>
      <c r="AL31" s="325"/>
      <c r="AM31" s="326"/>
      <c r="AN31" s="55"/>
      <c r="AO31" s="385"/>
      <c r="AP31" s="386"/>
      <c r="AQ31" s="386"/>
      <c r="AR31" s="386"/>
      <c r="AS31" s="386"/>
      <c r="AT31" s="38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53"/>
      <c r="C32" s="353"/>
      <c r="D32" s="354"/>
      <c r="E32" s="346"/>
      <c r="F32" s="347"/>
      <c r="G32" s="347"/>
      <c r="H32" s="347"/>
      <c r="I32" s="347"/>
      <c r="J32" s="306" t="str">
        <f>IF(AND('Mapa de Riesgos'!$H$30="Baja",'Mapa de Riesgos'!$L$30="Leve"),CONCATENATE("R",'Mapa de Riesgos'!$A$30),"")</f>
        <v/>
      </c>
      <c r="K32" s="307"/>
      <c r="L32" s="307" t="str">
        <f>IF(AND('Mapa de Riesgos'!$H$36="Baja",'Mapa de Riesgos'!$L$36="Leve"),CONCATENATE("R",'Mapa de Riesgos'!$A$36),"")</f>
        <v/>
      </c>
      <c r="M32" s="307"/>
      <c r="N32" s="307" t="str">
        <f>IF(AND('Mapa de Riesgos'!$H$42="Baja",'Mapa de Riesgos'!$L$42="Leve"),CONCATENATE("R",'Mapa de Riesgos'!$A$42),"")</f>
        <v/>
      </c>
      <c r="O32" s="308"/>
      <c r="P32" s="316" t="str">
        <f>IF(AND('Mapa de Riesgos'!$H$30="Baja",'Mapa de Riesgos'!$L$30="Menor"),CONCATENATE("R",'Mapa de Riesgos'!$A$30),"")</f>
        <v/>
      </c>
      <c r="Q32" s="316"/>
      <c r="R32" s="316" t="str">
        <f>IF(AND('Mapa de Riesgos'!$H$36="Baja",'Mapa de Riesgos'!$L$36="Menor"),CONCATENATE("R",'Mapa de Riesgos'!$A$36),"")</f>
        <v/>
      </c>
      <c r="S32" s="316"/>
      <c r="T32" s="316" t="str">
        <f>IF(AND('Mapa de Riesgos'!$H$42="Baja",'Mapa de Riesgos'!$L$42="Menor"),CONCATENATE("R",'Mapa de Riesgos'!$A$42),"")</f>
        <v/>
      </c>
      <c r="U32" s="317"/>
      <c r="V32" s="315" t="str">
        <f>IF(AND('Mapa de Riesgos'!$H$30="Baja",'Mapa de Riesgos'!$L$30="Moderado"),CONCATENATE("R",'Mapa de Riesgos'!$A$30),"")</f>
        <v/>
      </c>
      <c r="W32" s="316"/>
      <c r="X32" s="316" t="str">
        <f>IF(AND('Mapa de Riesgos'!$H$36="Baja",'Mapa de Riesgos'!$L$36="Moderado"),CONCATENATE("R",'Mapa de Riesgos'!$A$36),"")</f>
        <v/>
      </c>
      <c r="Y32" s="316"/>
      <c r="Z32" s="316" t="str">
        <f>IF(AND('Mapa de Riesgos'!$H$42="Baja",'Mapa de Riesgos'!$L$42="Moderado"),CONCATENATE("R",'Mapa de Riesgos'!$A$42),"")</f>
        <v/>
      </c>
      <c r="AA32" s="317"/>
      <c r="AB32" s="333" t="str">
        <f>IF(AND('Mapa de Riesgos'!$H$30="Baja",'Mapa de Riesgos'!$L$30="Mayor"),CONCATENATE("R",'Mapa de Riesgos'!$A$30),"")</f>
        <v/>
      </c>
      <c r="AC32" s="334"/>
      <c r="AD32" s="334" t="str">
        <f>IF(AND('Mapa de Riesgos'!$H$36="Baja",'Mapa de Riesgos'!$L$36="Mayor"),CONCATENATE("R",'Mapa de Riesgos'!$A$36),"")</f>
        <v/>
      </c>
      <c r="AE32" s="334"/>
      <c r="AF32" s="334" t="str">
        <f>IF(AND('Mapa de Riesgos'!$H$42="Baja",'Mapa de Riesgos'!$L$42="Mayor"),CONCATENATE("R",'Mapa de Riesgos'!$A$42),"")</f>
        <v/>
      </c>
      <c r="AG32" s="335"/>
      <c r="AH32" s="324" t="str">
        <f>IF(AND('Mapa de Riesgos'!$H$30="Baja",'Mapa de Riesgos'!$L$30="Catastrófico"),CONCATENATE("R",'Mapa de Riesgos'!$A$30),"")</f>
        <v/>
      </c>
      <c r="AI32" s="325"/>
      <c r="AJ32" s="325" t="str">
        <f>IF(AND('Mapa de Riesgos'!$H$36="Baja",'Mapa de Riesgos'!$L$36="Catastrófico"),CONCATENATE("R",'Mapa de Riesgos'!$A$36),"")</f>
        <v/>
      </c>
      <c r="AK32" s="325"/>
      <c r="AL32" s="325" t="str">
        <f>IF(AND('Mapa de Riesgos'!$H$42="Baja",'Mapa de Riesgos'!$L$42="Catastrófico"),CONCATENATE("R",'Mapa de Riesgos'!$A$42),"")</f>
        <v/>
      </c>
      <c r="AM32" s="326"/>
      <c r="AN32" s="55"/>
      <c r="AO32" s="385"/>
      <c r="AP32" s="386"/>
      <c r="AQ32" s="386"/>
      <c r="AR32" s="386"/>
      <c r="AS32" s="386"/>
      <c r="AT32" s="38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53"/>
      <c r="C33" s="353"/>
      <c r="D33" s="354"/>
      <c r="E33" s="346"/>
      <c r="F33" s="347"/>
      <c r="G33" s="347"/>
      <c r="H33" s="347"/>
      <c r="I33" s="347"/>
      <c r="J33" s="306"/>
      <c r="K33" s="307"/>
      <c r="L33" s="307"/>
      <c r="M33" s="307"/>
      <c r="N33" s="307"/>
      <c r="O33" s="308"/>
      <c r="P33" s="316"/>
      <c r="Q33" s="316"/>
      <c r="R33" s="316"/>
      <c r="S33" s="316"/>
      <c r="T33" s="316"/>
      <c r="U33" s="317"/>
      <c r="V33" s="315"/>
      <c r="W33" s="316"/>
      <c r="X33" s="316"/>
      <c r="Y33" s="316"/>
      <c r="Z33" s="316"/>
      <c r="AA33" s="317"/>
      <c r="AB33" s="333"/>
      <c r="AC33" s="334"/>
      <c r="AD33" s="334"/>
      <c r="AE33" s="334"/>
      <c r="AF33" s="334"/>
      <c r="AG33" s="335"/>
      <c r="AH33" s="324"/>
      <c r="AI33" s="325"/>
      <c r="AJ33" s="325"/>
      <c r="AK33" s="325"/>
      <c r="AL33" s="325"/>
      <c r="AM33" s="326"/>
      <c r="AN33" s="55"/>
      <c r="AO33" s="385"/>
      <c r="AP33" s="386"/>
      <c r="AQ33" s="386"/>
      <c r="AR33" s="386"/>
      <c r="AS33" s="386"/>
      <c r="AT33" s="38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53"/>
      <c r="C34" s="353"/>
      <c r="D34" s="354"/>
      <c r="E34" s="346"/>
      <c r="F34" s="347"/>
      <c r="G34" s="347"/>
      <c r="H34" s="347"/>
      <c r="I34" s="347"/>
      <c r="J34" s="306" t="str">
        <f>IF(AND('Mapa de Riesgos'!$H$48="Baja",'Mapa de Riesgos'!$L$48="Leve"),CONCATENATE("R",'Mapa de Riesgos'!$A$48),"")</f>
        <v/>
      </c>
      <c r="K34" s="307"/>
      <c r="L34" s="307" t="str">
        <f>IF(AND('Mapa de Riesgos'!$H$54="Baja",'Mapa de Riesgos'!$L$54="Leve"),CONCATENATE("R",'Mapa de Riesgos'!$A$54),"")</f>
        <v/>
      </c>
      <c r="M34" s="307"/>
      <c r="N34" s="307" t="str">
        <f>IF(AND('Mapa de Riesgos'!$H$60="Baja",'Mapa de Riesgos'!$L$60="Leve"),CONCATENATE("R",'Mapa de Riesgos'!$A$60),"")</f>
        <v/>
      </c>
      <c r="O34" s="308"/>
      <c r="P34" s="316" t="str">
        <f>IF(AND('Mapa de Riesgos'!$H$48="Baja",'Mapa de Riesgos'!$L$48="Menor"),CONCATENATE("R",'Mapa de Riesgos'!$A$48),"")</f>
        <v/>
      </c>
      <c r="Q34" s="316"/>
      <c r="R34" s="316" t="str">
        <f>IF(AND('Mapa de Riesgos'!$H$54="Baja",'Mapa de Riesgos'!$L$54="Menor"),CONCATENATE("R",'Mapa de Riesgos'!$A$54),"")</f>
        <v/>
      </c>
      <c r="S34" s="316"/>
      <c r="T34" s="316" t="str">
        <f>IF(AND('Mapa de Riesgos'!$H$60="Baja",'Mapa de Riesgos'!$L$60="Menor"),CONCATENATE("R",'Mapa de Riesgos'!$A$60),"")</f>
        <v/>
      </c>
      <c r="U34" s="317"/>
      <c r="V34" s="315" t="str">
        <f>IF(AND('Mapa de Riesgos'!$H$48="Baja",'Mapa de Riesgos'!$L$48="Moderado"),CONCATENATE("R",'Mapa de Riesgos'!$A$48),"")</f>
        <v/>
      </c>
      <c r="W34" s="316"/>
      <c r="X34" s="316" t="str">
        <f>IF(AND('Mapa de Riesgos'!$H$54="Baja",'Mapa de Riesgos'!$L$54="Moderado"),CONCATENATE("R",'Mapa de Riesgos'!$A$54),"")</f>
        <v/>
      </c>
      <c r="Y34" s="316"/>
      <c r="Z34" s="316" t="str">
        <f>IF(AND('Mapa de Riesgos'!$H$60="Baja",'Mapa de Riesgos'!$L$60="Moderado"),CONCATENATE("R",'Mapa de Riesgos'!$A$60),"")</f>
        <v/>
      </c>
      <c r="AA34" s="317"/>
      <c r="AB34" s="333" t="str">
        <f>IF(AND('Mapa de Riesgos'!$H$48="Baja",'Mapa de Riesgos'!$L$48="Mayor"),CONCATENATE("R",'Mapa de Riesgos'!$A$48),"")</f>
        <v/>
      </c>
      <c r="AC34" s="334"/>
      <c r="AD34" s="334" t="str">
        <f>IF(AND('Mapa de Riesgos'!$H$54="Baja",'Mapa de Riesgos'!$L$54="Mayor"),CONCATENATE("R",'Mapa de Riesgos'!$A$54),"")</f>
        <v/>
      </c>
      <c r="AE34" s="334"/>
      <c r="AF34" s="334" t="str">
        <f>IF(AND('Mapa de Riesgos'!$H$60="Baja",'Mapa de Riesgos'!$L$60="Mayor"),CONCATENATE("R",'Mapa de Riesgos'!$A$60),"")</f>
        <v/>
      </c>
      <c r="AG34" s="335"/>
      <c r="AH34" s="324" t="str">
        <f>IF(AND('Mapa de Riesgos'!$H$48="Baja",'Mapa de Riesgos'!$L$48="Catastrófico"),CONCATENATE("R",'Mapa de Riesgos'!$A$48),"")</f>
        <v/>
      </c>
      <c r="AI34" s="325"/>
      <c r="AJ34" s="325" t="str">
        <f>IF(AND('Mapa de Riesgos'!$H$54="Baja",'Mapa de Riesgos'!$L$54="Catastrófico"),CONCATENATE("R",'Mapa de Riesgos'!$A$54),"")</f>
        <v/>
      </c>
      <c r="AK34" s="325"/>
      <c r="AL34" s="325" t="str">
        <f>IF(AND('Mapa de Riesgos'!$H$60="Baja",'Mapa de Riesgos'!$L$60="Catastrófico"),CONCATENATE("R",'Mapa de Riesgos'!$A$60),"")</f>
        <v/>
      </c>
      <c r="AM34" s="326"/>
      <c r="AN34" s="55"/>
      <c r="AO34" s="385"/>
      <c r="AP34" s="386"/>
      <c r="AQ34" s="386"/>
      <c r="AR34" s="386"/>
      <c r="AS34" s="386"/>
      <c r="AT34" s="38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53"/>
      <c r="C35" s="353"/>
      <c r="D35" s="354"/>
      <c r="E35" s="346"/>
      <c r="F35" s="347"/>
      <c r="G35" s="347"/>
      <c r="H35" s="347"/>
      <c r="I35" s="347"/>
      <c r="J35" s="306"/>
      <c r="K35" s="307"/>
      <c r="L35" s="307"/>
      <c r="M35" s="307"/>
      <c r="N35" s="307"/>
      <c r="O35" s="308"/>
      <c r="P35" s="316"/>
      <c r="Q35" s="316"/>
      <c r="R35" s="316"/>
      <c r="S35" s="316"/>
      <c r="T35" s="316"/>
      <c r="U35" s="317"/>
      <c r="V35" s="315"/>
      <c r="W35" s="316"/>
      <c r="X35" s="316"/>
      <c r="Y35" s="316"/>
      <c r="Z35" s="316"/>
      <c r="AA35" s="317"/>
      <c r="AB35" s="333"/>
      <c r="AC35" s="334"/>
      <c r="AD35" s="334"/>
      <c r="AE35" s="334"/>
      <c r="AF35" s="334"/>
      <c r="AG35" s="335"/>
      <c r="AH35" s="324"/>
      <c r="AI35" s="325"/>
      <c r="AJ35" s="325"/>
      <c r="AK35" s="325"/>
      <c r="AL35" s="325"/>
      <c r="AM35" s="326"/>
      <c r="AN35" s="55"/>
      <c r="AO35" s="385"/>
      <c r="AP35" s="386"/>
      <c r="AQ35" s="386"/>
      <c r="AR35" s="386"/>
      <c r="AS35" s="386"/>
      <c r="AT35" s="38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53"/>
      <c r="C36" s="353"/>
      <c r="D36" s="354"/>
      <c r="E36" s="346"/>
      <c r="F36" s="347"/>
      <c r="G36" s="347"/>
      <c r="H36" s="347"/>
      <c r="I36" s="347"/>
      <c r="J36" s="306" t="str">
        <f>IF(AND('Mapa de Riesgos'!$H$66="Baja",'Mapa de Riesgos'!$L$66="Leve"),CONCATENATE("R",'Mapa de Riesgos'!$A$66),"")</f>
        <v/>
      </c>
      <c r="K36" s="307"/>
      <c r="L36" s="307" t="str">
        <f>IF(AND('Mapa de Riesgos'!$H$72="Baja",'Mapa de Riesgos'!$L$72="Leve"),CONCATENATE("R",'Mapa de Riesgos'!$A$72),"")</f>
        <v/>
      </c>
      <c r="M36" s="307"/>
      <c r="N36" s="307" t="str">
        <f>IF(AND('Mapa de Riesgos'!$H$78="Baja",'Mapa de Riesgos'!$L$78="Leve"),CONCATENATE("R",'Mapa de Riesgos'!$A$78),"")</f>
        <v/>
      </c>
      <c r="O36" s="308"/>
      <c r="P36" s="316" t="str">
        <f>IF(AND('Mapa de Riesgos'!$H$66="Baja",'Mapa de Riesgos'!$L$66="Menor"),CONCATENATE("R",'Mapa de Riesgos'!$A$66),"")</f>
        <v/>
      </c>
      <c r="Q36" s="316"/>
      <c r="R36" s="316" t="str">
        <f>IF(AND('Mapa de Riesgos'!$H$72="Baja",'Mapa de Riesgos'!$L$72="Menor"),CONCATENATE("R",'Mapa de Riesgos'!$A$72),"")</f>
        <v/>
      </c>
      <c r="S36" s="316"/>
      <c r="T36" s="316" t="str">
        <f>IF(AND('Mapa de Riesgos'!$H$78="Baja",'Mapa de Riesgos'!$L$78="Menor"),CONCATENATE("R",'Mapa de Riesgos'!$A$78),"")</f>
        <v/>
      </c>
      <c r="U36" s="317"/>
      <c r="V36" s="315" t="str">
        <f>IF(AND('Mapa de Riesgos'!$H$66="Baja",'Mapa de Riesgos'!$L$66="Moderado"),CONCATENATE("R",'Mapa de Riesgos'!$A$66),"")</f>
        <v/>
      </c>
      <c r="W36" s="316"/>
      <c r="X36" s="316" t="str">
        <f>IF(AND('Mapa de Riesgos'!$H$72="Baja",'Mapa de Riesgos'!$L$72="Moderado"),CONCATENATE("R",'Mapa de Riesgos'!$A$72),"")</f>
        <v/>
      </c>
      <c r="Y36" s="316"/>
      <c r="Z36" s="316" t="str">
        <f>IF(AND('Mapa de Riesgos'!$H$78="Baja",'Mapa de Riesgos'!$L$78="Moderado"),CONCATENATE("R",'Mapa de Riesgos'!$A$78),"")</f>
        <v/>
      </c>
      <c r="AA36" s="317"/>
      <c r="AB36" s="333" t="str">
        <f>IF(AND('Mapa de Riesgos'!$H$66="Baja",'Mapa de Riesgos'!$L$66="Mayor"),CONCATENATE("R",'Mapa de Riesgos'!$A$66),"")</f>
        <v/>
      </c>
      <c r="AC36" s="334"/>
      <c r="AD36" s="334" t="str">
        <f>IF(AND('Mapa de Riesgos'!$H$72="Baja",'Mapa de Riesgos'!$L$72="Mayor"),CONCATENATE("R",'Mapa de Riesgos'!$A$72),"")</f>
        <v/>
      </c>
      <c r="AE36" s="334"/>
      <c r="AF36" s="334" t="str">
        <f>IF(AND('Mapa de Riesgos'!$H$78="Baja",'Mapa de Riesgos'!$L$78="Mayor"),CONCATENATE("R",'Mapa de Riesgos'!$A$78),"")</f>
        <v/>
      </c>
      <c r="AG36" s="335"/>
      <c r="AH36" s="324" t="str">
        <f>IF(AND('Mapa de Riesgos'!$H$66="Baja",'Mapa de Riesgos'!$L$66="Catastrófico"),CONCATENATE("R",'Mapa de Riesgos'!$A$66),"")</f>
        <v/>
      </c>
      <c r="AI36" s="325"/>
      <c r="AJ36" s="325" t="str">
        <f>IF(AND('Mapa de Riesgos'!$H$72="Baja",'Mapa de Riesgos'!$L$72="Catastrófico"),CONCATENATE("R",'Mapa de Riesgos'!$A$72),"")</f>
        <v/>
      </c>
      <c r="AK36" s="325"/>
      <c r="AL36" s="325" t="str">
        <f>IF(AND('Mapa de Riesgos'!$H$78="Baja",'Mapa de Riesgos'!$L$78="Catastrófico"),CONCATENATE("R",'Mapa de Riesgos'!$A$78),"")</f>
        <v/>
      </c>
      <c r="AM36" s="326"/>
      <c r="AN36" s="55"/>
      <c r="AO36" s="385"/>
      <c r="AP36" s="386"/>
      <c r="AQ36" s="386"/>
      <c r="AR36" s="386"/>
      <c r="AS36" s="386"/>
      <c r="AT36" s="38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53"/>
      <c r="C37" s="353"/>
      <c r="D37" s="354"/>
      <c r="E37" s="349"/>
      <c r="F37" s="350"/>
      <c r="G37" s="350"/>
      <c r="H37" s="350"/>
      <c r="I37" s="350"/>
      <c r="J37" s="309"/>
      <c r="K37" s="310"/>
      <c r="L37" s="310"/>
      <c r="M37" s="310"/>
      <c r="N37" s="310"/>
      <c r="O37" s="311"/>
      <c r="P37" s="319"/>
      <c r="Q37" s="319"/>
      <c r="R37" s="319"/>
      <c r="S37" s="319"/>
      <c r="T37" s="319"/>
      <c r="U37" s="320"/>
      <c r="V37" s="318"/>
      <c r="W37" s="319"/>
      <c r="X37" s="319"/>
      <c r="Y37" s="319"/>
      <c r="Z37" s="319"/>
      <c r="AA37" s="320"/>
      <c r="AB37" s="336"/>
      <c r="AC37" s="337"/>
      <c r="AD37" s="337"/>
      <c r="AE37" s="337"/>
      <c r="AF37" s="337"/>
      <c r="AG37" s="338"/>
      <c r="AH37" s="327"/>
      <c r="AI37" s="328"/>
      <c r="AJ37" s="328"/>
      <c r="AK37" s="328"/>
      <c r="AL37" s="328"/>
      <c r="AM37" s="329"/>
      <c r="AN37" s="55"/>
      <c r="AO37" s="388"/>
      <c r="AP37" s="389"/>
      <c r="AQ37" s="389"/>
      <c r="AR37" s="389"/>
      <c r="AS37" s="389"/>
      <c r="AT37" s="39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53"/>
      <c r="C38" s="353"/>
      <c r="D38" s="354"/>
      <c r="E38" s="343" t="s">
        <v>148</v>
      </c>
      <c r="F38" s="344"/>
      <c r="G38" s="344"/>
      <c r="H38" s="344"/>
      <c r="I38" s="345"/>
      <c r="J38" s="312" t="str">
        <f>IF(AND('Mapa de Riesgos'!$H$12="Muy Baja",'Mapa de Riesgos'!$L$12="Leve"),CONCATENATE("R",'Mapa de Riesgos'!$A$12),"")</f>
        <v/>
      </c>
      <c r="K38" s="313"/>
      <c r="L38" s="313" t="str">
        <f>IF(AND('Mapa de Riesgos'!$H$18="Muy Baja",'Mapa de Riesgos'!$L$18="Leve"),CONCATENATE("R",'Mapa de Riesgos'!$A$18),"")</f>
        <v>R2</v>
      </c>
      <c r="M38" s="313"/>
      <c r="N38" s="313" t="str">
        <f>IF(AND('Mapa de Riesgos'!$H$24="Muy Baja",'Mapa de Riesgos'!$L$24="Leve"),CONCATENATE("R",'Mapa de Riesgos'!$A$24),"")</f>
        <v/>
      </c>
      <c r="O38" s="314"/>
      <c r="P38" s="312" t="str">
        <f>IF(AND('Mapa de Riesgos'!$H$12="Muy Baja",'Mapa de Riesgos'!$L$12="Menor"),CONCATENATE("R",'Mapa de Riesgos'!$A$12),"")</f>
        <v/>
      </c>
      <c r="Q38" s="313"/>
      <c r="R38" s="313" t="str">
        <f>IF(AND('Mapa de Riesgos'!$H$18="Muy Baja",'Mapa de Riesgos'!$L$18="Menor"),CONCATENATE("R",'Mapa de Riesgos'!$A$18),"")</f>
        <v/>
      </c>
      <c r="S38" s="313"/>
      <c r="T38" s="313" t="str">
        <f>IF(AND('Mapa de Riesgos'!$H$24="Muy Baja",'Mapa de Riesgos'!$L$24="Menor"),CONCATENATE("R",'Mapa de Riesgos'!$A$24),"")</f>
        <v/>
      </c>
      <c r="U38" s="314"/>
      <c r="V38" s="321" t="str">
        <f>IF(AND('Mapa de Riesgos'!$H$12="Muy Baja",'Mapa de Riesgos'!$L$12="Moderado"),CONCATENATE("R",'Mapa de Riesgos'!$A$12),"")</f>
        <v/>
      </c>
      <c r="W38" s="322"/>
      <c r="X38" s="322" t="str">
        <f>IF(AND('Mapa de Riesgos'!$H$18="Muy Baja",'Mapa de Riesgos'!$L$18="Moderado"),CONCATENATE("R",'Mapa de Riesgos'!$A$18),"")</f>
        <v/>
      </c>
      <c r="Y38" s="322"/>
      <c r="Z38" s="322" t="str">
        <f>IF(AND('Mapa de Riesgos'!$H$24="Muy Baja",'Mapa de Riesgos'!$L$24="Moderado"),CONCATENATE("R",'Mapa de Riesgos'!$A$24),"")</f>
        <v/>
      </c>
      <c r="AA38" s="323"/>
      <c r="AB38" s="339" t="str">
        <f>IF(AND('Mapa de Riesgos'!$H$12="Muy Baja",'Mapa de Riesgos'!$L$12="Mayor"),CONCATENATE("R",'Mapa de Riesgos'!$A$12),"")</f>
        <v/>
      </c>
      <c r="AC38" s="340"/>
      <c r="AD38" s="340" t="str">
        <f>IF(AND('Mapa de Riesgos'!$H$18="Muy Baja",'Mapa de Riesgos'!$L$18="Mayor"),CONCATENATE("R",'Mapa de Riesgos'!$A$18),"")</f>
        <v/>
      </c>
      <c r="AE38" s="340"/>
      <c r="AF38" s="340" t="str">
        <f>IF(AND('Mapa de Riesgos'!$H$24="Muy Baja",'Mapa de Riesgos'!$L$24="Mayor"),CONCATENATE("R",'Mapa de Riesgos'!$A$24),"")</f>
        <v/>
      </c>
      <c r="AG38" s="341"/>
      <c r="AH38" s="330" t="str">
        <f>IF(AND('Mapa de Riesgos'!$H$12="Muy Baja",'Mapa de Riesgos'!$L$12="Catastrófico"),CONCATENATE("R",'Mapa de Riesgos'!$A$12),"")</f>
        <v/>
      </c>
      <c r="AI38" s="331"/>
      <c r="AJ38" s="331" t="str">
        <f>IF(AND('Mapa de Riesgos'!$H$18="Muy Baja",'Mapa de Riesgos'!$L$18="Catastrófico"),CONCATENATE("R",'Mapa de Riesgos'!$A$18),"")</f>
        <v/>
      </c>
      <c r="AK38" s="331"/>
      <c r="AL38" s="331" t="str">
        <f>IF(AND('Mapa de Riesgos'!$H$24="Muy Baja",'Mapa de Riesgos'!$L$24="Catastrófico"),CONCATENATE("R",'Mapa de Riesgos'!$A$24),"")</f>
        <v/>
      </c>
      <c r="AM38" s="332"/>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53"/>
      <c r="C39" s="353"/>
      <c r="D39" s="354"/>
      <c r="E39" s="346"/>
      <c r="F39" s="347"/>
      <c r="G39" s="347"/>
      <c r="H39" s="347"/>
      <c r="I39" s="348"/>
      <c r="J39" s="306"/>
      <c r="K39" s="307"/>
      <c r="L39" s="307"/>
      <c r="M39" s="307"/>
      <c r="N39" s="307"/>
      <c r="O39" s="308"/>
      <c r="P39" s="306"/>
      <c r="Q39" s="307"/>
      <c r="R39" s="307"/>
      <c r="S39" s="307"/>
      <c r="T39" s="307"/>
      <c r="U39" s="308"/>
      <c r="V39" s="315"/>
      <c r="W39" s="316"/>
      <c r="X39" s="316"/>
      <c r="Y39" s="316"/>
      <c r="Z39" s="316"/>
      <c r="AA39" s="317"/>
      <c r="AB39" s="333"/>
      <c r="AC39" s="334"/>
      <c r="AD39" s="334"/>
      <c r="AE39" s="334"/>
      <c r="AF39" s="334"/>
      <c r="AG39" s="335"/>
      <c r="AH39" s="324"/>
      <c r="AI39" s="325"/>
      <c r="AJ39" s="325"/>
      <c r="AK39" s="325"/>
      <c r="AL39" s="325"/>
      <c r="AM39" s="326"/>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53"/>
      <c r="C40" s="353"/>
      <c r="D40" s="354"/>
      <c r="E40" s="346"/>
      <c r="F40" s="347"/>
      <c r="G40" s="347"/>
      <c r="H40" s="347"/>
      <c r="I40" s="348"/>
      <c r="J40" s="306" t="str">
        <f>IF(AND('Mapa de Riesgos'!$H$30="Muy Baja",'Mapa de Riesgos'!$L$30="Leve"),CONCATENATE("R",'Mapa de Riesgos'!$A$30),"")</f>
        <v/>
      </c>
      <c r="K40" s="307"/>
      <c r="L40" s="307" t="str">
        <f>IF(AND('Mapa de Riesgos'!$H$36="Muy Baja",'Mapa de Riesgos'!$L$36="Leve"),CONCATENATE("R",'Mapa de Riesgos'!$A$36),"")</f>
        <v/>
      </c>
      <c r="M40" s="307"/>
      <c r="N40" s="307" t="str">
        <f>IF(AND('Mapa de Riesgos'!$H$42="Muy Baja",'Mapa de Riesgos'!$L$42="Leve"),CONCATENATE("R",'Mapa de Riesgos'!$A$42),"")</f>
        <v/>
      </c>
      <c r="O40" s="308"/>
      <c r="P40" s="306" t="str">
        <f>IF(AND('Mapa de Riesgos'!$H$30="Muy Baja",'Mapa de Riesgos'!$L$30="Menor"),CONCATENATE("R",'Mapa de Riesgos'!$A$30),"")</f>
        <v/>
      </c>
      <c r="Q40" s="307"/>
      <c r="R40" s="307" t="str">
        <f>IF(AND('Mapa de Riesgos'!$H$36="Muy Baja",'Mapa de Riesgos'!$L$36="Menor"),CONCATENATE("R",'Mapa de Riesgos'!$A$36),"")</f>
        <v/>
      </c>
      <c r="S40" s="307"/>
      <c r="T40" s="307" t="str">
        <f>IF(AND('Mapa de Riesgos'!$H$42="Muy Baja",'Mapa de Riesgos'!$L$42="Menor"),CONCATENATE("R",'Mapa de Riesgos'!$A$42),"")</f>
        <v/>
      </c>
      <c r="U40" s="308"/>
      <c r="V40" s="315" t="str">
        <f>IF(AND('Mapa de Riesgos'!$H$30="Muy Baja",'Mapa de Riesgos'!$L$30="Moderado"),CONCATENATE("R",'Mapa de Riesgos'!$A$30),"")</f>
        <v/>
      </c>
      <c r="W40" s="316"/>
      <c r="X40" s="316" t="str">
        <f>IF(AND('Mapa de Riesgos'!$H$36="Muy Baja",'Mapa de Riesgos'!$L$36="Moderado"),CONCATENATE("R",'Mapa de Riesgos'!$A$36),"")</f>
        <v/>
      </c>
      <c r="Y40" s="316"/>
      <c r="Z40" s="316" t="str">
        <f>IF(AND('Mapa de Riesgos'!$H$42="Muy Baja",'Mapa de Riesgos'!$L$42="Moderado"),CONCATENATE("R",'Mapa de Riesgos'!$A$42),"")</f>
        <v/>
      </c>
      <c r="AA40" s="317"/>
      <c r="AB40" s="333" t="str">
        <f>IF(AND('Mapa de Riesgos'!$H$30="Muy Baja",'Mapa de Riesgos'!$L$30="Mayor"),CONCATENATE("R",'Mapa de Riesgos'!$A$30),"")</f>
        <v/>
      </c>
      <c r="AC40" s="334"/>
      <c r="AD40" s="334" t="str">
        <f>IF(AND('Mapa de Riesgos'!$H$36="Muy Baja",'Mapa de Riesgos'!$L$36="Mayor"),CONCATENATE("R",'Mapa de Riesgos'!$A$36),"")</f>
        <v/>
      </c>
      <c r="AE40" s="334"/>
      <c r="AF40" s="334" t="str">
        <f>IF(AND('Mapa de Riesgos'!$H$42="Muy Baja",'Mapa de Riesgos'!$L$42="Mayor"),CONCATENATE("R",'Mapa de Riesgos'!$A$42),"")</f>
        <v/>
      </c>
      <c r="AG40" s="335"/>
      <c r="AH40" s="324" t="str">
        <f>IF(AND('Mapa de Riesgos'!$H$30="Muy Baja",'Mapa de Riesgos'!$L$30="Catastrófico"),CONCATENATE("R",'Mapa de Riesgos'!$A$30),"")</f>
        <v/>
      </c>
      <c r="AI40" s="325"/>
      <c r="AJ40" s="325" t="str">
        <f>IF(AND('Mapa de Riesgos'!$H$36="Muy Baja",'Mapa de Riesgos'!$L$36="Catastrófico"),CONCATENATE("R",'Mapa de Riesgos'!$A$36),"")</f>
        <v/>
      </c>
      <c r="AK40" s="325"/>
      <c r="AL40" s="325" t="str">
        <f>IF(AND('Mapa de Riesgos'!$H$42="Muy Baja",'Mapa de Riesgos'!$L$42="Catastrófico"),CONCATENATE("R",'Mapa de Riesgos'!$A$42),"")</f>
        <v/>
      </c>
      <c r="AM40" s="326"/>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53"/>
      <c r="C41" s="353"/>
      <c r="D41" s="354"/>
      <c r="E41" s="346"/>
      <c r="F41" s="347"/>
      <c r="G41" s="347"/>
      <c r="H41" s="347"/>
      <c r="I41" s="348"/>
      <c r="J41" s="306"/>
      <c r="K41" s="307"/>
      <c r="L41" s="307"/>
      <c r="M41" s="307"/>
      <c r="N41" s="307"/>
      <c r="O41" s="308"/>
      <c r="P41" s="306"/>
      <c r="Q41" s="307"/>
      <c r="R41" s="307"/>
      <c r="S41" s="307"/>
      <c r="T41" s="307"/>
      <c r="U41" s="308"/>
      <c r="V41" s="315"/>
      <c r="W41" s="316"/>
      <c r="X41" s="316"/>
      <c r="Y41" s="316"/>
      <c r="Z41" s="316"/>
      <c r="AA41" s="317"/>
      <c r="AB41" s="333"/>
      <c r="AC41" s="334"/>
      <c r="AD41" s="334"/>
      <c r="AE41" s="334"/>
      <c r="AF41" s="334"/>
      <c r="AG41" s="335"/>
      <c r="AH41" s="324"/>
      <c r="AI41" s="325"/>
      <c r="AJ41" s="325"/>
      <c r="AK41" s="325"/>
      <c r="AL41" s="325"/>
      <c r="AM41" s="326"/>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53"/>
      <c r="C42" s="353"/>
      <c r="D42" s="354"/>
      <c r="E42" s="346"/>
      <c r="F42" s="347"/>
      <c r="G42" s="347"/>
      <c r="H42" s="347"/>
      <c r="I42" s="348"/>
      <c r="J42" s="306" t="str">
        <f>IF(AND('Mapa de Riesgos'!$H$48="Muy Baja",'Mapa de Riesgos'!$L$48="Leve"),CONCATENATE("R",'Mapa de Riesgos'!$A$48),"")</f>
        <v/>
      </c>
      <c r="K42" s="307"/>
      <c r="L42" s="307" t="str">
        <f>IF(AND('Mapa de Riesgos'!$H$54="Muy Baja",'Mapa de Riesgos'!$L$54="Leve"),CONCATENATE("R",'Mapa de Riesgos'!$A$54),"")</f>
        <v/>
      </c>
      <c r="M42" s="307"/>
      <c r="N42" s="307" t="str">
        <f>IF(AND('Mapa de Riesgos'!$H$60="Muy Baja",'Mapa de Riesgos'!$L$60="Leve"),CONCATENATE("R",'Mapa de Riesgos'!$A$60),"")</f>
        <v/>
      </c>
      <c r="O42" s="308"/>
      <c r="P42" s="306" t="str">
        <f>IF(AND('Mapa de Riesgos'!$H$48="Muy Baja",'Mapa de Riesgos'!$L$48="Menor"),CONCATENATE("R",'Mapa de Riesgos'!$A$48),"")</f>
        <v/>
      </c>
      <c r="Q42" s="307"/>
      <c r="R42" s="307" t="str">
        <f>IF(AND('Mapa de Riesgos'!$H$54="Muy Baja",'Mapa de Riesgos'!$L$54="Menor"),CONCATENATE("R",'Mapa de Riesgos'!$A$54),"")</f>
        <v/>
      </c>
      <c r="S42" s="307"/>
      <c r="T42" s="307" t="str">
        <f>IF(AND('Mapa de Riesgos'!$H$60="Muy Baja",'Mapa de Riesgos'!$L$60="Menor"),CONCATENATE("R",'Mapa de Riesgos'!$A$60),"")</f>
        <v/>
      </c>
      <c r="U42" s="308"/>
      <c r="V42" s="315" t="str">
        <f>IF(AND('Mapa de Riesgos'!$H$48="Muy Baja",'Mapa de Riesgos'!$L$48="Moderado"),CONCATENATE("R",'Mapa de Riesgos'!$A$48),"")</f>
        <v/>
      </c>
      <c r="W42" s="316"/>
      <c r="X42" s="316" t="str">
        <f>IF(AND('Mapa de Riesgos'!$H$54="Muy Baja",'Mapa de Riesgos'!$L$54="Moderado"),CONCATENATE("R",'Mapa de Riesgos'!$A$54),"")</f>
        <v/>
      </c>
      <c r="Y42" s="316"/>
      <c r="Z42" s="316" t="str">
        <f>IF(AND('Mapa de Riesgos'!$H$60="Muy Baja",'Mapa de Riesgos'!$L$60="Moderado"),CONCATENATE("R",'Mapa de Riesgos'!$A$60),"")</f>
        <v/>
      </c>
      <c r="AA42" s="317"/>
      <c r="AB42" s="333" t="str">
        <f>IF(AND('Mapa de Riesgos'!$H$48="Muy Baja",'Mapa de Riesgos'!$L$48="Mayor"),CONCATENATE("R",'Mapa de Riesgos'!$A$48),"")</f>
        <v/>
      </c>
      <c r="AC42" s="334"/>
      <c r="AD42" s="334" t="str">
        <f>IF(AND('Mapa de Riesgos'!$H$54="Muy Baja",'Mapa de Riesgos'!$L$54="Mayor"),CONCATENATE("R",'Mapa de Riesgos'!$A$54),"")</f>
        <v/>
      </c>
      <c r="AE42" s="334"/>
      <c r="AF42" s="334" t="str">
        <f>IF(AND('Mapa de Riesgos'!$H$60="Muy Baja",'Mapa de Riesgos'!$L$60="Mayor"),CONCATENATE("R",'Mapa de Riesgos'!$A$60),"")</f>
        <v/>
      </c>
      <c r="AG42" s="335"/>
      <c r="AH42" s="324" t="str">
        <f>IF(AND('Mapa de Riesgos'!$H$48="Muy Baja",'Mapa de Riesgos'!$L$48="Catastrófico"),CONCATENATE("R",'Mapa de Riesgos'!$A$48),"")</f>
        <v/>
      </c>
      <c r="AI42" s="325"/>
      <c r="AJ42" s="325" t="str">
        <f>IF(AND('Mapa de Riesgos'!$H$54="Muy Baja",'Mapa de Riesgos'!$L$54="Catastrófico"),CONCATENATE("R",'Mapa de Riesgos'!$A$54),"")</f>
        <v/>
      </c>
      <c r="AK42" s="325"/>
      <c r="AL42" s="325" t="str">
        <f>IF(AND('Mapa de Riesgos'!$H$60="Muy Baja",'Mapa de Riesgos'!$L$60="Catastrófico"),CONCATENATE("R",'Mapa de Riesgos'!$A$60),"")</f>
        <v/>
      </c>
      <c r="AM42" s="326"/>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53"/>
      <c r="C43" s="353"/>
      <c r="D43" s="354"/>
      <c r="E43" s="346"/>
      <c r="F43" s="347"/>
      <c r="G43" s="347"/>
      <c r="H43" s="347"/>
      <c r="I43" s="348"/>
      <c r="J43" s="306"/>
      <c r="K43" s="307"/>
      <c r="L43" s="307"/>
      <c r="M43" s="307"/>
      <c r="N43" s="307"/>
      <c r="O43" s="308"/>
      <c r="P43" s="306"/>
      <c r="Q43" s="307"/>
      <c r="R43" s="307"/>
      <c r="S43" s="307"/>
      <c r="T43" s="307"/>
      <c r="U43" s="308"/>
      <c r="V43" s="315"/>
      <c r="W43" s="316"/>
      <c r="X43" s="316"/>
      <c r="Y43" s="316"/>
      <c r="Z43" s="316"/>
      <c r="AA43" s="317"/>
      <c r="AB43" s="333"/>
      <c r="AC43" s="334"/>
      <c r="AD43" s="334"/>
      <c r="AE43" s="334"/>
      <c r="AF43" s="334"/>
      <c r="AG43" s="335"/>
      <c r="AH43" s="324"/>
      <c r="AI43" s="325"/>
      <c r="AJ43" s="325"/>
      <c r="AK43" s="325"/>
      <c r="AL43" s="325"/>
      <c r="AM43" s="326"/>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53"/>
      <c r="C44" s="353"/>
      <c r="D44" s="354"/>
      <c r="E44" s="346"/>
      <c r="F44" s="347"/>
      <c r="G44" s="347"/>
      <c r="H44" s="347"/>
      <c r="I44" s="348"/>
      <c r="J44" s="306" t="str">
        <f>IF(AND('Mapa de Riesgos'!$H$66="Muy Baja",'Mapa de Riesgos'!$L$66="Leve"),CONCATENATE("R",'Mapa de Riesgos'!$A$66),"")</f>
        <v/>
      </c>
      <c r="K44" s="307"/>
      <c r="L44" s="307" t="str">
        <f>IF(AND('Mapa de Riesgos'!$H$72="Muy Baja",'Mapa de Riesgos'!$L$72="Leve"),CONCATENATE("R",'Mapa de Riesgos'!$A$72),"")</f>
        <v/>
      </c>
      <c r="M44" s="307"/>
      <c r="N44" s="307" t="str">
        <f>IF(AND('Mapa de Riesgos'!$H$78="Muy Baja",'Mapa de Riesgos'!$L$78="Leve"),CONCATENATE("R",'Mapa de Riesgos'!$A$78),"")</f>
        <v/>
      </c>
      <c r="O44" s="308"/>
      <c r="P44" s="306" t="str">
        <f>IF(AND('Mapa de Riesgos'!$H$66="Muy Baja",'Mapa de Riesgos'!$L$66="Menor"),CONCATENATE("R",'Mapa de Riesgos'!$A$66),"")</f>
        <v/>
      </c>
      <c r="Q44" s="307"/>
      <c r="R44" s="307" t="str">
        <f>IF(AND('Mapa de Riesgos'!$H$72="Muy Baja",'Mapa de Riesgos'!$L$72="Menor"),CONCATENATE("R",'Mapa de Riesgos'!$A$72),"")</f>
        <v/>
      </c>
      <c r="S44" s="307"/>
      <c r="T44" s="307" t="str">
        <f>IF(AND('Mapa de Riesgos'!$H$78="Muy Baja",'Mapa de Riesgos'!$L$78="Menor"),CONCATENATE("R",'Mapa de Riesgos'!$A$78),"")</f>
        <v/>
      </c>
      <c r="U44" s="308"/>
      <c r="V44" s="315" t="str">
        <f>IF(AND('Mapa de Riesgos'!$H$66="Muy Baja",'Mapa de Riesgos'!$L$66="Moderado"),CONCATENATE("R",'Mapa de Riesgos'!$A$66),"")</f>
        <v/>
      </c>
      <c r="W44" s="316"/>
      <c r="X44" s="316" t="str">
        <f>IF(AND('Mapa de Riesgos'!$H$72="Muy Baja",'Mapa de Riesgos'!$L$72="Moderado"),CONCATENATE("R",'Mapa de Riesgos'!$A$72),"")</f>
        <v/>
      </c>
      <c r="Y44" s="316"/>
      <c r="Z44" s="316" t="str">
        <f>IF(AND('Mapa de Riesgos'!$H$78="Muy Baja",'Mapa de Riesgos'!$L$78="Moderado"),CONCATENATE("R",'Mapa de Riesgos'!$A$78),"")</f>
        <v/>
      </c>
      <c r="AA44" s="317"/>
      <c r="AB44" s="333" t="str">
        <f>IF(AND('Mapa de Riesgos'!$H$66="Muy Baja",'Mapa de Riesgos'!$L$66="Mayor"),CONCATENATE("R",'Mapa de Riesgos'!$A$66),"")</f>
        <v/>
      </c>
      <c r="AC44" s="334"/>
      <c r="AD44" s="334" t="str">
        <f>IF(AND('Mapa de Riesgos'!$H$72="Muy Baja",'Mapa de Riesgos'!$L$72="Mayor"),CONCATENATE("R",'Mapa de Riesgos'!$A$72),"")</f>
        <v/>
      </c>
      <c r="AE44" s="334"/>
      <c r="AF44" s="334" t="str">
        <f>IF(AND('Mapa de Riesgos'!$H$78="Muy Baja",'Mapa de Riesgos'!$L$78="Mayor"),CONCATENATE("R",'Mapa de Riesgos'!$A$78),"")</f>
        <v/>
      </c>
      <c r="AG44" s="335"/>
      <c r="AH44" s="324" t="str">
        <f>IF(AND('Mapa de Riesgos'!$H$66="Muy Baja",'Mapa de Riesgos'!$L$66="Catastrófico"),CONCATENATE("R",'Mapa de Riesgos'!$A$66),"")</f>
        <v/>
      </c>
      <c r="AI44" s="325"/>
      <c r="AJ44" s="325" t="str">
        <f>IF(AND('Mapa de Riesgos'!$H$72="Muy Baja",'Mapa de Riesgos'!$L$72="Catastrófico"),CONCATENATE("R",'Mapa de Riesgos'!$A$72),"")</f>
        <v/>
      </c>
      <c r="AK44" s="325"/>
      <c r="AL44" s="325" t="str">
        <f>IF(AND('Mapa de Riesgos'!$H$78="Muy Baja",'Mapa de Riesgos'!$L$78="Catastrófico"),CONCATENATE("R",'Mapa de Riesgos'!$A$78),"")</f>
        <v/>
      </c>
      <c r="AM44" s="326"/>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53"/>
      <c r="C45" s="353"/>
      <c r="D45" s="354"/>
      <c r="E45" s="349"/>
      <c r="F45" s="350"/>
      <c r="G45" s="350"/>
      <c r="H45" s="350"/>
      <c r="I45" s="351"/>
      <c r="J45" s="309"/>
      <c r="K45" s="310"/>
      <c r="L45" s="310"/>
      <c r="M45" s="310"/>
      <c r="N45" s="310"/>
      <c r="O45" s="311"/>
      <c r="P45" s="309"/>
      <c r="Q45" s="310"/>
      <c r="R45" s="310"/>
      <c r="S45" s="310"/>
      <c r="T45" s="310"/>
      <c r="U45" s="311"/>
      <c r="V45" s="318"/>
      <c r="W45" s="319"/>
      <c r="X45" s="319"/>
      <c r="Y45" s="319"/>
      <c r="Z45" s="319"/>
      <c r="AA45" s="320"/>
      <c r="AB45" s="336"/>
      <c r="AC45" s="337"/>
      <c r="AD45" s="337"/>
      <c r="AE45" s="337"/>
      <c r="AF45" s="337"/>
      <c r="AG45" s="338"/>
      <c r="AH45" s="327"/>
      <c r="AI45" s="328"/>
      <c r="AJ45" s="328"/>
      <c r="AK45" s="328"/>
      <c r="AL45" s="328"/>
      <c r="AM45" s="329"/>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43" t="s">
        <v>149</v>
      </c>
      <c r="K46" s="344"/>
      <c r="L46" s="344"/>
      <c r="M46" s="344"/>
      <c r="N46" s="344"/>
      <c r="O46" s="345"/>
      <c r="P46" s="343" t="s">
        <v>150</v>
      </c>
      <c r="Q46" s="344"/>
      <c r="R46" s="344"/>
      <c r="S46" s="344"/>
      <c r="T46" s="344"/>
      <c r="U46" s="345"/>
      <c r="V46" s="343" t="s">
        <v>151</v>
      </c>
      <c r="W46" s="344"/>
      <c r="X46" s="344"/>
      <c r="Y46" s="344"/>
      <c r="Z46" s="344"/>
      <c r="AA46" s="345"/>
      <c r="AB46" s="343" t="s">
        <v>152</v>
      </c>
      <c r="AC46" s="352"/>
      <c r="AD46" s="344"/>
      <c r="AE46" s="344"/>
      <c r="AF46" s="344"/>
      <c r="AG46" s="345"/>
      <c r="AH46" s="343" t="s">
        <v>153</v>
      </c>
      <c r="AI46" s="344"/>
      <c r="AJ46" s="344"/>
      <c r="AK46" s="344"/>
      <c r="AL46" s="344"/>
      <c r="AM46" s="34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6"/>
      <c r="K47" s="347"/>
      <c r="L47" s="347"/>
      <c r="M47" s="347"/>
      <c r="N47" s="347"/>
      <c r="O47" s="348"/>
      <c r="P47" s="346"/>
      <c r="Q47" s="347"/>
      <c r="R47" s="347"/>
      <c r="S47" s="347"/>
      <c r="T47" s="347"/>
      <c r="U47" s="348"/>
      <c r="V47" s="346"/>
      <c r="W47" s="347"/>
      <c r="X47" s="347"/>
      <c r="Y47" s="347"/>
      <c r="Z47" s="347"/>
      <c r="AA47" s="348"/>
      <c r="AB47" s="346"/>
      <c r="AC47" s="347"/>
      <c r="AD47" s="347"/>
      <c r="AE47" s="347"/>
      <c r="AF47" s="347"/>
      <c r="AG47" s="348"/>
      <c r="AH47" s="346"/>
      <c r="AI47" s="347"/>
      <c r="AJ47" s="347"/>
      <c r="AK47" s="347"/>
      <c r="AL47" s="347"/>
      <c r="AM47" s="348"/>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6"/>
      <c r="K48" s="347"/>
      <c r="L48" s="347"/>
      <c r="M48" s="347"/>
      <c r="N48" s="347"/>
      <c r="O48" s="348"/>
      <c r="P48" s="346"/>
      <c r="Q48" s="347"/>
      <c r="R48" s="347"/>
      <c r="S48" s="347"/>
      <c r="T48" s="347"/>
      <c r="U48" s="348"/>
      <c r="V48" s="346"/>
      <c r="W48" s="347"/>
      <c r="X48" s="347"/>
      <c r="Y48" s="347"/>
      <c r="Z48" s="347"/>
      <c r="AA48" s="348"/>
      <c r="AB48" s="346"/>
      <c r="AC48" s="347"/>
      <c r="AD48" s="347"/>
      <c r="AE48" s="347"/>
      <c r="AF48" s="347"/>
      <c r="AG48" s="348"/>
      <c r="AH48" s="346"/>
      <c r="AI48" s="347"/>
      <c r="AJ48" s="347"/>
      <c r="AK48" s="347"/>
      <c r="AL48" s="347"/>
      <c r="AM48" s="348"/>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6"/>
      <c r="K49" s="347"/>
      <c r="L49" s="347"/>
      <c r="M49" s="347"/>
      <c r="N49" s="347"/>
      <c r="O49" s="348"/>
      <c r="P49" s="346"/>
      <c r="Q49" s="347"/>
      <c r="R49" s="347"/>
      <c r="S49" s="347"/>
      <c r="T49" s="347"/>
      <c r="U49" s="348"/>
      <c r="V49" s="346"/>
      <c r="W49" s="347"/>
      <c r="X49" s="347"/>
      <c r="Y49" s="347"/>
      <c r="Z49" s="347"/>
      <c r="AA49" s="348"/>
      <c r="AB49" s="346"/>
      <c r="AC49" s="347"/>
      <c r="AD49" s="347"/>
      <c r="AE49" s="347"/>
      <c r="AF49" s="347"/>
      <c r="AG49" s="348"/>
      <c r="AH49" s="346"/>
      <c r="AI49" s="347"/>
      <c r="AJ49" s="347"/>
      <c r="AK49" s="347"/>
      <c r="AL49" s="347"/>
      <c r="AM49" s="348"/>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6"/>
      <c r="K50" s="347"/>
      <c r="L50" s="347"/>
      <c r="M50" s="347"/>
      <c r="N50" s="347"/>
      <c r="O50" s="348"/>
      <c r="P50" s="346"/>
      <c r="Q50" s="347"/>
      <c r="R50" s="347"/>
      <c r="S50" s="347"/>
      <c r="T50" s="347"/>
      <c r="U50" s="348"/>
      <c r="V50" s="346"/>
      <c r="W50" s="347"/>
      <c r="X50" s="347"/>
      <c r="Y50" s="347"/>
      <c r="Z50" s="347"/>
      <c r="AA50" s="348"/>
      <c r="AB50" s="346"/>
      <c r="AC50" s="347"/>
      <c r="AD50" s="347"/>
      <c r="AE50" s="347"/>
      <c r="AF50" s="347"/>
      <c r="AG50" s="348"/>
      <c r="AH50" s="346"/>
      <c r="AI50" s="347"/>
      <c r="AJ50" s="347"/>
      <c r="AK50" s="347"/>
      <c r="AL50" s="347"/>
      <c r="AM50" s="348"/>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9"/>
      <c r="K51" s="350"/>
      <c r="L51" s="350"/>
      <c r="M51" s="350"/>
      <c r="N51" s="350"/>
      <c r="O51" s="351"/>
      <c r="P51" s="349"/>
      <c r="Q51" s="350"/>
      <c r="R51" s="350"/>
      <c r="S51" s="350"/>
      <c r="T51" s="350"/>
      <c r="U51" s="351"/>
      <c r="V51" s="349"/>
      <c r="W51" s="350"/>
      <c r="X51" s="350"/>
      <c r="Y51" s="350"/>
      <c r="Z51" s="350"/>
      <c r="AA51" s="351"/>
      <c r="AB51" s="349"/>
      <c r="AC51" s="350"/>
      <c r="AD51" s="350"/>
      <c r="AE51" s="350"/>
      <c r="AF51" s="350"/>
      <c r="AG51" s="351"/>
      <c r="AH51" s="349"/>
      <c r="AI51" s="350"/>
      <c r="AJ51" s="350"/>
      <c r="AK51" s="350"/>
      <c r="AL51" s="350"/>
      <c r="AM51" s="351"/>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H10" zoomScale="50" zoomScaleNormal="50" workbookViewId="0">
      <selection activeCell="V26" sqref="V2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20" t="s">
        <v>154</v>
      </c>
      <c r="C2" s="421"/>
      <c r="D2" s="421"/>
      <c r="E2" s="421"/>
      <c r="F2" s="421"/>
      <c r="G2" s="421"/>
      <c r="H2" s="421"/>
      <c r="I2" s="421"/>
      <c r="J2" s="342" t="s">
        <v>21</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21"/>
      <c r="C3" s="421"/>
      <c r="D3" s="421"/>
      <c r="E3" s="421"/>
      <c r="F3" s="421"/>
      <c r="G3" s="421"/>
      <c r="H3" s="421"/>
      <c r="I3" s="421"/>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21"/>
      <c r="C4" s="421"/>
      <c r="D4" s="421"/>
      <c r="E4" s="421"/>
      <c r="F4" s="421"/>
      <c r="G4" s="421"/>
      <c r="H4" s="421"/>
      <c r="I4" s="421"/>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53" t="s">
        <v>139</v>
      </c>
      <c r="C6" s="353"/>
      <c r="D6" s="354"/>
      <c r="E6" s="391" t="s">
        <v>140</v>
      </c>
      <c r="F6" s="392"/>
      <c r="G6" s="392"/>
      <c r="H6" s="392"/>
      <c r="I6" s="393"/>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11" t="s">
        <v>141</v>
      </c>
      <c r="AP6" s="412"/>
      <c r="AQ6" s="412"/>
      <c r="AR6" s="412"/>
      <c r="AS6" s="412"/>
      <c r="AT6" s="413"/>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53"/>
      <c r="C7" s="353"/>
      <c r="D7" s="354"/>
      <c r="E7" s="394"/>
      <c r="F7" s="395"/>
      <c r="G7" s="395"/>
      <c r="H7" s="395"/>
      <c r="I7" s="396"/>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14"/>
      <c r="AP7" s="415"/>
      <c r="AQ7" s="415"/>
      <c r="AR7" s="415"/>
      <c r="AS7" s="415"/>
      <c r="AT7" s="416"/>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53"/>
      <c r="C8" s="353"/>
      <c r="D8" s="354"/>
      <c r="E8" s="394"/>
      <c r="F8" s="395"/>
      <c r="G8" s="395"/>
      <c r="H8" s="395"/>
      <c r="I8" s="396"/>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14"/>
      <c r="AP8" s="415"/>
      <c r="AQ8" s="415"/>
      <c r="AR8" s="415"/>
      <c r="AS8" s="415"/>
      <c r="AT8" s="416"/>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53"/>
      <c r="C9" s="353"/>
      <c r="D9" s="354"/>
      <c r="E9" s="394"/>
      <c r="F9" s="395"/>
      <c r="G9" s="395"/>
      <c r="H9" s="395"/>
      <c r="I9" s="396"/>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14"/>
      <c r="AP9" s="415"/>
      <c r="AQ9" s="415"/>
      <c r="AR9" s="415"/>
      <c r="AS9" s="415"/>
      <c r="AT9" s="416"/>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53"/>
      <c r="C10" s="353"/>
      <c r="D10" s="354"/>
      <c r="E10" s="394"/>
      <c r="F10" s="395"/>
      <c r="G10" s="395"/>
      <c r="H10" s="395"/>
      <c r="I10" s="396"/>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14"/>
      <c r="AP10" s="415"/>
      <c r="AQ10" s="415"/>
      <c r="AR10" s="415"/>
      <c r="AS10" s="415"/>
      <c r="AT10" s="416"/>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53"/>
      <c r="C11" s="353"/>
      <c r="D11" s="354"/>
      <c r="E11" s="394"/>
      <c r="F11" s="395"/>
      <c r="G11" s="395"/>
      <c r="H11" s="395"/>
      <c r="I11" s="396"/>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14"/>
      <c r="AP11" s="415"/>
      <c r="AQ11" s="415"/>
      <c r="AR11" s="415"/>
      <c r="AS11" s="415"/>
      <c r="AT11" s="416"/>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53"/>
      <c r="C12" s="353"/>
      <c r="D12" s="354"/>
      <c r="E12" s="394"/>
      <c r="F12" s="395"/>
      <c r="G12" s="395"/>
      <c r="H12" s="395"/>
      <c r="I12" s="396"/>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14"/>
      <c r="AP12" s="415"/>
      <c r="AQ12" s="415"/>
      <c r="AR12" s="415"/>
      <c r="AS12" s="415"/>
      <c r="AT12" s="416"/>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53"/>
      <c r="C13" s="353"/>
      <c r="D13" s="354"/>
      <c r="E13" s="394"/>
      <c r="F13" s="395"/>
      <c r="G13" s="395"/>
      <c r="H13" s="395"/>
      <c r="I13" s="396"/>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14"/>
      <c r="AP13" s="415"/>
      <c r="AQ13" s="415"/>
      <c r="AR13" s="415"/>
      <c r="AS13" s="415"/>
      <c r="AT13" s="416"/>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53"/>
      <c r="C14" s="353"/>
      <c r="D14" s="354"/>
      <c r="E14" s="394"/>
      <c r="F14" s="395"/>
      <c r="G14" s="395"/>
      <c r="H14" s="395"/>
      <c r="I14" s="396"/>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14"/>
      <c r="AP14" s="415"/>
      <c r="AQ14" s="415"/>
      <c r="AR14" s="415"/>
      <c r="AS14" s="415"/>
      <c r="AT14" s="416"/>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53"/>
      <c r="C15" s="353"/>
      <c r="D15" s="354"/>
      <c r="E15" s="397"/>
      <c r="F15" s="398"/>
      <c r="G15" s="398"/>
      <c r="H15" s="398"/>
      <c r="I15" s="399"/>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7"/>
      <c r="AP15" s="418"/>
      <c r="AQ15" s="418"/>
      <c r="AR15" s="418"/>
      <c r="AS15" s="418"/>
      <c r="AT15" s="419"/>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53"/>
      <c r="C16" s="353"/>
      <c r="D16" s="354"/>
      <c r="E16" s="391" t="s">
        <v>142</v>
      </c>
      <c r="F16" s="392"/>
      <c r="G16" s="392"/>
      <c r="H16" s="392"/>
      <c r="I16" s="392"/>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401" t="s">
        <v>143</v>
      </c>
      <c r="AP16" s="402"/>
      <c r="AQ16" s="402"/>
      <c r="AR16" s="402"/>
      <c r="AS16" s="402"/>
      <c r="AT16" s="40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53"/>
      <c r="C17" s="353"/>
      <c r="D17" s="354"/>
      <c r="E17" s="410"/>
      <c r="F17" s="395"/>
      <c r="G17" s="395"/>
      <c r="H17" s="395"/>
      <c r="I17" s="395"/>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404"/>
      <c r="AP17" s="405"/>
      <c r="AQ17" s="405"/>
      <c r="AR17" s="405"/>
      <c r="AS17" s="405"/>
      <c r="AT17" s="406"/>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53"/>
      <c r="C18" s="353"/>
      <c r="D18" s="354"/>
      <c r="E18" s="394"/>
      <c r="F18" s="395"/>
      <c r="G18" s="395"/>
      <c r="H18" s="395"/>
      <c r="I18" s="395"/>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404"/>
      <c r="AP18" s="405"/>
      <c r="AQ18" s="405"/>
      <c r="AR18" s="405"/>
      <c r="AS18" s="405"/>
      <c r="AT18" s="406"/>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53"/>
      <c r="C19" s="353"/>
      <c r="D19" s="354"/>
      <c r="E19" s="394"/>
      <c r="F19" s="395"/>
      <c r="G19" s="395"/>
      <c r="H19" s="395"/>
      <c r="I19" s="395"/>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404"/>
      <c r="AP19" s="405"/>
      <c r="AQ19" s="405"/>
      <c r="AR19" s="405"/>
      <c r="AS19" s="405"/>
      <c r="AT19" s="406"/>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53"/>
      <c r="C20" s="353"/>
      <c r="D20" s="354"/>
      <c r="E20" s="394"/>
      <c r="F20" s="395"/>
      <c r="G20" s="395"/>
      <c r="H20" s="395"/>
      <c r="I20" s="395"/>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404"/>
      <c r="AP20" s="405"/>
      <c r="AQ20" s="405"/>
      <c r="AR20" s="405"/>
      <c r="AS20" s="405"/>
      <c r="AT20" s="406"/>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53"/>
      <c r="C21" s="353"/>
      <c r="D21" s="354"/>
      <c r="E21" s="394"/>
      <c r="F21" s="395"/>
      <c r="G21" s="395"/>
      <c r="H21" s="395"/>
      <c r="I21" s="395"/>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404"/>
      <c r="AP21" s="405"/>
      <c r="AQ21" s="405"/>
      <c r="AR21" s="405"/>
      <c r="AS21" s="405"/>
      <c r="AT21" s="40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53"/>
      <c r="C22" s="353"/>
      <c r="D22" s="354"/>
      <c r="E22" s="394"/>
      <c r="F22" s="395"/>
      <c r="G22" s="395"/>
      <c r="H22" s="395"/>
      <c r="I22" s="395"/>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404"/>
      <c r="AP22" s="405"/>
      <c r="AQ22" s="405"/>
      <c r="AR22" s="405"/>
      <c r="AS22" s="405"/>
      <c r="AT22" s="40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53"/>
      <c r="C23" s="353"/>
      <c r="D23" s="354"/>
      <c r="E23" s="394"/>
      <c r="F23" s="395"/>
      <c r="G23" s="395"/>
      <c r="H23" s="395"/>
      <c r="I23" s="395"/>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404"/>
      <c r="AP23" s="405"/>
      <c r="AQ23" s="405"/>
      <c r="AR23" s="405"/>
      <c r="AS23" s="405"/>
      <c r="AT23" s="40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53"/>
      <c r="C24" s="353"/>
      <c r="D24" s="354"/>
      <c r="E24" s="394"/>
      <c r="F24" s="395"/>
      <c r="G24" s="395"/>
      <c r="H24" s="395"/>
      <c r="I24" s="395"/>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404"/>
      <c r="AP24" s="405"/>
      <c r="AQ24" s="405"/>
      <c r="AR24" s="405"/>
      <c r="AS24" s="405"/>
      <c r="AT24" s="40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53"/>
      <c r="C25" s="353"/>
      <c r="D25" s="354"/>
      <c r="E25" s="397"/>
      <c r="F25" s="398"/>
      <c r="G25" s="398"/>
      <c r="H25" s="398"/>
      <c r="I25" s="398"/>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407"/>
      <c r="AP25" s="408"/>
      <c r="AQ25" s="408"/>
      <c r="AR25" s="408"/>
      <c r="AS25" s="408"/>
      <c r="AT25" s="40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53"/>
      <c r="C26" s="353"/>
      <c r="D26" s="354"/>
      <c r="E26" s="391" t="s">
        <v>144</v>
      </c>
      <c r="F26" s="392"/>
      <c r="G26" s="392"/>
      <c r="H26" s="392"/>
      <c r="I26" s="393"/>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31" t="s">
        <v>145</v>
      </c>
      <c r="AP26" s="432"/>
      <c r="AQ26" s="432"/>
      <c r="AR26" s="432"/>
      <c r="AS26" s="432"/>
      <c r="AT26" s="43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53"/>
      <c r="C27" s="353"/>
      <c r="D27" s="354"/>
      <c r="E27" s="410"/>
      <c r="F27" s="395"/>
      <c r="G27" s="395"/>
      <c r="H27" s="395"/>
      <c r="I27" s="396"/>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34"/>
      <c r="AP27" s="435"/>
      <c r="AQ27" s="435"/>
      <c r="AR27" s="435"/>
      <c r="AS27" s="435"/>
      <c r="AT27" s="43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53"/>
      <c r="C28" s="353"/>
      <c r="D28" s="354"/>
      <c r="E28" s="394"/>
      <c r="F28" s="395"/>
      <c r="G28" s="395"/>
      <c r="H28" s="395"/>
      <c r="I28" s="396"/>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34"/>
      <c r="AP28" s="435"/>
      <c r="AQ28" s="435"/>
      <c r="AR28" s="435"/>
      <c r="AS28" s="435"/>
      <c r="AT28" s="43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53"/>
      <c r="C29" s="353"/>
      <c r="D29" s="354"/>
      <c r="E29" s="394"/>
      <c r="F29" s="395"/>
      <c r="G29" s="395"/>
      <c r="H29" s="395"/>
      <c r="I29" s="396"/>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34"/>
      <c r="AP29" s="435"/>
      <c r="AQ29" s="435"/>
      <c r="AR29" s="435"/>
      <c r="AS29" s="435"/>
      <c r="AT29" s="43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53"/>
      <c r="C30" s="353"/>
      <c r="D30" s="354"/>
      <c r="E30" s="394"/>
      <c r="F30" s="395"/>
      <c r="G30" s="395"/>
      <c r="H30" s="395"/>
      <c r="I30" s="396"/>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34"/>
      <c r="AP30" s="435"/>
      <c r="AQ30" s="435"/>
      <c r="AR30" s="435"/>
      <c r="AS30" s="435"/>
      <c r="AT30" s="43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53"/>
      <c r="C31" s="353"/>
      <c r="D31" s="354"/>
      <c r="E31" s="394"/>
      <c r="F31" s="395"/>
      <c r="G31" s="395"/>
      <c r="H31" s="395"/>
      <c r="I31" s="396"/>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34"/>
      <c r="AP31" s="435"/>
      <c r="AQ31" s="435"/>
      <c r="AR31" s="435"/>
      <c r="AS31" s="435"/>
      <c r="AT31" s="436"/>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53"/>
      <c r="C32" s="353"/>
      <c r="D32" s="354"/>
      <c r="E32" s="394"/>
      <c r="F32" s="395"/>
      <c r="G32" s="395"/>
      <c r="H32" s="395"/>
      <c r="I32" s="396"/>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34"/>
      <c r="AP32" s="435"/>
      <c r="AQ32" s="435"/>
      <c r="AR32" s="435"/>
      <c r="AS32" s="435"/>
      <c r="AT32" s="436"/>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53"/>
      <c r="C33" s="353"/>
      <c r="D33" s="354"/>
      <c r="E33" s="394"/>
      <c r="F33" s="395"/>
      <c r="G33" s="395"/>
      <c r="H33" s="395"/>
      <c r="I33" s="396"/>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34"/>
      <c r="AP33" s="435"/>
      <c r="AQ33" s="435"/>
      <c r="AR33" s="435"/>
      <c r="AS33" s="435"/>
      <c r="AT33" s="436"/>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53"/>
      <c r="C34" s="353"/>
      <c r="D34" s="354"/>
      <c r="E34" s="394"/>
      <c r="F34" s="395"/>
      <c r="G34" s="395"/>
      <c r="H34" s="395"/>
      <c r="I34" s="396"/>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34"/>
      <c r="AP34" s="435"/>
      <c r="AQ34" s="435"/>
      <c r="AR34" s="435"/>
      <c r="AS34" s="435"/>
      <c r="AT34" s="436"/>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53"/>
      <c r="C35" s="353"/>
      <c r="D35" s="354"/>
      <c r="E35" s="397"/>
      <c r="F35" s="398"/>
      <c r="G35" s="398"/>
      <c r="H35" s="398"/>
      <c r="I35" s="399"/>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7"/>
      <c r="AP35" s="438"/>
      <c r="AQ35" s="438"/>
      <c r="AR35" s="438"/>
      <c r="AS35" s="438"/>
      <c r="AT35" s="43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53"/>
      <c r="C36" s="353"/>
      <c r="D36" s="354"/>
      <c r="E36" s="391" t="s">
        <v>146</v>
      </c>
      <c r="F36" s="392"/>
      <c r="G36" s="392"/>
      <c r="H36" s="392"/>
      <c r="I36" s="392"/>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22" t="s">
        <v>147</v>
      </c>
      <c r="AP36" s="423"/>
      <c r="AQ36" s="423"/>
      <c r="AR36" s="423"/>
      <c r="AS36" s="423"/>
      <c r="AT36" s="424"/>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53"/>
      <c r="C37" s="353"/>
      <c r="D37" s="354"/>
      <c r="E37" s="410"/>
      <c r="F37" s="395"/>
      <c r="G37" s="395"/>
      <c r="H37" s="395"/>
      <c r="I37" s="395"/>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5"/>
      <c r="AP37" s="426"/>
      <c r="AQ37" s="426"/>
      <c r="AR37" s="426"/>
      <c r="AS37" s="426"/>
      <c r="AT37" s="427"/>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53"/>
      <c r="C38" s="353"/>
      <c r="D38" s="354"/>
      <c r="E38" s="394"/>
      <c r="F38" s="395"/>
      <c r="G38" s="395"/>
      <c r="H38" s="395"/>
      <c r="I38" s="395"/>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5"/>
      <c r="AP38" s="426"/>
      <c r="AQ38" s="426"/>
      <c r="AR38" s="426"/>
      <c r="AS38" s="426"/>
      <c r="AT38" s="427"/>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53"/>
      <c r="C39" s="353"/>
      <c r="D39" s="354"/>
      <c r="E39" s="394"/>
      <c r="F39" s="395"/>
      <c r="G39" s="395"/>
      <c r="H39" s="395"/>
      <c r="I39" s="395"/>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5"/>
      <c r="AP39" s="426"/>
      <c r="AQ39" s="426"/>
      <c r="AR39" s="426"/>
      <c r="AS39" s="426"/>
      <c r="AT39" s="427"/>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53"/>
      <c r="C40" s="353"/>
      <c r="D40" s="354"/>
      <c r="E40" s="394"/>
      <c r="F40" s="395"/>
      <c r="G40" s="395"/>
      <c r="H40" s="395"/>
      <c r="I40" s="395"/>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5"/>
      <c r="AP40" s="426"/>
      <c r="AQ40" s="426"/>
      <c r="AR40" s="426"/>
      <c r="AS40" s="426"/>
      <c r="AT40" s="427"/>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53"/>
      <c r="C41" s="353"/>
      <c r="D41" s="354"/>
      <c r="E41" s="394"/>
      <c r="F41" s="395"/>
      <c r="G41" s="395"/>
      <c r="H41" s="395"/>
      <c r="I41" s="395"/>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5"/>
      <c r="AP41" s="426"/>
      <c r="AQ41" s="426"/>
      <c r="AR41" s="426"/>
      <c r="AS41" s="426"/>
      <c r="AT41" s="427"/>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53"/>
      <c r="C42" s="353"/>
      <c r="D42" s="354"/>
      <c r="E42" s="394"/>
      <c r="F42" s="395"/>
      <c r="G42" s="395"/>
      <c r="H42" s="395"/>
      <c r="I42" s="395"/>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5"/>
      <c r="AP42" s="426"/>
      <c r="AQ42" s="426"/>
      <c r="AR42" s="426"/>
      <c r="AS42" s="426"/>
      <c r="AT42" s="427"/>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53"/>
      <c r="C43" s="353"/>
      <c r="D43" s="354"/>
      <c r="E43" s="394"/>
      <c r="F43" s="395"/>
      <c r="G43" s="395"/>
      <c r="H43" s="395"/>
      <c r="I43" s="395"/>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5"/>
      <c r="AP43" s="426"/>
      <c r="AQ43" s="426"/>
      <c r="AR43" s="426"/>
      <c r="AS43" s="426"/>
      <c r="AT43" s="427"/>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53"/>
      <c r="C44" s="353"/>
      <c r="D44" s="354"/>
      <c r="E44" s="394"/>
      <c r="F44" s="395"/>
      <c r="G44" s="395"/>
      <c r="H44" s="395"/>
      <c r="I44" s="395"/>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5"/>
      <c r="AP44" s="426"/>
      <c r="AQ44" s="426"/>
      <c r="AR44" s="426"/>
      <c r="AS44" s="426"/>
      <c r="AT44" s="427"/>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53"/>
      <c r="C45" s="353"/>
      <c r="D45" s="354"/>
      <c r="E45" s="397"/>
      <c r="F45" s="398"/>
      <c r="G45" s="398"/>
      <c r="H45" s="398"/>
      <c r="I45" s="398"/>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8"/>
      <c r="AP45" s="429"/>
      <c r="AQ45" s="429"/>
      <c r="AR45" s="429"/>
      <c r="AS45" s="429"/>
      <c r="AT45" s="430"/>
    </row>
    <row r="46" spans="1:80" ht="46.5" customHeight="1">
      <c r="A46" s="55"/>
      <c r="B46" s="353"/>
      <c r="C46" s="353"/>
      <c r="D46" s="354"/>
      <c r="E46" s="391" t="s">
        <v>148</v>
      </c>
      <c r="F46" s="392"/>
      <c r="G46" s="392"/>
      <c r="H46" s="392"/>
      <c r="I46" s="393"/>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53"/>
      <c r="C47" s="353"/>
      <c r="D47" s="354"/>
      <c r="E47" s="410"/>
      <c r="F47" s="395"/>
      <c r="G47" s="395"/>
      <c r="H47" s="395"/>
      <c r="I47" s="396"/>
      <c r="J47" s="48" t="str">
        <f>IF(AND('Mapa de Riesgos'!$Y$18="Muy Baja",'Mapa de Riesgos'!$AA$18="Leve"),CONCATENATE("R2C",'Mapa de Riesgos'!$O$18),"")</f>
        <v>R2C1</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53"/>
      <c r="C48" s="353"/>
      <c r="D48" s="354"/>
      <c r="E48" s="410"/>
      <c r="F48" s="395"/>
      <c r="G48" s="395"/>
      <c r="H48" s="395"/>
      <c r="I48" s="396"/>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53"/>
      <c r="C49" s="353"/>
      <c r="D49" s="354"/>
      <c r="E49" s="394"/>
      <c r="F49" s="395"/>
      <c r="G49" s="395"/>
      <c r="H49" s="395"/>
      <c r="I49" s="396"/>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53"/>
      <c r="C50" s="353"/>
      <c r="D50" s="354"/>
      <c r="E50" s="394"/>
      <c r="F50" s="395"/>
      <c r="G50" s="395"/>
      <c r="H50" s="395"/>
      <c r="I50" s="396"/>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53"/>
      <c r="C51" s="353"/>
      <c r="D51" s="354"/>
      <c r="E51" s="394"/>
      <c r="F51" s="395"/>
      <c r="G51" s="395"/>
      <c r="H51" s="395"/>
      <c r="I51" s="396"/>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53"/>
      <c r="C52" s="353"/>
      <c r="D52" s="354"/>
      <c r="E52" s="394"/>
      <c r="F52" s="395"/>
      <c r="G52" s="395"/>
      <c r="H52" s="395"/>
      <c r="I52" s="396"/>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53"/>
      <c r="C53" s="353"/>
      <c r="D53" s="354"/>
      <c r="E53" s="394"/>
      <c r="F53" s="395"/>
      <c r="G53" s="395"/>
      <c r="H53" s="395"/>
      <c r="I53" s="396"/>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53"/>
      <c r="C54" s="353"/>
      <c r="D54" s="354"/>
      <c r="E54" s="394"/>
      <c r="F54" s="395"/>
      <c r="G54" s="395"/>
      <c r="H54" s="395"/>
      <c r="I54" s="396"/>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53"/>
      <c r="C55" s="353"/>
      <c r="D55" s="354"/>
      <c r="E55" s="397"/>
      <c r="F55" s="398"/>
      <c r="G55" s="398"/>
      <c r="H55" s="398"/>
      <c r="I55" s="399"/>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1" t="s">
        <v>149</v>
      </c>
      <c r="K56" s="392"/>
      <c r="L56" s="392"/>
      <c r="M56" s="392"/>
      <c r="N56" s="392"/>
      <c r="O56" s="393"/>
      <c r="P56" s="391" t="s">
        <v>150</v>
      </c>
      <c r="Q56" s="392"/>
      <c r="R56" s="392"/>
      <c r="S56" s="392"/>
      <c r="T56" s="392"/>
      <c r="U56" s="393"/>
      <c r="V56" s="391" t="s">
        <v>151</v>
      </c>
      <c r="W56" s="392"/>
      <c r="X56" s="392"/>
      <c r="Y56" s="392"/>
      <c r="Z56" s="392"/>
      <c r="AA56" s="393"/>
      <c r="AB56" s="391" t="s">
        <v>152</v>
      </c>
      <c r="AC56" s="400"/>
      <c r="AD56" s="392"/>
      <c r="AE56" s="392"/>
      <c r="AF56" s="392"/>
      <c r="AG56" s="393"/>
      <c r="AH56" s="391" t="s">
        <v>153</v>
      </c>
      <c r="AI56" s="392"/>
      <c r="AJ56" s="392"/>
      <c r="AK56" s="392"/>
      <c r="AL56" s="392"/>
      <c r="AM56" s="393"/>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94"/>
      <c r="K57" s="395"/>
      <c r="L57" s="395"/>
      <c r="M57" s="395"/>
      <c r="N57" s="395"/>
      <c r="O57" s="396"/>
      <c r="P57" s="394"/>
      <c r="Q57" s="395"/>
      <c r="R57" s="395"/>
      <c r="S57" s="395"/>
      <c r="T57" s="395"/>
      <c r="U57" s="396"/>
      <c r="V57" s="394"/>
      <c r="W57" s="395"/>
      <c r="X57" s="395"/>
      <c r="Y57" s="395"/>
      <c r="Z57" s="395"/>
      <c r="AA57" s="396"/>
      <c r="AB57" s="394"/>
      <c r="AC57" s="395"/>
      <c r="AD57" s="395"/>
      <c r="AE57" s="395"/>
      <c r="AF57" s="395"/>
      <c r="AG57" s="396"/>
      <c r="AH57" s="394"/>
      <c r="AI57" s="395"/>
      <c r="AJ57" s="395"/>
      <c r="AK57" s="395"/>
      <c r="AL57" s="395"/>
      <c r="AM57" s="396"/>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94"/>
      <c r="K58" s="395"/>
      <c r="L58" s="395"/>
      <c r="M58" s="395"/>
      <c r="N58" s="395"/>
      <c r="O58" s="396"/>
      <c r="P58" s="394"/>
      <c r="Q58" s="395"/>
      <c r="R58" s="395"/>
      <c r="S58" s="395"/>
      <c r="T58" s="395"/>
      <c r="U58" s="396"/>
      <c r="V58" s="394"/>
      <c r="W58" s="395"/>
      <c r="X58" s="395"/>
      <c r="Y58" s="395"/>
      <c r="Z58" s="395"/>
      <c r="AA58" s="396"/>
      <c r="AB58" s="394"/>
      <c r="AC58" s="395"/>
      <c r="AD58" s="395"/>
      <c r="AE58" s="395"/>
      <c r="AF58" s="395"/>
      <c r="AG58" s="396"/>
      <c r="AH58" s="394"/>
      <c r="AI58" s="395"/>
      <c r="AJ58" s="395"/>
      <c r="AK58" s="395"/>
      <c r="AL58" s="395"/>
      <c r="AM58" s="396"/>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94"/>
      <c r="K59" s="395"/>
      <c r="L59" s="395"/>
      <c r="M59" s="395"/>
      <c r="N59" s="395"/>
      <c r="O59" s="396"/>
      <c r="P59" s="394"/>
      <c r="Q59" s="395"/>
      <c r="R59" s="395"/>
      <c r="S59" s="395"/>
      <c r="T59" s="395"/>
      <c r="U59" s="396"/>
      <c r="V59" s="394"/>
      <c r="W59" s="395"/>
      <c r="X59" s="395"/>
      <c r="Y59" s="395"/>
      <c r="Z59" s="395"/>
      <c r="AA59" s="396"/>
      <c r="AB59" s="394"/>
      <c r="AC59" s="395"/>
      <c r="AD59" s="395"/>
      <c r="AE59" s="395"/>
      <c r="AF59" s="395"/>
      <c r="AG59" s="396"/>
      <c r="AH59" s="394"/>
      <c r="AI59" s="395"/>
      <c r="AJ59" s="395"/>
      <c r="AK59" s="395"/>
      <c r="AL59" s="395"/>
      <c r="AM59" s="396"/>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94"/>
      <c r="K60" s="395"/>
      <c r="L60" s="395"/>
      <c r="M60" s="395"/>
      <c r="N60" s="395"/>
      <c r="O60" s="396"/>
      <c r="P60" s="394"/>
      <c r="Q60" s="395"/>
      <c r="R60" s="395"/>
      <c r="S60" s="395"/>
      <c r="T60" s="395"/>
      <c r="U60" s="396"/>
      <c r="V60" s="394"/>
      <c r="W60" s="395"/>
      <c r="X60" s="395"/>
      <c r="Y60" s="395"/>
      <c r="Z60" s="395"/>
      <c r="AA60" s="396"/>
      <c r="AB60" s="394"/>
      <c r="AC60" s="395"/>
      <c r="AD60" s="395"/>
      <c r="AE60" s="395"/>
      <c r="AF60" s="395"/>
      <c r="AG60" s="396"/>
      <c r="AH60" s="394"/>
      <c r="AI60" s="395"/>
      <c r="AJ60" s="395"/>
      <c r="AK60" s="395"/>
      <c r="AL60" s="395"/>
      <c r="AM60" s="396"/>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97"/>
      <c r="K61" s="398"/>
      <c r="L61" s="398"/>
      <c r="M61" s="398"/>
      <c r="N61" s="398"/>
      <c r="O61" s="399"/>
      <c r="P61" s="397"/>
      <c r="Q61" s="398"/>
      <c r="R61" s="398"/>
      <c r="S61" s="398"/>
      <c r="T61" s="398"/>
      <c r="U61" s="399"/>
      <c r="V61" s="397"/>
      <c r="W61" s="398"/>
      <c r="X61" s="398"/>
      <c r="Y61" s="398"/>
      <c r="Z61" s="398"/>
      <c r="AA61" s="399"/>
      <c r="AB61" s="397"/>
      <c r="AC61" s="398"/>
      <c r="AD61" s="398"/>
      <c r="AE61" s="398"/>
      <c r="AF61" s="398"/>
      <c r="AG61" s="399"/>
      <c r="AH61" s="397"/>
      <c r="AI61" s="398"/>
      <c r="AJ61" s="398"/>
      <c r="AK61" s="398"/>
      <c r="AL61" s="398"/>
      <c r="AM61" s="399"/>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41"/>
      <c r="C1" s="444" t="s">
        <v>0</v>
      </c>
      <c r="D1" s="119" t="s">
        <v>1</v>
      </c>
    </row>
    <row r="2" spans="1:37" ht="15">
      <c r="B2" s="442"/>
      <c r="C2" s="445"/>
      <c r="D2" s="119" t="s">
        <v>2</v>
      </c>
    </row>
    <row r="3" spans="1:37" ht="15">
      <c r="B3" s="442"/>
      <c r="C3" s="445"/>
      <c r="D3" s="119" t="s">
        <v>155</v>
      </c>
    </row>
    <row r="4" spans="1:37" ht="15">
      <c r="B4" s="443"/>
      <c r="C4" s="446"/>
      <c r="D4" s="119" t="s">
        <v>156</v>
      </c>
    </row>
    <row r="5" spans="1:37" ht="23.25">
      <c r="A5" s="130"/>
      <c r="B5" s="440" t="s">
        <v>157</v>
      </c>
      <c r="C5" s="440"/>
      <c r="D5" s="44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158</v>
      </c>
      <c r="D7" s="150" t="s">
        <v>139</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159</v>
      </c>
      <c r="C8" s="152" t="s">
        <v>160</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161</v>
      </c>
      <c r="C9" s="152" t="s">
        <v>162</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163</v>
      </c>
      <c r="C10" s="152" t="s">
        <v>164</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165</v>
      </c>
      <c r="C11" s="152" t="s">
        <v>166</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167</v>
      </c>
      <c r="C12" s="152" t="s">
        <v>168</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54"/>
      <c r="C1" s="455" t="s">
        <v>0</v>
      </c>
      <c r="D1" s="456"/>
      <c r="E1" s="119" t="s">
        <v>1</v>
      </c>
    </row>
    <row r="2" spans="1:22" ht="26.25" customHeight="1">
      <c r="B2" s="454"/>
      <c r="C2" s="457"/>
      <c r="D2" s="458"/>
      <c r="E2" s="119" t="s">
        <v>2</v>
      </c>
    </row>
    <row r="3" spans="1:22" ht="26.25" customHeight="1">
      <c r="B3" s="454"/>
      <c r="C3" s="457"/>
      <c r="D3" s="458"/>
      <c r="E3" s="119" t="s">
        <v>155</v>
      </c>
    </row>
    <row r="4" spans="1:22" ht="28.5" customHeight="1">
      <c r="B4" s="454"/>
      <c r="C4" s="459"/>
      <c r="D4" s="460"/>
      <c r="E4" s="119" t="s">
        <v>169</v>
      </c>
    </row>
    <row r="5" spans="1:22" ht="33.75">
      <c r="A5" s="130"/>
      <c r="B5" s="453" t="s">
        <v>170</v>
      </c>
      <c r="C5" s="453"/>
      <c r="D5" s="453"/>
      <c r="E5" s="453"/>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50" t="s">
        <v>171</v>
      </c>
      <c r="D7" s="451"/>
      <c r="E7" s="452"/>
      <c r="F7" s="130"/>
      <c r="G7" s="130"/>
      <c r="H7" s="130"/>
      <c r="I7" s="130"/>
      <c r="J7" s="130"/>
      <c r="K7" s="130"/>
      <c r="L7" s="130"/>
      <c r="M7" s="130"/>
      <c r="N7" s="130"/>
      <c r="O7" s="130"/>
      <c r="P7" s="130"/>
      <c r="Q7" s="130"/>
      <c r="R7" s="130"/>
      <c r="S7" s="130"/>
      <c r="T7" s="130"/>
      <c r="U7" s="130"/>
      <c r="V7" s="130"/>
    </row>
    <row r="8" spans="1:22" ht="88.5" customHeight="1">
      <c r="A8" s="132" t="s">
        <v>172</v>
      </c>
      <c r="B8" s="133" t="s">
        <v>173</v>
      </c>
      <c r="C8" s="447" t="s">
        <v>174</v>
      </c>
      <c r="D8" s="448"/>
      <c r="E8" s="449"/>
      <c r="F8" s="130"/>
      <c r="G8" s="130"/>
      <c r="H8" s="130"/>
      <c r="I8" s="130"/>
      <c r="J8" s="130"/>
      <c r="K8" s="130"/>
      <c r="L8" s="130"/>
      <c r="M8" s="130"/>
      <c r="N8" s="130"/>
      <c r="O8" s="130"/>
      <c r="P8" s="130"/>
      <c r="Q8" s="130"/>
      <c r="R8" s="130"/>
      <c r="S8" s="130"/>
      <c r="T8" s="130"/>
      <c r="U8" s="130"/>
      <c r="V8" s="130"/>
    </row>
    <row r="9" spans="1:22" ht="75.75" customHeight="1">
      <c r="A9" s="132" t="s">
        <v>175</v>
      </c>
      <c r="B9" s="134" t="s">
        <v>176</v>
      </c>
      <c r="C9" s="447" t="s">
        <v>177</v>
      </c>
      <c r="D9" s="448"/>
      <c r="E9" s="449"/>
      <c r="F9" s="130"/>
      <c r="G9" s="130"/>
      <c r="H9" s="130"/>
      <c r="I9" s="130"/>
      <c r="J9" s="130"/>
      <c r="K9" s="130"/>
      <c r="L9" s="130"/>
      <c r="M9" s="130"/>
      <c r="N9" s="130"/>
      <c r="O9" s="130"/>
      <c r="P9" s="130"/>
      <c r="Q9" s="130"/>
      <c r="R9" s="130"/>
      <c r="S9" s="130"/>
      <c r="T9" s="130"/>
      <c r="U9" s="130"/>
      <c r="V9" s="130"/>
    </row>
    <row r="10" spans="1:22" ht="78.75" customHeight="1">
      <c r="A10" s="132" t="s">
        <v>145</v>
      </c>
      <c r="B10" s="135" t="s">
        <v>178</v>
      </c>
      <c r="C10" s="447" t="s">
        <v>179</v>
      </c>
      <c r="D10" s="448"/>
      <c r="E10" s="449"/>
      <c r="F10" s="130"/>
      <c r="G10" s="130"/>
      <c r="H10" s="130"/>
      <c r="I10" s="130"/>
      <c r="J10" s="130"/>
      <c r="K10" s="130"/>
      <c r="L10" s="130"/>
      <c r="M10" s="130"/>
      <c r="N10" s="130"/>
      <c r="O10" s="130"/>
      <c r="P10" s="130"/>
      <c r="Q10" s="130"/>
      <c r="R10" s="130"/>
      <c r="S10" s="130"/>
      <c r="T10" s="130"/>
      <c r="U10" s="130"/>
      <c r="V10" s="130"/>
    </row>
    <row r="11" spans="1:22" ht="78.75" customHeight="1">
      <c r="A11" s="132" t="s">
        <v>180</v>
      </c>
      <c r="B11" s="136" t="s">
        <v>181</v>
      </c>
      <c r="C11" s="447" t="s">
        <v>182</v>
      </c>
      <c r="D11" s="448"/>
      <c r="E11" s="449"/>
      <c r="F11" s="130"/>
      <c r="G11" s="130"/>
      <c r="H11" s="130"/>
      <c r="I11" s="130"/>
      <c r="J11" s="130"/>
      <c r="K11" s="130"/>
      <c r="L11" s="130"/>
      <c r="M11" s="130"/>
      <c r="N11" s="130"/>
      <c r="O11" s="130"/>
      <c r="P11" s="130"/>
      <c r="Q11" s="130"/>
      <c r="R11" s="130"/>
      <c r="S11" s="130"/>
      <c r="T11" s="130"/>
      <c r="U11" s="130"/>
      <c r="V11" s="130"/>
    </row>
    <row r="12" spans="1:22" ht="85.5" customHeight="1">
      <c r="A12" s="132" t="s">
        <v>183</v>
      </c>
      <c r="B12" s="137" t="s">
        <v>184</v>
      </c>
      <c r="C12" s="447" t="s">
        <v>185</v>
      </c>
      <c r="D12" s="448"/>
      <c r="E12" s="449"/>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186</v>
      </c>
      <c r="C15" s="132" t="s">
        <v>125</v>
      </c>
      <c r="D15" s="132"/>
      <c r="E15" s="132" t="s">
        <v>187</v>
      </c>
      <c r="F15" s="130"/>
      <c r="G15" s="130"/>
      <c r="H15" s="130"/>
      <c r="I15" s="130"/>
      <c r="J15" s="130"/>
      <c r="K15" s="130"/>
      <c r="L15" s="130"/>
      <c r="M15" s="130"/>
      <c r="N15" s="130"/>
      <c r="O15" s="130"/>
      <c r="P15" s="130"/>
      <c r="Q15" s="130"/>
      <c r="R15" s="130"/>
      <c r="S15" s="130"/>
      <c r="T15" s="130"/>
      <c r="U15" s="130"/>
      <c r="V15" s="130"/>
    </row>
    <row r="16" spans="1:22">
      <c r="A16" s="132"/>
      <c r="B16" s="132" t="s">
        <v>188</v>
      </c>
      <c r="C16" s="132" t="s">
        <v>189</v>
      </c>
      <c r="D16" s="132"/>
      <c r="E16" s="132" t="s">
        <v>190</v>
      </c>
      <c r="F16" s="130"/>
      <c r="G16" s="130"/>
      <c r="H16" s="130"/>
      <c r="I16" s="130"/>
      <c r="J16" s="130"/>
      <c r="K16" s="130"/>
      <c r="L16" s="130"/>
      <c r="M16" s="130"/>
      <c r="N16" s="130"/>
      <c r="O16" s="130"/>
      <c r="P16" s="130"/>
      <c r="Q16" s="130"/>
      <c r="R16" s="130"/>
      <c r="S16" s="130"/>
      <c r="T16" s="130"/>
      <c r="U16" s="130"/>
      <c r="V16" s="130"/>
    </row>
    <row r="17" spans="1:22">
      <c r="A17" s="132"/>
      <c r="B17" s="132"/>
      <c r="C17" s="132" t="s">
        <v>132</v>
      </c>
      <c r="D17" s="132"/>
      <c r="E17" s="132" t="s">
        <v>191</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192</v>
      </c>
      <c r="F18" s="130"/>
      <c r="G18" s="130"/>
      <c r="H18" s="130"/>
      <c r="I18" s="130"/>
      <c r="J18" s="130"/>
      <c r="K18" s="130"/>
      <c r="L18" s="130"/>
      <c r="M18" s="130"/>
      <c r="N18" s="130"/>
      <c r="O18" s="130"/>
      <c r="P18" s="130"/>
      <c r="Q18" s="130"/>
      <c r="R18" s="130"/>
      <c r="S18" s="130"/>
      <c r="T18" s="130"/>
      <c r="U18" s="130"/>
      <c r="V18" s="130"/>
    </row>
    <row r="19" spans="1:22">
      <c r="A19" s="132"/>
      <c r="B19" s="132"/>
      <c r="C19" s="132" t="s">
        <v>193</v>
      </c>
      <c r="D19" s="132"/>
      <c r="E19" s="132" t="s">
        <v>194</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195</v>
      </c>
      <c r="C213" s="143" t="s">
        <v>196</v>
      </c>
      <c r="D213" s="143"/>
      <c r="E213" s="144" t="s">
        <v>195</v>
      </c>
      <c r="F213" s="144" t="s">
        <v>196</v>
      </c>
    </row>
    <row r="214" spans="1:9" ht="20.25">
      <c r="A214" s="130"/>
      <c r="B214" s="145" t="s">
        <v>197</v>
      </c>
      <c r="C214" s="145" t="s">
        <v>198</v>
      </c>
      <c r="D214" s="145"/>
      <c r="E214" s="129" t="s">
        <v>197</v>
      </c>
      <c r="G214" s="129" t="str">
        <f>IF(NOT(ISBLANK(E214)),E214,IF(NOT(ISBLANK(F214)),"     "&amp;F214,FALSE))</f>
        <v>Afectación Económica o presupuestal</v>
      </c>
      <c r="H214" s="129" t="s">
        <v>197</v>
      </c>
      <c r="I214" s="129" t="str">
        <f>IF(NOT(ISERROR(MATCH(H214,_xlfn.ANCHORARRAY(B225),0))),G227&amp;"Por favor no seleccionar los criterios de impacto",H214)</f>
        <v>❌Por favor no seleccionar los criterios de impacto</v>
      </c>
    </row>
    <row r="215" spans="1:9" ht="20.25">
      <c r="A215" s="130"/>
      <c r="B215" s="145" t="s">
        <v>197</v>
      </c>
      <c r="C215" s="145" t="s">
        <v>177</v>
      </c>
      <c r="D215" s="145"/>
      <c r="F215" s="129" t="s">
        <v>198</v>
      </c>
      <c r="G215" s="129" t="str">
        <f t="shared" ref="G215:G225" si="0">IF(NOT(ISBLANK(E215)),E215,IF(NOT(ISBLANK(F215)),"     "&amp;F215,FALSE))</f>
        <v xml:space="preserve">     Afectación menor a 10 SMLMV .</v>
      </c>
    </row>
    <row r="216" spans="1:9" ht="20.25">
      <c r="A216" s="130"/>
      <c r="B216" s="145" t="s">
        <v>197</v>
      </c>
      <c r="C216" s="145" t="s">
        <v>179</v>
      </c>
      <c r="D216" s="145"/>
      <c r="F216" s="129" t="s">
        <v>177</v>
      </c>
      <c r="G216" s="129" t="str">
        <f t="shared" si="0"/>
        <v xml:space="preserve">     Entre 10 y 50 SMLMV </v>
      </c>
    </row>
    <row r="217" spans="1:9" ht="20.25">
      <c r="A217" s="130"/>
      <c r="B217" s="145" t="s">
        <v>197</v>
      </c>
      <c r="C217" s="145" t="s">
        <v>182</v>
      </c>
      <c r="D217" s="145"/>
      <c r="F217" s="129" t="s">
        <v>179</v>
      </c>
      <c r="G217" s="129" t="str">
        <f t="shared" si="0"/>
        <v xml:space="preserve">     Entre 50 y 100 SMLMV </v>
      </c>
    </row>
    <row r="218" spans="1:9" ht="20.25">
      <c r="A218" s="130"/>
      <c r="B218" s="145" t="s">
        <v>197</v>
      </c>
      <c r="C218" s="145" t="s">
        <v>185</v>
      </c>
      <c r="D218" s="145"/>
      <c r="F218" s="129" t="s">
        <v>182</v>
      </c>
      <c r="G218" s="129" t="str">
        <f t="shared" si="0"/>
        <v xml:space="preserve">     Entre 100 y 500 SMLMV </v>
      </c>
    </row>
    <row r="219" spans="1:9" ht="20.25">
      <c r="A219" s="130"/>
      <c r="B219" s="145" t="s">
        <v>199</v>
      </c>
      <c r="C219" s="145" t="s">
        <v>200</v>
      </c>
      <c r="D219" s="145"/>
      <c r="F219" s="129" t="s">
        <v>185</v>
      </c>
      <c r="G219" s="129" t="str">
        <f t="shared" si="0"/>
        <v xml:space="preserve">     Mayor a 500 SMLMV </v>
      </c>
    </row>
    <row r="220" spans="1:9" ht="20.25">
      <c r="A220" s="130"/>
      <c r="B220" s="145" t="s">
        <v>199</v>
      </c>
      <c r="C220" s="145" t="s">
        <v>201</v>
      </c>
      <c r="D220" s="145"/>
      <c r="E220" s="129" t="s">
        <v>199</v>
      </c>
      <c r="G220" s="129" t="str">
        <f t="shared" si="0"/>
        <v>Pérdida Reputacional</v>
      </c>
    </row>
    <row r="221" spans="1:9" ht="20.25">
      <c r="A221" s="130"/>
      <c r="B221" s="145" t="s">
        <v>199</v>
      </c>
      <c r="C221" s="145" t="s">
        <v>202</v>
      </c>
      <c r="D221" s="145"/>
      <c r="F221" s="129" t="s">
        <v>200</v>
      </c>
      <c r="G221" s="129" t="str">
        <f t="shared" si="0"/>
        <v xml:space="preserve">     El riesgo afecta la imagen de alguna área de la organización</v>
      </c>
    </row>
    <row r="222" spans="1:9" ht="20.25">
      <c r="A222" s="130"/>
      <c r="B222" s="145" t="s">
        <v>199</v>
      </c>
      <c r="C222" s="145" t="s">
        <v>203</v>
      </c>
      <c r="D222" s="145"/>
      <c r="F222" s="129" t="s">
        <v>201</v>
      </c>
      <c r="G222" s="129" t="str">
        <f t="shared" si="0"/>
        <v xml:space="preserve">     El riesgo afecta la imagen de la entidad internamente, de conocimiento general, nivel interno, de junta dircetiva y accionistas y/o de provedores</v>
      </c>
    </row>
    <row r="223" spans="1:9" ht="20.25">
      <c r="A223" s="130"/>
      <c r="B223" s="145" t="s">
        <v>199</v>
      </c>
      <c r="C223" s="145" t="s">
        <v>204</v>
      </c>
      <c r="D223" s="145"/>
      <c r="F223" s="129" t="s">
        <v>202</v>
      </c>
      <c r="G223" s="129" t="str">
        <f t="shared" si="0"/>
        <v xml:space="preserve">     El riesgo afecta la imagen de la entidad con algunos usuarios de relevancia frente al logro de los objetivos</v>
      </c>
    </row>
    <row r="224" spans="1:9">
      <c r="A224" s="130"/>
      <c r="B224" s="146"/>
      <c r="C224" s="146"/>
      <c r="D224" s="146"/>
      <c r="F224" s="129" t="s">
        <v>203</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204</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205</v>
      </c>
    </row>
    <row r="228" spans="1:7">
      <c r="B228" s="147"/>
      <c r="C228" s="147"/>
      <c r="D228" s="147"/>
      <c r="G228" s="17" t="s">
        <v>206</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61"/>
      <c r="C1" s="165" t="s">
        <v>0</v>
      </c>
      <c r="D1" s="165"/>
      <c r="E1" s="165"/>
      <c r="F1" s="119" t="s">
        <v>1</v>
      </c>
    </row>
    <row r="2" spans="2:6" ht="15">
      <c r="B2" s="461"/>
      <c r="C2" s="165"/>
      <c r="D2" s="165"/>
      <c r="E2" s="165"/>
      <c r="F2" s="119" t="s">
        <v>2</v>
      </c>
    </row>
    <row r="3" spans="2:6" ht="15">
      <c r="B3" s="461"/>
      <c r="C3" s="165"/>
      <c r="D3" s="165"/>
      <c r="E3" s="165"/>
      <c r="F3" s="119" t="s">
        <v>3</v>
      </c>
    </row>
    <row r="4" spans="2:6" ht="15">
      <c r="B4" s="461"/>
      <c r="C4" s="165"/>
      <c r="D4" s="165"/>
      <c r="E4" s="165"/>
      <c r="F4" s="119" t="s">
        <v>207</v>
      </c>
    </row>
    <row r="5" spans="2:6" ht="24" customHeight="1" thickBot="1">
      <c r="B5" s="462" t="s">
        <v>208</v>
      </c>
      <c r="C5" s="463"/>
      <c r="D5" s="463"/>
      <c r="E5" s="463"/>
      <c r="F5" s="464"/>
    </row>
    <row r="6" spans="2:6" ht="16.5" thickBot="1">
      <c r="B6" s="58"/>
      <c r="C6" s="58"/>
      <c r="D6" s="58"/>
      <c r="E6" s="58"/>
      <c r="F6" s="58"/>
    </row>
    <row r="7" spans="2:6" ht="16.5" thickBot="1">
      <c r="B7" s="466" t="s">
        <v>209</v>
      </c>
      <c r="C7" s="467"/>
      <c r="D7" s="467"/>
      <c r="E7" s="70" t="s">
        <v>210</v>
      </c>
      <c r="F7" s="71" t="s">
        <v>211</v>
      </c>
    </row>
    <row r="8" spans="2:6" ht="31.5">
      <c r="B8" s="468" t="s">
        <v>212</v>
      </c>
      <c r="C8" s="471" t="s">
        <v>100</v>
      </c>
      <c r="D8" s="59" t="s">
        <v>113</v>
      </c>
      <c r="E8" s="60" t="s">
        <v>213</v>
      </c>
      <c r="F8" s="61">
        <v>0.25</v>
      </c>
    </row>
    <row r="9" spans="2:6" ht="47.25">
      <c r="B9" s="469"/>
      <c r="C9" s="472"/>
      <c r="D9" s="62" t="s">
        <v>214</v>
      </c>
      <c r="E9" s="63" t="s">
        <v>215</v>
      </c>
      <c r="F9" s="64">
        <v>0.15</v>
      </c>
    </row>
    <row r="10" spans="2:6" ht="47.25">
      <c r="B10" s="469"/>
      <c r="C10" s="473"/>
      <c r="D10" s="62" t="s">
        <v>216</v>
      </c>
      <c r="E10" s="63" t="s">
        <v>217</v>
      </c>
      <c r="F10" s="64">
        <v>0.1</v>
      </c>
    </row>
    <row r="11" spans="2:6" ht="63">
      <c r="B11" s="469"/>
      <c r="C11" s="474" t="s">
        <v>101</v>
      </c>
      <c r="D11" s="62" t="s">
        <v>218</v>
      </c>
      <c r="E11" s="63" t="s">
        <v>219</v>
      </c>
      <c r="F11" s="64">
        <v>0.25</v>
      </c>
    </row>
    <row r="12" spans="2:6" ht="31.5">
      <c r="B12" s="470"/>
      <c r="C12" s="474"/>
      <c r="D12" s="62" t="s">
        <v>114</v>
      </c>
      <c r="E12" s="63" t="s">
        <v>220</v>
      </c>
      <c r="F12" s="64">
        <v>0.15</v>
      </c>
    </row>
    <row r="13" spans="2:6" ht="47.25">
      <c r="B13" s="475" t="s">
        <v>221</v>
      </c>
      <c r="C13" s="474" t="s">
        <v>103</v>
      </c>
      <c r="D13" s="62" t="s">
        <v>115</v>
      </c>
      <c r="E13" s="63" t="s">
        <v>222</v>
      </c>
      <c r="F13" s="65" t="s">
        <v>223</v>
      </c>
    </row>
    <row r="14" spans="2:6" ht="63">
      <c r="B14" s="475"/>
      <c r="C14" s="474"/>
      <c r="D14" s="62" t="s">
        <v>224</v>
      </c>
      <c r="E14" s="63" t="s">
        <v>225</v>
      </c>
      <c r="F14" s="65" t="s">
        <v>223</v>
      </c>
    </row>
    <row r="15" spans="2:6" ht="47.25">
      <c r="B15" s="475"/>
      <c r="C15" s="474" t="s">
        <v>104</v>
      </c>
      <c r="D15" s="62" t="s">
        <v>116</v>
      </c>
      <c r="E15" s="63" t="s">
        <v>226</v>
      </c>
      <c r="F15" s="65" t="s">
        <v>223</v>
      </c>
    </row>
    <row r="16" spans="2:6" ht="47.25">
      <c r="B16" s="475"/>
      <c r="C16" s="474"/>
      <c r="D16" s="62" t="s">
        <v>227</v>
      </c>
      <c r="E16" s="63" t="s">
        <v>228</v>
      </c>
      <c r="F16" s="65" t="s">
        <v>223</v>
      </c>
    </row>
    <row r="17" spans="2:6" ht="31.5">
      <c r="B17" s="475"/>
      <c r="C17" s="474" t="s">
        <v>105</v>
      </c>
      <c r="D17" s="62" t="s">
        <v>117</v>
      </c>
      <c r="E17" s="63" t="s">
        <v>229</v>
      </c>
      <c r="F17" s="65" t="s">
        <v>223</v>
      </c>
    </row>
    <row r="18" spans="2:6" ht="32.25" thickBot="1">
      <c r="B18" s="476"/>
      <c r="C18" s="477"/>
      <c r="D18" s="66" t="s">
        <v>230</v>
      </c>
      <c r="E18" s="67" t="s">
        <v>231</v>
      </c>
      <c r="F18" s="68" t="s">
        <v>223</v>
      </c>
    </row>
    <row r="19" spans="2:6" ht="49.5" customHeight="1">
      <c r="B19" s="465" t="s">
        <v>232</v>
      </c>
      <c r="C19" s="465"/>
      <c r="D19" s="465"/>
      <c r="E19" s="465"/>
      <c r="F19" s="465"/>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20" zoomScaleNormal="120" workbookViewId="0">
      <selection activeCell="B20" sqref="B20"/>
    </sheetView>
  </sheetViews>
  <sheetFormatPr defaultColWidth="11.42578125" defaultRowHeight="15"/>
  <cols>
    <col min="1" max="1" width="13.28515625" customWidth="1"/>
    <col min="2" max="2" width="69.7109375" customWidth="1"/>
    <col min="3" max="3" width="54.85546875" customWidth="1"/>
  </cols>
  <sheetData>
    <row r="1" spans="1:3">
      <c r="A1" s="478"/>
      <c r="B1" s="479" t="s">
        <v>0</v>
      </c>
      <c r="C1" s="119" t="s">
        <v>1</v>
      </c>
    </row>
    <row r="2" spans="1:3">
      <c r="A2" s="478"/>
      <c r="B2" s="479"/>
      <c r="C2" s="119" t="s">
        <v>2</v>
      </c>
    </row>
    <row r="3" spans="1:3">
      <c r="A3" s="478"/>
      <c r="B3" s="479"/>
      <c r="C3" s="119" t="s">
        <v>3</v>
      </c>
    </row>
    <row r="4" spans="1:3">
      <c r="A4" s="478"/>
      <c r="B4" s="479"/>
      <c r="C4" s="119" t="s">
        <v>233</v>
      </c>
    </row>
    <row r="5" spans="1:3" ht="45.75" customHeight="1">
      <c r="A5" s="478"/>
      <c r="B5" s="478"/>
      <c r="C5" s="478"/>
    </row>
    <row r="6" spans="1:3" ht="56.25" customHeight="1">
      <c r="A6" s="486" t="s">
        <v>234</v>
      </c>
      <c r="B6" s="486"/>
      <c r="C6" s="486"/>
    </row>
    <row r="7" spans="1:3" ht="51" customHeight="1">
      <c r="A7" s="487" t="s">
        <v>235</v>
      </c>
      <c r="B7" s="487"/>
      <c r="C7" s="487"/>
    </row>
    <row r="8" spans="1:3" ht="53.25" customHeight="1">
      <c r="A8" s="486" t="s">
        <v>236</v>
      </c>
      <c r="B8" s="486"/>
      <c r="C8" s="486"/>
    </row>
    <row r="9" spans="1:3" ht="310.5" customHeight="1">
      <c r="A9" s="488" t="s">
        <v>237</v>
      </c>
      <c r="B9" s="488"/>
      <c r="C9" s="488"/>
    </row>
    <row r="10" spans="1:3" ht="21" customHeight="1">
      <c r="A10" s="489" t="s">
        <v>238</v>
      </c>
      <c r="B10" s="118" t="s">
        <v>239</v>
      </c>
      <c r="C10" s="118" t="s">
        <v>23</v>
      </c>
    </row>
    <row r="11" spans="1:3" ht="21" customHeight="1" thickBot="1">
      <c r="A11" s="490"/>
      <c r="B11" s="114" t="s">
        <v>240</v>
      </c>
      <c r="C11" s="115" t="s">
        <v>241</v>
      </c>
    </row>
    <row r="12" spans="1:3" ht="30" customHeight="1" thickBot="1">
      <c r="A12" s="116">
        <v>1</v>
      </c>
      <c r="B12" s="117" t="s">
        <v>242</v>
      </c>
      <c r="C12" s="117" t="s">
        <v>243</v>
      </c>
    </row>
    <row r="13" spans="1:3" ht="30" customHeight="1" thickBot="1">
      <c r="A13" s="116">
        <v>2</v>
      </c>
      <c r="B13" s="117" t="s">
        <v>244</v>
      </c>
      <c r="C13" s="117" t="s">
        <v>245</v>
      </c>
    </row>
    <row r="14" spans="1:3" ht="30" customHeight="1" thickBot="1">
      <c r="A14" s="116">
        <v>3</v>
      </c>
      <c r="B14" s="117" t="s">
        <v>246</v>
      </c>
      <c r="C14" s="117" t="s">
        <v>247</v>
      </c>
    </row>
    <row r="15" spans="1:3" ht="30" customHeight="1" thickBot="1">
      <c r="A15" s="116">
        <v>4</v>
      </c>
      <c r="B15" s="117" t="s">
        <v>248</v>
      </c>
      <c r="C15" s="117" t="s">
        <v>249</v>
      </c>
    </row>
    <row r="16" spans="1:3" ht="30" customHeight="1" thickBot="1">
      <c r="A16" s="116">
        <v>5</v>
      </c>
      <c r="B16" s="117" t="s">
        <v>250</v>
      </c>
      <c r="C16" s="117" t="s">
        <v>251</v>
      </c>
    </row>
    <row r="17" spans="1:3" ht="30" customHeight="1" thickBot="1">
      <c r="A17" s="116">
        <v>6</v>
      </c>
      <c r="B17" s="117" t="s">
        <v>252</v>
      </c>
      <c r="C17" s="117" t="s">
        <v>253</v>
      </c>
    </row>
    <row r="18" spans="1:3" ht="30" customHeight="1" thickBot="1">
      <c r="A18" s="116">
        <v>7</v>
      </c>
      <c r="B18" s="117" t="s">
        <v>254</v>
      </c>
      <c r="C18" s="117" t="s">
        <v>255</v>
      </c>
    </row>
    <row r="19" spans="1:3" ht="30" customHeight="1" thickBot="1">
      <c r="A19" s="116">
        <v>8</v>
      </c>
      <c r="B19" s="117" t="s">
        <v>252</v>
      </c>
      <c r="C19" s="117" t="s">
        <v>256</v>
      </c>
    </row>
    <row r="20" spans="1:3" ht="53.25" customHeight="1" thickBot="1">
      <c r="A20" s="116">
        <v>9</v>
      </c>
      <c r="B20" s="117" t="s">
        <v>257</v>
      </c>
      <c r="C20" s="117" t="s">
        <v>258</v>
      </c>
    </row>
    <row r="21" spans="1:3" ht="30" customHeight="1" thickBot="1">
      <c r="A21" s="116">
        <v>10</v>
      </c>
      <c r="B21" s="117" t="s">
        <v>259</v>
      </c>
      <c r="C21" s="117" t="s">
        <v>260</v>
      </c>
    </row>
    <row r="22" spans="1:3" ht="38.25" customHeight="1" thickBot="1">
      <c r="A22" s="116">
        <v>11</v>
      </c>
      <c r="B22" s="117" t="s">
        <v>261</v>
      </c>
      <c r="C22" s="117" t="s">
        <v>262</v>
      </c>
    </row>
    <row r="23" spans="1:3" ht="30" customHeight="1" thickBot="1">
      <c r="A23" s="116">
        <v>12</v>
      </c>
      <c r="B23" s="117" t="s">
        <v>263</v>
      </c>
      <c r="C23" s="117" t="s">
        <v>264</v>
      </c>
    </row>
    <row r="24" spans="1:3" ht="30" customHeight="1" thickBot="1">
      <c r="A24" s="116">
        <v>13</v>
      </c>
      <c r="B24" s="117" t="s">
        <v>265</v>
      </c>
      <c r="C24" s="117" t="s">
        <v>266</v>
      </c>
    </row>
    <row r="25" spans="1:3" ht="30" customHeight="1" thickBot="1">
      <c r="A25" s="116">
        <v>14</v>
      </c>
      <c r="B25" s="117" t="s">
        <v>267</v>
      </c>
      <c r="C25" s="117" t="s">
        <v>268</v>
      </c>
    </row>
    <row r="26" spans="1:3" ht="30" customHeight="1" thickBot="1">
      <c r="A26" s="116">
        <v>15</v>
      </c>
      <c r="B26" s="117" t="s">
        <v>269</v>
      </c>
      <c r="C26" s="117" t="s">
        <v>270</v>
      </c>
    </row>
    <row r="27" spans="1:3" ht="30" customHeight="1" thickBot="1">
      <c r="A27" s="116">
        <v>16</v>
      </c>
      <c r="B27" s="117" t="s">
        <v>271</v>
      </c>
      <c r="C27" s="117" t="s">
        <v>272</v>
      </c>
    </row>
    <row r="28" spans="1:3" ht="30" customHeight="1" thickBot="1">
      <c r="A28" s="116">
        <v>17</v>
      </c>
      <c r="B28" s="117" t="s">
        <v>273</v>
      </c>
      <c r="C28" s="117" t="s">
        <v>274</v>
      </c>
    </row>
    <row r="29" spans="1:3" ht="30" customHeight="1" thickBot="1">
      <c r="A29" s="116">
        <v>18</v>
      </c>
      <c r="B29" s="117" t="s">
        <v>273</v>
      </c>
      <c r="C29" s="117" t="s">
        <v>275</v>
      </c>
    </row>
    <row r="30" spans="1:3" ht="30" customHeight="1" thickBot="1">
      <c r="A30" s="116">
        <v>19</v>
      </c>
      <c r="B30" s="117" t="s">
        <v>273</v>
      </c>
      <c r="C30" s="117" t="s">
        <v>276</v>
      </c>
    </row>
    <row r="31" spans="1:3" ht="30" customHeight="1" thickBot="1">
      <c r="A31" s="116">
        <v>20</v>
      </c>
      <c r="B31" s="117" t="s">
        <v>273</v>
      </c>
      <c r="C31" s="117" t="s">
        <v>277</v>
      </c>
    </row>
    <row r="32" spans="1:3" ht="30" customHeight="1" thickBot="1">
      <c r="A32" s="116">
        <v>21</v>
      </c>
      <c r="B32" s="117" t="s">
        <v>278</v>
      </c>
      <c r="C32" s="117" t="s">
        <v>279</v>
      </c>
    </row>
    <row r="33" spans="1:3" ht="30" customHeight="1" thickBot="1">
      <c r="A33" s="116">
        <v>22</v>
      </c>
      <c r="B33" s="117" t="s">
        <v>280</v>
      </c>
      <c r="C33" s="117" t="s">
        <v>281</v>
      </c>
    </row>
    <row r="34" spans="1:3" ht="30" customHeight="1" thickBot="1">
      <c r="A34" s="116">
        <v>23</v>
      </c>
      <c r="B34" s="117" t="s">
        <v>282</v>
      </c>
      <c r="C34" s="117" t="s">
        <v>283</v>
      </c>
    </row>
    <row r="35" spans="1:3" ht="39.75" customHeight="1" thickBot="1">
      <c r="A35" s="116">
        <v>24</v>
      </c>
      <c r="B35" s="117" t="s">
        <v>284</v>
      </c>
      <c r="C35" s="117" t="s">
        <v>285</v>
      </c>
    </row>
    <row r="36" spans="1:3" ht="30" customHeight="1" thickBot="1">
      <c r="A36" s="116">
        <v>25</v>
      </c>
      <c r="B36" s="117" t="s">
        <v>286</v>
      </c>
      <c r="C36" s="117" t="s">
        <v>287</v>
      </c>
    </row>
    <row r="37" spans="1:3" ht="30" customHeight="1" thickBot="1">
      <c r="A37" s="116">
        <v>26</v>
      </c>
      <c r="B37" s="117" t="s">
        <v>288</v>
      </c>
      <c r="C37" s="117" t="s">
        <v>289</v>
      </c>
    </row>
    <row r="38" spans="1:3" ht="30" customHeight="1" thickBot="1">
      <c r="A38" s="116">
        <v>27</v>
      </c>
      <c r="B38" s="117" t="s">
        <v>290</v>
      </c>
      <c r="C38" s="117" t="s">
        <v>291</v>
      </c>
    </row>
    <row r="39" spans="1:3" ht="30" customHeight="1" thickBot="1">
      <c r="A39" s="116">
        <v>28</v>
      </c>
      <c r="B39" s="117" t="s">
        <v>292</v>
      </c>
      <c r="C39" s="117" t="s">
        <v>293</v>
      </c>
    </row>
    <row r="40" spans="1:3" ht="30" customHeight="1" thickBot="1">
      <c r="A40" s="116">
        <v>29</v>
      </c>
      <c r="B40" s="117" t="s">
        <v>294</v>
      </c>
      <c r="C40" s="117" t="s">
        <v>295</v>
      </c>
    </row>
    <row r="41" spans="1:3" ht="30" customHeight="1" thickBot="1">
      <c r="A41" s="116">
        <v>30</v>
      </c>
      <c r="B41" s="117" t="s">
        <v>296</v>
      </c>
      <c r="C41" s="117" t="s">
        <v>297</v>
      </c>
    </row>
    <row r="42" spans="1:3" ht="30" customHeight="1" thickBot="1">
      <c r="A42" s="116">
        <v>31</v>
      </c>
      <c r="B42" s="117" t="s">
        <v>298</v>
      </c>
      <c r="C42" s="117" t="s">
        <v>299</v>
      </c>
    </row>
    <row r="43" spans="1:3" ht="30" customHeight="1" thickBot="1">
      <c r="A43" s="116">
        <v>32</v>
      </c>
      <c r="B43" s="117" t="s">
        <v>300</v>
      </c>
      <c r="C43" s="117" t="s">
        <v>301</v>
      </c>
    </row>
    <row r="44" spans="1:3" ht="30" customHeight="1" thickBot="1">
      <c r="A44" s="116">
        <v>33</v>
      </c>
      <c r="B44" s="117" t="s">
        <v>302</v>
      </c>
      <c r="C44" s="117" t="s">
        <v>121</v>
      </c>
    </row>
    <row r="45" spans="1:3" ht="30" customHeight="1" thickBot="1">
      <c r="A45" s="116">
        <v>34</v>
      </c>
      <c r="B45" s="117" t="s">
        <v>303</v>
      </c>
      <c r="C45" s="117" t="s">
        <v>304</v>
      </c>
    </row>
    <row r="46" spans="1:3" ht="30" customHeight="1" thickBot="1">
      <c r="A46" s="116">
        <v>35</v>
      </c>
      <c r="B46" s="117" t="s">
        <v>305</v>
      </c>
      <c r="C46" s="117" t="s">
        <v>306</v>
      </c>
    </row>
    <row r="47" spans="1:3" ht="30" customHeight="1" thickBot="1">
      <c r="A47" s="116">
        <v>36</v>
      </c>
      <c r="B47" s="117" t="s">
        <v>280</v>
      </c>
      <c r="C47" s="117" t="s">
        <v>307</v>
      </c>
    </row>
    <row r="48" spans="1:3" ht="30" customHeight="1" thickBot="1">
      <c r="A48" s="116">
        <v>37</v>
      </c>
      <c r="B48" s="117" t="s">
        <v>308</v>
      </c>
      <c r="C48" s="117" t="s">
        <v>309</v>
      </c>
    </row>
    <row r="49" spans="1:3" ht="30" customHeight="1" thickBot="1">
      <c r="A49" s="116">
        <v>38</v>
      </c>
      <c r="B49" s="117" t="s">
        <v>310</v>
      </c>
      <c r="C49" s="117" t="s">
        <v>311</v>
      </c>
    </row>
    <row r="50" spans="1:3" ht="30" customHeight="1" thickBot="1">
      <c r="A50" s="116">
        <v>39</v>
      </c>
      <c r="B50" s="117" t="s">
        <v>312</v>
      </c>
      <c r="C50" s="117" t="s">
        <v>313</v>
      </c>
    </row>
    <row r="51" spans="1:3" ht="30" customHeight="1" thickBot="1">
      <c r="A51" s="116">
        <v>40</v>
      </c>
      <c r="B51" s="117" t="s">
        <v>314</v>
      </c>
      <c r="C51" s="117" t="s">
        <v>315</v>
      </c>
    </row>
    <row r="52" spans="1:3" ht="30" customHeight="1" thickBot="1">
      <c r="A52" s="116">
        <v>41</v>
      </c>
      <c r="B52" s="117" t="s">
        <v>312</v>
      </c>
      <c r="C52" s="117" t="s">
        <v>316</v>
      </c>
    </row>
    <row r="53" spans="1:3" ht="30" customHeight="1" thickBot="1">
      <c r="A53" s="116">
        <v>42</v>
      </c>
      <c r="B53" s="117" t="s">
        <v>317</v>
      </c>
      <c r="C53" s="117" t="s">
        <v>318</v>
      </c>
    </row>
    <row r="54" spans="1:3" ht="30" customHeight="1" thickBot="1">
      <c r="A54" s="116">
        <v>43</v>
      </c>
      <c r="B54" s="117" t="s">
        <v>319</v>
      </c>
      <c r="C54" s="117" t="s">
        <v>320</v>
      </c>
    </row>
    <row r="55" spans="1:3" ht="30" customHeight="1" thickBot="1">
      <c r="A55" s="116">
        <v>43</v>
      </c>
      <c r="B55" s="117" t="s">
        <v>321</v>
      </c>
      <c r="C55" s="117" t="s">
        <v>322</v>
      </c>
    </row>
    <row r="56" spans="1:3" ht="30" customHeight="1" thickBot="1">
      <c r="A56" s="116">
        <v>44</v>
      </c>
      <c r="B56" s="117" t="s">
        <v>323</v>
      </c>
      <c r="C56" s="117" t="s">
        <v>324</v>
      </c>
    </row>
    <row r="57" spans="1:3" ht="30" customHeight="1" thickBot="1">
      <c r="A57" s="116">
        <v>45</v>
      </c>
      <c r="B57" s="117" t="s">
        <v>325</v>
      </c>
      <c r="C57" s="117" t="s">
        <v>326</v>
      </c>
    </row>
    <row r="58" spans="1:3" ht="40.5" customHeight="1" thickBot="1">
      <c r="A58" s="116">
        <v>46</v>
      </c>
      <c r="B58" s="117" t="s">
        <v>327</v>
      </c>
      <c r="C58" s="117" t="s">
        <v>328</v>
      </c>
    </row>
    <row r="59" spans="1:3" ht="30" customHeight="1" thickBot="1">
      <c r="A59" s="116">
        <v>47</v>
      </c>
      <c r="B59" s="117" t="s">
        <v>329</v>
      </c>
      <c r="C59" s="117" t="s">
        <v>330</v>
      </c>
    </row>
    <row r="60" spans="1:3" ht="30" customHeight="1" thickBot="1">
      <c r="A60" s="116">
        <v>48</v>
      </c>
      <c r="B60" s="117" t="s">
        <v>329</v>
      </c>
      <c r="C60" s="117" t="s">
        <v>331</v>
      </c>
    </row>
    <row r="61" spans="1:3" ht="30" customHeight="1" thickBot="1">
      <c r="A61" s="116">
        <v>49</v>
      </c>
      <c r="B61" s="117" t="s">
        <v>329</v>
      </c>
      <c r="C61" s="117" t="s">
        <v>332</v>
      </c>
    </row>
    <row r="62" spans="1:3" ht="30" customHeight="1" thickBot="1">
      <c r="A62" s="116">
        <v>50</v>
      </c>
      <c r="B62" s="117" t="s">
        <v>333</v>
      </c>
      <c r="C62" s="117" t="s">
        <v>334</v>
      </c>
    </row>
    <row r="63" spans="1:3" ht="21.75" customHeight="1">
      <c r="A63" s="480" t="s">
        <v>335</v>
      </c>
      <c r="B63" s="480"/>
      <c r="C63" s="480"/>
    </row>
    <row r="65" spans="1:3">
      <c r="A65" s="481" t="s">
        <v>336</v>
      </c>
      <c r="B65" s="482"/>
      <c r="C65" s="482"/>
    </row>
    <row r="66" spans="1:3">
      <c r="A66" s="482"/>
      <c r="B66" s="482"/>
      <c r="C66" s="482"/>
    </row>
    <row r="67" spans="1:3">
      <c r="A67" s="482"/>
      <c r="B67" s="482"/>
      <c r="C67" s="482"/>
    </row>
    <row r="68" spans="1:3">
      <c r="A68" s="482"/>
      <c r="B68" s="482"/>
      <c r="C68" s="482"/>
    </row>
    <row r="69" spans="1:3">
      <c r="A69" s="482"/>
      <c r="B69" s="482"/>
      <c r="C69" s="482"/>
    </row>
    <row r="70" spans="1:3">
      <c r="A70" s="482"/>
      <c r="B70" s="482"/>
      <c r="C70" s="482"/>
    </row>
    <row r="71" spans="1:3">
      <c r="A71" s="482"/>
      <c r="B71" s="482"/>
      <c r="C71" s="482"/>
    </row>
    <row r="72" spans="1:3">
      <c r="A72" s="482"/>
      <c r="B72" s="482"/>
      <c r="C72" s="482"/>
    </row>
    <row r="73" spans="1:3">
      <c r="A73" s="482"/>
      <c r="B73" s="482"/>
      <c r="C73" s="482"/>
    </row>
    <row r="75" spans="1:3">
      <c r="A75" s="483" t="s">
        <v>337</v>
      </c>
      <c r="B75" s="484"/>
      <c r="C75" s="484"/>
    </row>
    <row r="76" spans="1:3">
      <c r="A76" s="484"/>
      <c r="B76" s="484"/>
      <c r="C76" s="484"/>
    </row>
    <row r="77" spans="1:3">
      <c r="A77" s="484"/>
      <c r="B77" s="484"/>
      <c r="C77" s="484"/>
    </row>
    <row r="79" spans="1:3">
      <c r="A79" s="485"/>
      <c r="B79" s="485"/>
      <c r="C79" s="485"/>
    </row>
    <row r="80" spans="1:3">
      <c r="A80" s="485"/>
      <c r="B80" s="485"/>
      <c r="C80" s="485"/>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338</v>
      </c>
      <c r="E2" t="s">
        <v>106</v>
      </c>
    </row>
    <row r="3" spans="2:5">
      <c r="B3" t="s">
        <v>339</v>
      </c>
    </row>
    <row r="4" spans="2:5">
      <c r="B4" t="s">
        <v>340</v>
      </c>
    </row>
    <row r="5" spans="2:5">
      <c r="B5" t="s">
        <v>118</v>
      </c>
    </row>
    <row r="8" spans="2:5">
      <c r="B8" t="s">
        <v>341</v>
      </c>
    </row>
    <row r="9" spans="2:5">
      <c r="B9" t="s">
        <v>342</v>
      </c>
    </row>
    <row r="10" spans="2:5">
      <c r="B10" t="s">
        <v>343</v>
      </c>
    </row>
    <row r="13" spans="2:5">
      <c r="B13" t="s">
        <v>110</v>
      </c>
    </row>
    <row r="14" spans="2:5">
      <c r="B14" t="s">
        <v>124</v>
      </c>
    </row>
    <row r="15" spans="2:5">
      <c r="B15" t="s">
        <v>344</v>
      </c>
    </row>
    <row r="16" spans="2:5">
      <c r="B16" t="s">
        <v>345</v>
      </c>
    </row>
    <row r="17" spans="2:2">
      <c r="B17" t="s">
        <v>346</v>
      </c>
    </row>
    <row r="18" spans="2:2">
      <c r="B18" t="s">
        <v>347</v>
      </c>
    </row>
    <row r="19" spans="2:2">
      <c r="B19" t="s">
        <v>348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2023-10-10T21:00:10Z</dcterms:modified>
  <cp:category/>
  <cp:contentStatus/>
</cp:coreProperties>
</file>