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04"/>
  <workbookPr hidePivotFieldList="1" defaultThemeVersion="124226"/>
  <mc:AlternateContent xmlns:mc="http://schemas.openxmlformats.org/markup-compatibility/2006">
    <mc:Choice Requires="x15">
      <x15ac:absPath xmlns:x15ac="http://schemas.microsoft.com/office/spreadsheetml/2010/11/ac" url="d:\Desktop\Formulación MRF\ADMINISTRATIVA\Finales\"/>
    </mc:Choice>
  </mc:AlternateContent>
  <xr:revisionPtr revIDLastSave="15" documentId="13_ncr:1_{C29F3ED4-61B1-499F-8667-B60C8BF1A2EB}" xr6:coauthVersionLast="47" xr6:coauthVersionMax="47" xr10:uidLastSave="{B952941F-01E7-4715-B9B9-05751C36EFB9}"/>
  <bookViews>
    <workbookView xWindow="-120" yWindow="-120" windowWidth="20730" windowHeight="11160" tabRatio="882" firstSheet="1" activeTab="1" xr2:uid="{00000000-000D-0000-FFFF-FFFF00000000}"/>
  </bookViews>
  <sheets>
    <sheet name="Instructivo " sheetId="21"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calcPr calcId="191028" concurrentCalc="0"/>
  <pivotCaches>
    <pivotCache cacheId="5332"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1" l="1"/>
  <c r="Q12" i="1"/>
  <c r="H60" i="1"/>
  <c r="I60" i="1"/>
  <c r="T66" i="1"/>
  <c r="Q62" i="1"/>
  <c r="T62" i="1"/>
  <c r="Q63" i="1"/>
  <c r="T63" i="1"/>
  <c r="Q64" i="1"/>
  <c r="T64" i="1"/>
  <c r="Q65" i="1"/>
  <c r="T65" i="1"/>
  <c r="H66" i="1"/>
  <c r="I66" i="1"/>
  <c r="K67" i="1"/>
  <c r="Q67" i="1"/>
  <c r="T67" i="1"/>
  <c r="K68" i="1"/>
  <c r="Q68" i="1"/>
  <c r="T68" i="1"/>
  <c r="K69" i="1"/>
  <c r="Q69" i="1"/>
  <c r="T69" i="1"/>
  <c r="K70" i="1"/>
  <c r="Q70" i="1"/>
  <c r="T70" i="1"/>
  <c r="K71" i="1"/>
  <c r="Q71" i="1"/>
  <c r="T71" i="1"/>
  <c r="AB64" i="1"/>
  <c r="AA64" i="1"/>
  <c r="X68" i="1"/>
  <c r="Y68" i="1"/>
  <c r="AB63" i="1"/>
  <c r="AA63" i="1"/>
  <c r="AB67" i="1"/>
  <c r="AA67" i="1"/>
  <c r="AB66" i="1"/>
  <c r="AA66" i="1"/>
  <c r="X66" i="1"/>
  <c r="Z66" i="1"/>
  <c r="X62" i="1"/>
  <c r="Z62" i="1"/>
  <c r="X71" i="1"/>
  <c r="Z71" i="1"/>
  <c r="X67" i="1"/>
  <c r="Z67" i="1"/>
  <c r="X65" i="1"/>
  <c r="Y65" i="1"/>
  <c r="X63" i="1"/>
  <c r="Z63" i="1"/>
  <c r="X70" i="1"/>
  <c r="Y70" i="1"/>
  <c r="AB68" i="1"/>
  <c r="AA68" i="1"/>
  <c r="X64" i="1"/>
  <c r="Y64" i="1"/>
  <c r="X69" i="1"/>
  <c r="Z69" i="1"/>
  <c r="AB70" i="1"/>
  <c r="AA70" i="1"/>
  <c r="AB62" i="1"/>
  <c r="AA62" i="1"/>
  <c r="AB71" i="1"/>
  <c r="AA71" i="1"/>
  <c r="AB69" i="1"/>
  <c r="AA69" i="1"/>
  <c r="AB65" i="1"/>
  <c r="AA65" i="1"/>
  <c r="Z68" i="1"/>
  <c r="AC65" i="1"/>
  <c r="AC68" i="1"/>
  <c r="Y63" i="1"/>
  <c r="AC63" i="1"/>
  <c r="AC64" i="1"/>
  <c r="Y62" i="1"/>
  <c r="AC62" i="1"/>
  <c r="Z65" i="1"/>
  <c r="Y69" i="1"/>
  <c r="AC69" i="1"/>
  <c r="Y66" i="1"/>
  <c r="AC66" i="1"/>
  <c r="Y71" i="1"/>
  <c r="AC71" i="1"/>
  <c r="Y67" i="1"/>
  <c r="AC67" i="1"/>
  <c r="Z64" i="1"/>
  <c r="Z70" i="1"/>
  <c r="AC70" i="1"/>
  <c r="T12" i="1"/>
  <c r="H12" i="1"/>
  <c r="I12" i="1"/>
  <c r="K33" i="1"/>
  <c r="K19" i="1"/>
  <c r="K31" i="1"/>
  <c r="K51" i="1"/>
  <c r="K32" i="1"/>
  <c r="K40" i="1"/>
  <c r="K50" i="1"/>
  <c r="K29" i="1"/>
  <c r="K37" i="1"/>
  <c r="K49" i="1"/>
  <c r="K41" i="1"/>
  <c r="K26" i="1"/>
  <c r="K52" i="1"/>
  <c r="K39" i="1"/>
  <c r="K43" i="1"/>
  <c r="K23" i="1"/>
  <c r="K21" i="1"/>
  <c r="K20" i="1"/>
  <c r="K34" i="1"/>
  <c r="K28" i="1"/>
  <c r="K35" i="1"/>
  <c r="K44" i="1"/>
  <c r="K22" i="1"/>
  <c r="K38" i="1"/>
  <c r="K25" i="1"/>
  <c r="K45" i="1"/>
  <c r="K27" i="1"/>
  <c r="K53" i="1"/>
  <c r="K46" i="1"/>
  <c r="K47" i="1"/>
  <c r="G225" i="13"/>
  <c r="G215" i="13"/>
  <c r="G216" i="13"/>
  <c r="G217" i="13"/>
  <c r="G218" i="13"/>
  <c r="G219" i="13"/>
  <c r="G220" i="13"/>
  <c r="G221" i="13"/>
  <c r="G222" i="13"/>
  <c r="G223" i="13"/>
  <c r="G224" i="13"/>
  <c r="G214" i="13"/>
  <c r="K17" i="1"/>
  <c r="K16" i="1"/>
  <c r="K13" i="1"/>
  <c r="K14" i="1"/>
  <c r="B225" i="13" a="1"/>
  <c r="K15" i="1"/>
  <c r="B225" i="13"/>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H54" i="1"/>
  <c r="I54" i="1"/>
  <c r="H48" i="1"/>
  <c r="I48" i="1"/>
  <c r="H42" i="1"/>
  <c r="I42" i="1"/>
  <c r="I36" i="1"/>
  <c r="H30" i="1"/>
  <c r="I30" i="1"/>
  <c r="H24" i="1"/>
  <c r="I24" i="1"/>
  <c r="H18" i="1"/>
  <c r="Q17" i="1"/>
  <c r="Q16" i="1"/>
  <c r="I18"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T16" i="1"/>
  <c r="T17" i="1"/>
  <c r="X12" i="1"/>
  <c r="Y12" i="1"/>
  <c r="Z12" i="1"/>
  <c r="X13" i="1"/>
  <c r="X16" i="1"/>
  <c r="Y16" i="1"/>
  <c r="Z16" i="1"/>
  <c r="X17" i="1"/>
  <c r="Y17" i="1"/>
  <c r="Z17"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W2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c r="Q7" i="19"/>
  <c r="AI37" i="19"/>
  <c r="AC17" i="19"/>
  <c r="AC27" i="19"/>
  <c r="Q27" i="19"/>
  <c r="AI7" i="19"/>
  <c r="K17" i="19"/>
  <c r="W37" i="19"/>
  <c r="AI27" i="19"/>
  <c r="K27" i="19"/>
  <c r="AC37" i="19"/>
  <c r="W47" i="19"/>
  <c r="AI47" i="19"/>
  <c r="AC7" i="19"/>
  <c r="K47" i="19"/>
  <c r="Q17" i="19"/>
  <c r="K37" i="19"/>
  <c r="AI17" i="19"/>
  <c r="W7" i="19"/>
  <c r="Q47" i="19"/>
  <c r="Q37" i="19"/>
  <c r="AC47" i="19"/>
  <c r="W17" i="19"/>
  <c r="AA16" i="1"/>
  <c r="AB17" i="1"/>
  <c r="AA17" i="1"/>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AI6" i="19"/>
  <c r="AI16" i="19"/>
  <c r="Q36" i="19"/>
  <c r="W6" i="19"/>
  <c r="W26" i="19"/>
  <c r="K26" i="19"/>
  <c r="W46" i="19"/>
  <c r="AI36" i="19"/>
  <c r="AI26" i="19"/>
  <c r="AC6" i="19"/>
  <c r="Q46" i="19"/>
  <c r="AC16" i="19"/>
  <c r="W36" i="19"/>
  <c r="AC36" i="19"/>
  <c r="K16" i="19"/>
  <c r="AC26" i="19"/>
  <c r="K46" i="19"/>
  <c r="AI46" i="19"/>
  <c r="AC46" i="19"/>
  <c r="Q6" i="19"/>
  <c r="W16" i="19"/>
  <c r="K36" i="19"/>
  <c r="Q26" i="19"/>
  <c r="K6" i="19"/>
  <c r="Q16" i="19"/>
  <c r="K66" i="1"/>
  <c r="L66" i="1"/>
  <c r="K48" i="1"/>
  <c r="L48" i="1"/>
  <c r="K12" i="1"/>
  <c r="L12" i="1"/>
  <c r="K30" i="1"/>
  <c r="L30" i="1"/>
  <c r="K24" i="1"/>
  <c r="L24" i="1"/>
  <c r="K18" i="1"/>
  <c r="L18" i="1"/>
  <c r="K36" i="1"/>
  <c r="L36" i="1"/>
  <c r="K42" i="1"/>
  <c r="L42" i="1"/>
  <c r="L40" i="18"/>
  <c r="AD40" i="18"/>
  <c r="R24" i="18"/>
  <c r="AJ24" i="18"/>
  <c r="AJ32" i="18"/>
  <c r="L32" i="18"/>
  <c r="AJ8" i="18"/>
  <c r="AD32" i="18"/>
  <c r="AD24" i="18"/>
  <c r="X16" i="18"/>
  <c r="L24" i="18"/>
  <c r="L8" i="18"/>
  <c r="R32" i="18"/>
  <c r="X40" i="18"/>
  <c r="X8" i="18"/>
  <c r="R40" i="18"/>
  <c r="M36" i="1"/>
  <c r="X32" i="18"/>
  <c r="AD16" i="18"/>
  <c r="AD8" i="18"/>
  <c r="AJ16" i="18"/>
  <c r="X24" i="18"/>
  <c r="R16" i="18"/>
  <c r="AJ40" i="18"/>
  <c r="L16" i="18"/>
  <c r="R8" i="18"/>
  <c r="N36" i="1"/>
  <c r="J8" i="18"/>
  <c r="J32" i="18"/>
  <c r="V40" i="18"/>
  <c r="AB24" i="18"/>
  <c r="V24" i="18"/>
  <c r="V32" i="18"/>
  <c r="AH24" i="18"/>
  <c r="AB32" i="18"/>
  <c r="J40" i="18"/>
  <c r="V16" i="18"/>
  <c r="AB16" i="18"/>
  <c r="AH8" i="18"/>
  <c r="P8" i="18"/>
  <c r="P24" i="18"/>
  <c r="AB8" i="18"/>
  <c r="N30" i="1"/>
  <c r="AB40" i="18"/>
  <c r="J16" i="18"/>
  <c r="P16" i="18"/>
  <c r="AH40" i="18"/>
  <c r="AH16" i="18"/>
  <c r="M30" i="1"/>
  <c r="V8" i="18"/>
  <c r="P40" i="18"/>
  <c r="AH32" i="18"/>
  <c r="P32" i="18"/>
  <c r="J24" i="18"/>
  <c r="AD30" i="18"/>
  <c r="L38" i="18"/>
  <c r="AJ30" i="18"/>
  <c r="L22" i="18"/>
  <c r="AD38" i="18"/>
  <c r="L30" i="18"/>
  <c r="AJ6" i="18"/>
  <c r="AJ38" i="18"/>
  <c r="AD14" i="18"/>
  <c r="R22" i="18"/>
  <c r="L6" i="18"/>
  <c r="AD22" i="18"/>
  <c r="R38" i="18"/>
  <c r="AD6" i="18"/>
  <c r="AJ22" i="18"/>
  <c r="X14" i="18"/>
  <c r="N18" i="1"/>
  <c r="R30" i="18"/>
  <c r="M18" i="1"/>
  <c r="AJ14" i="18"/>
  <c r="R6" i="18"/>
  <c r="X30" i="18"/>
  <c r="X6" i="18"/>
  <c r="X38" i="18"/>
  <c r="X22" i="18"/>
  <c r="L14" i="18"/>
  <c r="R14" i="18"/>
  <c r="V6" i="18"/>
  <c r="AB38" i="18"/>
  <c r="AB22" i="18"/>
  <c r="AH38" i="18"/>
  <c r="AH30" i="18"/>
  <c r="AB6" i="18"/>
  <c r="V38" i="18"/>
  <c r="P30" i="18"/>
  <c r="P14" i="18"/>
  <c r="AB14" i="18"/>
  <c r="J14" i="18"/>
  <c r="N12" i="1"/>
  <c r="J6" i="18"/>
  <c r="J38" i="18"/>
  <c r="P6" i="18"/>
  <c r="V22" i="18"/>
  <c r="J22" i="18"/>
  <c r="V30" i="18"/>
  <c r="J30" i="18"/>
  <c r="AH22" i="18"/>
  <c r="AH14" i="18"/>
  <c r="AB30" i="18"/>
  <c r="AH6" i="18"/>
  <c r="P22" i="18"/>
  <c r="P38" i="18"/>
  <c r="V14" i="18"/>
  <c r="M12" i="1"/>
  <c r="AB12" i="1"/>
  <c r="AA12" i="1"/>
  <c r="AF40" i="18"/>
  <c r="N8" i="18"/>
  <c r="T24" i="18"/>
  <c r="AL8" i="18"/>
  <c r="M42" i="1"/>
  <c r="Z8" i="18"/>
  <c r="AF16" i="18"/>
  <c r="N24" i="18"/>
  <c r="AL32" i="18"/>
  <c r="AF24" i="18"/>
  <c r="AL40" i="18"/>
  <c r="AF8" i="18"/>
  <c r="Z32" i="18"/>
  <c r="N40" i="18"/>
  <c r="T40" i="18"/>
  <c r="T32" i="18"/>
  <c r="Z24" i="18"/>
  <c r="AF32" i="18"/>
  <c r="N42" i="1"/>
  <c r="Z16" i="18"/>
  <c r="N32" i="18"/>
  <c r="AL16" i="18"/>
  <c r="T16" i="18"/>
  <c r="Z40" i="18"/>
  <c r="T8" i="18"/>
  <c r="AL24" i="18"/>
  <c r="N16" i="18"/>
  <c r="Z22" i="18"/>
  <c r="Z38" i="18"/>
  <c r="AL38" i="18"/>
  <c r="T38" i="18"/>
  <c r="AF22" i="18"/>
  <c r="M24" i="1"/>
  <c r="AL22" i="18"/>
  <c r="T30" i="18"/>
  <c r="AF14" i="18"/>
  <c r="N14" i="18"/>
  <c r="T22" i="18"/>
  <c r="N6" i="18"/>
  <c r="N30" i="18"/>
  <c r="T6" i="18"/>
  <c r="AL6" i="18"/>
  <c r="N24" i="1"/>
  <c r="Z6" i="18"/>
  <c r="AL14" i="18"/>
  <c r="AF6" i="18"/>
  <c r="N38" i="18"/>
  <c r="T14" i="18"/>
  <c r="AL30" i="18"/>
  <c r="N22" i="18"/>
  <c r="AF38" i="18"/>
  <c r="Z30" i="18"/>
  <c r="Z14" i="18"/>
  <c r="AF30" i="18"/>
  <c r="AH10" i="18"/>
  <c r="M48" i="1"/>
  <c r="AB26" i="18"/>
  <c r="P10" i="18"/>
  <c r="AH26" i="18"/>
  <c r="J10" i="18"/>
  <c r="AB10" i="18"/>
  <c r="J42" i="18"/>
  <c r="V34" i="18"/>
  <c r="J26" i="18"/>
  <c r="P26" i="18"/>
  <c r="V26" i="18"/>
  <c r="AB42" i="18"/>
  <c r="J18" i="18"/>
  <c r="V42" i="18"/>
  <c r="P34" i="18"/>
  <c r="V18" i="18"/>
  <c r="P42" i="18"/>
  <c r="AH18" i="18"/>
  <c r="P18" i="18"/>
  <c r="N48" i="1"/>
  <c r="AH42" i="18"/>
  <c r="AB18" i="18"/>
  <c r="AB34" i="18"/>
  <c r="V10" i="18"/>
  <c r="J34" i="18"/>
  <c r="AH34" i="18"/>
  <c r="AJ10" i="18"/>
  <c r="L34" i="18"/>
  <c r="X34" i="18"/>
  <c r="L10" i="18"/>
  <c r="AJ42" i="18"/>
  <c r="R34" i="18"/>
  <c r="AD10" i="18"/>
  <c r="AD42" i="18"/>
  <c r="L18" i="18"/>
  <c r="N54" i="1"/>
  <c r="AD26" i="18"/>
  <c r="X42" i="18"/>
  <c r="L42" i="18"/>
  <c r="X26" i="18"/>
  <c r="AJ34" i="18"/>
  <c r="R10" i="18"/>
  <c r="R42" i="18"/>
  <c r="X10" i="18"/>
  <c r="AD34" i="18"/>
  <c r="L26" i="18"/>
  <c r="R18" i="18"/>
  <c r="R26" i="18"/>
  <c r="AJ18" i="18"/>
  <c r="AJ26" i="18"/>
  <c r="AD18" i="18"/>
  <c r="X18" i="18"/>
  <c r="T26" i="18"/>
  <c r="AF26" i="18"/>
  <c r="Z10" i="18"/>
  <c r="Z34" i="18"/>
  <c r="AL34" i="18"/>
  <c r="AL10" i="18"/>
  <c r="N42" i="18"/>
  <c r="AF18" i="18"/>
  <c r="N34" i="18"/>
  <c r="AL26" i="18"/>
  <c r="Z42" i="18"/>
  <c r="AL18" i="18"/>
  <c r="AL42" i="18"/>
  <c r="T18" i="18"/>
  <c r="Z18" i="18"/>
  <c r="Z26" i="18"/>
  <c r="T10" i="18"/>
  <c r="AF34" i="18"/>
  <c r="N26" i="18"/>
  <c r="AF10" i="18"/>
  <c r="N18" i="18"/>
  <c r="N10" i="18"/>
  <c r="N60" i="1"/>
  <c r="T42" i="18"/>
  <c r="T34" i="18"/>
  <c r="AF42" i="18"/>
  <c r="M66" i="1"/>
  <c r="AH44" i="18"/>
  <c r="J28" i="18"/>
  <c r="J44" i="18"/>
  <c r="P12" i="18"/>
  <c r="AH28" i="18"/>
  <c r="V44" i="18"/>
  <c r="N66" i="1"/>
  <c r="V12" i="18"/>
  <c r="AB20" i="18"/>
  <c r="AB28" i="18"/>
  <c r="P28" i="18"/>
  <c r="AH36" i="18"/>
  <c r="P20" i="18"/>
  <c r="P36" i="18"/>
  <c r="V36" i="18"/>
  <c r="AB36" i="18"/>
  <c r="AH12" i="18"/>
  <c r="P44" i="18"/>
  <c r="AH20" i="18"/>
  <c r="J36" i="18"/>
  <c r="V28" i="18"/>
  <c r="AB12" i="18"/>
  <c r="V20" i="18"/>
  <c r="AB44" i="18"/>
  <c r="J20" i="18"/>
  <c r="J12" i="18"/>
  <c r="V22" i="19"/>
  <c r="V12" i="19"/>
  <c r="AB12" i="19"/>
  <c r="V42" i="19"/>
  <c r="AH42" i="19"/>
  <c r="AH22" i="19"/>
  <c r="P22" i="19"/>
  <c r="AH32" i="19"/>
  <c r="J42" i="19"/>
  <c r="AH12" i="19"/>
  <c r="AB42" i="19"/>
  <c r="AH52" i="19"/>
  <c r="AB32" i="19"/>
  <c r="J32" i="19"/>
  <c r="J22" i="19"/>
  <c r="P52" i="19"/>
  <c r="P32" i="19"/>
  <c r="V32" i="19"/>
  <c r="P12" i="19"/>
  <c r="AB52" i="19"/>
  <c r="J12" i="19"/>
  <c r="AB22" i="19"/>
  <c r="P42" i="19"/>
  <c r="J52" i="19"/>
  <c r="V52" i="19"/>
  <c r="AB16" i="19"/>
  <c r="AH36" i="19"/>
  <c r="AC12" i="1"/>
  <c r="J36" i="19"/>
  <c r="V6" i="19"/>
  <c r="AH6" i="19"/>
  <c r="AB26" i="19"/>
  <c r="V26" i="19"/>
  <c r="J26" i="19"/>
  <c r="P46" i="19"/>
  <c r="AH26" i="19"/>
  <c r="P26" i="19"/>
  <c r="AB36" i="19"/>
  <c r="AH46" i="19"/>
  <c r="J46" i="19"/>
  <c r="V46" i="19"/>
  <c r="AB46" i="19"/>
  <c r="P36" i="19"/>
  <c r="P6" i="19"/>
  <c r="J16" i="19"/>
  <c r="V16" i="19"/>
  <c r="AB6" i="19"/>
  <c r="AH16" i="19"/>
  <c r="P16" i="19"/>
  <c r="J6" i="19"/>
  <c r="V36" i="19"/>
  <c r="AB33" i="19"/>
  <c r="AB43" i="19"/>
  <c r="P13" i="19"/>
  <c r="AH43" i="19"/>
  <c r="J13" i="19"/>
  <c r="AH33" i="19"/>
  <c r="AB13" i="19"/>
  <c r="J53" i="19"/>
  <c r="P23" i="19"/>
  <c r="V13" i="19"/>
  <c r="P43" i="19"/>
  <c r="J43" i="19"/>
  <c r="AH13" i="19"/>
  <c r="P33" i="19"/>
  <c r="AB23" i="19"/>
  <c r="V33" i="19"/>
  <c r="V53" i="19"/>
  <c r="AH23" i="19"/>
  <c r="AB53" i="19"/>
  <c r="V23" i="19"/>
  <c r="P53" i="19"/>
  <c r="J33" i="19"/>
  <c r="AH53" i="19"/>
  <c r="J23" i="19"/>
  <c r="V43" i="19"/>
  <c r="V24" i="19"/>
  <c r="AB24" i="19"/>
  <c r="AH34" i="19"/>
  <c r="V34" i="19"/>
  <c r="P24" i="19"/>
  <c r="J44" i="19"/>
  <c r="AH14" i="19"/>
  <c r="V14" i="19"/>
  <c r="V54" i="19"/>
  <c r="V44" i="19"/>
  <c r="AB44" i="19"/>
  <c r="P44" i="19"/>
  <c r="AB14" i="19"/>
  <c r="AH24" i="19"/>
  <c r="J34" i="19"/>
  <c r="P14" i="19"/>
  <c r="J54" i="19"/>
  <c r="P34" i="19"/>
  <c r="J24" i="19"/>
  <c r="AB54" i="19"/>
  <c r="P54" i="19"/>
  <c r="J14" i="19"/>
  <c r="AH54" i="19"/>
  <c r="AH44" i="19"/>
  <c r="AB34" i="19"/>
  <c r="AB28" i="19"/>
  <c r="V38" i="19"/>
  <c r="AH28" i="19"/>
  <c r="AB38" i="19"/>
  <c r="V48" i="19"/>
  <c r="P8" i="19"/>
  <c r="J28" i="19"/>
  <c r="AB8" i="19"/>
  <c r="P38" i="19"/>
  <c r="AH38" i="19"/>
  <c r="P48" i="19"/>
  <c r="AB18" i="19"/>
  <c r="J8" i="19"/>
  <c r="J18" i="19"/>
  <c r="P18" i="19"/>
  <c r="V28" i="19"/>
  <c r="P28" i="19"/>
  <c r="AB48" i="19"/>
  <c r="V8" i="19"/>
  <c r="AH48" i="19"/>
  <c r="AH18" i="19"/>
  <c r="V18" i="19"/>
  <c r="J38" i="19"/>
  <c r="J48" i="19"/>
  <c r="AH8" i="19"/>
  <c r="V11" i="19"/>
  <c r="AB41" i="19"/>
  <c r="J21" i="19"/>
  <c r="V41" i="19"/>
  <c r="P51" i="19"/>
  <c r="J51" i="19"/>
  <c r="P11" i="19"/>
  <c r="J11" i="19"/>
  <c r="P41" i="19"/>
  <c r="AB11" i="19"/>
  <c r="J41" i="19"/>
  <c r="AB21" i="19"/>
  <c r="AB31" i="19"/>
  <c r="V31" i="19"/>
  <c r="V21" i="19"/>
  <c r="AH51" i="19"/>
  <c r="J31" i="19"/>
  <c r="P21" i="19"/>
  <c r="V51" i="19"/>
  <c r="P31" i="19"/>
  <c r="AH41" i="19"/>
  <c r="AB51" i="19"/>
  <c r="AH21" i="19"/>
  <c r="AH31" i="19"/>
  <c r="AH11" i="19"/>
  <c r="J47" i="19"/>
  <c r="P47" i="19"/>
  <c r="P17" i="19"/>
  <c r="V27" i="19"/>
  <c r="AB17" i="19"/>
  <c r="J7" i="19"/>
  <c r="AH37" i="19"/>
  <c r="V47" i="19"/>
  <c r="AB27" i="19"/>
  <c r="AH7" i="19"/>
  <c r="P7" i="19"/>
  <c r="V7" i="19"/>
  <c r="J17" i="19"/>
  <c r="AH27" i="19"/>
  <c r="V37" i="19"/>
  <c r="P27" i="19"/>
  <c r="J37" i="19"/>
  <c r="AB7" i="19"/>
  <c r="J27" i="19"/>
  <c r="AH17" i="19"/>
  <c r="AH47" i="19"/>
  <c r="AB37" i="19"/>
  <c r="AB47" i="19"/>
  <c r="P37" i="19"/>
  <c r="V17" i="19"/>
  <c r="AH49" i="19"/>
  <c r="V39" i="19"/>
  <c r="J19" i="19"/>
  <c r="AB29" i="19"/>
  <c r="V49" i="19"/>
  <c r="AH29" i="19"/>
  <c r="J29" i="19"/>
  <c r="AH19" i="19"/>
  <c r="P39" i="19"/>
  <c r="V9" i="19"/>
  <c r="V29" i="19"/>
  <c r="P49" i="19"/>
  <c r="AH39" i="19"/>
  <c r="AB19" i="19"/>
  <c r="AB39" i="19"/>
  <c r="AB49" i="19"/>
  <c r="J39" i="19"/>
  <c r="P9" i="19"/>
  <c r="AH9" i="19"/>
  <c r="P29" i="19"/>
  <c r="J49" i="19"/>
  <c r="V19" i="19"/>
  <c r="J9" i="19"/>
  <c r="AB9" i="19"/>
  <c r="P19" i="19"/>
  <c r="AH20" i="19"/>
  <c r="P10" i="19"/>
  <c r="P30" i="19"/>
  <c r="AH30" i="19"/>
  <c r="AH50" i="19"/>
  <c r="P40" i="19"/>
  <c r="V30" i="19"/>
  <c r="AB10" i="19"/>
  <c r="AB20" i="19"/>
  <c r="J30" i="19"/>
  <c r="AB50" i="19"/>
  <c r="V50" i="19"/>
  <c r="AH40" i="19"/>
  <c r="V10" i="19"/>
  <c r="V40" i="19"/>
  <c r="AH10" i="19"/>
  <c r="AB40" i="19"/>
  <c r="J20" i="19"/>
  <c r="J40" i="19"/>
  <c r="V20" i="19"/>
  <c r="J50" i="19"/>
  <c r="P50" i="19"/>
  <c r="J10" i="19"/>
  <c r="P20" i="19"/>
  <c r="AB3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<sst xmlns="http://schemas.openxmlformats.org/spreadsheetml/2006/main" count="460" uniqueCount="341">
  <si>
    <t>Matriz Mapa Riesgos Fiscales</t>
  </si>
  <si>
    <r>
      <t>Código:</t>
    </r>
    <r>
      <rPr>
        <sz val="11"/>
        <rFont val="Arial"/>
        <family val="2"/>
      </rPr>
      <t xml:space="preserve"> F-DPM-1210-238,37-055</t>
    </r>
  </si>
  <si>
    <r>
      <t xml:space="preserve">Versión: </t>
    </r>
    <r>
      <rPr>
        <sz val="11"/>
        <rFont val="Arial"/>
        <family val="2"/>
      </rPr>
      <t>0.0</t>
    </r>
  </si>
  <si>
    <r>
      <t xml:space="preserve">Fecha Aprobación: </t>
    </r>
    <r>
      <rPr>
        <sz val="11"/>
        <rFont val="Arial"/>
        <family val="2"/>
      </rPr>
      <t>Septiembre-08-2023</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</si>
  <si>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</si>
  <si>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</si>
  <si>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en entidades públicas, versión 6 – noviembre 2022 de la Función Pública</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</si>
  <si>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</si>
  <si>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</si>
  <si>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</si>
  <si>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</si>
  <si>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</si>
  <si>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</si>
  <si>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</si>
  <si>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</si>
  <si>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</si>
  <si>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</si>
  <si>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</si>
  <si>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</si>
  <si>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</si>
  <si>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</si>
  <si>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</si>
  <si>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</si>
  <si>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</si>
  <si>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</si>
  <si>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</si>
  <si>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</si>
  <si>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</si>
  <si>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</si>
  <si>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</si>
  <si>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</si>
  <si>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</si>
  <si>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</si>
  <si>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</si>
  <si>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</si>
  <si>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</si>
  <si>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</si>
  <si>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</si>
  <si>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</si>
  <si>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</si>
  <si>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</si>
  <si>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</si>
  <si>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</si>
  <si>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</si>
  <si>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</si>
  <si>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</si>
  <si>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</si>
  <si>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</si>
  <si>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</si>
  <si>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</si>
  <si>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</si>
  <si>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</si>
  <si>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</si>
  <si>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</si>
  <si>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</si>
  <si>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</si>
  <si>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</si>
  <si>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</si>
  <si>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</si>
  <si>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</si>
  <si>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</si>
  <si>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</si>
  <si>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</si>
  <si>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</si>
  <si>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</si>
  <si>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</si>
  <si>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Anexo 1. Catálogo Indicativo y Enunciativo de Puntos de riesgo fiscal y Circunstancias Inmediatas.</t>
    </r>
  </si>
  <si>
    <r>
      <t xml:space="preserve">Código: </t>
    </r>
    <r>
      <rPr>
        <sz val="11"/>
        <rFont val="Arial"/>
        <family val="2"/>
      </rPr>
      <t>F-DPM-1210-238,37-055</t>
    </r>
  </si>
  <si>
    <r>
      <t xml:space="preserve">Versión: </t>
    </r>
    <r>
      <rPr>
        <sz val="12"/>
        <rFont val="Arial"/>
        <family val="2"/>
      </rPr>
      <t>0.0</t>
    </r>
  </si>
  <si>
    <r>
      <t>Fecha Aprobación:</t>
    </r>
    <r>
      <rPr>
        <sz val="12"/>
        <rFont val="Arial"/>
        <family val="2"/>
      </rPr>
      <t xml:space="preserve"> Septiembre-08-2023</t>
    </r>
  </si>
  <si>
    <r>
      <t xml:space="preserve">Página: </t>
    </r>
    <r>
      <rPr>
        <sz val="12"/>
        <rFont val="Arial"/>
        <family val="2"/>
      </rPr>
      <t>2 de 8</t>
    </r>
  </si>
  <si>
    <t>Proceso:</t>
  </si>
  <si>
    <t>SERVICIO AL CIUDADANO</t>
  </si>
  <si>
    <t>Objetivo:</t>
  </si>
  <si>
    <t>Brindar atención con calidad y oportunidad en las diferentes solicitudes de trámites, servicios, peticiones, quejas, reclamos y sugerencias de los ciudadanos, mediante la implementación de políticas claras de servicio, atención y canales de comunicación efectivos, que contribuyan con el nivel de satisfacción de la ciudadanía en el marco del alcance misional de la Alcaldía de Bucaramanga</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</si>
  <si>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</si>
  <si>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</si>
  <si>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</si>
  <si>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</si>
  <si>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</si>
  <si>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</si>
  <si>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</si>
  <si>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</si>
  <si>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</si>
  <si>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</si>
  <si>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</si>
  <si>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</si>
  <si>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</si>
  <si>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</si>
  <si>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</si>
  <si>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</si>
  <si>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</si>
  <si>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</si>
  <si>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</si>
  <si>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</si>
  <si>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</si>
  <si>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</si>
  <si>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</si>
  <si>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</si>
  <si>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</si>
  <si>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</si>
  <si>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</si>
  <si>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</si>
  <si>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</si>
  <si>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</si>
  <si>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t>
  </si>
  <si>
    <t xml:space="preserve">Pago de sanción e intereses moratorios. </t>
  </si>
  <si>
    <t xml:space="preserve"> Trámite inoportuno a los requerimientos de los entes de control y vigilancia, de acuerdo con sus linemientos y términos de ley </t>
  </si>
  <si>
    <t xml:space="preserve">Posibilidad de efecto dañoso sobre recursos públicos por pago de sanción e intereses moratorios, a causa del trámite inoportuno a los requerimientos de los entes de control y vigilancia, de acuerdo con sus lineamientos y términos de ley </t>
  </si>
  <si>
    <t>Ejecucion y Administracion de procesos</t>
  </si>
  <si>
    <t xml:space="preserve">     Entre 100 y 500 SMLMV </t>
  </si>
  <si>
    <t xml:space="preserve">El profesional encargado de dar trámite oportuno a los requerimientos de los entes de control y vigilancia, verifica los terminos de acuerdo con los linemientos y la normatividad vigente </t>
  </si>
  <si>
    <t>Preventivo</t>
  </si>
  <si>
    <t>Manual</t>
  </si>
  <si>
    <t>Documentado</t>
  </si>
  <si>
    <t>Continua</t>
  </si>
  <si>
    <t>Con Registro</t>
  </si>
  <si>
    <t>Reducir (mitigar)</t>
  </si>
  <si>
    <t>Realizar un (01) informe sobre el cumplimiento de las respuestas de los entes de control y vigilancia competencia de las dependencias de la Administración Central, conforme a solicitudes asignadas a través Sistema Gestión de Solicitudes del Ciudadano - GSC.</t>
  </si>
  <si>
    <t>Profesional encargado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</si>
  <si>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</si>
  <si>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</si>
  <si>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</si>
  <si>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</si>
  <si>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</si>
  <si>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</si>
  <si>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</si>
  <si>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</si>
  <si>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</si>
  <si>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</si>
  <si>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</si>
  <si>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</si>
  <si>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</si>
  <si>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</si>
  <si>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</si>
  <si>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</si>
  <si>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</si>
  <si>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</si>
  <si>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</si>
  <si>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Fecha Aprobación:</t>
    </r>
    <r>
      <rPr>
        <sz val="11"/>
        <rFont val="Arial"/>
        <family val="2"/>
      </rPr>
      <t xml:space="preserve"> Septiembre-08-2023</t>
    </r>
  </si>
  <si>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</si>
  <si>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</si>
  <si>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</si>
  <si>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</si>
  <si>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</si>
  <si>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</si>
  <si>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</si>
  <si>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</si>
  <si>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</si>
  <si>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</si>
  <si>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</si>
  <si>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</si>
  <si>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</si>
  <si>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</si>
  <si>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</si>
  <si>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</si>
  <si>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</si>
  <si>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</si>
  <si>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</si>
  <si>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</si>
  <si>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</si>
  <si>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</si>
  <si>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</si>
  <si>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</si>
  <si>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</si>
  <si>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</si>
  <si>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</si>
  <si>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</si>
  <si>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</si>
  <si>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</si>
  <si>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</si>
  <si>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</si>
  <si>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</si>
  <si>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</si>
  <si>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</si>
  <si>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</si>
  <si>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</si>
  <si>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</si>
  <si>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</si>
  <si>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</si>
  <si>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</si>
  <si>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</si>
  <si>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</si>
  <si>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</si>
  <si>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</si>
  <si>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</si>
  <si>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</si>
  <si>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</si>
  <si>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</si>
  <si>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</si>
  <si>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</si>
  <si>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</si>
  <si>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</si>
  <si>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</si>
  <si>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</si>
  <si>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</si>
  <si>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</si>
  <si>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</si>
  <si>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</si>
  <si>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</si>
  <si>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</si>
  <si>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</si>
  <si>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</si>
  <si>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</si>
  <si>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</si>
  <si>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</si>
  <si>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</si>
  <si>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</si>
  <si>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</si>
  <si>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</si>
  <si>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</si>
  <si>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</si>
  <si>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</si>
  <si>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</si>
  <si>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</si>
  <si>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</si>
  <si>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</si>
  <si>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</si>
  <si>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</si>
  <si>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</si>
  <si>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</si>
  <si>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</si>
  <si>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</si>
  <si>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</si>
  <si>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</si>
  <si>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</si>
  <si>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</si>
  <si>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</si>
  <si>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</si>
  <si>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</si>
  <si>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</si>
  <si>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</si>
  <si>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</si>
  <si>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</si>
  <si>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</si>
  <si>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</si>
  <si>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</si>
  <si>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</si>
  <si>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</si>
  <si>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</si>
  <si>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</si>
  <si>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</si>
  <si>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</si>
  <si>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</si>
  <si>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</si>
  <si>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</si>
  <si>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</si>
  <si>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</si>
  <si>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</si>
  <si>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</si>
  <si>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</si>
  <si>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</si>
  <si>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</si>
  <si>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</si>
  <si>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</si>
  <si>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</si>
  <si>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</si>
  <si>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</si>
  <si>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</si>
  <si>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</si>
  <si>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</si>
  <si>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</si>
  <si>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</si>
  <si>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</si>
  <si>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</si>
  <si>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</si>
  <si>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</si>
  <si>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</si>
  <si>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</si>
  <si>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</si>
  <si>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</si>
  <si>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</si>
  <si>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</si>
  <si>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</si>
  <si>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</si>
  <si>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</si>
  <si>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</si>
  <si>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</si>
  <si>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</si>
  <si>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</si>
  <si>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</si>
  <si>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</si>
  <si>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</si>
  <si>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</si>
  <si>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</si>
  <si>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</si>
  <si>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</si>
  <si>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</si>
  <si>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</si>
  <si>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Ejecución de un alcance inferior al contratado y pago total del contrato</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</si>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</sst>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4">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b/>
      <sz val="10"/>
      <color theme="6" tint="-0.249977111117893"/>
      <name val="Arial Narrow"/>
      <family val="2"/>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2"/>
      <name val="Arial"/>
      <family val="2"/>
    </font>
    <font>
      <b/>
      <sz val="11"/>
      <name val="Arial"/>
      <family val="2"/>
    </font>
    <font>
      <sz val="11"/>
      <name val="Arial"/>
      <family val="2"/>
    </font>
    <font>
      <sz val="12"/>
      <color theme="1"/>
      <name val="Arial"/>
      <family val="2"/>
    </font>
    <font>
      <sz val="20"/>
      <color theme="1"/>
      <name val="Arial"/>
      <family val="2"/>
    </font>
    <font>
      <sz val="12"/>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sz val="11"/>
      <color rgb="FFFF000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s>
  <borders count="6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theme="9" tint="-0.24994659260841701"/>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5">
    <xf numFmtId="0" fontId="0" fillId="0" borderId="0"/>
    <xf numFmtId="9" fontId="9" fillId="0" borderId="0" applyFont="0" applyFill="0" applyBorder="0" applyAlignment="0" applyProtection="0"/>
    <xf numFmtId="0" fontId="34" fillId="0" borderId="0"/>
    <xf numFmtId="0" fontId="35" fillId="0" borderId="0"/>
    <xf numFmtId="0" fontId="5" fillId="0" borderId="0"/>
  </cellStyleXfs>
  <cellXfs count="48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1" fillId="0" borderId="0" xfId="0" applyFont="1"/>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0" fillId="3" borderId="0" xfId="0" applyFill="1"/>
    <xf numFmtId="0" fontId="10" fillId="3" borderId="0" xfId="0" applyFont="1" applyFill="1" applyAlignment="1">
      <alignment vertical="center"/>
    </xf>
    <xf numFmtId="0" fontId="5" fillId="3" borderId="0" xfId="0" applyFont="1" applyFill="1"/>
    <xf numFmtId="0" fontId="24" fillId="3" borderId="0" xfId="0" applyFont="1" applyFill="1"/>
    <xf numFmtId="0" fontId="25" fillId="3" borderId="33" xfId="0" applyFont="1" applyFill="1" applyBorder="1" applyAlignment="1">
      <alignment horizontal="center" vertical="center" wrapText="1" readingOrder="1"/>
    </xf>
    <xf numFmtId="0" fontId="26" fillId="3" borderId="33" xfId="0" applyFont="1" applyFill="1" applyBorder="1" applyAlignment="1">
      <alignment horizontal="justify" vertical="center" wrapText="1" readingOrder="1"/>
    </xf>
    <xf numFmtId="9" fontId="25" fillId="3" borderId="40" xfId="0" applyNumberFormat="1"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6" fillId="3" borderId="32" xfId="0" applyFont="1" applyFill="1" applyBorder="1" applyAlignment="1">
      <alignment horizontal="justify" vertical="center" wrapText="1" readingOrder="1"/>
    </xf>
    <xf numFmtId="9" fontId="25" fillId="3" borderId="35" xfId="0" applyNumberFormat="1" applyFont="1" applyFill="1" applyBorder="1" applyAlignment="1">
      <alignment horizontal="center" vertical="center" wrapText="1" readingOrder="1"/>
    </xf>
    <xf numFmtId="0" fontId="26" fillId="3" borderId="35"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26" fillId="3" borderId="37" xfId="0" applyFont="1" applyFill="1" applyBorder="1" applyAlignment="1">
      <alignment horizontal="justify" vertical="center" wrapText="1" readingOrder="1"/>
    </xf>
    <xf numFmtId="0" fontId="26" fillId="3" borderId="38" xfId="0" applyFont="1" applyFill="1" applyBorder="1" applyAlignment="1">
      <alignment horizontal="center" vertical="center" wrapText="1" readingOrder="1"/>
    </xf>
    <xf numFmtId="0" fontId="33" fillId="3" borderId="0" xfId="0" applyFont="1" applyFill="1"/>
    <xf numFmtId="0" fontId="25" fillId="14" borderId="42" xfId="0" applyFont="1" applyFill="1" applyBorder="1" applyAlignment="1">
      <alignment horizontal="center" vertical="center" wrapText="1" readingOrder="1"/>
    </xf>
    <xf numFmtId="0" fontId="25" fillId="14" borderId="43" xfId="0" applyFont="1" applyFill="1" applyBorder="1" applyAlignment="1">
      <alignment horizontal="center" vertical="center" wrapText="1" readingOrder="1"/>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23" fillId="0" borderId="2" xfId="0" applyFont="1" applyBorder="1" applyAlignment="1" applyProtection="1">
      <alignment horizontal="center" vertical="top" textRotation="90"/>
      <protection locked="0"/>
    </xf>
    <xf numFmtId="0" fontId="23" fillId="0" borderId="2" xfId="0" applyFont="1" applyBorder="1" applyAlignment="1" applyProtection="1">
      <alignment horizontal="center" vertical="top" wrapText="1"/>
      <protection locked="0"/>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23" fillId="0" borderId="2" xfId="0" applyFont="1" applyBorder="1" applyAlignment="1" applyProtection="1">
      <alignment horizontal="center" vertical="center"/>
      <protection locked="0"/>
    </xf>
    <xf numFmtId="14" fontId="23"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49" fillId="0" borderId="16" xfId="0" applyFont="1" applyBorder="1" applyAlignment="1">
      <alignment horizontal="center" vertical="center" wrapText="1"/>
    </xf>
    <xf numFmtId="0" fontId="50" fillId="0" borderId="16"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16" xfId="0" applyFont="1" applyBorder="1" applyAlignment="1">
      <alignment horizontal="justify" vertical="center" wrapText="1"/>
    </xf>
    <xf numFmtId="0" fontId="48" fillId="0" borderId="14" xfId="0" applyFont="1" applyBorder="1" applyAlignment="1">
      <alignment horizontal="center" vertical="center" wrapText="1"/>
    </xf>
    <xf numFmtId="0" fontId="53" fillId="3" borderId="32" xfId="0" applyFont="1" applyFill="1" applyBorder="1" applyAlignment="1">
      <alignment horizontal="left" vertical="center"/>
    </xf>
    <xf numFmtId="0" fontId="22" fillId="3" borderId="32" xfId="0" applyFont="1" applyFill="1" applyBorder="1" applyAlignment="1">
      <alignment horizontal="center" vertical="center" wrapText="1"/>
    </xf>
    <xf numFmtId="0" fontId="36" fillId="3" borderId="32" xfId="2" applyFont="1" applyFill="1" applyBorder="1"/>
    <xf numFmtId="0" fontId="38" fillId="3" borderId="32" xfId="2" quotePrefix="1" applyFont="1" applyFill="1" applyBorder="1" applyAlignment="1">
      <alignment horizontal="left" vertical="top" wrapText="1"/>
    </xf>
    <xf numFmtId="0" fontId="39" fillId="3" borderId="32" xfId="2" quotePrefix="1" applyFont="1" applyFill="1" applyBorder="1" applyAlignment="1">
      <alignment horizontal="left" vertical="top" wrapText="1"/>
    </xf>
    <xf numFmtId="0" fontId="36" fillId="3" borderId="32" xfId="2" quotePrefix="1" applyFont="1" applyFill="1" applyBorder="1" applyAlignment="1">
      <alignment horizontal="left" vertical="top" wrapText="1"/>
    </xf>
    <xf numFmtId="0" fontId="40" fillId="3" borderId="32" xfId="2" quotePrefix="1" applyFont="1" applyFill="1" applyBorder="1" applyAlignment="1">
      <alignment horizontal="left" vertical="top" wrapText="1"/>
    </xf>
    <xf numFmtId="0" fontId="41" fillId="3" borderId="32" xfId="0" applyFont="1" applyFill="1" applyBorder="1" applyAlignment="1">
      <alignment horizontal="left" vertical="center" wrapText="1"/>
    </xf>
    <xf numFmtId="0" fontId="42" fillId="3" borderId="32" xfId="0" applyFont="1" applyFill="1" applyBorder="1" applyAlignment="1">
      <alignment horizontal="left" vertical="top" wrapText="1"/>
    </xf>
    <xf numFmtId="0" fontId="36" fillId="3" borderId="32" xfId="2" applyFont="1" applyFill="1" applyBorder="1" applyAlignment="1">
      <alignment horizontal="left" vertical="top" wrapText="1"/>
    </xf>
    <xf numFmtId="0" fontId="58" fillId="0" borderId="0" xfId="0" applyFont="1"/>
    <xf numFmtId="0" fontId="58" fillId="3" borderId="0" xfId="0" applyFont="1" applyFill="1"/>
    <xf numFmtId="0" fontId="58" fillId="3" borderId="32" xfId="0" applyFont="1" applyFill="1" applyBorder="1"/>
    <xf numFmtId="0" fontId="61" fillId="3" borderId="0" xfId="0" applyFont="1" applyFill="1"/>
    <xf numFmtId="0" fontId="62" fillId="5" borderId="32" xfId="0" applyFont="1" applyFill="1" applyBorder="1" applyAlignment="1">
      <alignment horizontal="center" vertical="center" wrapText="1" readingOrder="1"/>
    </xf>
    <xf numFmtId="0" fontId="62" fillId="7" borderId="32" xfId="0" applyFont="1" applyFill="1" applyBorder="1" applyAlignment="1">
      <alignment horizontal="center" vertical="center" wrapText="1" readingOrder="1"/>
    </xf>
    <xf numFmtId="0" fontId="62" fillId="4" borderId="32" xfId="0" applyFont="1" applyFill="1" applyBorder="1" applyAlignment="1">
      <alignment horizontal="center" vertical="center" wrapText="1" readingOrder="1"/>
    </xf>
    <xf numFmtId="0" fontId="62" fillId="8" borderId="32" xfId="0" applyFont="1" applyFill="1" applyBorder="1" applyAlignment="1">
      <alignment horizontal="center" vertical="center" wrapText="1" readingOrder="1"/>
    </xf>
    <xf numFmtId="0" fontId="63" fillId="9" borderId="32" xfId="0" applyFont="1" applyFill="1" applyBorder="1" applyAlignment="1">
      <alignment horizontal="center" vertical="center" wrapText="1" readingOrder="1"/>
    </xf>
    <xf numFmtId="0" fontId="64" fillId="3" borderId="0" xfId="0" applyFont="1" applyFill="1" applyAlignment="1">
      <alignment horizontal="justify" vertical="center" wrapText="1" readingOrder="1"/>
    </xf>
    <xf numFmtId="0" fontId="65" fillId="3" borderId="0" xfId="0" applyFont="1" applyFill="1" applyAlignment="1">
      <alignment vertical="center"/>
    </xf>
    <xf numFmtId="0" fontId="54" fillId="3" borderId="0" xfId="0" applyFont="1" applyFill="1"/>
    <xf numFmtId="0" fontId="61" fillId="0" borderId="0" xfId="0" applyFont="1"/>
    <xf numFmtId="0" fontId="64" fillId="0" borderId="0" xfId="0" applyFont="1" applyAlignment="1">
      <alignment horizontal="justify" vertical="center" wrapText="1" readingOrder="1"/>
    </xf>
    <xf numFmtId="0" fontId="66" fillId="0" borderId="0" xfId="0" applyFont="1" applyAlignment="1">
      <alignment vertical="center"/>
    </xf>
    <xf numFmtId="0" fontId="58" fillId="0" borderId="0" xfId="0" pivotButton="1" applyFont="1"/>
    <xf numFmtId="0" fontId="66" fillId="0" borderId="0" xfId="0" applyFont="1"/>
    <xf numFmtId="0" fontId="67" fillId="0" borderId="0" xfId="0" applyFont="1"/>
    <xf numFmtId="0" fontId="54" fillId="0" borderId="0" xfId="0" applyFont="1"/>
    <xf numFmtId="0" fontId="65" fillId="3" borderId="0" xfId="0" applyFont="1" applyFill="1" applyAlignment="1">
      <alignment horizontal="left" vertical="center"/>
    </xf>
    <xf numFmtId="0" fontId="69" fillId="0" borderId="32" xfId="0" applyFont="1" applyBorder="1" applyAlignment="1">
      <alignment horizontal="center" vertical="center" wrapText="1"/>
    </xf>
    <xf numFmtId="0" fontId="70" fillId="6" borderId="32" xfId="0" applyFont="1" applyFill="1" applyBorder="1" applyAlignment="1">
      <alignment horizontal="center" vertical="center" wrapText="1" readingOrder="1"/>
    </xf>
    <xf numFmtId="0" fontId="71" fillId="5" borderId="32" xfId="0" applyFont="1" applyFill="1" applyBorder="1" applyAlignment="1">
      <alignment horizontal="center" vertical="center" wrapText="1" readingOrder="1"/>
    </xf>
    <xf numFmtId="0" fontId="71" fillId="0" borderId="32" xfId="0" applyFont="1" applyBorder="1" applyAlignment="1">
      <alignment horizontal="justify" vertical="center" wrapText="1" readingOrder="1"/>
    </xf>
    <xf numFmtId="9" fontId="71" fillId="0" borderId="32" xfId="0" applyNumberFormat="1" applyFont="1" applyBorder="1" applyAlignment="1">
      <alignment horizontal="center" vertical="center" wrapText="1" readingOrder="1"/>
    </xf>
    <xf numFmtId="0" fontId="71" fillId="7" borderId="32" xfId="0" applyFont="1" applyFill="1" applyBorder="1" applyAlignment="1">
      <alignment horizontal="center" vertical="center" wrapText="1" readingOrder="1"/>
    </xf>
    <xf numFmtId="0" fontId="71" fillId="4" borderId="32" xfId="0" applyFont="1" applyFill="1" applyBorder="1" applyAlignment="1">
      <alignment horizontal="center" vertical="center" wrapText="1" readingOrder="1"/>
    </xf>
    <xf numFmtId="0" fontId="71" fillId="8" borderId="32" xfId="0" applyFont="1" applyFill="1" applyBorder="1" applyAlignment="1">
      <alignment horizontal="center" vertical="center" wrapText="1" readingOrder="1"/>
    </xf>
    <xf numFmtId="0" fontId="72" fillId="9" borderId="32" xfId="0" applyFont="1" applyFill="1" applyBorder="1" applyAlignment="1">
      <alignment horizontal="center" vertical="center" wrapText="1" readingOrder="1"/>
    </xf>
    <xf numFmtId="0" fontId="1" fillId="0" borderId="2" xfId="0" applyFont="1" applyBorder="1" applyAlignment="1" applyProtection="1">
      <alignment horizontal="justify" vertical="center" wrapText="1"/>
      <protection locked="0"/>
    </xf>
    <xf numFmtId="0" fontId="6" fillId="3" borderId="2" xfId="0" applyFont="1" applyFill="1" applyBorder="1" applyAlignment="1" applyProtection="1">
      <alignment horizontal="justify" vertical="center" wrapText="1"/>
      <protection locked="0"/>
    </xf>
    <xf numFmtId="0" fontId="0" fillId="3" borderId="55" xfId="0" applyFill="1" applyBorder="1" applyAlignment="1">
      <alignment horizontal="center"/>
    </xf>
    <xf numFmtId="0" fontId="0" fillId="3" borderId="60" xfId="0" applyFill="1" applyBorder="1" applyAlignment="1">
      <alignment horizontal="center"/>
    </xf>
    <xf numFmtId="0" fontId="0" fillId="3" borderId="56" xfId="0" applyFill="1" applyBorder="1" applyAlignment="1">
      <alignment horizontal="center"/>
    </xf>
    <xf numFmtId="0" fontId="36" fillId="3" borderId="55" xfId="2" applyFont="1" applyFill="1" applyBorder="1" applyAlignment="1">
      <alignment horizontal="center"/>
    </xf>
    <xf numFmtId="0" fontId="36" fillId="3" borderId="60" xfId="2" applyFont="1" applyFill="1" applyBorder="1" applyAlignment="1">
      <alignment horizontal="center"/>
    </xf>
    <xf numFmtId="0" fontId="36" fillId="3" borderId="56" xfId="2" applyFont="1" applyFill="1" applyBorder="1" applyAlignment="1">
      <alignment horizontal="center"/>
    </xf>
    <xf numFmtId="0" fontId="0" fillId="3" borderId="32" xfId="0" applyFill="1" applyBorder="1" applyAlignment="1">
      <alignment horizontal="center"/>
    </xf>
    <xf numFmtId="0" fontId="55" fillId="3" borderId="32" xfId="0" applyFont="1" applyFill="1" applyBorder="1" applyAlignment="1">
      <alignment horizontal="center" vertical="center"/>
    </xf>
    <xf numFmtId="0" fontId="0" fillId="3" borderId="32" xfId="0" applyFill="1" applyBorder="1" applyAlignment="1">
      <alignment horizontal="center" vertical="center"/>
    </xf>
    <xf numFmtId="0" fontId="37" fillId="15" borderId="32" xfId="2" applyFont="1" applyFill="1" applyBorder="1" applyAlignment="1">
      <alignment horizontal="center" vertical="center" wrapText="1"/>
    </xf>
    <xf numFmtId="0" fontId="36" fillId="0" borderId="32" xfId="2" quotePrefix="1" applyFont="1" applyBorder="1" applyAlignment="1">
      <alignment horizontal="left" vertical="center" wrapText="1"/>
    </xf>
    <xf numFmtId="0" fontId="38" fillId="3" borderId="32" xfId="2" quotePrefix="1" applyFont="1" applyFill="1" applyBorder="1" applyAlignment="1">
      <alignment horizontal="left" vertical="top" wrapText="1"/>
    </xf>
    <xf numFmtId="0" fontId="39" fillId="3" borderId="32" xfId="2" quotePrefix="1" applyFont="1" applyFill="1" applyBorder="1" applyAlignment="1">
      <alignment horizontal="left" vertical="top" wrapText="1"/>
    </xf>
    <xf numFmtId="0" fontId="2" fillId="3" borderId="32" xfId="2" quotePrefix="1" applyFont="1" applyFill="1" applyBorder="1" applyAlignment="1">
      <alignment horizontal="justify" vertical="center" wrapText="1"/>
    </xf>
    <xf numFmtId="0" fontId="36" fillId="3" borderId="32" xfId="2" quotePrefix="1" applyFont="1" applyFill="1" applyBorder="1" applyAlignment="1">
      <alignment horizontal="left" vertical="top" wrapText="1"/>
    </xf>
    <xf numFmtId="0" fontId="41" fillId="3" borderId="32" xfId="3" applyFont="1" applyFill="1" applyBorder="1" applyAlignment="1">
      <alignment horizontal="left" vertical="top" wrapText="1" readingOrder="1"/>
    </xf>
    <xf numFmtId="0" fontId="42" fillId="3" borderId="32" xfId="2" applyFont="1" applyFill="1" applyBorder="1" applyAlignment="1">
      <alignment horizontal="justify" vertical="center" wrapText="1"/>
    </xf>
    <xf numFmtId="0" fontId="40" fillId="3" borderId="32" xfId="2" quotePrefix="1" applyFont="1" applyFill="1" applyBorder="1" applyAlignment="1">
      <alignment horizontal="center" vertical="top" wrapText="1"/>
    </xf>
    <xf numFmtId="0" fontId="41" fillId="15" borderId="32" xfId="3" applyFont="1" applyFill="1" applyBorder="1" applyAlignment="1">
      <alignment horizontal="center" vertical="center" wrapText="1"/>
    </xf>
    <xf numFmtId="0" fontId="41" fillId="15" borderId="32" xfId="2" applyFont="1" applyFill="1" applyBorder="1" applyAlignment="1">
      <alignment horizontal="center" vertical="center"/>
    </xf>
    <xf numFmtId="0" fontId="41" fillId="3" borderId="32" xfId="0" applyFont="1" applyFill="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44" fillId="0" borderId="4" xfId="0" applyFont="1" applyBorder="1" applyAlignment="1" applyProtection="1">
      <alignment horizontal="center" vertical="center" wrapText="1"/>
      <protection hidden="1"/>
    </xf>
    <xf numFmtId="0" fontId="44" fillId="0" borderId="8" xfId="0" applyFont="1" applyBorder="1" applyAlignment="1" applyProtection="1">
      <alignment horizontal="center" vertical="center" wrapText="1"/>
      <protection hidden="1"/>
    </xf>
    <xf numFmtId="0" fontId="44" fillId="0" borderId="5"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4" fillId="0" borderId="4" xfId="0" applyFont="1" applyBorder="1" applyAlignment="1" applyProtection="1">
      <alignment horizontal="center" vertical="center"/>
      <protection hidden="1"/>
    </xf>
    <xf numFmtId="0" fontId="44" fillId="0" borderId="8" xfId="0" applyFont="1" applyBorder="1" applyAlignment="1" applyProtection="1">
      <alignment horizontal="center" vertical="center"/>
      <protection hidden="1"/>
    </xf>
    <xf numFmtId="0" fontId="44" fillId="0" borderId="5" xfId="0" applyFont="1" applyBorder="1" applyAlignment="1" applyProtection="1">
      <alignment horizontal="center" vertical="center"/>
      <protection hidden="1"/>
    </xf>
    <xf numFmtId="9" fontId="23" fillId="0" borderId="4" xfId="0" applyNumberFormat="1" applyFont="1" applyBorder="1" applyAlignment="1" applyProtection="1">
      <alignment horizontal="center" vertical="center" wrapText="1"/>
      <protection hidden="1"/>
    </xf>
    <xf numFmtId="9" fontId="23" fillId="0" borderId="8" xfId="0" applyNumberFormat="1" applyFont="1" applyBorder="1" applyAlignment="1" applyProtection="1">
      <alignment horizontal="center" vertical="center" wrapText="1"/>
      <protection hidden="1"/>
    </xf>
    <xf numFmtId="9" fontId="23" fillId="0" borderId="5" xfId="0" applyNumberFormat="1" applyFont="1" applyBorder="1" applyAlignment="1" applyProtection="1">
      <alignment horizontal="center" vertical="center" wrapText="1"/>
      <protection hidden="1"/>
    </xf>
    <xf numFmtId="9" fontId="23" fillId="0" borderId="4" xfId="0" applyNumberFormat="1" applyFont="1" applyBorder="1" applyAlignment="1" applyProtection="1">
      <alignment horizontal="center" vertical="center" wrapText="1"/>
      <protection locked="0"/>
    </xf>
    <xf numFmtId="9" fontId="23" fillId="0" borderId="8" xfId="0" applyNumberFormat="1" applyFont="1" applyBorder="1" applyAlignment="1" applyProtection="1">
      <alignment horizontal="center" vertical="center" wrapText="1"/>
      <protection locked="0"/>
    </xf>
    <xf numFmtId="9" fontId="23"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44" fillId="2" borderId="6" xfId="0" applyFont="1" applyFill="1" applyBorder="1" applyAlignment="1">
      <alignment horizontal="left" vertical="center"/>
    </xf>
    <xf numFmtId="0" fontId="44" fillId="2" borderId="7" xfId="0" applyFont="1" applyFill="1" applyBorder="1" applyAlignment="1">
      <alignment horizontal="left" vertical="center"/>
    </xf>
    <xf numFmtId="0" fontId="20" fillId="2" borderId="4" xfId="0" applyFont="1" applyFill="1" applyBorder="1" applyAlignment="1">
      <alignment horizontal="center" vertical="center" textRotation="90"/>
    </xf>
    <xf numFmtId="0" fontId="20"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73" fillId="0" borderId="4" xfId="0" applyFont="1" applyBorder="1" applyAlignment="1" applyProtection="1">
      <alignment horizontal="center" vertical="center"/>
      <protection locked="0"/>
    </xf>
    <xf numFmtId="0" fontId="73" fillId="0" borderId="8" xfId="0" applyFont="1" applyBorder="1" applyAlignment="1" applyProtection="1">
      <alignment horizontal="center" vertical="center"/>
      <protection locked="0"/>
    </xf>
    <xf numFmtId="0" fontId="73"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0" xfId="0" applyFont="1" applyFill="1" applyAlignment="1">
      <alignment horizontal="center" vertical="center"/>
    </xf>
    <xf numFmtId="0" fontId="18" fillId="3" borderId="47"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20" fillId="3" borderId="6"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73" fillId="0" borderId="4" xfId="0" applyFont="1" applyBorder="1" applyAlignment="1" applyProtection="1">
      <alignment horizontal="center" vertical="center" wrapText="1"/>
      <protection locked="0"/>
    </xf>
    <xf numFmtId="0" fontId="73" fillId="0" borderId="8" xfId="0" applyFont="1" applyBorder="1" applyAlignment="1" applyProtection="1">
      <alignment horizontal="center" vertical="center" wrapText="1"/>
      <protection locked="0"/>
    </xf>
    <xf numFmtId="0" fontId="73" fillId="0" borderId="5" xfId="0" applyFont="1" applyBorder="1" applyAlignment="1" applyProtection="1">
      <alignment horizontal="center" vertical="center" wrapText="1"/>
      <protection locked="0"/>
    </xf>
    <xf numFmtId="0" fontId="53" fillId="14" borderId="6" xfId="0" applyFont="1" applyFill="1" applyBorder="1" applyAlignment="1">
      <alignment horizontal="left" vertical="center"/>
    </xf>
    <xf numFmtId="0" fontId="53" fillId="14" borderId="7" xfId="0" applyFont="1" applyFill="1" applyBorder="1" applyAlignment="1">
      <alignment horizontal="left" vertical="center"/>
    </xf>
    <xf numFmtId="0" fontId="52" fillId="14" borderId="6" xfId="0" applyFont="1" applyFill="1" applyBorder="1" applyAlignment="1">
      <alignment horizontal="left" vertical="center"/>
    </xf>
    <xf numFmtId="0" fontId="52" fillId="14" borderId="7" xfId="0" applyFont="1" applyFill="1" applyBorder="1" applyAlignment="1">
      <alignment horizontal="left" vertical="center"/>
    </xf>
    <xf numFmtId="0" fontId="46" fillId="14" borderId="27" xfId="0" applyFont="1" applyFill="1" applyBorder="1" applyAlignment="1">
      <alignment horizontal="center" vertical="center" wrapText="1"/>
    </xf>
    <xf numFmtId="0" fontId="46" fillId="14" borderId="28" xfId="0" applyFont="1" applyFill="1" applyBorder="1" applyAlignment="1">
      <alignment horizontal="center" vertical="center" wrapText="1"/>
    </xf>
    <xf numFmtId="0" fontId="46" fillId="14" borderId="29" xfId="0" applyFont="1" applyFill="1" applyBorder="1" applyAlignment="1">
      <alignment horizontal="center" vertical="center" wrapText="1"/>
    </xf>
    <xf numFmtId="0" fontId="46" fillId="14" borderId="9" xfId="0" applyFont="1" applyFill="1" applyBorder="1" applyAlignment="1">
      <alignment horizontal="center" vertical="center" wrapText="1"/>
    </xf>
    <xf numFmtId="0" fontId="46" fillId="14" borderId="0" xfId="0" applyFont="1" applyFill="1" applyAlignment="1">
      <alignment horizontal="center" vertical="center" wrapText="1"/>
    </xf>
    <xf numFmtId="0" fontId="46" fillId="14" borderId="47" xfId="0" applyFont="1" applyFill="1" applyBorder="1" applyAlignment="1">
      <alignment horizontal="center" vertical="center" wrapText="1"/>
    </xf>
    <xf numFmtId="0" fontId="46" fillId="14" borderId="3" xfId="0" applyFont="1" applyFill="1" applyBorder="1" applyAlignment="1">
      <alignment horizontal="center" vertical="center" wrapText="1"/>
    </xf>
    <xf numFmtId="0" fontId="46" fillId="14" borderId="30" xfId="0" applyFont="1" applyFill="1" applyBorder="1" applyAlignment="1">
      <alignment horizontal="center" vertical="center" wrapText="1"/>
    </xf>
    <xf numFmtId="0" fontId="46" fillId="14" borderId="31" xfId="0" applyFont="1" applyFill="1" applyBorder="1" applyAlignment="1">
      <alignment horizontal="center" vertical="center" wrapText="1"/>
    </xf>
    <xf numFmtId="0" fontId="1" fillId="3" borderId="0" xfId="0" applyFont="1" applyFill="1" applyAlignment="1">
      <alignment horizontal="left" vertical="center"/>
    </xf>
    <xf numFmtId="0" fontId="19" fillId="0" borderId="0" xfId="0" applyFont="1" applyAlignment="1">
      <alignment horizontal="center" vertical="center" wrapText="1"/>
    </xf>
    <xf numFmtId="0" fontId="14" fillId="5" borderId="13" xfId="0" applyFont="1" applyFill="1" applyBorder="1" applyAlignment="1" applyProtection="1">
      <alignment horizontal="center" wrapText="1" readingOrder="1"/>
      <protection hidden="1"/>
    </xf>
    <xf numFmtId="0" fontId="14" fillId="5" borderId="0" xfId="0" applyFont="1" applyFill="1" applyAlignment="1" applyProtection="1">
      <alignment horizontal="center" wrapText="1" readingOrder="1"/>
      <protection hidden="1"/>
    </xf>
    <xf numFmtId="0" fontId="14" fillId="5" borderId="14" xfId="0" applyFont="1" applyFill="1" applyBorder="1" applyAlignment="1" applyProtection="1">
      <alignment horizontal="center" wrapText="1" readingOrder="1"/>
      <protection hidden="1"/>
    </xf>
    <xf numFmtId="0" fontId="14" fillId="5" borderId="15" xfId="0" applyFont="1" applyFill="1" applyBorder="1" applyAlignment="1" applyProtection="1">
      <alignment horizontal="center" wrapText="1" readingOrder="1"/>
      <protection hidden="1"/>
    </xf>
    <xf numFmtId="0" fontId="14" fillId="5" borderId="17" xfId="0" applyFont="1" applyFill="1" applyBorder="1" applyAlignment="1" applyProtection="1">
      <alignment horizontal="center" wrapText="1" readingOrder="1"/>
      <protection hidden="1"/>
    </xf>
    <xf numFmtId="0" fontId="14" fillId="5" borderId="16" xfId="0" applyFont="1" applyFill="1" applyBorder="1" applyAlignment="1" applyProtection="1">
      <alignment horizontal="center" wrapText="1" readingOrder="1"/>
      <protection hidden="1"/>
    </xf>
    <xf numFmtId="0" fontId="14" fillId="5" borderId="11" xfId="0" applyFont="1" applyFill="1" applyBorder="1" applyAlignment="1" applyProtection="1">
      <alignment horizontal="center" wrapText="1" readingOrder="1"/>
      <protection hidden="1"/>
    </xf>
    <xf numFmtId="0" fontId="14" fillId="5" borderId="18" xfId="0" applyFont="1" applyFill="1" applyBorder="1" applyAlignment="1" applyProtection="1">
      <alignment horizontal="center" wrapText="1" readingOrder="1"/>
      <protection hidden="1"/>
    </xf>
    <xf numFmtId="0" fontId="14" fillId="5" borderId="12" xfId="0" applyFont="1" applyFill="1" applyBorder="1" applyAlignment="1" applyProtection="1">
      <alignment horizontal="center" wrapText="1" readingOrder="1"/>
      <protection hidden="1"/>
    </xf>
    <xf numFmtId="0" fontId="14" fillId="13" borderId="13" xfId="0" applyFont="1" applyFill="1" applyBorder="1" applyAlignment="1" applyProtection="1">
      <alignment horizontal="center" wrapText="1" readingOrder="1"/>
      <protection hidden="1"/>
    </xf>
    <xf numFmtId="0" fontId="14" fillId="13" borderId="0" xfId="0" applyFont="1" applyFill="1" applyAlignment="1" applyProtection="1">
      <alignment horizontal="center" wrapText="1" readingOrder="1"/>
      <protection hidden="1"/>
    </xf>
    <xf numFmtId="0" fontId="14" fillId="13" borderId="14" xfId="0" applyFont="1" applyFill="1" applyBorder="1" applyAlignment="1" applyProtection="1">
      <alignment horizontal="center" wrapText="1" readingOrder="1"/>
      <protection hidden="1"/>
    </xf>
    <xf numFmtId="0" fontId="14" fillId="13" borderId="15" xfId="0" applyFont="1" applyFill="1" applyBorder="1" applyAlignment="1" applyProtection="1">
      <alignment horizontal="center" wrapText="1" readingOrder="1"/>
      <protection hidden="1"/>
    </xf>
    <xf numFmtId="0" fontId="14" fillId="13" borderId="17" xfId="0" applyFont="1" applyFill="1" applyBorder="1" applyAlignment="1" applyProtection="1">
      <alignment horizontal="center" wrapText="1" readingOrder="1"/>
      <protection hidden="1"/>
    </xf>
    <xf numFmtId="0" fontId="14" fillId="13" borderId="16" xfId="0" applyFont="1" applyFill="1" applyBorder="1" applyAlignment="1" applyProtection="1">
      <alignment horizontal="center" wrapText="1" readingOrder="1"/>
      <protection hidden="1"/>
    </xf>
    <xf numFmtId="0" fontId="14" fillId="13" borderId="11" xfId="0" applyFont="1" applyFill="1" applyBorder="1" applyAlignment="1" applyProtection="1">
      <alignment horizontal="center" wrapText="1" readingOrder="1"/>
      <protection hidden="1"/>
    </xf>
    <xf numFmtId="0" fontId="14" fillId="13" borderId="18" xfId="0" applyFont="1" applyFill="1" applyBorder="1" applyAlignment="1" applyProtection="1">
      <alignment horizontal="center" wrapText="1" readingOrder="1"/>
      <protection hidden="1"/>
    </xf>
    <xf numFmtId="0" fontId="14" fillId="13" borderId="12" xfId="0" applyFont="1" applyFill="1" applyBorder="1" applyAlignment="1" applyProtection="1">
      <alignment horizontal="center" wrapText="1" readingOrder="1"/>
      <protection hidden="1"/>
    </xf>
    <xf numFmtId="0" fontId="14" fillId="12" borderId="13" xfId="0" applyFont="1" applyFill="1" applyBorder="1" applyAlignment="1" applyProtection="1">
      <alignment horizontal="center" wrapText="1" readingOrder="1"/>
      <protection hidden="1"/>
    </xf>
    <xf numFmtId="0" fontId="14" fillId="12" borderId="0" xfId="0" applyFont="1" applyFill="1" applyAlignment="1" applyProtection="1">
      <alignment horizontal="center" wrapText="1" readingOrder="1"/>
      <protection hidden="1"/>
    </xf>
    <xf numFmtId="0" fontId="14" fillId="12" borderId="14" xfId="0" applyFont="1" applyFill="1" applyBorder="1" applyAlignment="1" applyProtection="1">
      <alignment horizontal="center" wrapText="1" readingOrder="1"/>
      <protection hidden="1"/>
    </xf>
    <xf numFmtId="0" fontId="14" fillId="12" borderId="15" xfId="0" applyFont="1" applyFill="1" applyBorder="1" applyAlignment="1" applyProtection="1">
      <alignment horizontal="center" wrapText="1" readingOrder="1"/>
      <protection hidden="1"/>
    </xf>
    <xf numFmtId="0" fontId="14" fillId="12" borderId="17" xfId="0" applyFont="1" applyFill="1" applyBorder="1" applyAlignment="1" applyProtection="1">
      <alignment horizontal="center" wrapText="1" readingOrder="1"/>
      <protection hidden="1"/>
    </xf>
    <xf numFmtId="0" fontId="14" fillId="12" borderId="16" xfId="0" applyFont="1" applyFill="1" applyBorder="1" applyAlignment="1" applyProtection="1">
      <alignment horizontal="center" wrapText="1" readingOrder="1"/>
      <protection hidden="1"/>
    </xf>
    <xf numFmtId="0" fontId="14" fillId="12" borderId="11" xfId="0" applyFont="1" applyFill="1" applyBorder="1" applyAlignment="1" applyProtection="1">
      <alignment horizontal="center" wrapText="1" readingOrder="1"/>
      <protection hidden="1"/>
    </xf>
    <xf numFmtId="0" fontId="14" fillId="12" borderId="18" xfId="0" applyFont="1" applyFill="1" applyBorder="1" applyAlignment="1" applyProtection="1">
      <alignment horizontal="center" wrapText="1" readingOrder="1"/>
      <protection hidden="1"/>
    </xf>
    <xf numFmtId="0" fontId="14" fillId="12" borderId="12" xfId="0" applyFont="1" applyFill="1" applyBorder="1" applyAlignment="1" applyProtection="1">
      <alignment horizontal="center" wrapText="1" readingOrder="1"/>
      <protection hidden="1"/>
    </xf>
    <xf numFmtId="0" fontId="14" fillId="11" borderId="13" xfId="0" applyFont="1" applyFill="1" applyBorder="1" applyAlignment="1" applyProtection="1">
      <alignment horizontal="center" vertical="center" wrapText="1" readingOrder="1"/>
      <protection hidden="1"/>
    </xf>
    <xf numFmtId="0" fontId="14" fillId="11" borderId="0" xfId="0" applyFont="1" applyFill="1" applyAlignment="1" applyProtection="1">
      <alignment horizontal="center" vertical="center" wrapText="1" readingOrder="1"/>
      <protection hidden="1"/>
    </xf>
    <xf numFmtId="0" fontId="14" fillId="11" borderId="14" xfId="0" applyFont="1" applyFill="1" applyBorder="1" applyAlignment="1" applyProtection="1">
      <alignment horizontal="center" vertical="center" wrapText="1" readingOrder="1"/>
      <protection hidden="1"/>
    </xf>
    <xf numFmtId="0" fontId="14" fillId="11" borderId="15" xfId="0" applyFont="1" applyFill="1" applyBorder="1" applyAlignment="1" applyProtection="1">
      <alignment horizontal="center" vertical="center" wrapText="1" readingOrder="1"/>
      <protection hidden="1"/>
    </xf>
    <xf numFmtId="0" fontId="14" fillId="11" borderId="17" xfId="0" applyFont="1" applyFill="1" applyBorder="1" applyAlignment="1" applyProtection="1">
      <alignment horizontal="center" vertical="center" wrapText="1" readingOrder="1"/>
      <protection hidden="1"/>
    </xf>
    <xf numFmtId="0" fontId="14" fillId="11" borderId="16" xfId="0" applyFont="1" applyFill="1" applyBorder="1" applyAlignment="1" applyProtection="1">
      <alignment horizontal="center" vertical="center" wrapText="1" readingOrder="1"/>
      <protection hidden="1"/>
    </xf>
    <xf numFmtId="0" fontId="14" fillId="11" borderId="11" xfId="0" applyFont="1" applyFill="1" applyBorder="1" applyAlignment="1" applyProtection="1">
      <alignment horizontal="center" vertical="center" wrapText="1" readingOrder="1"/>
      <protection hidden="1"/>
    </xf>
    <xf numFmtId="0" fontId="14" fillId="11" borderId="18" xfId="0" applyFont="1" applyFill="1" applyBorder="1" applyAlignment="1" applyProtection="1">
      <alignment horizontal="center" vertical="center" wrapText="1" readingOrder="1"/>
      <protection hidden="1"/>
    </xf>
    <xf numFmtId="0" fontId="14" fillId="11" borderId="12" xfId="0" applyFont="1" applyFill="1" applyBorder="1" applyAlignment="1" applyProtection="1">
      <alignment horizontal="center" vertical="center" wrapText="1" readingOrder="1"/>
      <protection hidden="1"/>
    </xf>
    <xf numFmtId="0" fontId="12" fillId="10" borderId="0" xfId="0" applyFont="1" applyFill="1" applyAlignment="1">
      <alignment horizontal="center" vertical="center" wrapText="1" readingOrder="1"/>
    </xf>
    <xf numFmtId="0" fontId="11" fillId="0" borderId="11" xfId="0" applyFont="1" applyBorder="1" applyAlignment="1">
      <alignment horizontal="center" vertical="center" wrapText="1"/>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wrapText="1"/>
    </xf>
    <xf numFmtId="0" fontId="12" fillId="10" borderId="0" xfId="0" applyFont="1" applyFill="1" applyAlignment="1">
      <alignment horizontal="center" vertical="center" textRotation="90" wrapText="1" readingOrder="1"/>
    </xf>
    <xf numFmtId="0" fontId="12" fillId="10" borderId="14" xfId="0" applyFont="1" applyFill="1" applyBorder="1" applyAlignment="1">
      <alignment horizontal="center" vertical="center" textRotation="90" wrapText="1" readingOrder="1"/>
    </xf>
    <xf numFmtId="0" fontId="15" fillId="12" borderId="19" xfId="0" applyFont="1" applyFill="1" applyBorder="1" applyAlignment="1">
      <alignment horizontal="center" vertical="center" wrapText="1" readingOrder="1"/>
    </xf>
    <xf numFmtId="0" fontId="15" fillId="12" borderId="20" xfId="0" applyFont="1" applyFill="1" applyBorder="1" applyAlignment="1">
      <alignment horizontal="center" vertical="center" wrapText="1" readingOrder="1"/>
    </xf>
    <xf numFmtId="0" fontId="15" fillId="12" borderId="21" xfId="0" applyFont="1" applyFill="1" applyBorder="1" applyAlignment="1">
      <alignment horizontal="center" vertical="center" wrapText="1" readingOrder="1"/>
    </xf>
    <xf numFmtId="0" fontId="15" fillId="12" borderId="22" xfId="0" applyFont="1" applyFill="1" applyBorder="1" applyAlignment="1">
      <alignment horizontal="center" vertical="center" wrapText="1" readingOrder="1"/>
    </xf>
    <xf numFmtId="0" fontId="15" fillId="12" borderId="0" xfId="0" applyFont="1" applyFill="1" applyAlignment="1">
      <alignment horizontal="center" vertical="center" wrapText="1" readingOrder="1"/>
    </xf>
    <xf numFmtId="0" fontId="15" fillId="12" borderId="23" xfId="0" applyFont="1" applyFill="1" applyBorder="1" applyAlignment="1">
      <alignment horizontal="center" vertical="center" wrapText="1" readingOrder="1"/>
    </xf>
    <xf numFmtId="0" fontId="15" fillId="12" borderId="24" xfId="0" applyFont="1" applyFill="1" applyBorder="1" applyAlignment="1">
      <alignment horizontal="center" vertical="center" wrapText="1" readingOrder="1"/>
    </xf>
    <xf numFmtId="0" fontId="15" fillId="12" borderId="25" xfId="0" applyFont="1" applyFill="1" applyBorder="1" applyAlignment="1">
      <alignment horizontal="center" vertical="center" wrapText="1" readingOrder="1"/>
    </xf>
    <xf numFmtId="0" fontId="15" fillId="12" borderId="26" xfId="0" applyFont="1" applyFill="1" applyBorder="1" applyAlignment="1">
      <alignment horizontal="center" vertical="center" wrapText="1" readingOrder="1"/>
    </xf>
    <xf numFmtId="0" fontId="15" fillId="11" borderId="19" xfId="0" applyFont="1" applyFill="1" applyBorder="1" applyAlignment="1">
      <alignment horizontal="center" vertical="center" wrapText="1" readingOrder="1"/>
    </xf>
    <xf numFmtId="0" fontId="15" fillId="11" borderId="20" xfId="0" applyFont="1" applyFill="1" applyBorder="1" applyAlignment="1">
      <alignment horizontal="center" vertical="center" wrapText="1" readingOrder="1"/>
    </xf>
    <xf numFmtId="0" fontId="15" fillId="11" borderId="21" xfId="0" applyFont="1" applyFill="1" applyBorder="1" applyAlignment="1">
      <alignment horizontal="center" vertical="center" wrapText="1" readingOrder="1"/>
    </xf>
    <xf numFmtId="0" fontId="15" fillId="11" borderId="22" xfId="0" applyFont="1" applyFill="1" applyBorder="1" applyAlignment="1">
      <alignment horizontal="center" vertical="center" wrapText="1" readingOrder="1"/>
    </xf>
    <xf numFmtId="0" fontId="15" fillId="11" borderId="0" xfId="0" applyFont="1" applyFill="1" applyAlignment="1">
      <alignment horizontal="center" vertical="center" wrapText="1" readingOrder="1"/>
    </xf>
    <xf numFmtId="0" fontId="15" fillId="11" borderId="23" xfId="0" applyFont="1" applyFill="1" applyBorder="1" applyAlignment="1">
      <alignment horizontal="center" vertical="center" wrapText="1" readingOrder="1"/>
    </xf>
    <xf numFmtId="0" fontId="15" fillId="11" borderId="24" xfId="0" applyFont="1" applyFill="1" applyBorder="1" applyAlignment="1">
      <alignment horizontal="center" vertical="center" wrapText="1" readingOrder="1"/>
    </xf>
    <xf numFmtId="0" fontId="15" fillId="11" borderId="25" xfId="0" applyFont="1" applyFill="1" applyBorder="1" applyAlignment="1">
      <alignment horizontal="center" vertical="center" wrapText="1" readingOrder="1"/>
    </xf>
    <xf numFmtId="0" fontId="15" fillId="11" borderId="26" xfId="0" applyFont="1" applyFill="1" applyBorder="1" applyAlignment="1">
      <alignment horizontal="center" vertical="center" wrapText="1" readingOrder="1"/>
    </xf>
    <xf numFmtId="0" fontId="15" fillId="13" borderId="19" xfId="0" applyFont="1" applyFill="1" applyBorder="1" applyAlignment="1">
      <alignment horizontal="center" vertical="center" wrapText="1" readingOrder="1"/>
    </xf>
    <xf numFmtId="0" fontId="15" fillId="13" borderId="20" xfId="0" applyFont="1" applyFill="1" applyBorder="1" applyAlignment="1">
      <alignment horizontal="center" vertical="center" wrapText="1" readingOrder="1"/>
    </xf>
    <xf numFmtId="0" fontId="15" fillId="13" borderId="21" xfId="0" applyFont="1" applyFill="1" applyBorder="1" applyAlignment="1">
      <alignment horizontal="center" vertical="center" wrapText="1" readingOrder="1"/>
    </xf>
    <xf numFmtId="0" fontId="15" fillId="13" borderId="22" xfId="0" applyFont="1" applyFill="1" applyBorder="1" applyAlignment="1">
      <alignment horizontal="center" vertical="center" wrapText="1" readingOrder="1"/>
    </xf>
    <xf numFmtId="0" fontId="15" fillId="13" borderId="0" xfId="0" applyFont="1" applyFill="1" applyAlignment="1">
      <alignment horizontal="center" vertical="center" wrapText="1" readingOrder="1"/>
    </xf>
    <xf numFmtId="0" fontId="15" fillId="13" borderId="23" xfId="0" applyFont="1" applyFill="1" applyBorder="1" applyAlignment="1">
      <alignment horizontal="center" vertical="center" wrapText="1" readingOrder="1"/>
    </xf>
    <xf numFmtId="0" fontId="15" fillId="13" borderId="24" xfId="0" applyFont="1" applyFill="1" applyBorder="1" applyAlignment="1">
      <alignment horizontal="center" vertical="center" wrapText="1" readingOrder="1"/>
    </xf>
    <xf numFmtId="0" fontId="15" fillId="13" borderId="25" xfId="0" applyFont="1" applyFill="1" applyBorder="1" applyAlignment="1">
      <alignment horizontal="center" vertical="center" wrapText="1" readingOrder="1"/>
    </xf>
    <xf numFmtId="0" fontId="15" fillId="13" borderId="26" xfId="0" applyFont="1" applyFill="1" applyBorder="1" applyAlignment="1">
      <alignment horizontal="center" vertical="center" wrapText="1" readingOrder="1"/>
    </xf>
    <xf numFmtId="0" fontId="15" fillId="5" borderId="19"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15" fillId="5" borderId="21" xfId="0" applyFont="1" applyFill="1" applyBorder="1" applyAlignment="1">
      <alignment horizontal="center" vertical="center" wrapText="1" readingOrder="1"/>
    </xf>
    <xf numFmtId="0" fontId="15" fillId="5" borderId="22" xfId="0" applyFont="1" applyFill="1" applyBorder="1" applyAlignment="1">
      <alignment horizontal="center" vertical="center" wrapText="1" readingOrder="1"/>
    </xf>
    <xf numFmtId="0" fontId="15" fillId="5" borderId="0" xfId="0" applyFont="1" applyFill="1" applyAlignment="1">
      <alignment horizontal="center" vertical="center" wrapText="1" readingOrder="1"/>
    </xf>
    <xf numFmtId="0" fontId="15" fillId="5" borderId="23" xfId="0" applyFont="1" applyFill="1" applyBorder="1" applyAlignment="1">
      <alignment horizontal="center" vertical="center" wrapText="1" readingOrder="1"/>
    </xf>
    <xf numFmtId="0" fontId="15" fillId="5" borderId="24" xfId="0" applyFont="1" applyFill="1" applyBorder="1" applyAlignment="1">
      <alignment horizontal="center" vertical="center" wrapText="1" readingOrder="1"/>
    </xf>
    <xf numFmtId="0" fontId="15" fillId="5" borderId="25" xfId="0" applyFont="1" applyFill="1" applyBorder="1" applyAlignment="1">
      <alignment horizontal="center" vertical="center" wrapText="1" readingOrder="1"/>
    </xf>
    <xf numFmtId="0" fontId="15" fillId="5" borderId="26" xfId="0" applyFont="1" applyFill="1" applyBorder="1" applyAlignment="1">
      <alignment horizontal="center" vertical="center" wrapText="1" readingOrder="1"/>
    </xf>
    <xf numFmtId="0" fontId="31" fillId="0" borderId="11" xfId="0" applyFont="1" applyBorder="1" applyAlignment="1">
      <alignment horizontal="center" vertical="center" wrapText="1"/>
    </xf>
    <xf numFmtId="0" fontId="31" fillId="0" borderId="18" xfId="0" applyFont="1" applyBorder="1" applyAlignment="1">
      <alignment horizontal="center" vertical="center"/>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1" fillId="0" borderId="0" xfId="0" applyFont="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1" fillId="0" borderId="16" xfId="0" applyFont="1" applyBorder="1" applyAlignment="1">
      <alignment horizontal="center" vertical="center"/>
    </xf>
    <xf numFmtId="0" fontId="31" fillId="0" borderId="18" xfId="0" applyFont="1" applyBorder="1" applyAlignment="1">
      <alignment horizontal="center" vertical="center" wrapText="1"/>
    </xf>
    <xf numFmtId="0" fontId="30" fillId="11" borderId="19" xfId="0" applyFont="1" applyFill="1" applyBorder="1" applyAlignment="1">
      <alignment horizontal="center" vertical="center" wrapText="1" readingOrder="1"/>
    </xf>
    <xf numFmtId="0" fontId="30" fillId="11" borderId="20" xfId="0" applyFont="1" applyFill="1" applyBorder="1" applyAlignment="1">
      <alignment horizontal="center" vertical="center" wrapText="1" readingOrder="1"/>
    </xf>
    <xf numFmtId="0" fontId="30" fillId="11" borderId="21" xfId="0" applyFont="1" applyFill="1" applyBorder="1" applyAlignment="1">
      <alignment horizontal="center" vertical="center" wrapText="1" readingOrder="1"/>
    </xf>
    <xf numFmtId="0" fontId="30" fillId="11" borderId="22"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23" xfId="0" applyFont="1" applyFill="1" applyBorder="1" applyAlignment="1">
      <alignment horizontal="center" vertical="center" wrapText="1" readingOrder="1"/>
    </xf>
    <xf numFmtId="0" fontId="30" fillId="11" borderId="24" xfId="0" applyFont="1" applyFill="1" applyBorder="1" applyAlignment="1">
      <alignment horizontal="center" vertical="center" wrapText="1" readingOrder="1"/>
    </xf>
    <xf numFmtId="0" fontId="30" fillId="11" borderId="25" xfId="0" applyFont="1" applyFill="1" applyBorder="1" applyAlignment="1">
      <alignment horizontal="center" vertical="center" wrapText="1" readingOrder="1"/>
    </xf>
    <xf numFmtId="0" fontId="30" fillId="11" borderId="26" xfId="0" applyFont="1" applyFill="1" applyBorder="1" applyAlignment="1">
      <alignment horizontal="center" vertical="center" wrapText="1" readingOrder="1"/>
    </xf>
    <xf numFmtId="0" fontId="31" fillId="0" borderId="13" xfId="0" applyFont="1" applyBorder="1" applyAlignment="1">
      <alignment horizontal="center" vertical="center" wrapText="1"/>
    </xf>
    <xf numFmtId="0" fontId="30" fillId="12" borderId="19" xfId="0" applyFont="1" applyFill="1" applyBorder="1" applyAlignment="1">
      <alignment horizontal="center" vertical="center" wrapText="1" readingOrder="1"/>
    </xf>
    <xf numFmtId="0" fontId="30" fillId="12" borderId="20" xfId="0" applyFont="1" applyFill="1" applyBorder="1" applyAlignment="1">
      <alignment horizontal="center" vertical="center" wrapText="1" readingOrder="1"/>
    </xf>
    <xf numFmtId="0" fontId="30" fillId="12" borderId="21" xfId="0" applyFont="1" applyFill="1" applyBorder="1" applyAlignment="1">
      <alignment horizontal="center" vertical="center" wrapText="1" readingOrder="1"/>
    </xf>
    <xf numFmtId="0" fontId="30" fillId="12" borderId="22" xfId="0" applyFont="1" applyFill="1" applyBorder="1" applyAlignment="1">
      <alignment horizontal="center" vertical="center" wrapText="1" readingOrder="1"/>
    </xf>
    <xf numFmtId="0" fontId="30" fillId="12" borderId="0" xfId="0" applyFont="1" applyFill="1" applyAlignment="1">
      <alignment horizontal="center" vertical="center" wrapText="1" readingOrder="1"/>
    </xf>
    <xf numFmtId="0" fontId="30" fillId="12" borderId="23" xfId="0" applyFont="1" applyFill="1" applyBorder="1" applyAlignment="1">
      <alignment horizontal="center" vertical="center" wrapText="1" readingOrder="1"/>
    </xf>
    <xf numFmtId="0" fontId="30" fillId="12" borderId="24" xfId="0" applyFont="1" applyFill="1" applyBorder="1" applyAlignment="1">
      <alignment horizontal="center" vertical="center" wrapText="1" readingOrder="1"/>
    </xf>
    <xf numFmtId="0" fontId="30" fillId="12" borderId="25" xfId="0" applyFont="1" applyFill="1" applyBorder="1" applyAlignment="1">
      <alignment horizontal="center" vertical="center" wrapText="1" readingOrder="1"/>
    </xf>
    <xf numFmtId="0" fontId="30" fillId="12" borderId="26" xfId="0" applyFont="1" applyFill="1" applyBorder="1" applyAlignment="1">
      <alignment horizontal="center" vertical="center" wrapText="1" readingOrder="1"/>
    </xf>
    <xf numFmtId="0" fontId="29" fillId="0" borderId="0" xfId="0" applyFont="1" applyAlignment="1">
      <alignment horizontal="center" vertical="center" wrapText="1"/>
    </xf>
    <xf numFmtId="0" fontId="16" fillId="0" borderId="0" xfId="0" applyFont="1" applyAlignment="1">
      <alignment horizontal="center" vertical="center" wrapText="1"/>
    </xf>
    <xf numFmtId="0" fontId="30" fillId="5" borderId="19" xfId="0" applyFont="1" applyFill="1" applyBorder="1" applyAlignment="1">
      <alignment horizontal="center" vertical="center" wrapText="1" readingOrder="1"/>
    </xf>
    <xf numFmtId="0" fontId="30" fillId="5" borderId="20" xfId="0" applyFont="1" applyFill="1" applyBorder="1" applyAlignment="1">
      <alignment horizontal="center" vertical="center" wrapText="1" readingOrder="1"/>
    </xf>
    <xf numFmtId="0" fontId="30" fillId="5" borderId="21" xfId="0" applyFont="1" applyFill="1" applyBorder="1" applyAlignment="1">
      <alignment horizontal="center" vertical="center" wrapText="1" readingOrder="1"/>
    </xf>
    <xf numFmtId="0" fontId="30" fillId="5" borderId="22" xfId="0" applyFont="1" applyFill="1" applyBorder="1" applyAlignment="1">
      <alignment horizontal="center" vertical="center" wrapText="1" readingOrder="1"/>
    </xf>
    <xf numFmtId="0" fontId="30" fillId="5" borderId="0" xfId="0" applyFont="1" applyFill="1" applyAlignment="1">
      <alignment horizontal="center" vertical="center" wrapText="1" readingOrder="1"/>
    </xf>
    <xf numFmtId="0" fontId="30" fillId="5" borderId="23" xfId="0" applyFont="1" applyFill="1" applyBorder="1" applyAlignment="1">
      <alignment horizontal="center" vertical="center" wrapText="1" readingOrder="1"/>
    </xf>
    <xf numFmtId="0" fontId="30" fillId="5" borderId="24" xfId="0" applyFont="1" applyFill="1" applyBorder="1" applyAlignment="1">
      <alignment horizontal="center" vertical="center" wrapText="1" readingOrder="1"/>
    </xf>
    <xf numFmtId="0" fontId="30" fillId="5" borderId="25" xfId="0" applyFont="1" applyFill="1" applyBorder="1" applyAlignment="1">
      <alignment horizontal="center" vertical="center" wrapText="1" readingOrder="1"/>
    </xf>
    <xf numFmtId="0" fontId="30" fillId="5" borderId="26" xfId="0" applyFont="1" applyFill="1" applyBorder="1" applyAlignment="1">
      <alignment horizontal="center" vertical="center" wrapText="1" readingOrder="1"/>
    </xf>
    <xf numFmtId="0" fontId="30" fillId="13" borderId="19" xfId="0" applyFont="1" applyFill="1" applyBorder="1" applyAlignment="1">
      <alignment horizontal="center" vertical="center" wrapText="1" readingOrder="1"/>
    </xf>
    <xf numFmtId="0" fontId="30" fillId="13" borderId="20" xfId="0" applyFont="1" applyFill="1" applyBorder="1" applyAlignment="1">
      <alignment horizontal="center" vertical="center" wrapText="1" readingOrder="1"/>
    </xf>
    <xf numFmtId="0" fontId="30" fillId="13" borderId="21" xfId="0" applyFont="1" applyFill="1" applyBorder="1" applyAlignment="1">
      <alignment horizontal="center" vertical="center" wrapText="1" readingOrder="1"/>
    </xf>
    <xf numFmtId="0" fontId="30" fillId="13" borderId="22" xfId="0" applyFont="1" applyFill="1" applyBorder="1" applyAlignment="1">
      <alignment horizontal="center" vertical="center" wrapText="1" readingOrder="1"/>
    </xf>
    <xf numFmtId="0" fontId="30" fillId="13" borderId="0" xfId="0" applyFont="1" applyFill="1" applyAlignment="1">
      <alignment horizontal="center" vertical="center" wrapText="1" readingOrder="1"/>
    </xf>
    <xf numFmtId="0" fontId="30" fillId="13" borderId="23" xfId="0" applyFont="1" applyFill="1" applyBorder="1" applyAlignment="1">
      <alignment horizontal="center" vertical="center" wrapText="1" readingOrder="1"/>
    </xf>
    <xf numFmtId="0" fontId="30" fillId="13" borderId="24" xfId="0" applyFont="1" applyFill="1" applyBorder="1" applyAlignment="1">
      <alignment horizontal="center" vertical="center" wrapText="1" readingOrder="1"/>
    </xf>
    <xf numFmtId="0" fontId="30" fillId="13" borderId="25" xfId="0" applyFont="1" applyFill="1" applyBorder="1" applyAlignment="1">
      <alignment horizontal="center" vertical="center" wrapText="1" readingOrder="1"/>
    </xf>
    <xf numFmtId="0" fontId="30" fillId="13" borderId="26" xfId="0" applyFont="1" applyFill="1" applyBorder="1" applyAlignment="1">
      <alignment horizontal="center" vertical="center" wrapText="1" readingOrder="1"/>
    </xf>
    <xf numFmtId="0" fontId="68" fillId="0" borderId="32" xfId="0" applyFont="1" applyBorder="1" applyAlignment="1">
      <alignment horizontal="center" vertical="center"/>
    </xf>
    <xf numFmtId="0" fontId="58" fillId="0" borderId="54" xfId="0" applyFont="1" applyBorder="1" applyAlignment="1">
      <alignment horizontal="center"/>
    </xf>
    <xf numFmtId="0" fontId="58" fillId="0" borderId="51" xfId="0" applyFont="1" applyBorder="1" applyAlignment="1">
      <alignment horizontal="center"/>
    </xf>
    <xf numFmtId="0" fontId="58" fillId="0" borderId="33" xfId="0" applyFont="1" applyBorder="1" applyAlignment="1">
      <alignment horizontal="center"/>
    </xf>
    <xf numFmtId="0" fontId="55" fillId="0" borderId="54" xfId="0" applyFont="1" applyBorder="1" applyAlignment="1">
      <alignment horizontal="center" vertical="center"/>
    </xf>
    <xf numFmtId="0" fontId="58" fillId="0" borderId="51" xfId="0" applyFont="1" applyBorder="1" applyAlignment="1">
      <alignment horizontal="center" vertical="center"/>
    </xf>
    <xf numFmtId="0" fontId="58" fillId="0" borderId="33" xfId="0" applyFont="1" applyBorder="1" applyAlignment="1">
      <alignment horizontal="center" vertical="center"/>
    </xf>
    <xf numFmtId="0" fontId="62" fillId="0" borderId="55" xfId="0" applyFont="1" applyBorder="1" applyAlignment="1">
      <alignment horizontal="center" vertical="center" wrapText="1" readingOrder="1"/>
    </xf>
    <xf numFmtId="0" fontId="62" fillId="0" borderId="60" xfId="0" applyFont="1" applyBorder="1" applyAlignment="1">
      <alignment horizontal="center" vertical="center" wrapText="1" readingOrder="1"/>
    </xf>
    <xf numFmtId="0" fontId="62" fillId="0" borderId="56" xfId="0" applyFont="1" applyBorder="1" applyAlignment="1">
      <alignment horizontal="center" vertical="center" wrapText="1" readingOrder="1"/>
    </xf>
    <xf numFmtId="0" fontId="60" fillId="6" borderId="55" xfId="0" applyFont="1" applyFill="1" applyBorder="1" applyAlignment="1">
      <alignment horizontal="center" vertical="center" wrapText="1" readingOrder="1"/>
    </xf>
    <xf numFmtId="0" fontId="60" fillId="6" borderId="60" xfId="0" applyFont="1" applyFill="1" applyBorder="1" applyAlignment="1">
      <alignment horizontal="center" vertical="center" wrapText="1" readingOrder="1"/>
    </xf>
    <xf numFmtId="0" fontId="60" fillId="6" borderId="56" xfId="0" applyFont="1" applyFill="1" applyBorder="1" applyAlignment="1">
      <alignment horizontal="center" vertical="center" wrapText="1" readingOrder="1"/>
    </xf>
    <xf numFmtId="0" fontId="59" fillId="0" borderId="32" xfId="0" applyFont="1" applyBorder="1" applyAlignment="1">
      <alignment horizontal="center" vertical="center"/>
    </xf>
    <xf numFmtId="0" fontId="58" fillId="0" borderId="32" xfId="0" applyFont="1" applyBorder="1" applyAlignment="1">
      <alignment horizontal="center"/>
    </xf>
    <xf numFmtId="0" fontId="56" fillId="0" borderId="57" xfId="0" applyFont="1" applyBorder="1" applyAlignment="1">
      <alignment horizontal="center" vertical="center"/>
    </xf>
    <xf numFmtId="0" fontId="56" fillId="0" borderId="44" xfId="0" applyFont="1" applyBorder="1" applyAlignment="1">
      <alignment horizontal="center" vertical="center"/>
    </xf>
    <xf numFmtId="0" fontId="56" fillId="0" borderId="58" xfId="0" applyFont="1" applyBorder="1" applyAlignment="1">
      <alignment horizontal="center" vertical="center"/>
    </xf>
    <xf numFmtId="0" fontId="56" fillId="0" borderId="46" xfId="0" applyFont="1" applyBorder="1" applyAlignment="1">
      <alignment horizontal="center" vertical="center"/>
    </xf>
    <xf numFmtId="0" fontId="56" fillId="0" borderId="59" xfId="0" applyFont="1" applyBorder="1" applyAlignment="1">
      <alignment horizontal="center" vertical="center"/>
    </xf>
    <xf numFmtId="0" fontId="56" fillId="0" borderId="45" xfId="0" applyFont="1" applyBorder="1" applyAlignment="1">
      <alignment horizontal="center" vertical="center"/>
    </xf>
    <xf numFmtId="0" fontId="5" fillId="3" borderId="32" xfId="0" applyFont="1" applyFill="1" applyBorder="1" applyAlignment="1">
      <alignment horizontal="center"/>
    </xf>
    <xf numFmtId="0" fontId="28" fillId="14" borderId="15" xfId="0" applyFont="1" applyFill="1" applyBorder="1" applyAlignment="1">
      <alignment horizontal="center" vertical="center" wrapText="1" readingOrder="1"/>
    </xf>
    <xf numFmtId="0" fontId="28" fillId="14" borderId="17" xfId="0" applyFont="1" applyFill="1" applyBorder="1" applyAlignment="1">
      <alignment horizontal="center" vertical="center" wrapText="1" readingOrder="1"/>
    </xf>
    <xf numFmtId="0" fontId="28" fillId="14" borderId="16" xfId="0" applyFont="1" applyFill="1" applyBorder="1" applyAlignment="1">
      <alignment horizontal="center" vertical="center" wrapText="1" readingOrder="1"/>
    </xf>
    <xf numFmtId="0" fontId="23" fillId="3" borderId="0" xfId="0" applyFont="1" applyFill="1" applyAlignment="1">
      <alignment horizontal="justify" vertical="center" wrapText="1"/>
    </xf>
    <xf numFmtId="0" fontId="25" fillId="14" borderId="41" xfId="0" applyFont="1" applyFill="1" applyBorder="1" applyAlignment="1">
      <alignment horizontal="center" vertical="center" wrapText="1" readingOrder="1"/>
    </xf>
    <xf numFmtId="0" fontId="25" fillId="14" borderId="42" xfId="0" applyFont="1" applyFill="1" applyBorder="1" applyAlignment="1">
      <alignment horizontal="center" vertical="center" wrapText="1" readingOrder="1"/>
    </xf>
    <xf numFmtId="0" fontId="25" fillId="3" borderId="52" xfId="0" applyFont="1" applyFill="1" applyBorder="1" applyAlignment="1">
      <alignment horizontal="center" vertical="center" wrapText="1" readingOrder="1"/>
    </xf>
    <xf numFmtId="0" fontId="25" fillId="3" borderId="53" xfId="0" applyFont="1" applyFill="1" applyBorder="1" applyAlignment="1">
      <alignment horizontal="center" vertical="center" wrapText="1" readingOrder="1"/>
    </xf>
    <xf numFmtId="0" fontId="25" fillId="3" borderId="39" xfId="0" applyFont="1" applyFill="1" applyBorder="1" applyAlignment="1">
      <alignment horizontal="center" vertical="center" wrapText="1" readingOrder="1"/>
    </xf>
    <xf numFmtId="0" fontId="25" fillId="3" borderId="50" xfId="0" applyFont="1" applyFill="1" applyBorder="1" applyAlignment="1">
      <alignment horizontal="center" vertical="center" wrapText="1" readingOrder="1"/>
    </xf>
    <xf numFmtId="0" fontId="25" fillId="3" borderId="51" xfId="0" applyFont="1" applyFill="1" applyBorder="1" applyAlignment="1">
      <alignment horizontal="center" vertical="center" wrapText="1" readingOrder="1"/>
    </xf>
    <xf numFmtId="0" fontId="25" fillId="3" borderId="33"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5" fillId="3" borderId="34" xfId="0" applyFont="1" applyFill="1" applyBorder="1" applyAlignment="1">
      <alignment horizontal="center" vertical="center" wrapText="1" readingOrder="1"/>
    </xf>
    <xf numFmtId="0" fontId="25" fillId="3" borderId="36"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0" fillId="0" borderId="32" xfId="0" applyBorder="1" applyAlignment="1">
      <alignment horizontal="center"/>
    </xf>
    <xf numFmtId="0" fontId="55" fillId="0" borderId="32"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20" fillId="0" borderId="32" xfId="0" applyFont="1" applyBorder="1" applyAlignment="1">
      <alignment horizontal="center" vertical="center" wrapText="1"/>
    </xf>
    <xf numFmtId="0" fontId="47" fillId="0" borderId="32" xfId="0" applyFont="1" applyBorder="1" applyAlignment="1">
      <alignment horizontal="left" vertical="center" wrapText="1"/>
    </xf>
    <xf numFmtId="17" fontId="1" fillId="0" borderId="32" xfId="0" applyNumberFormat="1" applyFont="1" applyBorder="1" applyAlignment="1">
      <alignment horizontal="justify" vertical="center" wrapText="1"/>
    </xf>
    <xf numFmtId="0" fontId="48" fillId="0" borderId="49" xfId="0" applyFont="1" applyBorder="1" applyAlignment="1">
      <alignment horizontal="center" vertical="center" wrapText="1"/>
    </xf>
    <xf numFmtId="0" fontId="48" fillId="0" borderId="48" xfId="0" applyFont="1" applyBorder="1" applyAlignment="1">
      <alignment horizontal="center" vertical="center" wrapText="1"/>
    </xf>
    <xf numFmtId="0" fontId="1" fillId="0" borderId="4" xfId="0" applyFont="1" applyBorder="1" applyAlignment="1" applyProtection="1">
      <alignment horizontal="center" vertical="center"/>
      <protection hidden="1"/>
    </xf>
    <xf numFmtId="0" fontId="23" fillId="0" borderId="4" xfId="0" applyFont="1" applyBorder="1" applyAlignment="1" applyProtection="1">
      <alignment horizontal="center" vertical="center" textRotation="90"/>
      <protection locked="0"/>
    </xf>
    <xf numFmtId="9" fontId="23" fillId="0" borderId="4" xfId="0" applyNumberFormat="1" applyFont="1" applyBorder="1" applyAlignment="1" applyProtection="1">
      <alignment horizontal="center" vertical="center"/>
      <protection hidden="1"/>
    </xf>
    <xf numFmtId="0" fontId="44" fillId="0" borderId="4" xfId="0" applyFont="1" applyBorder="1" applyAlignment="1" applyProtection="1">
      <alignment horizontal="center" vertical="center" textRotation="90" wrapText="1"/>
      <protection hidden="1"/>
    </xf>
    <xf numFmtId="0" fontId="44" fillId="0" borderId="4" xfId="0" applyFont="1" applyBorder="1" applyAlignment="1" applyProtection="1">
      <alignment horizontal="center" vertical="center" textRotation="90"/>
      <protection hidden="1"/>
    </xf>
    <xf numFmtId="0" fontId="48" fillId="2" borderId="2" xfId="0" applyFont="1" applyFill="1" applyBorder="1" applyAlignment="1">
      <alignment horizontal="center" vertical="center" textRotation="9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29">
    <dxf>
      <font>
        <b val="0"/>
        <i val="0"/>
        <strike val="0"/>
        <condense val="0"/>
        <extend val="0"/>
        <outline val="0"/>
        <shadow val="0"/>
        <u val="none"/>
        <vertAlign val="baseline"/>
        <sz val="16"/>
        <color rgb="FFFF0000"/>
        <name val="Arial"/>
        <family val="2"/>
        <scheme val="none"/>
      </font>
      <fill>
        <patternFill patternType="none">
          <fgColor indexed="64"/>
          <bgColor indexed="65"/>
        </patternFill>
      </fill>
    </dxf>
    <dxf>
      <font>
        <b val="0"/>
        <i val="0"/>
        <strike val="0"/>
        <condense val="0"/>
        <extend val="0"/>
        <outline val="0"/>
        <shadow val="0"/>
        <u val="none"/>
        <vertAlign val="baseline"/>
        <sz val="16"/>
        <color rgb="FFFF0000"/>
        <name val="Arial"/>
        <family val="2"/>
        <scheme val="none"/>
      </font>
      <fill>
        <patternFill patternType="none">
          <fgColor indexed="64"/>
          <bgColor indexed="65"/>
        </patternFill>
      </fill>
    </dxf>
    <dxf>
      <font>
        <b val="0"/>
        <i val="0"/>
        <strike val="0"/>
        <condense val="0"/>
        <extend val="0"/>
        <outline val="0"/>
        <shadow val="0"/>
        <u val="none"/>
        <vertAlign val="baseline"/>
        <sz val="16"/>
        <color rgb="FFFF0000"/>
        <name val="Arial"/>
        <family val="2"/>
        <scheme val="none"/>
      </font>
      <fill>
        <patternFill patternType="none">
          <fgColor indexed="64"/>
          <bgColor indexed="65"/>
        </patternFill>
      </fill>
    </dxf>
    <dxf>
      <font>
        <b val="0"/>
        <i val="0"/>
        <strike val="0"/>
        <condense val="0"/>
        <extend val="0"/>
        <outline val="0"/>
        <shadow val="0"/>
        <u val="none"/>
        <vertAlign val="baseline"/>
        <sz val="16"/>
        <color rgb="FFFF0000"/>
        <name val="Arial"/>
        <family val="2"/>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5002"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663205</xdr:colOff>
      <xdr:row>0</xdr:row>
      <xdr:rowOff>57150</xdr:rowOff>
    </xdr:from>
    <xdr:to>
      <xdr:col>2</xdr:col>
      <xdr:colOff>1398846</xdr:colOff>
      <xdr:row>3</xdr:row>
      <xdr:rowOff>38100</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872880" y="57150"/>
          <a:ext cx="735641" cy="609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44697"/>
          <a:ext cx="8477520"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5717" y="2964997"/>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2</xdr:col>
      <xdr:colOff>3655013</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533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123">
      <pivotArea type="all" dataOnly="0" outline="0" fieldPosition="0"/>
    </format>
    <format dxfId="124">
      <pivotArea field="0" type="button" dataOnly="0" labelOnly="1" outline="0" axis="axisRow" fieldPosition="0"/>
    </format>
    <format dxfId="125">
      <pivotArea field="1" type="button" dataOnly="0" labelOnly="1" outline="0" axis="axisRow" fieldPosition="1"/>
    </format>
    <format dxfId="126">
      <pivotArea dataOnly="0" labelOnly="1" outline="0" fieldPosition="0">
        <references count="1">
          <reference field="0" count="0"/>
        </references>
      </pivotArea>
    </format>
    <format dxfId="127">
      <pivotArea dataOnly="0" labelOnly="1" outline="0" fieldPosition="0">
        <references count="2">
          <reference field="0" count="1" selected="0">
            <x v="0"/>
          </reference>
          <reference field="1" count="5">
            <x v="0"/>
            <x v="6"/>
            <x v="7"/>
            <x v="8"/>
            <x v="9"/>
          </reference>
        </references>
      </pivotArea>
    </format>
    <format dxfId="128">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B1:H50"/>
  <sheetViews>
    <sheetView zoomScaleNormal="100" workbookViewId="0">
      <selection activeCell="B8" sqref="B8:H9"/>
    </sheetView>
  </sheetViews>
  <sheetFormatPr defaultColWidth="11.42578125" defaultRowHeight="15"/>
  <cols>
    <col min="1" max="1" width="2.7109375" style="54" customWidth="1" collapsed="1"/>
    <col min="2" max="3" width="24.7109375" style="54" customWidth="1" collapsed="1"/>
    <col min="4" max="4" width="16" style="54" customWidth="1" collapsed="1"/>
    <col min="5" max="5" width="24.7109375" style="54" customWidth="1" collapsed="1"/>
    <col min="6" max="6" width="27.7109375" style="54" customWidth="1" collapsed="1"/>
    <col min="7" max="7" width="24.7109375" style="54" customWidth="1" collapsed="1"/>
    <col min="8" max="8" width="40.28515625" style="54" customWidth="1" collapsed="1"/>
    <col min="9" max="16384" width="11.42578125" style="54" collapsed="1"/>
  </cols>
  <sheetData>
    <row r="1" spans="2:8">
      <c r="B1" s="159"/>
      <c r="C1" s="160" t="s">
        <v>0</v>
      </c>
      <c r="D1" s="161"/>
      <c r="E1" s="161"/>
      <c r="F1" s="161"/>
      <c r="G1" s="161"/>
      <c r="H1" s="112" t="s">
        <v>1</v>
      </c>
    </row>
    <row r="2" spans="2:8">
      <c r="B2" s="159"/>
      <c r="C2" s="161"/>
      <c r="D2" s="161"/>
      <c r="E2" s="161"/>
      <c r="F2" s="161"/>
      <c r="G2" s="161"/>
      <c r="H2" s="112" t="s">
        <v>2</v>
      </c>
    </row>
    <row r="3" spans="2:8">
      <c r="B3" s="159"/>
      <c r="C3" s="161"/>
      <c r="D3" s="161"/>
      <c r="E3" s="161"/>
      <c r="F3" s="161"/>
      <c r="G3" s="161"/>
      <c r="H3" s="112" t="s">
        <v>3</v>
      </c>
    </row>
    <row r="4" spans="2:8">
      <c r="B4" s="159"/>
      <c r="C4" s="161"/>
      <c r="D4" s="161"/>
      <c r="E4" s="161"/>
      <c r="F4" s="161"/>
      <c r="G4" s="161"/>
      <c r="H4" s="112" t="s">
        <v>4</v>
      </c>
    </row>
    <row r="5" spans="2:8">
      <c r="B5" s="153"/>
      <c r="C5" s="154"/>
      <c r="D5" s="154"/>
      <c r="E5" s="154"/>
      <c r="F5" s="154"/>
      <c r="G5" s="154"/>
      <c r="H5" s="155"/>
    </row>
    <row r="6" spans="2:8" ht="18">
      <c r="B6" s="162" t="s">
        <v>5</v>
      </c>
      <c r="C6" s="162"/>
      <c r="D6" s="162"/>
      <c r="E6" s="162"/>
      <c r="F6" s="162"/>
      <c r="G6" s="162"/>
      <c r="H6" s="162"/>
    </row>
    <row r="7" spans="2:8">
      <c r="B7" s="156"/>
      <c r="C7" s="157"/>
      <c r="D7" s="157"/>
      <c r="E7" s="157"/>
      <c r="F7" s="157"/>
      <c r="G7" s="157"/>
      <c r="H7" s="158"/>
    </row>
    <row r="8" spans="2:8" ht="63" customHeight="1">
      <c r="B8" s="163" t="s">
        <v>6</v>
      </c>
      <c r="C8" s="163"/>
      <c r="D8" s="163"/>
      <c r="E8" s="163"/>
      <c r="F8" s="163"/>
      <c r="G8" s="163"/>
      <c r="H8" s="163"/>
    </row>
    <row r="9" spans="2:8" ht="63" customHeight="1">
      <c r="B9" s="163"/>
      <c r="C9" s="163"/>
      <c r="D9" s="163"/>
      <c r="E9" s="163"/>
      <c r="F9" s="163"/>
      <c r="G9" s="163"/>
      <c r="H9" s="163"/>
    </row>
    <row r="10" spans="2:8" ht="16.5">
      <c r="B10" s="164" t="s">
        <v>7</v>
      </c>
      <c r="C10" s="165"/>
      <c r="D10" s="165"/>
      <c r="E10" s="165"/>
      <c r="F10" s="165"/>
      <c r="G10" s="165"/>
      <c r="H10" s="165"/>
    </row>
    <row r="11" spans="2:8" ht="95.25" customHeight="1">
      <c r="B11" s="166" t="s">
        <v>8</v>
      </c>
      <c r="C11" s="166"/>
      <c r="D11" s="166"/>
      <c r="E11" s="166"/>
      <c r="F11" s="166"/>
      <c r="G11" s="166"/>
      <c r="H11" s="166"/>
    </row>
    <row r="12" spans="2:8" ht="16.5">
      <c r="B12" s="115"/>
      <c r="C12" s="116"/>
      <c r="D12" s="116"/>
      <c r="E12" s="116"/>
      <c r="F12" s="116"/>
      <c r="G12" s="116"/>
      <c r="H12" s="116"/>
    </row>
    <row r="13" spans="2:8" ht="16.5" customHeight="1">
      <c r="B13" s="167" t="s">
        <v>9</v>
      </c>
      <c r="C13" s="167"/>
      <c r="D13" s="167"/>
      <c r="E13" s="167"/>
      <c r="F13" s="167"/>
      <c r="G13" s="167"/>
      <c r="H13" s="167"/>
    </row>
    <row r="14" spans="2:8" ht="16.5" customHeight="1">
      <c r="B14" s="167"/>
      <c r="C14" s="167"/>
      <c r="D14" s="167"/>
      <c r="E14" s="167"/>
      <c r="F14" s="167"/>
      <c r="G14" s="167"/>
      <c r="H14" s="167"/>
    </row>
    <row r="15" spans="2:8" ht="11.65" customHeight="1">
      <c r="B15" s="117"/>
      <c r="C15" s="118"/>
      <c r="D15" s="118"/>
      <c r="E15" s="118"/>
      <c r="F15" s="118"/>
      <c r="G15" s="117"/>
      <c r="H15" s="117"/>
    </row>
    <row r="16" spans="2:8" ht="27.4" customHeight="1">
      <c r="B16" s="170" t="s">
        <v>10</v>
      </c>
      <c r="C16" s="170"/>
      <c r="D16" s="170"/>
      <c r="E16" s="170"/>
      <c r="F16" s="170"/>
      <c r="G16" s="170"/>
      <c r="H16" s="170"/>
    </row>
    <row r="17" spans="2:8">
      <c r="B17" s="118"/>
      <c r="C17" s="171" t="s">
        <v>11</v>
      </c>
      <c r="D17" s="171"/>
      <c r="E17" s="172" t="s">
        <v>12</v>
      </c>
      <c r="F17" s="172"/>
      <c r="G17" s="118"/>
      <c r="H17" s="118"/>
    </row>
    <row r="18" spans="2:8" ht="13.5" customHeight="1">
      <c r="B18" s="114"/>
      <c r="C18" s="168" t="s">
        <v>13</v>
      </c>
      <c r="D18" s="168"/>
      <c r="E18" s="169" t="s">
        <v>14</v>
      </c>
      <c r="F18" s="169"/>
      <c r="G18" s="114"/>
      <c r="H18" s="114"/>
    </row>
    <row r="19" spans="2:8" ht="13.5" customHeight="1">
      <c r="B19" s="114"/>
      <c r="C19" s="168" t="s">
        <v>15</v>
      </c>
      <c r="D19" s="168"/>
      <c r="E19" s="169" t="s">
        <v>16</v>
      </c>
      <c r="F19" s="169"/>
      <c r="G19" s="114"/>
      <c r="H19" s="114"/>
    </row>
    <row r="20" spans="2:8" ht="13.5" customHeight="1">
      <c r="B20" s="114"/>
      <c r="C20" s="168" t="s">
        <v>17</v>
      </c>
      <c r="D20" s="168"/>
      <c r="E20" s="169" t="s">
        <v>18</v>
      </c>
      <c r="F20" s="169"/>
      <c r="G20" s="114"/>
      <c r="H20" s="114"/>
    </row>
    <row r="21" spans="2:8" ht="27" customHeight="1">
      <c r="B21" s="114"/>
      <c r="C21" s="168" t="s">
        <v>19</v>
      </c>
      <c r="D21" s="168"/>
      <c r="E21" s="169" t="s">
        <v>20</v>
      </c>
      <c r="F21" s="169"/>
      <c r="G21" s="114"/>
      <c r="H21" s="114"/>
    </row>
    <row r="22" spans="2:8" ht="30" customHeight="1">
      <c r="B22" s="114"/>
      <c r="C22" s="173" t="s">
        <v>21</v>
      </c>
      <c r="D22" s="173"/>
      <c r="E22" s="169" t="s">
        <v>22</v>
      </c>
      <c r="F22" s="169"/>
      <c r="G22" s="114"/>
      <c r="H22" s="114"/>
    </row>
    <row r="23" spans="2:8" ht="44.25" customHeight="1">
      <c r="B23" s="114"/>
      <c r="C23" s="173" t="s">
        <v>23</v>
      </c>
      <c r="D23" s="173"/>
      <c r="E23" s="169" t="s">
        <v>24</v>
      </c>
      <c r="F23" s="169"/>
      <c r="G23" s="114"/>
      <c r="H23" s="114"/>
    </row>
    <row r="24" spans="2:8" ht="69" customHeight="1">
      <c r="B24" s="114"/>
      <c r="C24" s="173" t="s">
        <v>25</v>
      </c>
      <c r="D24" s="173"/>
      <c r="E24" s="169" t="s">
        <v>26</v>
      </c>
      <c r="F24" s="169"/>
      <c r="G24" s="114"/>
      <c r="H24" s="114"/>
    </row>
    <row r="25" spans="2:8" ht="69.75" customHeight="1">
      <c r="B25" s="114"/>
      <c r="C25" s="173" t="s">
        <v>27</v>
      </c>
      <c r="D25" s="173"/>
      <c r="E25" s="169" t="s">
        <v>28</v>
      </c>
      <c r="F25" s="169"/>
      <c r="G25" s="114"/>
      <c r="H25" s="114"/>
    </row>
    <row r="26" spans="2:8" ht="63.75" customHeight="1">
      <c r="B26" s="114"/>
      <c r="C26" s="173" t="s">
        <v>29</v>
      </c>
      <c r="D26" s="173"/>
      <c r="E26" s="169" t="s">
        <v>30</v>
      </c>
      <c r="F26" s="169"/>
      <c r="G26" s="114"/>
      <c r="H26" s="114"/>
    </row>
    <row r="27" spans="2:8" ht="64.5" customHeight="1">
      <c r="B27" s="114"/>
      <c r="C27" s="173" t="s">
        <v>31</v>
      </c>
      <c r="D27" s="173"/>
      <c r="E27" s="169" t="s">
        <v>32</v>
      </c>
      <c r="F27" s="169"/>
      <c r="G27" s="114"/>
      <c r="H27" s="114"/>
    </row>
    <row r="28" spans="2:8" ht="41.25" customHeight="1">
      <c r="B28" s="114"/>
      <c r="C28" s="173" t="s">
        <v>33</v>
      </c>
      <c r="D28" s="173"/>
      <c r="E28" s="169" t="s">
        <v>34</v>
      </c>
      <c r="F28" s="169"/>
      <c r="G28" s="114"/>
      <c r="H28" s="114"/>
    </row>
    <row r="29" spans="2:8" ht="40.5" customHeight="1">
      <c r="B29" s="114"/>
      <c r="C29" s="173" t="s">
        <v>35</v>
      </c>
      <c r="D29" s="173"/>
      <c r="E29" s="169" t="s">
        <v>36</v>
      </c>
      <c r="F29" s="169"/>
      <c r="G29" s="114"/>
      <c r="H29" s="114"/>
    </row>
    <row r="30" spans="2:8" ht="42" customHeight="1">
      <c r="B30" s="114"/>
      <c r="C30" s="173" t="s">
        <v>37</v>
      </c>
      <c r="D30" s="173"/>
      <c r="E30" s="169" t="s">
        <v>38</v>
      </c>
      <c r="F30" s="169"/>
      <c r="G30" s="114"/>
      <c r="H30" s="114"/>
    </row>
    <row r="31" spans="2:8" ht="24.75" customHeight="1">
      <c r="B31" s="114"/>
      <c r="C31" s="173" t="s">
        <v>39</v>
      </c>
      <c r="D31" s="173"/>
      <c r="E31" s="169" t="s">
        <v>40</v>
      </c>
      <c r="F31" s="169"/>
      <c r="G31" s="114"/>
      <c r="H31" s="114"/>
    </row>
    <row r="32" spans="2:8" ht="23.25" customHeight="1">
      <c r="B32" s="114"/>
      <c r="C32" s="173" t="s">
        <v>41</v>
      </c>
      <c r="D32" s="173"/>
      <c r="E32" s="169" t="s">
        <v>42</v>
      </c>
      <c r="F32" s="169"/>
      <c r="G32" s="114"/>
      <c r="H32" s="114"/>
    </row>
    <row r="33" spans="2:8" ht="30.75" customHeight="1">
      <c r="B33" s="114"/>
      <c r="C33" s="173" t="s">
        <v>43</v>
      </c>
      <c r="D33" s="173"/>
      <c r="E33" s="169" t="s">
        <v>44</v>
      </c>
      <c r="F33" s="169"/>
      <c r="G33" s="114"/>
      <c r="H33" s="114"/>
    </row>
    <row r="34" spans="2:8" ht="35.25" customHeight="1">
      <c r="B34" s="114"/>
      <c r="C34" s="173" t="s">
        <v>43</v>
      </c>
      <c r="D34" s="173"/>
      <c r="E34" s="169" t="s">
        <v>44</v>
      </c>
      <c r="F34" s="169"/>
      <c r="G34" s="114"/>
      <c r="H34" s="114"/>
    </row>
    <row r="35" spans="2:8" ht="33" customHeight="1">
      <c r="B35" s="114"/>
      <c r="C35" s="173" t="s">
        <v>45</v>
      </c>
      <c r="D35" s="173"/>
      <c r="E35" s="169" t="s">
        <v>46</v>
      </c>
      <c r="F35" s="169"/>
      <c r="G35" s="114"/>
      <c r="H35" s="114"/>
    </row>
    <row r="36" spans="2:8" ht="30" customHeight="1">
      <c r="B36" s="114"/>
      <c r="C36" s="173" t="s">
        <v>47</v>
      </c>
      <c r="D36" s="173"/>
      <c r="E36" s="169" t="s">
        <v>48</v>
      </c>
      <c r="F36" s="169"/>
      <c r="G36" s="114"/>
      <c r="H36" s="114"/>
    </row>
    <row r="37" spans="2:8" ht="35.25" customHeight="1">
      <c r="B37" s="114"/>
      <c r="C37" s="173" t="s">
        <v>49</v>
      </c>
      <c r="D37" s="173"/>
      <c r="E37" s="169" t="s">
        <v>50</v>
      </c>
      <c r="F37" s="169"/>
      <c r="G37" s="114"/>
      <c r="H37" s="114"/>
    </row>
    <row r="38" spans="2:8" ht="31.5" customHeight="1">
      <c r="B38" s="114"/>
      <c r="C38" s="173" t="s">
        <v>51</v>
      </c>
      <c r="D38" s="173"/>
      <c r="E38" s="169" t="s">
        <v>52</v>
      </c>
      <c r="F38" s="169"/>
      <c r="G38" s="114"/>
      <c r="H38" s="114"/>
    </row>
    <row r="39" spans="2:8" ht="54" customHeight="1">
      <c r="B39" s="114"/>
      <c r="C39" s="173" t="s">
        <v>53</v>
      </c>
      <c r="D39" s="173"/>
      <c r="E39" s="169" t="s">
        <v>54</v>
      </c>
      <c r="F39" s="169"/>
      <c r="G39" s="114"/>
      <c r="H39" s="114"/>
    </row>
    <row r="40" spans="2:8" ht="30.75" customHeight="1">
      <c r="B40" s="114"/>
      <c r="C40" s="173" t="s">
        <v>55</v>
      </c>
      <c r="D40" s="173"/>
      <c r="E40" s="169" t="s">
        <v>56</v>
      </c>
      <c r="F40" s="169"/>
      <c r="G40" s="114"/>
      <c r="H40" s="114"/>
    </row>
    <row r="41" spans="2:8" ht="74.25" customHeight="1">
      <c r="B41" s="114"/>
      <c r="C41" s="173" t="s">
        <v>57</v>
      </c>
      <c r="D41" s="173"/>
      <c r="E41" s="169" t="s">
        <v>58</v>
      </c>
      <c r="F41" s="169"/>
      <c r="G41" s="114"/>
      <c r="H41" s="114"/>
    </row>
    <row r="42" spans="2:8" ht="82.5" customHeight="1">
      <c r="B42" s="114"/>
      <c r="C42" s="173" t="s">
        <v>59</v>
      </c>
      <c r="D42" s="173"/>
      <c r="E42" s="169" t="s">
        <v>60</v>
      </c>
      <c r="F42" s="169"/>
      <c r="G42" s="114"/>
      <c r="H42" s="114"/>
    </row>
    <row r="43" spans="2:8" ht="6.75" customHeight="1">
      <c r="B43" s="114"/>
      <c r="C43" s="119"/>
      <c r="D43" s="119"/>
      <c r="E43" s="120"/>
      <c r="F43" s="120"/>
      <c r="G43" s="114"/>
      <c r="H43" s="114"/>
    </row>
    <row r="44" spans="2:8">
      <c r="B44" s="114"/>
      <c r="C44" s="121"/>
      <c r="D44" s="121"/>
      <c r="E44" s="121"/>
      <c r="F44" s="121"/>
      <c r="G44" s="114"/>
      <c r="H44" s="114"/>
    </row>
    <row r="45" spans="2:8" ht="21" customHeight="1">
      <c r="B45" s="121" t="s">
        <v>61</v>
      </c>
      <c r="C45" s="121"/>
      <c r="D45" s="121"/>
      <c r="E45" s="121"/>
      <c r="F45" s="121"/>
      <c r="G45" s="121"/>
      <c r="H45" s="121"/>
    </row>
    <row r="46" spans="2:8" ht="20.25" customHeight="1">
      <c r="B46" s="121" t="s">
        <v>62</v>
      </c>
      <c r="C46" s="121"/>
      <c r="D46" s="121"/>
      <c r="E46" s="121"/>
      <c r="F46" s="121"/>
      <c r="G46" s="121"/>
      <c r="H46" s="121"/>
    </row>
    <row r="47" spans="2:8" ht="20.25" customHeight="1">
      <c r="B47" s="121" t="s">
        <v>63</v>
      </c>
      <c r="C47" s="121"/>
      <c r="D47" s="121"/>
      <c r="E47" s="121"/>
      <c r="F47" s="121"/>
      <c r="G47" s="121"/>
      <c r="H47" s="121"/>
    </row>
    <row r="48" spans="2:8" ht="20.25" customHeight="1">
      <c r="B48" s="121" t="s">
        <v>64</v>
      </c>
      <c r="C48" s="121"/>
      <c r="D48" s="121"/>
      <c r="E48" s="121"/>
      <c r="F48" s="121"/>
      <c r="G48" s="121"/>
      <c r="H48" s="121"/>
    </row>
    <row r="49" spans="2:8" ht="16.5" customHeight="1">
      <c r="B49" s="121" t="s">
        <v>65</v>
      </c>
      <c r="C49" s="121"/>
      <c r="D49" s="121"/>
      <c r="E49" s="121"/>
      <c r="F49" s="121"/>
      <c r="G49" s="121"/>
      <c r="H49" s="121"/>
    </row>
    <row r="50" spans="2:8" ht="17.25" customHeight="1">
      <c r="B50" s="121" t="s">
        <v>66</v>
      </c>
      <c r="C50" s="114"/>
      <c r="D50" s="114"/>
      <c r="E50" s="114"/>
      <c r="F50" s="114"/>
      <c r="G50" s="114"/>
      <c r="H50" s="114"/>
    </row>
  </sheetData>
  <mergeCells count="62">
    <mergeCell ref="C41:D41"/>
    <mergeCell ref="E41:F41"/>
    <mergeCell ref="C42:D42"/>
    <mergeCell ref="E42:F42"/>
    <mergeCell ref="C38:D38"/>
    <mergeCell ref="E38:F38"/>
    <mergeCell ref="C39:D39"/>
    <mergeCell ref="E39:F39"/>
    <mergeCell ref="C40:D40"/>
    <mergeCell ref="E40:F40"/>
    <mergeCell ref="C35:D35"/>
    <mergeCell ref="E35:F35"/>
    <mergeCell ref="C36:D36"/>
    <mergeCell ref="E36:F36"/>
    <mergeCell ref="C37:D37"/>
    <mergeCell ref="E37:F37"/>
    <mergeCell ref="C32:D32"/>
    <mergeCell ref="E32:F32"/>
    <mergeCell ref="C33:D33"/>
    <mergeCell ref="E33:F33"/>
    <mergeCell ref="C34:D34"/>
    <mergeCell ref="E34:F34"/>
    <mergeCell ref="C29:D29"/>
    <mergeCell ref="E29:F29"/>
    <mergeCell ref="C30:D30"/>
    <mergeCell ref="E30:F30"/>
    <mergeCell ref="C31:D31"/>
    <mergeCell ref="E31:F31"/>
    <mergeCell ref="C26:D26"/>
    <mergeCell ref="E26:F26"/>
    <mergeCell ref="C27:D27"/>
    <mergeCell ref="E27:F27"/>
    <mergeCell ref="C28:D28"/>
    <mergeCell ref="E28:F28"/>
    <mergeCell ref="C23:D23"/>
    <mergeCell ref="E23:F23"/>
    <mergeCell ref="C24:D24"/>
    <mergeCell ref="E24:F24"/>
    <mergeCell ref="C25:D25"/>
    <mergeCell ref="E25:F25"/>
    <mergeCell ref="C20:D20"/>
    <mergeCell ref="E20:F20"/>
    <mergeCell ref="C21:D21"/>
    <mergeCell ref="E21:F21"/>
    <mergeCell ref="C22:D22"/>
    <mergeCell ref="E22:F22"/>
    <mergeCell ref="B8:H9"/>
    <mergeCell ref="B10:H10"/>
    <mergeCell ref="B11:H11"/>
    <mergeCell ref="B13:H14"/>
    <mergeCell ref="C19:D19"/>
    <mergeCell ref="E19:F19"/>
    <mergeCell ref="B16:H16"/>
    <mergeCell ref="C17:D17"/>
    <mergeCell ref="E17:F17"/>
    <mergeCell ref="C18:D18"/>
    <mergeCell ref="E18:F18"/>
    <mergeCell ref="B5:H5"/>
    <mergeCell ref="B7:H7"/>
    <mergeCell ref="B1:B4"/>
    <mergeCell ref="C1:G4"/>
    <mergeCell ref="B6:H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defaultColWidth="11.42578125" defaultRowHeight="12.75"/>
  <cols>
    <col min="1" max="1" width="32.85546875" style="8" customWidth="1"/>
    <col min="2" max="16384" width="11.42578125" style="8"/>
  </cols>
  <sheetData>
    <row r="3" spans="1:1">
      <c r="A3" s="9" t="s">
        <v>112</v>
      </c>
    </row>
    <row r="4" spans="1:1">
      <c r="A4" s="9" t="s">
        <v>200</v>
      </c>
    </row>
    <row r="5" spans="1:1">
      <c r="A5" s="9" t="s">
        <v>202</v>
      </c>
    </row>
    <row r="6" spans="1:1">
      <c r="A6" s="9" t="s">
        <v>204</v>
      </c>
    </row>
    <row r="7" spans="1:1">
      <c r="A7" s="9" t="s">
        <v>113</v>
      </c>
    </row>
    <row r="8" spans="1:1">
      <c r="A8" s="9" t="s">
        <v>114</v>
      </c>
    </row>
    <row r="9" spans="1:1">
      <c r="A9" s="9" t="s">
        <v>210</v>
      </c>
    </row>
    <row r="10" spans="1:1">
      <c r="A10" s="9" t="s">
        <v>115</v>
      </c>
    </row>
    <row r="11" spans="1:1">
      <c r="A11" s="9" t="s">
        <v>213</v>
      </c>
    </row>
    <row r="12" spans="1:1">
      <c r="A12" s="9" t="s">
        <v>337</v>
      </c>
    </row>
    <row r="13" spans="1:1">
      <c r="A13" s="9" t="s">
        <v>338</v>
      </c>
    </row>
    <row r="14" spans="1:1">
      <c r="A14" s="9" t="s">
        <v>339</v>
      </c>
    </row>
    <row r="16" spans="1:1">
      <c r="A16" s="9" t="s">
        <v>340</v>
      </c>
    </row>
    <row r="17" spans="1:1">
      <c r="A17" s="9" t="s">
        <v>325</v>
      </c>
    </row>
    <row r="18" spans="1:1">
      <c r="A18" s="9" t="s">
        <v>326</v>
      </c>
    </row>
    <row r="20" spans="1:1">
      <c r="A20" s="9" t="s">
        <v>329</v>
      </c>
    </row>
    <row r="21" spans="1:1">
      <c r="A21" s="9" t="s">
        <v>330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4"/>
  <sheetViews>
    <sheetView tabSelected="1" zoomScale="70" zoomScaleNormal="70" workbookViewId="0">
      <selection activeCell="AA10" sqref="AA10:AA11"/>
    </sheetView>
  </sheetViews>
  <sheetFormatPr defaultColWidth="11.42578125" defaultRowHeight="16.5"/>
  <cols>
    <col min="1" max="1" width="4" style="2" bestFit="1" customWidth="1"/>
    <col min="2" max="2" width="14.140625" style="2" customWidth="1"/>
    <col min="3" max="3" width="25.7109375" style="2" customWidth="1"/>
    <col min="4" max="4" width="27.140625" style="2" customWidth="1"/>
    <col min="5" max="5" width="40.140625" style="1" customWidth="1"/>
    <col min="6" max="6" width="40.140625"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06"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3.5703125" style="1" customWidth="1"/>
    <col min="32" max="32" width="18.85546875" style="1" customWidth="1"/>
    <col min="33" max="34" width="14.5703125" style="1" customWidth="1"/>
    <col min="35" max="35" width="14.85546875" style="1" customWidth="1"/>
    <col min="36" max="36" width="18.5703125" style="1" customWidth="1"/>
    <col min="37" max="37" width="31.5703125" style="1" customWidth="1"/>
    <col min="38" max="16384" width="11.42578125" style="1"/>
  </cols>
  <sheetData>
    <row r="1" spans="1:69">
      <c r="A1" s="259"/>
      <c r="B1" s="260"/>
      <c r="C1" s="260"/>
      <c r="D1" s="261"/>
      <c r="E1" s="281" t="s">
        <v>0</v>
      </c>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3"/>
      <c r="AJ1" s="277" t="s">
        <v>67</v>
      </c>
      <c r="AK1" s="278"/>
    </row>
    <row r="2" spans="1:69">
      <c r="A2" s="262"/>
      <c r="B2" s="263"/>
      <c r="C2" s="263"/>
      <c r="D2" s="264"/>
      <c r="E2" s="284"/>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6"/>
      <c r="AJ2" s="279" t="s">
        <v>68</v>
      </c>
      <c r="AK2" s="280"/>
    </row>
    <row r="3" spans="1:69">
      <c r="A3" s="262"/>
      <c r="B3" s="263"/>
      <c r="C3" s="263"/>
      <c r="D3" s="264"/>
      <c r="E3" s="284"/>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6"/>
      <c r="AJ3" s="279" t="s">
        <v>69</v>
      </c>
      <c r="AK3" s="280"/>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c r="A4" s="265"/>
      <c r="B4" s="266"/>
      <c r="C4" s="266"/>
      <c r="D4" s="267"/>
      <c r="E4" s="287"/>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9"/>
      <c r="AJ4" s="279" t="s">
        <v>70</v>
      </c>
      <c r="AK4" s="280"/>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c r="A5" s="14"/>
      <c r="B5" s="15"/>
      <c r="C5" s="14"/>
      <c r="D5" s="14"/>
      <c r="E5" s="7"/>
      <c r="F5" s="13"/>
      <c r="G5" s="7"/>
      <c r="H5" s="7"/>
      <c r="I5" s="7"/>
      <c r="J5" s="7"/>
      <c r="K5" s="7"/>
      <c r="L5" s="7"/>
      <c r="M5" s="7"/>
      <c r="N5" s="7"/>
      <c r="O5" s="7"/>
      <c r="P5" s="105"/>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18">
      <c r="A6" s="207" t="s">
        <v>71</v>
      </c>
      <c r="B6" s="208"/>
      <c r="C6" s="268" t="s">
        <v>72</v>
      </c>
      <c r="D6" s="269"/>
      <c r="E6" s="269"/>
      <c r="F6" s="269"/>
      <c r="G6" s="269"/>
      <c r="H6" s="269"/>
      <c r="I6" s="269"/>
      <c r="J6" s="269"/>
      <c r="K6" s="269"/>
      <c r="L6" s="269"/>
      <c r="M6" s="269"/>
      <c r="N6" s="270"/>
      <c r="O6" s="290"/>
      <c r="P6" s="290"/>
      <c r="Q6" s="290"/>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ht="56.25" customHeight="1">
      <c r="A7" s="207" t="s">
        <v>73</v>
      </c>
      <c r="B7" s="208"/>
      <c r="C7" s="214" t="s">
        <v>74</v>
      </c>
      <c r="D7" s="215"/>
      <c r="E7" s="215"/>
      <c r="F7" s="215"/>
      <c r="G7" s="215"/>
      <c r="H7" s="215"/>
      <c r="I7" s="215"/>
      <c r="J7" s="215"/>
      <c r="K7" s="215"/>
      <c r="L7" s="215"/>
      <c r="M7" s="215"/>
      <c r="N7" s="216"/>
      <c r="O7" s="7"/>
      <c r="P7" s="105"/>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26.25" customHeight="1">
      <c r="A8" s="207" t="s">
        <v>75</v>
      </c>
      <c r="B8" s="208"/>
      <c r="C8" s="214"/>
      <c r="D8" s="215"/>
      <c r="E8" s="215"/>
      <c r="F8" s="215"/>
      <c r="G8" s="215"/>
      <c r="H8" s="215"/>
      <c r="I8" s="215"/>
      <c r="J8" s="215"/>
      <c r="K8" s="215"/>
      <c r="L8" s="215"/>
      <c r="M8" s="215"/>
      <c r="N8" s="216"/>
      <c r="O8" s="7"/>
      <c r="P8" s="105"/>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c r="A9" s="271" t="s">
        <v>76</v>
      </c>
      <c r="B9" s="272"/>
      <c r="C9" s="272"/>
      <c r="D9" s="272"/>
      <c r="E9" s="272"/>
      <c r="F9" s="272"/>
      <c r="G9" s="273"/>
      <c r="H9" s="271" t="s">
        <v>77</v>
      </c>
      <c r="I9" s="272"/>
      <c r="J9" s="272"/>
      <c r="K9" s="272"/>
      <c r="L9" s="272"/>
      <c r="M9" s="272"/>
      <c r="N9" s="273"/>
      <c r="O9" s="271" t="s">
        <v>78</v>
      </c>
      <c r="P9" s="272"/>
      <c r="Q9" s="272"/>
      <c r="R9" s="272"/>
      <c r="S9" s="272"/>
      <c r="T9" s="272"/>
      <c r="U9" s="272"/>
      <c r="V9" s="272"/>
      <c r="W9" s="273"/>
      <c r="X9" s="271" t="s">
        <v>79</v>
      </c>
      <c r="Y9" s="272"/>
      <c r="Z9" s="272"/>
      <c r="AA9" s="272"/>
      <c r="AB9" s="272"/>
      <c r="AC9" s="272"/>
      <c r="AD9" s="273"/>
      <c r="AE9" s="271" t="s">
        <v>80</v>
      </c>
      <c r="AF9" s="272"/>
      <c r="AG9" s="272"/>
      <c r="AH9" s="272"/>
      <c r="AI9" s="272"/>
      <c r="AJ9" s="272"/>
      <c r="AK9" s="273"/>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row>
    <row r="10" spans="1:69" ht="16.5" customHeight="1">
      <c r="A10" s="209" t="s">
        <v>81</v>
      </c>
      <c r="B10" s="205" t="s">
        <v>21</v>
      </c>
      <c r="C10" s="199" t="s">
        <v>23</v>
      </c>
      <c r="D10" s="199" t="s">
        <v>25</v>
      </c>
      <c r="E10" s="211" t="s">
        <v>27</v>
      </c>
      <c r="F10" s="206" t="s">
        <v>29</v>
      </c>
      <c r="G10" s="199" t="s">
        <v>82</v>
      </c>
      <c r="H10" s="201" t="s">
        <v>83</v>
      </c>
      <c r="I10" s="202" t="s">
        <v>84</v>
      </c>
      <c r="J10" s="206" t="s">
        <v>85</v>
      </c>
      <c r="K10" s="206" t="s">
        <v>86</v>
      </c>
      <c r="L10" s="204" t="s">
        <v>87</v>
      </c>
      <c r="M10" s="202" t="s">
        <v>84</v>
      </c>
      <c r="N10" s="199" t="s">
        <v>35</v>
      </c>
      <c r="O10" s="212" t="s">
        <v>88</v>
      </c>
      <c r="P10" s="200" t="s">
        <v>37</v>
      </c>
      <c r="Q10" s="206" t="s">
        <v>39</v>
      </c>
      <c r="R10" s="200" t="s">
        <v>89</v>
      </c>
      <c r="S10" s="200"/>
      <c r="T10" s="200"/>
      <c r="U10" s="200"/>
      <c r="V10" s="200"/>
      <c r="W10" s="200"/>
      <c r="X10" s="198" t="s">
        <v>90</v>
      </c>
      <c r="Y10" s="198" t="s">
        <v>91</v>
      </c>
      <c r="Z10" s="198" t="s">
        <v>84</v>
      </c>
      <c r="AA10" s="198" t="s">
        <v>92</v>
      </c>
      <c r="AB10" s="198" t="s">
        <v>84</v>
      </c>
      <c r="AC10" s="198" t="s">
        <v>93</v>
      </c>
      <c r="AD10" s="212" t="s">
        <v>55</v>
      </c>
      <c r="AE10" s="200" t="s">
        <v>80</v>
      </c>
      <c r="AF10" s="200" t="s">
        <v>94</v>
      </c>
      <c r="AG10" s="200" t="s">
        <v>95</v>
      </c>
      <c r="AH10" s="206" t="s">
        <v>96</v>
      </c>
      <c r="AI10" s="200" t="s">
        <v>97</v>
      </c>
      <c r="AJ10" s="200" t="s">
        <v>98</v>
      </c>
      <c r="AK10" s="200" t="s">
        <v>59</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row>
    <row r="11" spans="1:69" s="4" customFormat="1" ht="66" customHeight="1">
      <c r="A11" s="210"/>
      <c r="B11" s="205"/>
      <c r="C11" s="200"/>
      <c r="D11" s="200"/>
      <c r="E11" s="205"/>
      <c r="F11" s="199"/>
      <c r="G11" s="200"/>
      <c r="H11" s="199"/>
      <c r="I11" s="203"/>
      <c r="J11" s="199"/>
      <c r="K11" s="199"/>
      <c r="L11" s="203"/>
      <c r="M11" s="203"/>
      <c r="N11" s="200"/>
      <c r="O11" s="213"/>
      <c r="P11" s="200"/>
      <c r="Q11" s="199"/>
      <c r="R11" s="482" t="s">
        <v>99</v>
      </c>
      <c r="S11" s="482" t="s">
        <v>100</v>
      </c>
      <c r="T11" s="482" t="s">
        <v>101</v>
      </c>
      <c r="U11" s="482" t="s">
        <v>102</v>
      </c>
      <c r="V11" s="482" t="s">
        <v>103</v>
      </c>
      <c r="W11" s="482" t="s">
        <v>104</v>
      </c>
      <c r="X11" s="198"/>
      <c r="Y11" s="198"/>
      <c r="Z11" s="198"/>
      <c r="AA11" s="198"/>
      <c r="AB11" s="198"/>
      <c r="AC11" s="198"/>
      <c r="AD11" s="213"/>
      <c r="AE11" s="200"/>
      <c r="AF11" s="200"/>
      <c r="AG11" s="200"/>
      <c r="AH11" s="199"/>
      <c r="AI11" s="200"/>
      <c r="AJ11" s="200"/>
      <c r="AK11" s="200"/>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row>
    <row r="12" spans="1:69" s="3" customFormat="1" ht="109.5" customHeight="1">
      <c r="A12" s="183">
        <v>1</v>
      </c>
      <c r="B12" s="174" t="s">
        <v>105</v>
      </c>
      <c r="C12" s="174" t="s">
        <v>106</v>
      </c>
      <c r="D12" s="174" t="s">
        <v>107</v>
      </c>
      <c r="E12" s="186" t="s">
        <v>108</v>
      </c>
      <c r="F12" s="174" t="s">
        <v>109</v>
      </c>
      <c r="G12" s="177">
        <v>50</v>
      </c>
      <c r="H12" s="180" t="str">
        <f>IF(G12&lt;=0,"",IF(G12&lt;=2,"Muy Baja",IF(G12&lt;=24,"Baja",IF(G12&lt;=500,"Media",IF(G12&lt;=5000,"Alta","Muy Alta")))))</f>
        <v>Media</v>
      </c>
      <c r="I12" s="192">
        <f>IF(H12="","",IF(H12="Muy Baja",0.2,IF(H12="Baja",0.4,IF(H12="Media",0.6,IF(H12="Alta",0.8,IF(H12="Muy Alta",1,))))))</f>
        <v>0.6</v>
      </c>
      <c r="J12" s="195" t="s">
        <v>110</v>
      </c>
      <c r="K12" s="192" t="str">
        <f>IF(NOT(ISERROR(MATCH(J12,'Tabla Impacto'!$B$225:$B$227,0))),'Tabla Impacto'!$G$227&amp;"Por favor no seleccionar los criterios de impacto(Afectación Económica o presupuestal y Pérdida Reputacional)",J12)</f>
        <v xml:space="preserve">     Entre 100 y 500 SMLMV </v>
      </c>
      <c r="L12" s="180" t="str">
        <f>IF(OR(K12='Tabla Impacto'!$C$15,K12='Tabla Impacto'!$E$15),"Leve",IF(OR(K12='Tabla Impacto'!$C$16,K12='Tabla Impacto'!$E$16),"Menor",IF(OR(K12='Tabla Impacto'!$C$17,K12='Tabla Impacto'!$E$17),"Moderado",IF(OR(K12='Tabla Impacto'!$C$18,K12='Tabla Impacto'!$E$18),"Mayor",IF(OR(K12='Tabla Impacto'!$C$19,K12='Tabla Impacto'!$E$19),"Catastrófico","")))))</f>
        <v>Mayor</v>
      </c>
      <c r="M12" s="192">
        <f>IF(L12="","",IF(L12="Leve",0.2,IF(L12="Menor",0.4,IF(L12="Moderado",0.6,IF(L12="Mayor",0.8,IF(L12="Catastrófico",1,))))))</f>
        <v>0.8</v>
      </c>
      <c r="N12" s="189"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102" t="s">
        <v>111</v>
      </c>
      <c r="Q12" s="477" t="str">
        <f>IF(OR(R12="Preventivo",R12="Detectivo"),"Probabilidad",IF(R12="Correctivo","Impacto",""))</f>
        <v>Probabilidad</v>
      </c>
      <c r="R12" s="478" t="s">
        <v>112</v>
      </c>
      <c r="S12" s="478" t="s">
        <v>113</v>
      </c>
      <c r="T12" s="479" t="str">
        <f>IF(AND(R12="Preventivo",S12="Automático"),"50%",IF(AND(R12="Preventivo",S12="Manual"),"40%",IF(AND(R12="Detectivo",S12="Automático"),"40%",IF(AND(R12="Detectivo",S12="Manual"),"30%",IF(AND(R12="Correctivo",S12="Automático"),"35%",IF(AND(R12="Correctivo",S12="Manual"),"25%",""))))))</f>
        <v>40%</v>
      </c>
      <c r="U12" s="478" t="s">
        <v>114</v>
      </c>
      <c r="V12" s="478" t="s">
        <v>115</v>
      </c>
      <c r="W12" s="478" t="s">
        <v>116</v>
      </c>
      <c r="X12" s="85">
        <f>IFERROR(IF(Q12="Probabilidad",(I12-(+I12*T12)),IF(Q12="Impacto",I12,"")),"")</f>
        <v>0.36</v>
      </c>
      <c r="Y12" s="480" t="str">
        <f>IFERROR(IF(X12="","",IF(X12&lt;=0.2,"Muy Baja",IF(X12&lt;=0.4,"Baja",IF(X12&lt;=0.6,"Media",IF(X12&lt;=0.8,"Alta","Muy Alta"))))),"")</f>
        <v>Baja</v>
      </c>
      <c r="Z12" s="479">
        <f>+X12</f>
        <v>0.36</v>
      </c>
      <c r="AA12" s="480" t="str">
        <f>IFERROR(IF(AB12="","",IF(AB12&lt;=0.2,"Leve",IF(AB12&lt;=0.4,"Menor",IF(AB12&lt;=0.6,"Moderado",IF(AB12&lt;=0.8,"Mayor","Catastrófico"))))),"")</f>
        <v>Mayor</v>
      </c>
      <c r="AB12" s="479">
        <f>IFERROR(IF(Q12="Impacto",(M12-(+M12*T12)),IF(Q12="Probabilidad",M12,"")),"")</f>
        <v>0.8</v>
      </c>
      <c r="AC12" s="481"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478" t="s">
        <v>117</v>
      </c>
      <c r="AE12" s="99" t="s">
        <v>118</v>
      </c>
      <c r="AF12" s="99" t="s">
        <v>119</v>
      </c>
      <c r="AG12" s="100">
        <v>45201</v>
      </c>
      <c r="AH12" s="100">
        <v>45260</v>
      </c>
      <c r="AI12" s="88"/>
      <c r="AJ12" s="84"/>
      <c r="AK12" s="87"/>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row>
    <row r="13" spans="1:69">
      <c r="A13" s="184"/>
      <c r="B13" s="175"/>
      <c r="C13" s="175"/>
      <c r="D13" s="175"/>
      <c r="E13" s="187"/>
      <c r="F13" s="175"/>
      <c r="G13" s="178"/>
      <c r="H13" s="181"/>
      <c r="I13" s="193"/>
      <c r="J13" s="196"/>
      <c r="K13" s="193">
        <f>IF(NOT(ISERROR(MATCH(J13,_xlfn.ANCHORARRAY(E24),0))),I26&amp;"Por favor no seleccionar los criterios de impacto",J13)</f>
        <v>0</v>
      </c>
      <c r="L13" s="181"/>
      <c r="M13" s="193"/>
      <c r="N13" s="190"/>
      <c r="O13" s="6">
        <v>2</v>
      </c>
      <c r="P13" s="103"/>
      <c r="Q13" s="72"/>
      <c r="R13" s="73"/>
      <c r="S13" s="73"/>
      <c r="T13" s="74"/>
      <c r="U13" s="83"/>
      <c r="V13" s="83"/>
      <c r="W13" s="83"/>
      <c r="X13" s="75" t="str">
        <f>IFERROR(IF(AND(Q12="Probabilidad",Q13="Probabilidad"),(Z12-(+Z12*T13)),IF(Q13="Probabilidad",(I12-(+I12*T13)),IF(Q13="Impacto",Z12,""))),"")</f>
        <v/>
      </c>
      <c r="Y13" s="76"/>
      <c r="Z13" s="77"/>
      <c r="AA13" s="76"/>
      <c r="AB13" s="77"/>
      <c r="AC13" s="78"/>
      <c r="AD13" s="79"/>
      <c r="AE13" s="99"/>
      <c r="AF13" s="99"/>
      <c r="AG13" s="100"/>
      <c r="AH13" s="100"/>
      <c r="AI13" s="91"/>
      <c r="AJ13" s="80"/>
      <c r="AK13" s="90"/>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ht="18" customHeight="1">
      <c r="A14" s="184"/>
      <c r="B14" s="175"/>
      <c r="C14" s="175"/>
      <c r="D14" s="175"/>
      <c r="E14" s="187"/>
      <c r="F14" s="175"/>
      <c r="G14" s="178"/>
      <c r="H14" s="181"/>
      <c r="I14" s="193"/>
      <c r="J14" s="196"/>
      <c r="K14" s="193">
        <f>IF(NOT(ISERROR(MATCH(J14,_xlfn.ANCHORARRAY(E25),0))),I27&amp;"Por favor no seleccionar los criterios de impacto",J14)</f>
        <v>0</v>
      </c>
      <c r="L14" s="181"/>
      <c r="M14" s="193"/>
      <c r="N14" s="190"/>
      <c r="O14" s="71">
        <v>3</v>
      </c>
      <c r="P14" s="103"/>
      <c r="Q14" s="72"/>
      <c r="R14" s="73"/>
      <c r="S14" s="73"/>
      <c r="T14" s="74"/>
      <c r="U14" s="83"/>
      <c r="V14" s="83"/>
      <c r="W14" s="83"/>
      <c r="X14" s="75"/>
      <c r="Y14" s="76"/>
      <c r="Z14" s="77"/>
      <c r="AA14" s="76"/>
      <c r="AB14" s="77"/>
      <c r="AC14" s="78"/>
      <c r="AD14" s="79"/>
      <c r="AE14" s="80"/>
      <c r="AF14" s="81"/>
      <c r="AG14" s="82"/>
      <c r="AH14" s="82"/>
      <c r="AI14" s="82"/>
      <c r="AJ14" s="80"/>
      <c r="AK14" s="81"/>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ht="18" customHeight="1">
      <c r="A15" s="184"/>
      <c r="B15" s="175"/>
      <c r="C15" s="175"/>
      <c r="D15" s="175"/>
      <c r="E15" s="187"/>
      <c r="F15" s="175"/>
      <c r="G15" s="178"/>
      <c r="H15" s="181"/>
      <c r="I15" s="193"/>
      <c r="J15" s="196"/>
      <c r="K15" s="193">
        <f>IF(NOT(ISERROR(MATCH(J15,_xlfn.ANCHORARRAY(E26),0))),I28&amp;"Por favor no seleccionar los criterios de impacto",J15)</f>
        <v>0</v>
      </c>
      <c r="L15" s="181"/>
      <c r="M15" s="193"/>
      <c r="N15" s="190"/>
      <c r="O15" s="71">
        <v>4</v>
      </c>
      <c r="P15" s="102"/>
      <c r="Q15" s="72"/>
      <c r="R15" s="73"/>
      <c r="S15" s="73"/>
      <c r="T15" s="74"/>
      <c r="U15" s="73"/>
      <c r="V15" s="73"/>
      <c r="W15" s="73"/>
      <c r="X15" s="75"/>
      <c r="Y15" s="76"/>
      <c r="Z15" s="77"/>
      <c r="AA15" s="76"/>
      <c r="AB15" s="77"/>
      <c r="AC15" s="78"/>
      <c r="AD15" s="79"/>
      <c r="AE15" s="80"/>
      <c r="AF15" s="81"/>
      <c r="AG15" s="82"/>
      <c r="AH15" s="82"/>
      <c r="AI15" s="82"/>
      <c r="AJ15" s="80"/>
      <c r="AK15" s="81"/>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ht="18" customHeight="1">
      <c r="A16" s="184"/>
      <c r="B16" s="175"/>
      <c r="C16" s="175"/>
      <c r="D16" s="175"/>
      <c r="E16" s="187"/>
      <c r="F16" s="175"/>
      <c r="G16" s="178"/>
      <c r="H16" s="181"/>
      <c r="I16" s="193"/>
      <c r="J16" s="196"/>
      <c r="K16" s="193">
        <f>IF(NOT(ISERROR(MATCH(J16,_xlfn.ANCHORARRAY(E27),0))),I29&amp;"Por favor no seleccionar los criterios de impacto",J16)</f>
        <v>0</v>
      </c>
      <c r="L16" s="181"/>
      <c r="M16" s="193"/>
      <c r="N16" s="190"/>
      <c r="O16" s="71">
        <v>5</v>
      </c>
      <c r="P16" s="102"/>
      <c r="Q16" s="72" t="str">
        <f t="shared" ref="Q16:Q17" si="0">IF(OR(R16="Preventivo",R16="Detectivo"),"Probabilidad",IF(R16="Correctivo","Impacto",""))</f>
        <v/>
      </c>
      <c r="R16" s="73"/>
      <c r="S16" s="73"/>
      <c r="T16" s="74" t="str">
        <f t="shared" ref="T16:T17" si="1">IF(AND(R16="Preventivo",S16="Automático"),"50%",IF(AND(R16="Preventivo",S16="Manual"),"40%",IF(AND(R16="Detectivo",S16="Automático"),"40%",IF(AND(R16="Detectivo",S16="Manual"),"30%",IF(AND(R16="Correctivo",S16="Automático"),"35%",IF(AND(R16="Correctivo",S16="Manual"),"25%",""))))))</f>
        <v/>
      </c>
      <c r="U16" s="73"/>
      <c r="V16" s="73"/>
      <c r="W16" s="73"/>
      <c r="X16" s="75" t="str">
        <f t="shared" ref="X16:X17" si="2">IFERROR(IF(AND(Q15="Probabilidad",Q16="Probabilidad"),(Z15-(+Z15*T16)),IF(AND(Q15="Impacto",Q16="Probabilidad"),(Z14-(+Z14*T16)),IF(Q16="Impacto",Z15,""))),"")</f>
        <v/>
      </c>
      <c r="Y16" s="76" t="str">
        <f t="shared" ref="Y16:Y71" si="3">IFERROR(IF(X16="","",IF(X16&lt;=0.2,"Muy Baja",IF(X16&lt;=0.4,"Baja",IF(X16&lt;=0.6,"Media",IF(X16&lt;=0.8,"Alta","Muy Alta"))))),"")</f>
        <v/>
      </c>
      <c r="Z16" s="77" t="str">
        <f t="shared" ref="Z16:Z17" si="4">+X16</f>
        <v/>
      </c>
      <c r="AA16" s="76" t="str">
        <f t="shared" ref="AA16:AA71" si="5">IFERROR(IF(AB16="","",IF(AB16&lt;=0.2,"Leve",IF(AB16&lt;=0.4,"Menor",IF(AB16&lt;=0.6,"Moderado",IF(AB16&lt;=0.8,"Mayor","Catastrófico"))))),"")</f>
        <v/>
      </c>
      <c r="AB16" s="77" t="str">
        <f t="shared" ref="AB16:AB17" si="6">IFERROR(IF(AND(Q15="Impacto",Q16="Impacto"),(AB15-(+AB15*T16)),IF(AND(Q15="Probabilidad",Q16="Impacto"),(AB14-(+AB14*T16)),IF(Q16="Probabilidad",AB15,""))),"")</f>
        <v/>
      </c>
      <c r="AC16" s="78" t="str">
        <f t="shared" ref="AC16:AC17" si="7">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79"/>
      <c r="AE16" s="80"/>
      <c r="AF16" s="81"/>
      <c r="AG16" s="82"/>
      <c r="AH16" s="82"/>
      <c r="AI16" s="82"/>
      <c r="AJ16" s="80"/>
      <c r="AK16" s="81"/>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69" ht="18" customHeight="1">
      <c r="A17" s="185"/>
      <c r="B17" s="176"/>
      <c r="C17" s="176"/>
      <c r="D17" s="176"/>
      <c r="E17" s="188"/>
      <c r="F17" s="176"/>
      <c r="G17" s="179"/>
      <c r="H17" s="182"/>
      <c r="I17" s="194"/>
      <c r="J17" s="197"/>
      <c r="K17" s="194">
        <f>IF(NOT(ISERROR(MATCH(J17,_xlfn.ANCHORARRAY(E28),0))),I30&amp;"Por favor no seleccionar los criterios de impacto",J17)</f>
        <v>0</v>
      </c>
      <c r="L17" s="182"/>
      <c r="M17" s="194"/>
      <c r="N17" s="191"/>
      <c r="O17" s="71">
        <v>6</v>
      </c>
      <c r="P17" s="102"/>
      <c r="Q17" s="72" t="str">
        <f t="shared" si="0"/>
        <v/>
      </c>
      <c r="R17" s="73"/>
      <c r="S17" s="73"/>
      <c r="T17" s="74" t="str">
        <f t="shared" si="1"/>
        <v/>
      </c>
      <c r="U17" s="73"/>
      <c r="V17" s="73"/>
      <c r="W17" s="73"/>
      <c r="X17" s="75" t="str">
        <f t="shared" si="2"/>
        <v/>
      </c>
      <c r="Y17" s="76" t="str">
        <f t="shared" si="3"/>
        <v/>
      </c>
      <c r="Z17" s="77" t="str">
        <f t="shared" si="4"/>
        <v/>
      </c>
      <c r="AA17" s="76" t="str">
        <f t="shared" si="5"/>
        <v/>
      </c>
      <c r="AB17" s="77" t="str">
        <f t="shared" si="6"/>
        <v/>
      </c>
      <c r="AC17" s="78" t="str">
        <f t="shared" si="7"/>
        <v/>
      </c>
      <c r="AD17" s="79"/>
      <c r="AE17" s="80"/>
      <c r="AF17" s="81"/>
      <c r="AG17" s="82"/>
      <c r="AH17" s="82"/>
      <c r="AI17" s="82"/>
      <c r="AJ17" s="80"/>
      <c r="AK17" s="81"/>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69" hidden="1">
      <c r="A18" s="183">
        <v>2</v>
      </c>
      <c r="B18" s="174"/>
      <c r="C18" s="174"/>
      <c r="D18" s="174"/>
      <c r="E18" s="186"/>
      <c r="F18" s="174"/>
      <c r="G18" s="226"/>
      <c r="H18" s="217" t="str">
        <f>IF(G18&lt;=0,"",IF(G18&lt;=2,"Muy Baja",IF(G18&lt;=24,"Baja",IF(G18&lt;=500,"Media",IF(G18&lt;=5000,"Alta","Muy Alta")))))</f>
        <v/>
      </c>
      <c r="I18" s="220" t="str">
        <f>IF(H18="","",IF(H18="Muy Baja",0.2,IF(H18="Baja",0.4,IF(H18="Media",0.6,IF(H18="Alta",0.8,IF(H18="Muy Alta",1,))))))</f>
        <v/>
      </c>
      <c r="J18" s="229"/>
      <c r="K18" s="220">
        <f>IF(NOT(ISERROR(MATCH(J18,'Tabla Impacto'!$B$225:$B$227,0))),'Tabla Impacto'!$G$227&amp;"Por favor no seleccionar los criterios de impacto(Afectación Económica o presupuestal y Pérdida Reputacional)",J18)</f>
        <v>0</v>
      </c>
      <c r="L18" s="217" t="str">
        <f>IF(OR(K18='Tabla Impacto'!$C$15,K18='Tabla Impacto'!$E$15),"Leve",IF(OR(K18='Tabla Impacto'!$C$16,K18='Tabla Impacto'!$E$16),"Menor",IF(OR(K18='Tabla Impacto'!$C$17,K18='Tabla Impacto'!$E$17),"Moderado",IF(OR(K18='Tabla Impacto'!$C$18,K18='Tabla Impacto'!$E$18),"Mayor",IF(OR(K18='Tabla Impacto'!$C$19,K18='Tabla Impacto'!$E$19),"Catastrófico","")))))</f>
        <v/>
      </c>
      <c r="M18" s="220" t="str">
        <f>IF(L18="","",IF(L18="Leve",0.2,IF(L18="Menor",0.4,IF(L18="Moderado",0.6,IF(L18="Mayor",0.8,IF(L18="Catastrófico",1,))))))</f>
        <v/>
      </c>
      <c r="N18" s="223"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
      </c>
      <c r="O18" s="71">
        <v>1</v>
      </c>
      <c r="P18" s="102"/>
      <c r="Q18" s="86"/>
      <c r="R18" s="92"/>
      <c r="S18" s="92"/>
      <c r="T18" s="93"/>
      <c r="U18" s="92"/>
      <c r="V18" s="92"/>
      <c r="W18" s="92"/>
      <c r="X18" s="85"/>
      <c r="Y18" s="94"/>
      <c r="Z18" s="95"/>
      <c r="AA18" s="94"/>
      <c r="AB18" s="95"/>
      <c r="AC18" s="96"/>
      <c r="AD18" s="97"/>
      <c r="AE18" s="99"/>
      <c r="AF18" s="99"/>
      <c r="AG18" s="100"/>
      <c r="AH18" s="100"/>
      <c r="AI18" s="82"/>
      <c r="AJ18" s="80"/>
      <c r="AK18" s="81"/>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1:69" ht="18" hidden="1" customHeight="1">
      <c r="A19" s="184"/>
      <c r="B19" s="175"/>
      <c r="C19" s="175"/>
      <c r="D19" s="175"/>
      <c r="E19" s="187"/>
      <c r="F19" s="175"/>
      <c r="G19" s="227"/>
      <c r="H19" s="218"/>
      <c r="I19" s="221"/>
      <c r="J19" s="230"/>
      <c r="K19" s="221">
        <f>IF(NOT(ISERROR(MATCH(J19,_xlfn.ANCHORARRAY(E30),0))),I32&amp;"Por favor no seleccionar los criterios de impacto",J19)</f>
        <v>0</v>
      </c>
      <c r="L19" s="218"/>
      <c r="M19" s="221"/>
      <c r="N19" s="224"/>
      <c r="O19" s="71">
        <v>2</v>
      </c>
      <c r="P19" s="102"/>
      <c r="Q19" s="86"/>
      <c r="R19" s="92"/>
      <c r="S19" s="92"/>
      <c r="T19" s="93"/>
      <c r="U19" s="92"/>
      <c r="V19" s="92"/>
      <c r="W19" s="92"/>
      <c r="X19" s="85"/>
      <c r="Y19" s="94"/>
      <c r="Z19" s="95"/>
      <c r="AA19" s="94"/>
      <c r="AB19" s="95"/>
      <c r="AC19" s="96"/>
      <c r="AD19" s="97"/>
      <c r="AE19" s="99"/>
      <c r="AF19" s="99"/>
      <c r="AG19" s="100"/>
      <c r="AH19" s="100"/>
      <c r="AI19" s="82"/>
      <c r="AJ19" s="80"/>
      <c r="AK19" s="81"/>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1:69" ht="18" hidden="1" customHeight="1">
      <c r="A20" s="184"/>
      <c r="B20" s="175"/>
      <c r="C20" s="175"/>
      <c r="D20" s="175"/>
      <c r="E20" s="187"/>
      <c r="F20" s="175"/>
      <c r="G20" s="227"/>
      <c r="H20" s="218"/>
      <c r="I20" s="221"/>
      <c r="J20" s="230"/>
      <c r="K20" s="221">
        <f>IF(NOT(ISERROR(MATCH(J20,_xlfn.ANCHORARRAY(E31),0))),I33&amp;"Por favor no seleccionar los criterios de impacto",J20)</f>
        <v>0</v>
      </c>
      <c r="L20" s="218"/>
      <c r="M20" s="221"/>
      <c r="N20" s="224"/>
      <c r="O20" s="71">
        <v>3</v>
      </c>
      <c r="P20" s="104"/>
      <c r="Q20" s="86"/>
      <c r="R20" s="92"/>
      <c r="S20" s="92"/>
      <c r="T20" s="93"/>
      <c r="U20" s="92"/>
      <c r="V20" s="92"/>
      <c r="W20" s="92"/>
      <c r="X20" s="85"/>
      <c r="Y20" s="94"/>
      <c r="Z20" s="95"/>
      <c r="AA20" s="94"/>
      <c r="AB20" s="95"/>
      <c r="AC20" s="96"/>
      <c r="AD20" s="97"/>
      <c r="AE20" s="99"/>
      <c r="AF20" s="101"/>
      <c r="AG20" s="100"/>
      <c r="AH20" s="100"/>
      <c r="AI20" s="82"/>
      <c r="AJ20" s="80"/>
      <c r="AK20" s="81"/>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1:69" ht="18" hidden="1" customHeight="1">
      <c r="A21" s="184"/>
      <c r="B21" s="175"/>
      <c r="C21" s="175"/>
      <c r="D21" s="175"/>
      <c r="E21" s="187"/>
      <c r="F21" s="175"/>
      <c r="G21" s="227"/>
      <c r="H21" s="218"/>
      <c r="I21" s="221"/>
      <c r="J21" s="230"/>
      <c r="K21" s="221">
        <f>IF(NOT(ISERROR(MATCH(J21,_xlfn.ANCHORARRAY(E32),0))),I34&amp;"Por favor no seleccionar los criterios de impacto",J21)</f>
        <v>0</v>
      </c>
      <c r="L21" s="218"/>
      <c r="M21" s="221"/>
      <c r="N21" s="224"/>
      <c r="O21" s="71">
        <v>4</v>
      </c>
      <c r="P21" s="102"/>
      <c r="Q21" s="72"/>
      <c r="R21" s="73"/>
      <c r="S21" s="73"/>
      <c r="T21" s="74"/>
      <c r="U21" s="73"/>
      <c r="V21" s="73"/>
      <c r="W21" s="73"/>
      <c r="X21" s="75"/>
      <c r="Y21" s="76"/>
      <c r="Z21" s="77"/>
      <c r="AA21" s="76"/>
      <c r="AB21" s="77"/>
      <c r="AC21" s="78"/>
      <c r="AD21" s="79"/>
      <c r="AE21" s="80"/>
      <c r="AF21" s="81"/>
      <c r="AG21" s="82"/>
      <c r="AH21" s="82"/>
      <c r="AI21" s="82"/>
      <c r="AJ21" s="80"/>
      <c r="AK21" s="81"/>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row>
    <row r="22" spans="1:69" ht="18" hidden="1" customHeight="1">
      <c r="A22" s="184"/>
      <c r="B22" s="175"/>
      <c r="C22" s="175"/>
      <c r="D22" s="175"/>
      <c r="E22" s="187"/>
      <c r="F22" s="175"/>
      <c r="G22" s="227"/>
      <c r="H22" s="218"/>
      <c r="I22" s="221"/>
      <c r="J22" s="230"/>
      <c r="K22" s="221">
        <f>IF(NOT(ISERROR(MATCH(J22,_xlfn.ANCHORARRAY(E33),0))),I35&amp;"Por favor no seleccionar los criterios de impacto",J22)</f>
        <v>0</v>
      </c>
      <c r="L22" s="218"/>
      <c r="M22" s="221"/>
      <c r="N22" s="224"/>
      <c r="O22" s="71">
        <v>5</v>
      </c>
      <c r="P22" s="102"/>
      <c r="Q22" s="72"/>
      <c r="R22" s="73"/>
      <c r="S22" s="73"/>
      <c r="T22" s="74"/>
      <c r="U22" s="73"/>
      <c r="V22" s="73"/>
      <c r="W22" s="73"/>
      <c r="X22" s="75"/>
      <c r="Y22" s="76"/>
      <c r="Z22" s="77"/>
      <c r="AA22" s="76"/>
      <c r="AB22" s="77"/>
      <c r="AC22" s="78"/>
      <c r="AD22" s="79"/>
      <c r="AE22" s="80"/>
      <c r="AF22" s="81"/>
      <c r="AG22" s="82"/>
      <c r="AH22" s="82"/>
      <c r="AI22" s="82"/>
      <c r="AJ22" s="80"/>
      <c r="AK22" s="81"/>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row>
    <row r="23" spans="1:69" ht="18" hidden="1" customHeight="1">
      <c r="A23" s="185"/>
      <c r="B23" s="176"/>
      <c r="C23" s="176"/>
      <c r="D23" s="176"/>
      <c r="E23" s="188"/>
      <c r="F23" s="176"/>
      <c r="G23" s="228"/>
      <c r="H23" s="219"/>
      <c r="I23" s="222"/>
      <c r="J23" s="231"/>
      <c r="K23" s="222">
        <f>IF(NOT(ISERROR(MATCH(J23,_xlfn.ANCHORARRAY(E34),0))),I36&amp;"Por favor no seleccionar los criterios de impacto",J23)</f>
        <v>0</v>
      </c>
      <c r="L23" s="219"/>
      <c r="M23" s="222"/>
      <c r="N23" s="225"/>
      <c r="O23" s="71">
        <v>6</v>
      </c>
      <c r="P23" s="102"/>
      <c r="Q23" s="72"/>
      <c r="R23" s="73"/>
      <c r="S23" s="73"/>
      <c r="T23" s="74"/>
      <c r="U23" s="73"/>
      <c r="V23" s="73"/>
      <c r="W23" s="73"/>
      <c r="X23" s="75"/>
      <c r="Y23" s="76"/>
      <c r="Z23" s="77"/>
      <c r="AA23" s="76"/>
      <c r="AB23" s="77"/>
      <c r="AC23" s="78"/>
      <c r="AD23" s="79"/>
      <c r="AE23" s="80"/>
      <c r="AF23" s="81"/>
      <c r="AG23" s="82"/>
      <c r="AH23" s="82"/>
      <c r="AI23" s="82"/>
      <c r="AJ23" s="80"/>
      <c r="AK23" s="81"/>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69" hidden="1">
      <c r="A24" s="183">
        <v>3</v>
      </c>
      <c r="B24" s="174"/>
      <c r="C24" s="174"/>
      <c r="D24" s="174"/>
      <c r="E24" s="186"/>
      <c r="F24" s="174"/>
      <c r="G24" s="226"/>
      <c r="H24" s="217" t="str">
        <f>IF(G24&lt;=0,"",IF(G24&lt;=2,"Muy Baja",IF(G24&lt;=24,"Baja",IF(G24&lt;=500,"Media",IF(G24&lt;=5000,"Alta","Muy Alta")))))</f>
        <v/>
      </c>
      <c r="I24" s="220" t="str">
        <f>IF(H24="","",IF(H24="Muy Baja",0.2,IF(H24="Baja",0.4,IF(H24="Media",0.6,IF(H24="Alta",0.8,IF(H24="Muy Alta",1,))))))</f>
        <v/>
      </c>
      <c r="J24" s="229"/>
      <c r="K24" s="220">
        <f>IF(NOT(ISERROR(MATCH(J24,'Tabla Impacto'!$B$225:$B$227,0))),'Tabla Impacto'!$G$227&amp;"Por favor no seleccionar los criterios de impacto(Afectación Económica o presupuestal y Pérdida Reputacional)",J24)</f>
        <v>0</v>
      </c>
      <c r="L24" s="217" t="str">
        <f>IF(OR(K24='Tabla Impacto'!$C$15,K24='Tabla Impacto'!$E$15),"Leve",IF(OR(K24='Tabla Impacto'!$C$16,K24='Tabla Impacto'!$E$16),"Menor",IF(OR(K24='Tabla Impacto'!$C$17,K24='Tabla Impacto'!$E$17),"Moderado",IF(OR(K24='Tabla Impacto'!$C$18,K24='Tabla Impacto'!$E$18),"Mayor",IF(OR(K24='Tabla Impacto'!$C$19,K24='Tabla Impacto'!$E$19),"Catastrófico","")))))</f>
        <v/>
      </c>
      <c r="M24" s="220" t="str">
        <f>IF(L24="","",IF(L24="Leve",0.2,IF(L24="Menor",0.4,IF(L24="Moderado",0.6,IF(L24="Mayor",0.8,IF(L24="Catastrófico",1,))))))</f>
        <v/>
      </c>
      <c r="N24" s="223"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71">
        <v>1</v>
      </c>
      <c r="P24" s="102"/>
      <c r="Q24" s="86"/>
      <c r="R24" s="92"/>
      <c r="S24" s="92"/>
      <c r="T24" s="93"/>
      <c r="U24" s="92"/>
      <c r="V24" s="92"/>
      <c r="W24" s="92"/>
      <c r="X24" s="85"/>
      <c r="Y24" s="94"/>
      <c r="Z24" s="95"/>
      <c r="AA24" s="94"/>
      <c r="AB24" s="95"/>
      <c r="AC24" s="96"/>
      <c r="AD24" s="97"/>
      <c r="AE24" s="99"/>
      <c r="AF24" s="99"/>
      <c r="AG24" s="100"/>
      <c r="AH24" s="100"/>
      <c r="AI24" s="82"/>
      <c r="AJ24" s="80"/>
      <c r="AK24" s="81"/>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18" hidden="1" customHeight="1">
      <c r="A25" s="184"/>
      <c r="B25" s="175"/>
      <c r="C25" s="175"/>
      <c r="D25" s="175"/>
      <c r="E25" s="187"/>
      <c r="F25" s="175"/>
      <c r="G25" s="227"/>
      <c r="H25" s="218"/>
      <c r="I25" s="221"/>
      <c r="J25" s="230"/>
      <c r="K25" s="221">
        <f>IF(NOT(ISERROR(MATCH(J25,_xlfn.ANCHORARRAY(E36),0))),I38&amp;"Por favor no seleccionar los criterios de impacto",J25)</f>
        <v>0</v>
      </c>
      <c r="L25" s="218"/>
      <c r="M25" s="221"/>
      <c r="N25" s="224"/>
      <c r="O25" s="71">
        <v>2</v>
      </c>
      <c r="P25" s="102"/>
      <c r="Q25" s="72"/>
      <c r="R25" s="92"/>
      <c r="S25" s="92"/>
      <c r="T25" s="93"/>
      <c r="U25" s="92"/>
      <c r="V25" s="92"/>
      <c r="W25" s="92"/>
      <c r="X25" s="85"/>
      <c r="Y25" s="94"/>
      <c r="Z25" s="95"/>
      <c r="AA25" s="94"/>
      <c r="AB25" s="95"/>
      <c r="AC25" s="96"/>
      <c r="AD25" s="97"/>
      <c r="AE25" s="99"/>
      <c r="AF25" s="98"/>
      <c r="AG25" s="82"/>
      <c r="AH25" s="82"/>
      <c r="AI25" s="82"/>
      <c r="AJ25" s="80"/>
      <c r="AK25" s="81"/>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69" ht="18" hidden="1" customHeight="1">
      <c r="A26" s="184"/>
      <c r="B26" s="175"/>
      <c r="C26" s="175"/>
      <c r="D26" s="175"/>
      <c r="E26" s="187"/>
      <c r="F26" s="175"/>
      <c r="G26" s="227"/>
      <c r="H26" s="218"/>
      <c r="I26" s="221"/>
      <c r="J26" s="230"/>
      <c r="K26" s="221">
        <f>IF(NOT(ISERROR(MATCH(J26,_xlfn.ANCHORARRAY(E37),0))),I39&amp;"Por favor no seleccionar los criterios de impacto",J26)</f>
        <v>0</v>
      </c>
      <c r="L26" s="218"/>
      <c r="M26" s="221"/>
      <c r="N26" s="224"/>
      <c r="O26" s="71">
        <v>3</v>
      </c>
      <c r="P26" s="103"/>
      <c r="Q26" s="72"/>
      <c r="R26" s="73"/>
      <c r="S26" s="73"/>
      <c r="T26" s="74"/>
      <c r="U26" s="73"/>
      <c r="V26" s="73"/>
      <c r="W26" s="73"/>
      <c r="X26" s="75"/>
      <c r="Y26" s="76"/>
      <c r="Z26" s="77"/>
      <c r="AA26" s="76"/>
      <c r="AB26" s="77"/>
      <c r="AC26" s="78"/>
      <c r="AD26" s="79"/>
      <c r="AE26" s="80"/>
      <c r="AF26" s="81"/>
      <c r="AG26" s="82"/>
      <c r="AH26" s="82"/>
      <c r="AI26" s="82"/>
      <c r="AJ26" s="80"/>
      <c r="AK26" s="81"/>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69" ht="18" hidden="1" customHeight="1">
      <c r="A27" s="184"/>
      <c r="B27" s="175"/>
      <c r="C27" s="175"/>
      <c r="D27" s="175"/>
      <c r="E27" s="187"/>
      <c r="F27" s="175"/>
      <c r="G27" s="227"/>
      <c r="H27" s="218"/>
      <c r="I27" s="221"/>
      <c r="J27" s="230"/>
      <c r="K27" s="221">
        <f>IF(NOT(ISERROR(MATCH(J27,_xlfn.ANCHORARRAY(E38),0))),I40&amp;"Por favor no seleccionar los criterios de impacto",J27)</f>
        <v>0</v>
      </c>
      <c r="L27" s="218"/>
      <c r="M27" s="221"/>
      <c r="N27" s="224"/>
      <c r="O27" s="71">
        <v>4</v>
      </c>
      <c r="P27" s="102"/>
      <c r="Q27" s="72"/>
      <c r="R27" s="73"/>
      <c r="S27" s="73"/>
      <c r="T27" s="74"/>
      <c r="U27" s="73"/>
      <c r="V27" s="73"/>
      <c r="W27" s="73"/>
      <c r="X27" s="75"/>
      <c r="Y27" s="76"/>
      <c r="Z27" s="77"/>
      <c r="AA27" s="76"/>
      <c r="AB27" s="77"/>
      <c r="AC27" s="78"/>
      <c r="AD27" s="79"/>
      <c r="AE27" s="80"/>
      <c r="AF27" s="81"/>
      <c r="AG27" s="82"/>
      <c r="AH27" s="82"/>
      <c r="AI27" s="82"/>
      <c r="AJ27" s="80"/>
      <c r="AK27" s="81"/>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1:69" ht="18" hidden="1" customHeight="1">
      <c r="A28" s="184"/>
      <c r="B28" s="175"/>
      <c r="C28" s="175"/>
      <c r="D28" s="175"/>
      <c r="E28" s="187"/>
      <c r="F28" s="175"/>
      <c r="G28" s="227"/>
      <c r="H28" s="218"/>
      <c r="I28" s="221"/>
      <c r="J28" s="230"/>
      <c r="K28" s="221">
        <f>IF(NOT(ISERROR(MATCH(J28,_xlfn.ANCHORARRAY(E39),0))),I41&amp;"Por favor no seleccionar los criterios de impacto",J28)</f>
        <v>0</v>
      </c>
      <c r="L28" s="218"/>
      <c r="M28" s="221"/>
      <c r="N28" s="224"/>
      <c r="O28" s="71">
        <v>5</v>
      </c>
      <c r="P28" s="102"/>
      <c r="Q28" s="72"/>
      <c r="R28" s="73"/>
      <c r="S28" s="73"/>
      <c r="T28" s="74"/>
      <c r="U28" s="73"/>
      <c r="V28" s="73"/>
      <c r="W28" s="73"/>
      <c r="X28" s="75"/>
      <c r="Y28" s="76"/>
      <c r="Z28" s="77"/>
      <c r="AA28" s="76"/>
      <c r="AB28" s="77"/>
      <c r="AC28" s="78"/>
      <c r="AD28" s="79"/>
      <c r="AE28" s="80"/>
      <c r="AF28" s="81"/>
      <c r="AG28" s="82"/>
      <c r="AH28" s="82"/>
      <c r="AI28" s="82"/>
      <c r="AJ28" s="80"/>
      <c r="AK28" s="81"/>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69" ht="18" hidden="1" customHeight="1">
      <c r="A29" s="185"/>
      <c r="B29" s="176"/>
      <c r="C29" s="176"/>
      <c r="D29" s="176"/>
      <c r="E29" s="188"/>
      <c r="F29" s="176"/>
      <c r="G29" s="228"/>
      <c r="H29" s="219"/>
      <c r="I29" s="222"/>
      <c r="J29" s="231"/>
      <c r="K29" s="222">
        <f>IF(NOT(ISERROR(MATCH(J29,_xlfn.ANCHORARRAY(E40),0))),I42&amp;"Por favor no seleccionar los criterios de impacto",J29)</f>
        <v>0</v>
      </c>
      <c r="L29" s="219"/>
      <c r="M29" s="222"/>
      <c r="N29" s="225"/>
      <c r="O29" s="71">
        <v>6</v>
      </c>
      <c r="P29" s="102"/>
      <c r="Q29" s="72"/>
      <c r="R29" s="73"/>
      <c r="S29" s="73"/>
      <c r="T29" s="74"/>
      <c r="U29" s="73"/>
      <c r="V29" s="73"/>
      <c r="W29" s="73"/>
      <c r="X29" s="75"/>
      <c r="Y29" s="76"/>
      <c r="Z29" s="77"/>
      <c r="AA29" s="76"/>
      <c r="AB29" s="77"/>
      <c r="AC29" s="78"/>
      <c r="AD29" s="79"/>
      <c r="AE29" s="80"/>
      <c r="AF29" s="81"/>
      <c r="AG29" s="82"/>
      <c r="AH29" s="82"/>
      <c r="AI29" s="82"/>
      <c r="AJ29" s="80"/>
      <c r="AK29" s="81"/>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1:69" hidden="1">
      <c r="A30" s="183">
        <v>4</v>
      </c>
      <c r="B30" s="174"/>
      <c r="C30" s="174"/>
      <c r="D30" s="174"/>
      <c r="E30" s="186"/>
      <c r="F30" s="174"/>
      <c r="G30" s="232"/>
      <c r="H30" s="217" t="str">
        <f>IF(G30&lt;=0,"",IF(G30&lt;=2,"Muy Baja",IF(G30&lt;=24,"Baja",IF(G30&lt;=500,"Media",IF(G30&lt;=5000,"Alta","Muy Alta")))))</f>
        <v/>
      </c>
      <c r="I30" s="220" t="str">
        <f>IF(H30="","",IF(H30="Muy Baja",0.2,IF(H30="Baja",0.4,IF(H30="Media",0.6,IF(H30="Alta",0.8,IF(H30="Muy Alta",1,))))))</f>
        <v/>
      </c>
      <c r="J30" s="229"/>
      <c r="K30" s="220">
        <f>IF(NOT(ISERROR(MATCH(J30,'Tabla Impacto'!$B$225:$B$227,0))),'Tabla Impacto'!$G$227&amp;"Por favor no seleccionar los criterios de impacto(Afectación Económica o presupuestal y Pérdida Reputacional)",J30)</f>
        <v>0</v>
      </c>
      <c r="L30" s="217" t="str">
        <f>IF(OR(K30='Tabla Impacto'!$C$15,K30='Tabla Impacto'!$E$15),"Leve",IF(OR(K30='Tabla Impacto'!$C$16,K30='Tabla Impacto'!$E$16),"Menor",IF(OR(K30='Tabla Impacto'!$C$17,K30='Tabla Impacto'!$E$17),"Moderado",IF(OR(K30='Tabla Impacto'!$C$18,K30='Tabla Impacto'!$E$18),"Mayor",IF(OR(K30='Tabla Impacto'!$C$19,K30='Tabla Impacto'!$E$19),"Catastrófico","")))))</f>
        <v/>
      </c>
      <c r="M30" s="220" t="str">
        <f>IF(L30="","",IF(L30="Leve",0.2,IF(L30="Menor",0.4,IF(L30="Moderado",0.6,IF(L30="Mayor",0.8,IF(L30="Catastrófico",1,))))))</f>
        <v/>
      </c>
      <c r="N30" s="223"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6">
        <v>1</v>
      </c>
      <c r="P30" s="102"/>
      <c r="Q30" s="86"/>
      <c r="R30" s="92"/>
      <c r="S30" s="92"/>
      <c r="T30" s="93"/>
      <c r="U30" s="92"/>
      <c r="V30" s="92"/>
      <c r="W30" s="92"/>
      <c r="X30" s="85"/>
      <c r="Y30" s="94"/>
      <c r="Z30" s="95"/>
      <c r="AA30" s="94"/>
      <c r="AB30" s="95"/>
      <c r="AC30" s="96"/>
      <c r="AD30" s="97"/>
      <c r="AE30" s="89"/>
      <c r="AF30" s="89"/>
      <c r="AG30" s="100"/>
      <c r="AH30" s="100"/>
      <c r="AI30" s="82"/>
      <c r="AJ30" s="80"/>
      <c r="AK30" s="81"/>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18" hidden="1" customHeight="1">
      <c r="A31" s="184"/>
      <c r="B31" s="175"/>
      <c r="C31" s="175"/>
      <c r="D31" s="175"/>
      <c r="E31" s="187"/>
      <c r="F31" s="175"/>
      <c r="G31" s="233"/>
      <c r="H31" s="218"/>
      <c r="I31" s="221"/>
      <c r="J31" s="230"/>
      <c r="K31" s="221">
        <f>IF(NOT(ISERROR(MATCH(J31,_xlfn.ANCHORARRAY(E42),0))),I44&amp;"Por favor no seleccionar los criterios de impacto",J31)</f>
        <v>0</v>
      </c>
      <c r="L31" s="218"/>
      <c r="M31" s="221"/>
      <c r="N31" s="224"/>
      <c r="O31" s="71">
        <v>2</v>
      </c>
      <c r="P31" s="102"/>
      <c r="Q31" s="72"/>
      <c r="R31" s="73"/>
      <c r="S31" s="73"/>
      <c r="T31" s="74"/>
      <c r="U31" s="73"/>
      <c r="V31" s="73"/>
      <c r="W31" s="73"/>
      <c r="X31" s="75"/>
      <c r="Y31" s="76"/>
      <c r="Z31" s="77"/>
      <c r="AA31" s="76"/>
      <c r="AB31" s="77"/>
      <c r="AC31" s="78"/>
      <c r="AD31" s="79"/>
      <c r="AE31" s="80"/>
      <c r="AF31" s="81"/>
      <c r="AG31" s="82"/>
      <c r="AH31" s="82"/>
      <c r="AI31" s="82"/>
      <c r="AJ31" s="80"/>
      <c r="AK31" s="81"/>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18" hidden="1" customHeight="1">
      <c r="A32" s="184"/>
      <c r="B32" s="175"/>
      <c r="C32" s="175"/>
      <c r="D32" s="175"/>
      <c r="E32" s="187"/>
      <c r="F32" s="175"/>
      <c r="G32" s="233"/>
      <c r="H32" s="218"/>
      <c r="I32" s="221"/>
      <c r="J32" s="230"/>
      <c r="K32" s="221">
        <f>IF(NOT(ISERROR(MATCH(J32,_xlfn.ANCHORARRAY(E43),0))),I45&amp;"Por favor no seleccionar los criterios de impacto",J32)</f>
        <v>0</v>
      </c>
      <c r="L32" s="218"/>
      <c r="M32" s="221"/>
      <c r="N32" s="224"/>
      <c r="O32" s="71">
        <v>3</v>
      </c>
      <c r="P32" s="103"/>
      <c r="Q32" s="72"/>
      <c r="R32" s="73"/>
      <c r="S32" s="73"/>
      <c r="T32" s="74"/>
      <c r="U32" s="73"/>
      <c r="V32" s="73"/>
      <c r="W32" s="73"/>
      <c r="X32" s="75"/>
      <c r="Y32" s="76"/>
      <c r="Z32" s="77"/>
      <c r="AA32" s="76"/>
      <c r="AB32" s="77"/>
      <c r="AC32" s="78"/>
      <c r="AD32" s="79"/>
      <c r="AE32" s="80"/>
      <c r="AF32" s="81"/>
      <c r="AG32" s="82"/>
      <c r="AH32" s="82"/>
      <c r="AI32" s="82"/>
      <c r="AJ32" s="80"/>
      <c r="AK32" s="81"/>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18" hidden="1" customHeight="1">
      <c r="A33" s="184"/>
      <c r="B33" s="175"/>
      <c r="C33" s="175"/>
      <c r="D33" s="175"/>
      <c r="E33" s="187"/>
      <c r="F33" s="175"/>
      <c r="G33" s="233"/>
      <c r="H33" s="218"/>
      <c r="I33" s="221"/>
      <c r="J33" s="230"/>
      <c r="K33" s="221">
        <f>IF(NOT(ISERROR(MATCH(J33,_xlfn.ANCHORARRAY(E44),0))),I46&amp;"Por favor no seleccionar los criterios de impacto",J33)</f>
        <v>0</v>
      </c>
      <c r="L33" s="218"/>
      <c r="M33" s="221"/>
      <c r="N33" s="224"/>
      <c r="O33" s="71">
        <v>4</v>
      </c>
      <c r="P33" s="102"/>
      <c r="Q33" s="72"/>
      <c r="R33" s="73"/>
      <c r="S33" s="73"/>
      <c r="T33" s="74"/>
      <c r="U33" s="73"/>
      <c r="V33" s="73"/>
      <c r="W33" s="73"/>
      <c r="X33" s="75"/>
      <c r="Y33" s="76"/>
      <c r="Z33" s="77"/>
      <c r="AA33" s="76"/>
      <c r="AB33" s="77"/>
      <c r="AC33" s="78"/>
      <c r="AD33" s="79"/>
      <c r="AE33" s="80"/>
      <c r="AF33" s="81"/>
      <c r="AG33" s="82"/>
      <c r="AH33" s="82"/>
      <c r="AI33" s="82"/>
      <c r="AJ33" s="80"/>
      <c r="AK33" s="81"/>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18" hidden="1" customHeight="1">
      <c r="A34" s="184"/>
      <c r="B34" s="175"/>
      <c r="C34" s="175"/>
      <c r="D34" s="175"/>
      <c r="E34" s="187"/>
      <c r="F34" s="175"/>
      <c r="G34" s="233"/>
      <c r="H34" s="218"/>
      <c r="I34" s="221"/>
      <c r="J34" s="230"/>
      <c r="K34" s="221">
        <f>IF(NOT(ISERROR(MATCH(J34,_xlfn.ANCHORARRAY(E45),0))),I47&amp;"Por favor no seleccionar los criterios de impacto",J34)</f>
        <v>0</v>
      </c>
      <c r="L34" s="218"/>
      <c r="M34" s="221"/>
      <c r="N34" s="224"/>
      <c r="O34" s="71">
        <v>5</v>
      </c>
      <c r="P34" s="102"/>
      <c r="Q34" s="72"/>
      <c r="R34" s="73"/>
      <c r="S34" s="73"/>
      <c r="T34" s="74"/>
      <c r="U34" s="73"/>
      <c r="V34" s="73"/>
      <c r="W34" s="73"/>
      <c r="X34" s="75"/>
      <c r="Y34" s="76"/>
      <c r="Z34" s="77"/>
      <c r="AA34" s="76"/>
      <c r="AB34" s="77"/>
      <c r="AC34" s="78"/>
      <c r="AD34" s="79"/>
      <c r="AE34" s="80"/>
      <c r="AF34" s="81"/>
      <c r="AG34" s="82"/>
      <c r="AH34" s="82"/>
      <c r="AI34" s="82"/>
      <c r="AJ34" s="80"/>
      <c r="AK34" s="81"/>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18" hidden="1" customHeight="1">
      <c r="A35" s="185"/>
      <c r="B35" s="176"/>
      <c r="C35" s="176"/>
      <c r="D35" s="176"/>
      <c r="E35" s="188"/>
      <c r="F35" s="176"/>
      <c r="G35" s="234"/>
      <c r="H35" s="219"/>
      <c r="I35" s="222"/>
      <c r="J35" s="231"/>
      <c r="K35" s="222">
        <f>IF(NOT(ISERROR(MATCH(J35,_xlfn.ANCHORARRAY(E46),0))),I48&amp;"Por favor no seleccionar los criterios de impacto",J35)</f>
        <v>0</v>
      </c>
      <c r="L35" s="219"/>
      <c r="M35" s="222"/>
      <c r="N35" s="225"/>
      <c r="O35" s="71">
        <v>6</v>
      </c>
      <c r="P35" s="102"/>
      <c r="Q35" s="72"/>
      <c r="R35" s="73"/>
      <c r="S35" s="73"/>
      <c r="T35" s="74"/>
      <c r="U35" s="73"/>
      <c r="V35" s="73"/>
      <c r="W35" s="73"/>
      <c r="X35" s="75"/>
      <c r="Y35" s="76"/>
      <c r="Z35" s="77"/>
      <c r="AA35" s="76"/>
      <c r="AB35" s="77"/>
      <c r="AC35" s="78"/>
      <c r="AD35" s="79"/>
      <c r="AE35" s="80"/>
      <c r="AF35" s="81"/>
      <c r="AG35" s="82"/>
      <c r="AH35" s="82"/>
      <c r="AI35" s="82"/>
      <c r="AJ35" s="80"/>
      <c r="AK35" s="81"/>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idden="1">
      <c r="A36" s="183">
        <v>5</v>
      </c>
      <c r="B36" s="174"/>
      <c r="C36" s="174"/>
      <c r="D36" s="174"/>
      <c r="E36" s="186"/>
      <c r="F36" s="174"/>
      <c r="G36" s="232"/>
      <c r="H36" s="217" t="str">
        <f>IF(G36&lt;=0,"",IF(G36&lt;=2,"Muy Baja",IF(G36&lt;=24,"Baja",IF(G36&lt;=500,"Media",IF(G36&lt;=5000,"Alta","Muy Alta")))))</f>
        <v/>
      </c>
      <c r="I36" s="220" t="str">
        <f>IF(H36="","",IF(H36="Muy Baja",0.2,IF(H36="Baja",0.4,IF(H36="Media",0.6,IF(H36="Alta",0.8,IF(H36="Muy Alta",1,))))))</f>
        <v/>
      </c>
      <c r="J36" s="229"/>
      <c r="K36" s="220">
        <f>IF(NOT(ISERROR(MATCH(J36,'Tabla Impacto'!$B$225:$B$227,0))),'Tabla Impacto'!$G$227&amp;"Por favor no seleccionar los criterios de impacto(Afectación Económica o presupuestal y Pérdida Reputacional)",J36)</f>
        <v>0</v>
      </c>
      <c r="L36" s="217" t="str">
        <f>IF(OR(K36='Tabla Impacto'!$C$15,K36='Tabla Impacto'!$E$15),"Leve",IF(OR(K36='Tabla Impacto'!$C$16,K36='Tabla Impacto'!$E$16),"Menor",IF(OR(K36='Tabla Impacto'!$C$17,K36='Tabla Impacto'!$E$17),"Moderado",IF(OR(K36='Tabla Impacto'!$C$18,K36='Tabla Impacto'!$E$18),"Mayor",IF(OR(K36='Tabla Impacto'!$C$19,K36='Tabla Impacto'!$E$19),"Catastrófico","")))))</f>
        <v/>
      </c>
      <c r="M36" s="220" t="str">
        <f>IF(L36="","",IF(L36="Leve",0.2,IF(L36="Menor",0.4,IF(L36="Moderado",0.6,IF(L36="Mayor",0.8,IF(L36="Catastrófico",1,))))))</f>
        <v/>
      </c>
      <c r="N36" s="223"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71">
        <v>1</v>
      </c>
      <c r="P36" s="151"/>
      <c r="Q36" s="86"/>
      <c r="R36" s="92"/>
      <c r="S36" s="92"/>
      <c r="T36" s="93"/>
      <c r="U36" s="92"/>
      <c r="V36" s="92"/>
      <c r="W36" s="92"/>
      <c r="X36" s="85"/>
      <c r="Y36" s="94"/>
      <c r="Z36" s="95"/>
      <c r="AA36" s="94"/>
      <c r="AB36" s="95"/>
      <c r="AC36" s="96"/>
      <c r="AD36" s="97"/>
      <c r="AE36" s="89"/>
      <c r="AF36" s="89"/>
      <c r="AG36" s="100"/>
      <c r="AH36" s="100"/>
      <c r="AI36" s="82"/>
      <c r="AJ36" s="80"/>
      <c r="AK36" s="81"/>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ht="18" hidden="1" customHeight="1">
      <c r="A37" s="184"/>
      <c r="B37" s="175"/>
      <c r="C37" s="175"/>
      <c r="D37" s="175"/>
      <c r="E37" s="187"/>
      <c r="F37" s="175"/>
      <c r="G37" s="233"/>
      <c r="H37" s="218"/>
      <c r="I37" s="221"/>
      <c r="J37" s="230"/>
      <c r="K37" s="221">
        <f>IF(NOT(ISERROR(MATCH(J37,_xlfn.ANCHORARRAY(E48),0))),I50&amp;"Por favor no seleccionar los criterios de impacto",J37)</f>
        <v>0</v>
      </c>
      <c r="L37" s="218"/>
      <c r="M37" s="221"/>
      <c r="N37" s="224"/>
      <c r="O37" s="71">
        <v>2</v>
      </c>
      <c r="P37" s="102"/>
      <c r="Q37" s="72"/>
      <c r="R37" s="73"/>
      <c r="S37" s="73"/>
      <c r="T37" s="74"/>
      <c r="U37" s="73"/>
      <c r="V37" s="73"/>
      <c r="W37" s="73"/>
      <c r="X37" s="75"/>
      <c r="Y37" s="76"/>
      <c r="Z37" s="77"/>
      <c r="AA37" s="76"/>
      <c r="AB37" s="77"/>
      <c r="AC37" s="78"/>
      <c r="AD37" s="79"/>
      <c r="AE37" s="80"/>
      <c r="AF37" s="81"/>
      <c r="AG37" s="82"/>
      <c r="AH37" s="82"/>
      <c r="AI37" s="82"/>
      <c r="AJ37" s="80"/>
      <c r="AK37" s="81"/>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t="18" hidden="1" customHeight="1">
      <c r="A38" s="184"/>
      <c r="B38" s="175"/>
      <c r="C38" s="175"/>
      <c r="D38" s="175"/>
      <c r="E38" s="187"/>
      <c r="F38" s="175"/>
      <c r="G38" s="233"/>
      <c r="H38" s="218"/>
      <c r="I38" s="221"/>
      <c r="J38" s="230"/>
      <c r="K38" s="221">
        <f>IF(NOT(ISERROR(MATCH(J38,_xlfn.ANCHORARRAY(E49),0))),I51&amp;"Por favor no seleccionar los criterios de impacto",J38)</f>
        <v>0</v>
      </c>
      <c r="L38" s="218"/>
      <c r="M38" s="221"/>
      <c r="N38" s="224"/>
      <c r="O38" s="71">
        <v>3</v>
      </c>
      <c r="P38" s="103"/>
      <c r="Q38" s="72"/>
      <c r="R38" s="73"/>
      <c r="S38" s="73"/>
      <c r="T38" s="74"/>
      <c r="U38" s="73"/>
      <c r="V38" s="73"/>
      <c r="W38" s="73"/>
      <c r="X38" s="75"/>
      <c r="Y38" s="76"/>
      <c r="Z38" s="77"/>
      <c r="AA38" s="76"/>
      <c r="AB38" s="77"/>
      <c r="AC38" s="78"/>
      <c r="AD38" s="79"/>
      <c r="AE38" s="80"/>
      <c r="AF38" s="81"/>
      <c r="AG38" s="82"/>
      <c r="AH38" s="82"/>
      <c r="AI38" s="82"/>
      <c r="AJ38" s="80"/>
      <c r="AK38" s="81"/>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18" hidden="1" customHeight="1">
      <c r="A39" s="184"/>
      <c r="B39" s="175"/>
      <c r="C39" s="175"/>
      <c r="D39" s="175"/>
      <c r="E39" s="187"/>
      <c r="F39" s="175"/>
      <c r="G39" s="233"/>
      <c r="H39" s="218"/>
      <c r="I39" s="221"/>
      <c r="J39" s="230"/>
      <c r="K39" s="221">
        <f>IF(NOT(ISERROR(MATCH(J39,_xlfn.ANCHORARRAY(E50),0))),I52&amp;"Por favor no seleccionar los criterios de impacto",J39)</f>
        <v>0</v>
      </c>
      <c r="L39" s="218"/>
      <c r="M39" s="221"/>
      <c r="N39" s="224"/>
      <c r="O39" s="71">
        <v>4</v>
      </c>
      <c r="P39" s="102"/>
      <c r="Q39" s="72"/>
      <c r="R39" s="73"/>
      <c r="S39" s="73"/>
      <c r="T39" s="74"/>
      <c r="U39" s="73"/>
      <c r="V39" s="73"/>
      <c r="W39" s="73"/>
      <c r="X39" s="75"/>
      <c r="Y39" s="76"/>
      <c r="Z39" s="77"/>
      <c r="AA39" s="76"/>
      <c r="AB39" s="77"/>
      <c r="AC39" s="78"/>
      <c r="AD39" s="79"/>
      <c r="AE39" s="80"/>
      <c r="AF39" s="81"/>
      <c r="AG39" s="82"/>
      <c r="AH39" s="82"/>
      <c r="AI39" s="82"/>
      <c r="AJ39" s="80"/>
      <c r="AK39" s="81"/>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t="18" hidden="1" customHeight="1">
      <c r="A40" s="184"/>
      <c r="B40" s="175"/>
      <c r="C40" s="175"/>
      <c r="D40" s="175"/>
      <c r="E40" s="187"/>
      <c r="F40" s="175"/>
      <c r="G40" s="233"/>
      <c r="H40" s="218"/>
      <c r="I40" s="221"/>
      <c r="J40" s="230"/>
      <c r="K40" s="221">
        <f>IF(NOT(ISERROR(MATCH(J40,_xlfn.ANCHORARRAY(E51),0))),I53&amp;"Por favor no seleccionar los criterios de impacto",J40)</f>
        <v>0</v>
      </c>
      <c r="L40" s="218"/>
      <c r="M40" s="221"/>
      <c r="N40" s="224"/>
      <c r="O40" s="71">
        <v>5</v>
      </c>
      <c r="P40" s="102"/>
      <c r="Q40" s="72"/>
      <c r="R40" s="73"/>
      <c r="S40" s="73"/>
      <c r="T40" s="74"/>
      <c r="U40" s="73"/>
      <c r="V40" s="73"/>
      <c r="W40" s="73"/>
      <c r="X40" s="75"/>
      <c r="Y40" s="76"/>
      <c r="Z40" s="77"/>
      <c r="AA40" s="76"/>
      <c r="AB40" s="77"/>
      <c r="AC40" s="78"/>
      <c r="AD40" s="79"/>
      <c r="AE40" s="80"/>
      <c r="AF40" s="81"/>
      <c r="AG40" s="82"/>
      <c r="AH40" s="82"/>
      <c r="AI40" s="82"/>
      <c r="AJ40" s="80"/>
      <c r="AK40" s="81"/>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t="18" hidden="1" customHeight="1">
      <c r="A41" s="185"/>
      <c r="B41" s="176"/>
      <c r="C41" s="176"/>
      <c r="D41" s="176"/>
      <c r="E41" s="188"/>
      <c r="F41" s="176"/>
      <c r="G41" s="234"/>
      <c r="H41" s="219"/>
      <c r="I41" s="222"/>
      <c r="J41" s="231"/>
      <c r="K41" s="222">
        <f>IF(NOT(ISERROR(MATCH(J41,_xlfn.ANCHORARRAY(E52),0))),I54&amp;"Por favor no seleccionar los criterios de impacto",J41)</f>
        <v>0</v>
      </c>
      <c r="L41" s="219"/>
      <c r="M41" s="222"/>
      <c r="N41" s="225"/>
      <c r="O41" s="71">
        <v>6</v>
      </c>
      <c r="P41" s="102"/>
      <c r="Q41" s="72"/>
      <c r="R41" s="73"/>
      <c r="S41" s="73"/>
      <c r="T41" s="74"/>
      <c r="U41" s="73"/>
      <c r="V41" s="73"/>
      <c r="W41" s="73"/>
      <c r="X41" s="75"/>
      <c r="Y41" s="76"/>
      <c r="Z41" s="77"/>
      <c r="AA41" s="76"/>
      <c r="AB41" s="77"/>
      <c r="AC41" s="78"/>
      <c r="AD41" s="79"/>
      <c r="AE41" s="80"/>
      <c r="AF41" s="81"/>
      <c r="AG41" s="82"/>
      <c r="AH41" s="82"/>
      <c r="AI41" s="82"/>
      <c r="AJ41" s="80"/>
      <c r="AK41" s="81"/>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idden="1">
      <c r="A42" s="183">
        <v>6</v>
      </c>
      <c r="B42" s="174"/>
      <c r="C42" s="174"/>
      <c r="D42" s="174"/>
      <c r="E42" s="186"/>
      <c r="F42" s="174"/>
      <c r="G42" s="232"/>
      <c r="H42" s="217" t="str">
        <f>IF(G42&lt;=0,"",IF(G42&lt;=2,"Muy Baja",IF(G42&lt;=24,"Baja",IF(G42&lt;=500,"Media",IF(G42&lt;=5000,"Alta","Muy Alta")))))</f>
        <v/>
      </c>
      <c r="I42" s="220" t="str">
        <f>IF(H42="","",IF(H42="Muy Baja",0.2,IF(H42="Baja",0.4,IF(H42="Media",0.6,IF(H42="Alta",0.8,IF(H42="Muy Alta",1,))))))</f>
        <v/>
      </c>
      <c r="J42" s="229"/>
      <c r="K42" s="220">
        <f>IF(NOT(ISERROR(MATCH(J42,'Tabla Impacto'!$B$225:$B$227,0))),'Tabla Impacto'!$G$227&amp;"Por favor no seleccionar los criterios de impacto(Afectación Económica o presupuestal y Pérdida Reputacional)",J42)</f>
        <v>0</v>
      </c>
      <c r="L42" s="217" t="str">
        <f>IF(OR(K42='Tabla Impacto'!$C$15,K42='Tabla Impacto'!$E$15),"Leve",IF(OR(K42='Tabla Impacto'!$C$16,K42='Tabla Impacto'!$E$16),"Menor",IF(OR(K42='Tabla Impacto'!$C$17,K42='Tabla Impacto'!$E$17),"Moderado",IF(OR(K42='Tabla Impacto'!$C$18,K42='Tabla Impacto'!$E$18),"Mayor",IF(OR(K42='Tabla Impacto'!$C$19,K42='Tabla Impacto'!$E$19),"Catastrófico","")))))</f>
        <v/>
      </c>
      <c r="M42" s="220" t="str">
        <f>IF(L42="","",IF(L42="Leve",0.2,IF(L42="Menor",0.4,IF(L42="Moderado",0.6,IF(L42="Mayor",0.8,IF(L42="Catastrófico",1,))))))</f>
        <v/>
      </c>
      <c r="N42" s="223"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6">
        <v>1</v>
      </c>
      <c r="P42" s="102"/>
      <c r="Q42" s="86"/>
      <c r="R42" s="92"/>
      <c r="S42" s="92"/>
      <c r="T42" s="93"/>
      <c r="U42" s="92"/>
      <c r="V42" s="92"/>
      <c r="W42" s="92"/>
      <c r="X42" s="85"/>
      <c r="Y42" s="94"/>
      <c r="Z42" s="95"/>
      <c r="AA42" s="94"/>
      <c r="AB42" s="95"/>
      <c r="AC42" s="96"/>
      <c r="AD42" s="79"/>
      <c r="AE42" s="98"/>
      <c r="AF42" s="89"/>
      <c r="AG42" s="100"/>
      <c r="AH42" s="100"/>
      <c r="AI42" s="82"/>
      <c r="AJ42" s="80"/>
      <c r="AK42" s="81"/>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18" hidden="1" customHeight="1">
      <c r="A43" s="184"/>
      <c r="B43" s="175"/>
      <c r="C43" s="175"/>
      <c r="D43" s="175"/>
      <c r="E43" s="187"/>
      <c r="F43" s="175"/>
      <c r="G43" s="233"/>
      <c r="H43" s="218"/>
      <c r="I43" s="221"/>
      <c r="J43" s="230"/>
      <c r="K43" s="221">
        <f>IF(NOT(ISERROR(MATCH(J43,_xlfn.ANCHORARRAY(E54),0))),I56&amp;"Por favor no seleccionar los criterios de impacto",J43)</f>
        <v>0</v>
      </c>
      <c r="L43" s="218"/>
      <c r="M43" s="221"/>
      <c r="N43" s="224"/>
      <c r="O43" s="71">
        <v>2</v>
      </c>
      <c r="P43" s="102"/>
      <c r="Q43" s="72"/>
      <c r="R43" s="73"/>
      <c r="S43" s="73"/>
      <c r="T43" s="74"/>
      <c r="U43" s="73"/>
      <c r="V43" s="73"/>
      <c r="W43" s="73"/>
      <c r="X43" s="75"/>
      <c r="Y43" s="76"/>
      <c r="Z43" s="77"/>
      <c r="AA43" s="76"/>
      <c r="AB43" s="77"/>
      <c r="AC43" s="78"/>
      <c r="AD43" s="79"/>
      <c r="AE43" s="80"/>
      <c r="AF43" s="81"/>
      <c r="AG43" s="82"/>
      <c r="AH43" s="82"/>
      <c r="AI43" s="82"/>
      <c r="AJ43" s="80"/>
      <c r="AK43" s="81"/>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t="18" hidden="1" customHeight="1">
      <c r="A44" s="184"/>
      <c r="B44" s="175"/>
      <c r="C44" s="175"/>
      <c r="D44" s="175"/>
      <c r="E44" s="187"/>
      <c r="F44" s="175"/>
      <c r="G44" s="233"/>
      <c r="H44" s="218"/>
      <c r="I44" s="221"/>
      <c r="J44" s="230"/>
      <c r="K44" s="221">
        <f>IF(NOT(ISERROR(MATCH(J44,_xlfn.ANCHORARRAY(E55),0))),I57&amp;"Por favor no seleccionar los criterios de impacto",J44)</f>
        <v>0</v>
      </c>
      <c r="L44" s="218"/>
      <c r="M44" s="221"/>
      <c r="N44" s="224"/>
      <c r="O44" s="71">
        <v>3</v>
      </c>
      <c r="P44" s="103"/>
      <c r="Q44" s="72"/>
      <c r="R44" s="73"/>
      <c r="S44" s="73"/>
      <c r="T44" s="74"/>
      <c r="U44" s="73"/>
      <c r="V44" s="73"/>
      <c r="W44" s="73"/>
      <c r="X44" s="75"/>
      <c r="Y44" s="76"/>
      <c r="Z44" s="77"/>
      <c r="AA44" s="76"/>
      <c r="AB44" s="77"/>
      <c r="AC44" s="78"/>
      <c r="AD44" s="79"/>
      <c r="AE44" s="80"/>
      <c r="AF44" s="81"/>
      <c r="AG44" s="82"/>
      <c r="AH44" s="82"/>
      <c r="AI44" s="82"/>
      <c r="AJ44" s="80"/>
      <c r="AK44" s="81"/>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18" hidden="1" customHeight="1">
      <c r="A45" s="184"/>
      <c r="B45" s="175"/>
      <c r="C45" s="175"/>
      <c r="D45" s="175"/>
      <c r="E45" s="187"/>
      <c r="F45" s="175"/>
      <c r="G45" s="233"/>
      <c r="H45" s="218"/>
      <c r="I45" s="221"/>
      <c r="J45" s="230"/>
      <c r="K45" s="221">
        <f>IF(NOT(ISERROR(MATCH(J45,_xlfn.ANCHORARRAY(E56),0))),I58&amp;"Por favor no seleccionar los criterios de impacto",J45)</f>
        <v>0</v>
      </c>
      <c r="L45" s="218"/>
      <c r="M45" s="221"/>
      <c r="N45" s="224"/>
      <c r="O45" s="71">
        <v>4</v>
      </c>
      <c r="P45" s="102"/>
      <c r="Q45" s="72"/>
      <c r="R45" s="73"/>
      <c r="S45" s="73"/>
      <c r="T45" s="74"/>
      <c r="U45" s="73"/>
      <c r="V45" s="73"/>
      <c r="W45" s="73"/>
      <c r="X45" s="75"/>
      <c r="Y45" s="76"/>
      <c r="Z45" s="77"/>
      <c r="AA45" s="76"/>
      <c r="AB45" s="77"/>
      <c r="AC45" s="78"/>
      <c r="AD45" s="79"/>
      <c r="AE45" s="80"/>
      <c r="AF45" s="81"/>
      <c r="AG45" s="82"/>
      <c r="AH45" s="82"/>
      <c r="AI45" s="82"/>
      <c r="AJ45" s="80"/>
      <c r="AK45" s="81"/>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t="18" hidden="1" customHeight="1">
      <c r="A46" s="184"/>
      <c r="B46" s="175"/>
      <c r="C46" s="175"/>
      <c r="D46" s="175"/>
      <c r="E46" s="187"/>
      <c r="F46" s="175"/>
      <c r="G46" s="233"/>
      <c r="H46" s="218"/>
      <c r="I46" s="221"/>
      <c r="J46" s="230"/>
      <c r="K46" s="221">
        <f>IF(NOT(ISERROR(MATCH(J46,_xlfn.ANCHORARRAY(E57),0))),I59&amp;"Por favor no seleccionar los criterios de impacto",J46)</f>
        <v>0</v>
      </c>
      <c r="L46" s="218"/>
      <c r="M46" s="221"/>
      <c r="N46" s="224"/>
      <c r="O46" s="71">
        <v>5</v>
      </c>
      <c r="P46" s="102"/>
      <c r="Q46" s="72"/>
      <c r="R46" s="73"/>
      <c r="S46" s="73"/>
      <c r="T46" s="74"/>
      <c r="U46" s="73"/>
      <c r="V46" s="73"/>
      <c r="W46" s="73"/>
      <c r="X46" s="75"/>
      <c r="Y46" s="76"/>
      <c r="Z46" s="77"/>
      <c r="AA46" s="76"/>
      <c r="AB46" s="77"/>
      <c r="AC46" s="78"/>
      <c r="AD46" s="79"/>
      <c r="AE46" s="80"/>
      <c r="AF46" s="81"/>
      <c r="AG46" s="82"/>
      <c r="AH46" s="82"/>
      <c r="AI46" s="82"/>
      <c r="AJ46" s="80"/>
      <c r="AK46" s="81"/>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t="18" hidden="1" customHeight="1">
      <c r="A47" s="185"/>
      <c r="B47" s="176"/>
      <c r="C47" s="176"/>
      <c r="D47" s="176"/>
      <c r="E47" s="188"/>
      <c r="F47" s="176"/>
      <c r="G47" s="234"/>
      <c r="H47" s="219"/>
      <c r="I47" s="222"/>
      <c r="J47" s="231"/>
      <c r="K47" s="222">
        <f>IF(NOT(ISERROR(MATCH(J47,_xlfn.ANCHORARRAY(E58),0))),I60&amp;"Por favor no seleccionar los criterios de impacto",J47)</f>
        <v>0</v>
      </c>
      <c r="L47" s="219"/>
      <c r="M47" s="222"/>
      <c r="N47" s="225"/>
      <c r="O47" s="71">
        <v>6</v>
      </c>
      <c r="P47" s="102"/>
      <c r="Q47" s="72"/>
      <c r="R47" s="73"/>
      <c r="S47" s="73"/>
      <c r="T47" s="74"/>
      <c r="U47" s="73"/>
      <c r="V47" s="73"/>
      <c r="W47" s="73"/>
      <c r="X47" s="75"/>
      <c r="Y47" s="76"/>
      <c r="Z47" s="77"/>
      <c r="AA47" s="76"/>
      <c r="AB47" s="77"/>
      <c r="AC47" s="78"/>
      <c r="AD47" s="79"/>
      <c r="AE47" s="80"/>
      <c r="AF47" s="81"/>
      <c r="AG47" s="82"/>
      <c r="AH47" s="82"/>
      <c r="AI47" s="82"/>
      <c r="AJ47" s="80"/>
      <c r="AK47" s="81"/>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idden="1">
      <c r="A48" s="183">
        <v>7</v>
      </c>
      <c r="B48" s="174"/>
      <c r="C48" s="274"/>
      <c r="D48" s="174"/>
      <c r="E48" s="235"/>
      <c r="F48" s="253"/>
      <c r="G48" s="256"/>
      <c r="H48" s="244" t="str">
        <f>IF(G48&lt;=0,"",IF(G48&lt;=2,"Muy Baja",IF(G48&lt;=24,"Baja",IF(G48&lt;=500,"Media",IF(G48&lt;=5000,"Alta","Muy Alta")))))</f>
        <v/>
      </c>
      <c r="I48" s="241" t="str">
        <f>IF(H48="","",IF(H48="Muy Baja",0.2,IF(H48="Baja",0.4,IF(H48="Media",0.6,IF(H48="Alta",0.8,IF(H48="Muy Alta",1,))))))</f>
        <v/>
      </c>
      <c r="J48" s="238"/>
      <c r="K48" s="241">
        <f>IF(NOT(ISERROR(MATCH(J48,'Tabla Impacto'!$B$225:$B$227,0))),'Tabla Impacto'!$G$227&amp;"Por favor no seleccionar los criterios de impacto(Afectación Económica o presupuestal y Pérdida Reputacional)",J48)</f>
        <v>0</v>
      </c>
      <c r="L48" s="244" t="str">
        <f>IF(OR(K48='Tabla Impacto'!$C$15,K48='Tabla Impacto'!$E$15),"Leve",IF(OR(K48='Tabla Impacto'!$C$16,K48='Tabla Impacto'!$E$16),"Menor",IF(OR(K48='Tabla Impacto'!$C$17,K48='Tabla Impacto'!$E$17),"Moderado",IF(OR(K48='Tabla Impacto'!$C$18,K48='Tabla Impacto'!$E$18),"Mayor",IF(OR(K48='Tabla Impacto'!$C$19,K48='Tabla Impacto'!$E$19),"Catastrófico","")))))</f>
        <v/>
      </c>
      <c r="M48" s="241" t="str">
        <f>IF(L48="","",IF(L48="Leve",0.2,IF(L48="Menor",0.4,IF(L48="Moderado",0.6,IF(L48="Mayor",0.8,IF(L48="Catastrófico",1,))))))</f>
        <v/>
      </c>
      <c r="N48" s="250"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71">
        <v>1</v>
      </c>
      <c r="P48" s="102"/>
      <c r="Q48" s="86"/>
      <c r="R48" s="92"/>
      <c r="S48" s="92"/>
      <c r="T48" s="93"/>
      <c r="U48" s="92"/>
      <c r="V48" s="92"/>
      <c r="W48" s="92"/>
      <c r="X48" s="85"/>
      <c r="Y48" s="94"/>
      <c r="Z48" s="95"/>
      <c r="AA48" s="94"/>
      <c r="AB48" s="95"/>
      <c r="AC48" s="96"/>
      <c r="AD48" s="97"/>
      <c r="AE48" s="152"/>
      <c r="AF48" s="89"/>
      <c r="AG48" s="100"/>
      <c r="AH48" s="100"/>
      <c r="AI48" s="82"/>
      <c r="AJ48" s="80"/>
      <c r="AK48" s="81"/>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18" hidden="1" customHeight="1">
      <c r="A49" s="184"/>
      <c r="B49" s="175"/>
      <c r="C49" s="275"/>
      <c r="D49" s="175"/>
      <c r="E49" s="236"/>
      <c r="F49" s="254"/>
      <c r="G49" s="257"/>
      <c r="H49" s="245"/>
      <c r="I49" s="242"/>
      <c r="J49" s="239"/>
      <c r="K49" s="242">
        <f>IF(NOT(ISERROR(MATCH(J49,_xlfn.ANCHORARRAY(E60),0))),I62&amp;"Por favor no seleccionar los criterios de impacto",J49)</f>
        <v>0</v>
      </c>
      <c r="L49" s="245"/>
      <c r="M49" s="242"/>
      <c r="N49" s="251"/>
      <c r="O49" s="71">
        <v>2</v>
      </c>
      <c r="P49" s="102"/>
      <c r="Q49" s="86"/>
      <c r="R49" s="92"/>
      <c r="S49" s="92"/>
      <c r="T49" s="93"/>
      <c r="U49" s="92"/>
      <c r="V49" s="92"/>
      <c r="W49" s="92"/>
      <c r="X49" s="85"/>
      <c r="Y49" s="94"/>
      <c r="Z49" s="95"/>
      <c r="AA49" s="94"/>
      <c r="AB49" s="95"/>
      <c r="AC49" s="96"/>
      <c r="AD49" s="97"/>
      <c r="AE49" s="80"/>
      <c r="AF49" s="81"/>
      <c r="AG49" s="82"/>
      <c r="AH49" s="82"/>
      <c r="AI49" s="82"/>
      <c r="AJ49" s="80"/>
      <c r="AK49" s="81"/>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18" hidden="1" customHeight="1">
      <c r="A50" s="184"/>
      <c r="B50" s="175"/>
      <c r="C50" s="275"/>
      <c r="D50" s="175"/>
      <c r="E50" s="236"/>
      <c r="F50" s="254"/>
      <c r="G50" s="257"/>
      <c r="H50" s="245"/>
      <c r="I50" s="242"/>
      <c r="J50" s="239"/>
      <c r="K50" s="242">
        <f>IF(NOT(ISERROR(MATCH(J50,_xlfn.ANCHORARRAY(E61),0))),I63&amp;"Por favor no seleccionar los criterios de impacto",J50)</f>
        <v>0</v>
      </c>
      <c r="L50" s="245"/>
      <c r="M50" s="242"/>
      <c r="N50" s="251"/>
      <c r="O50" s="71">
        <v>3</v>
      </c>
      <c r="P50" s="103"/>
      <c r="Q50" s="72"/>
      <c r="R50" s="73"/>
      <c r="S50" s="73"/>
      <c r="T50" s="74"/>
      <c r="U50" s="73"/>
      <c r="V50" s="73"/>
      <c r="W50" s="73"/>
      <c r="X50" s="75"/>
      <c r="Y50" s="76"/>
      <c r="Z50" s="77"/>
      <c r="AA50" s="76"/>
      <c r="AB50" s="77"/>
      <c r="AC50" s="78"/>
      <c r="AD50" s="79"/>
      <c r="AE50" s="80"/>
      <c r="AF50" s="81"/>
      <c r="AG50" s="82"/>
      <c r="AH50" s="82"/>
      <c r="AI50" s="82"/>
      <c r="AJ50" s="80"/>
      <c r="AK50" s="81"/>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18" hidden="1" customHeight="1">
      <c r="A51" s="184"/>
      <c r="B51" s="175"/>
      <c r="C51" s="275"/>
      <c r="D51" s="175"/>
      <c r="E51" s="236"/>
      <c r="F51" s="254"/>
      <c r="G51" s="257"/>
      <c r="H51" s="245"/>
      <c r="I51" s="242"/>
      <c r="J51" s="239"/>
      <c r="K51" s="242">
        <f>IF(NOT(ISERROR(MATCH(J51,_xlfn.ANCHORARRAY(E62),0))),I64&amp;"Por favor no seleccionar los criterios de impacto",J51)</f>
        <v>0</v>
      </c>
      <c r="L51" s="245"/>
      <c r="M51" s="242"/>
      <c r="N51" s="251"/>
      <c r="O51" s="71">
        <v>4</v>
      </c>
      <c r="P51" s="102"/>
      <c r="Q51" s="72"/>
      <c r="R51" s="73"/>
      <c r="S51" s="73"/>
      <c r="T51" s="74"/>
      <c r="U51" s="73"/>
      <c r="V51" s="73"/>
      <c r="W51" s="73"/>
      <c r="X51" s="75"/>
      <c r="Y51" s="76"/>
      <c r="Z51" s="77"/>
      <c r="AA51" s="76"/>
      <c r="AB51" s="77"/>
      <c r="AC51" s="78"/>
      <c r="AD51" s="79"/>
      <c r="AE51" s="80"/>
      <c r="AF51" s="81"/>
      <c r="AG51" s="82"/>
      <c r="AH51" s="82"/>
      <c r="AI51" s="82"/>
      <c r="AJ51" s="80"/>
      <c r="AK51" s="81"/>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18" hidden="1" customHeight="1">
      <c r="A52" s="184"/>
      <c r="B52" s="175"/>
      <c r="C52" s="275"/>
      <c r="D52" s="175"/>
      <c r="E52" s="236"/>
      <c r="F52" s="254"/>
      <c r="G52" s="257"/>
      <c r="H52" s="245"/>
      <c r="I52" s="242"/>
      <c r="J52" s="239"/>
      <c r="K52" s="242">
        <f>IF(NOT(ISERROR(MATCH(J52,_xlfn.ANCHORARRAY(E63),0))),I65&amp;"Por favor no seleccionar los criterios de impacto",J52)</f>
        <v>0</v>
      </c>
      <c r="L52" s="245"/>
      <c r="M52" s="242"/>
      <c r="N52" s="251"/>
      <c r="O52" s="71">
        <v>5</v>
      </c>
      <c r="P52" s="102"/>
      <c r="Q52" s="72"/>
      <c r="R52" s="73"/>
      <c r="S52" s="73"/>
      <c r="T52" s="74"/>
      <c r="U52" s="73"/>
      <c r="V52" s="73"/>
      <c r="W52" s="73"/>
      <c r="X52" s="75"/>
      <c r="Y52" s="76"/>
      <c r="Z52" s="77"/>
      <c r="AA52" s="76"/>
      <c r="AB52" s="77"/>
      <c r="AC52" s="78"/>
      <c r="AD52" s="79"/>
      <c r="AE52" s="80"/>
      <c r="AF52" s="81"/>
      <c r="AG52" s="82"/>
      <c r="AH52" s="82"/>
      <c r="AI52" s="82"/>
      <c r="AJ52" s="80"/>
      <c r="AK52" s="81"/>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18" hidden="1" customHeight="1">
      <c r="A53" s="185"/>
      <c r="B53" s="176"/>
      <c r="C53" s="276"/>
      <c r="D53" s="176"/>
      <c r="E53" s="237"/>
      <c r="F53" s="255"/>
      <c r="G53" s="258"/>
      <c r="H53" s="246"/>
      <c r="I53" s="243"/>
      <c r="J53" s="240"/>
      <c r="K53" s="243">
        <f>IF(NOT(ISERROR(MATCH(J53,_xlfn.ANCHORARRAY(E64),0))),I66&amp;"Por favor no seleccionar los criterios de impacto",J53)</f>
        <v>0</v>
      </c>
      <c r="L53" s="246"/>
      <c r="M53" s="243"/>
      <c r="N53" s="252"/>
      <c r="O53" s="71">
        <v>6</v>
      </c>
      <c r="P53" s="102"/>
      <c r="Q53" s="72"/>
      <c r="R53" s="73"/>
      <c r="S53" s="73"/>
      <c r="T53" s="74"/>
      <c r="U53" s="73"/>
      <c r="V53" s="73"/>
      <c r="W53" s="73"/>
      <c r="X53" s="75"/>
      <c r="Y53" s="76"/>
      <c r="Z53" s="77"/>
      <c r="AA53" s="76"/>
      <c r="AB53" s="77"/>
      <c r="AC53" s="78"/>
      <c r="AD53" s="79"/>
      <c r="AE53" s="80"/>
      <c r="AF53" s="81"/>
      <c r="AG53" s="82"/>
      <c r="AH53" s="82"/>
      <c r="AI53" s="82"/>
      <c r="AJ53" s="80"/>
      <c r="AK53" s="81"/>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idden="1">
      <c r="A54" s="183">
        <v>8</v>
      </c>
      <c r="B54" s="174"/>
      <c r="C54" s="174"/>
      <c r="D54" s="174"/>
      <c r="E54" s="186"/>
      <c r="F54" s="174"/>
      <c r="G54" s="232"/>
      <c r="H54" s="217" t="str">
        <f>IF(G54&lt;=0,"",IF(G54&lt;=2,"Muy Baja",IF(G54&lt;=24,"Baja",IF(G54&lt;=500,"Media",IF(G54&lt;=5000,"Alta","Muy Alta")))))</f>
        <v/>
      </c>
      <c r="I54" s="220" t="str">
        <f>IF(H54="","",IF(H54="Muy Baja",0.2,IF(H54="Baja",0.4,IF(H54="Media",0.6,IF(H54="Alta",0.8,IF(H54="Muy Alta",1,))))))</f>
        <v/>
      </c>
      <c r="J54" s="229"/>
      <c r="K54" s="220"/>
      <c r="L54" s="217"/>
      <c r="M54" s="220"/>
      <c r="N54" s="223"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6">
        <v>1</v>
      </c>
      <c r="P54" s="102"/>
      <c r="Q54" s="86"/>
      <c r="R54" s="92"/>
      <c r="S54" s="92"/>
      <c r="T54" s="93"/>
      <c r="U54" s="92"/>
      <c r="V54" s="92"/>
      <c r="W54" s="92"/>
      <c r="X54" s="85"/>
      <c r="Y54" s="94"/>
      <c r="Z54" s="95"/>
      <c r="AA54" s="94"/>
      <c r="AB54" s="95"/>
      <c r="AC54" s="96"/>
      <c r="AD54" s="97"/>
      <c r="AE54" s="80"/>
      <c r="AF54" s="89"/>
      <c r="AG54" s="100"/>
      <c r="AH54" s="100"/>
      <c r="AI54" s="82"/>
      <c r="AJ54" s="80"/>
      <c r="AK54" s="81"/>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18" hidden="1" customHeight="1">
      <c r="A55" s="184"/>
      <c r="B55" s="175"/>
      <c r="C55" s="175"/>
      <c r="D55" s="175"/>
      <c r="E55" s="187"/>
      <c r="F55" s="175"/>
      <c r="G55" s="233"/>
      <c r="H55" s="218"/>
      <c r="I55" s="221"/>
      <c r="J55" s="230"/>
      <c r="K55" s="221"/>
      <c r="L55" s="218"/>
      <c r="M55" s="221"/>
      <c r="N55" s="224"/>
      <c r="O55" s="6">
        <v>2</v>
      </c>
      <c r="P55" s="102"/>
      <c r="Q55" s="72"/>
      <c r="R55" s="73"/>
      <c r="S55" s="73"/>
      <c r="T55" s="74"/>
      <c r="U55" s="73"/>
      <c r="V55" s="73"/>
      <c r="W55" s="73"/>
      <c r="X55" s="75"/>
      <c r="Y55" s="76"/>
      <c r="Z55" s="77"/>
      <c r="AA55" s="76"/>
      <c r="AB55" s="77"/>
      <c r="AC55" s="78"/>
      <c r="AD55" s="79"/>
      <c r="AE55" s="80"/>
      <c r="AF55" s="81"/>
      <c r="AG55" s="82"/>
      <c r="AH55" s="82"/>
      <c r="AI55" s="82"/>
      <c r="AJ55" s="80"/>
      <c r="AK55" s="81"/>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18" hidden="1" customHeight="1">
      <c r="A56" s="184"/>
      <c r="B56" s="175"/>
      <c r="C56" s="175"/>
      <c r="D56" s="175"/>
      <c r="E56" s="187"/>
      <c r="F56" s="175"/>
      <c r="G56" s="233"/>
      <c r="H56" s="218"/>
      <c r="I56" s="221"/>
      <c r="J56" s="230"/>
      <c r="K56" s="221"/>
      <c r="L56" s="218"/>
      <c r="M56" s="221"/>
      <c r="N56" s="224"/>
      <c r="O56" s="6">
        <v>3</v>
      </c>
      <c r="P56" s="103"/>
      <c r="Q56" s="72"/>
      <c r="R56" s="73"/>
      <c r="S56" s="73"/>
      <c r="T56" s="74"/>
      <c r="U56" s="73"/>
      <c r="V56" s="73"/>
      <c r="W56" s="73"/>
      <c r="X56" s="75"/>
      <c r="Y56" s="76"/>
      <c r="Z56" s="77"/>
      <c r="AA56" s="76"/>
      <c r="AB56" s="77"/>
      <c r="AC56" s="78"/>
      <c r="AD56" s="79"/>
      <c r="AE56" s="80"/>
      <c r="AF56" s="81"/>
      <c r="AG56" s="82"/>
      <c r="AH56" s="82"/>
      <c r="AI56" s="82"/>
      <c r="AJ56" s="80"/>
      <c r="AK56" s="81"/>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18" hidden="1" customHeight="1">
      <c r="A57" s="184"/>
      <c r="B57" s="175"/>
      <c r="C57" s="175"/>
      <c r="D57" s="175"/>
      <c r="E57" s="187"/>
      <c r="F57" s="175"/>
      <c r="G57" s="233"/>
      <c r="H57" s="218"/>
      <c r="I57" s="221"/>
      <c r="J57" s="230"/>
      <c r="K57" s="221"/>
      <c r="L57" s="218"/>
      <c r="M57" s="221"/>
      <c r="N57" s="224"/>
      <c r="O57" s="6">
        <v>4</v>
      </c>
      <c r="P57" s="102"/>
      <c r="Q57" s="72"/>
      <c r="R57" s="73"/>
      <c r="S57" s="73"/>
      <c r="T57" s="74"/>
      <c r="U57" s="73"/>
      <c r="V57" s="73"/>
      <c r="W57" s="73"/>
      <c r="X57" s="75"/>
      <c r="Y57" s="76"/>
      <c r="Z57" s="77"/>
      <c r="AA57" s="76"/>
      <c r="AB57" s="77"/>
      <c r="AC57" s="78"/>
      <c r="AD57" s="79"/>
      <c r="AE57" s="80"/>
      <c r="AF57" s="81"/>
      <c r="AG57" s="82"/>
      <c r="AH57" s="82"/>
      <c r="AI57" s="82"/>
      <c r="AJ57" s="80"/>
      <c r="AK57" s="81"/>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18" hidden="1" customHeight="1">
      <c r="A58" s="184"/>
      <c r="B58" s="175"/>
      <c r="C58" s="175"/>
      <c r="D58" s="175"/>
      <c r="E58" s="187"/>
      <c r="F58" s="175"/>
      <c r="G58" s="233"/>
      <c r="H58" s="218"/>
      <c r="I58" s="221"/>
      <c r="J58" s="230"/>
      <c r="K58" s="221"/>
      <c r="L58" s="218"/>
      <c r="M58" s="221"/>
      <c r="N58" s="224"/>
      <c r="O58" s="6">
        <v>5</v>
      </c>
      <c r="P58" s="102"/>
      <c r="Q58" s="72"/>
      <c r="R58" s="73"/>
      <c r="S58" s="73"/>
      <c r="T58" s="74"/>
      <c r="U58" s="73"/>
      <c r="V58" s="73"/>
      <c r="W58" s="73"/>
      <c r="X58" s="75"/>
      <c r="Y58" s="76"/>
      <c r="Z58" s="77"/>
      <c r="AA58" s="76"/>
      <c r="AB58" s="77"/>
      <c r="AC58" s="78"/>
      <c r="AD58" s="79"/>
      <c r="AE58" s="80"/>
      <c r="AF58" s="81"/>
      <c r="AG58" s="82"/>
      <c r="AH58" s="82"/>
      <c r="AI58" s="82"/>
      <c r="AJ58" s="80"/>
      <c r="AK58" s="81"/>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18" hidden="1" customHeight="1">
      <c r="A59" s="185"/>
      <c r="B59" s="176"/>
      <c r="C59" s="176"/>
      <c r="D59" s="176"/>
      <c r="E59" s="188"/>
      <c r="F59" s="176"/>
      <c r="G59" s="234"/>
      <c r="H59" s="219"/>
      <c r="I59" s="222"/>
      <c r="J59" s="231"/>
      <c r="K59" s="222"/>
      <c r="L59" s="219"/>
      <c r="M59" s="222"/>
      <c r="N59" s="225"/>
      <c r="O59" s="6">
        <v>6</v>
      </c>
      <c r="P59" s="102"/>
      <c r="Q59" s="72"/>
      <c r="R59" s="73"/>
      <c r="S59" s="73"/>
      <c r="T59" s="74"/>
      <c r="U59" s="73"/>
      <c r="V59" s="73"/>
      <c r="W59" s="73"/>
      <c r="X59" s="75"/>
      <c r="Y59" s="76"/>
      <c r="Z59" s="77"/>
      <c r="AA59" s="76"/>
      <c r="AB59" s="77"/>
      <c r="AC59" s="78"/>
      <c r="AD59" s="79"/>
      <c r="AE59" s="80"/>
      <c r="AF59" s="81"/>
      <c r="AG59" s="82"/>
      <c r="AH59" s="82"/>
      <c r="AI59" s="82"/>
      <c r="AJ59" s="80"/>
      <c r="AK59" s="81"/>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idden="1">
      <c r="A60" s="183">
        <v>9</v>
      </c>
      <c r="B60" s="174"/>
      <c r="C60" s="174"/>
      <c r="D60" s="174"/>
      <c r="E60" s="186"/>
      <c r="F60" s="174"/>
      <c r="G60" s="232"/>
      <c r="H60" s="217" t="str">
        <f>IF(G60&lt;=0,"",IF(G60&lt;=2,"Muy Baja",IF(G60&lt;=24,"Baja",IF(G60&lt;=500,"Media",IF(G60&lt;=5000,"Alta","Muy Alta")))))</f>
        <v/>
      </c>
      <c r="I60" s="220" t="str">
        <f>IF(H60="","",IF(H60="Muy Baja",0.2,IF(H60="Baja",0.4,IF(H60="Media",0.6,IF(H60="Alta",0.8,IF(H60="Muy Alta",1,))))))</f>
        <v/>
      </c>
      <c r="J60" s="229"/>
      <c r="K60" s="220"/>
      <c r="L60" s="217"/>
      <c r="M60" s="220"/>
      <c r="N60" s="223"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6">
        <v>1</v>
      </c>
      <c r="P60" s="102"/>
      <c r="Q60" s="86"/>
      <c r="R60" s="92"/>
      <c r="S60" s="92"/>
      <c r="T60" s="93"/>
      <c r="U60" s="92"/>
      <c r="V60" s="92"/>
      <c r="W60" s="92"/>
      <c r="X60" s="85"/>
      <c r="Y60" s="94"/>
      <c r="Z60" s="95"/>
      <c r="AA60" s="94"/>
      <c r="AB60" s="95"/>
      <c r="AC60" s="96"/>
      <c r="AD60" s="97"/>
      <c r="AE60" s="80"/>
      <c r="AF60" s="89"/>
      <c r="AG60" s="100"/>
      <c r="AH60" s="100"/>
      <c r="AI60" s="82"/>
      <c r="AJ60" s="80"/>
      <c r="AK60" s="81"/>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ht="18" hidden="1" customHeight="1">
      <c r="A61" s="184"/>
      <c r="B61" s="175"/>
      <c r="C61" s="175"/>
      <c r="D61" s="175"/>
      <c r="E61" s="187"/>
      <c r="F61" s="175"/>
      <c r="G61" s="233"/>
      <c r="H61" s="218"/>
      <c r="I61" s="221"/>
      <c r="J61" s="230"/>
      <c r="K61" s="221"/>
      <c r="L61" s="218"/>
      <c r="M61" s="221"/>
      <c r="N61" s="224"/>
      <c r="O61" s="71">
        <v>2</v>
      </c>
      <c r="P61" s="102"/>
      <c r="Q61" s="72"/>
      <c r="R61" s="73"/>
      <c r="S61" s="73"/>
      <c r="T61" s="74"/>
      <c r="U61" s="73"/>
      <c r="V61" s="73"/>
      <c r="W61" s="73"/>
      <c r="X61" s="75"/>
      <c r="Y61" s="76"/>
      <c r="Z61" s="77"/>
      <c r="AA61" s="76"/>
      <c r="AB61" s="77"/>
      <c r="AC61" s="78"/>
      <c r="AD61" s="79"/>
      <c r="AE61" s="80"/>
      <c r="AF61" s="81"/>
      <c r="AG61" s="82"/>
      <c r="AH61" s="82"/>
      <c r="AI61" s="82"/>
      <c r="AJ61" s="80"/>
      <c r="AK61" s="81"/>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ht="18" hidden="1" customHeight="1">
      <c r="A62" s="184"/>
      <c r="B62" s="175"/>
      <c r="C62" s="175"/>
      <c r="D62" s="175"/>
      <c r="E62" s="187"/>
      <c r="F62" s="175"/>
      <c r="G62" s="233"/>
      <c r="H62" s="218"/>
      <c r="I62" s="221"/>
      <c r="J62" s="230"/>
      <c r="K62" s="221"/>
      <c r="L62" s="218"/>
      <c r="M62" s="221"/>
      <c r="N62" s="224"/>
      <c r="O62" s="71">
        <v>3</v>
      </c>
      <c r="P62" s="103"/>
      <c r="Q62" s="72" t="str">
        <f>IF(OR(R62="Preventivo",R62="Detectivo"),"Probabilidad",IF(R62="Correctivo","Impacto",""))</f>
        <v/>
      </c>
      <c r="R62" s="73"/>
      <c r="S62" s="73"/>
      <c r="T62" s="74" t="str">
        <f t="shared" ref="T62:T65" si="8">IF(AND(R62="Preventivo",S62="Automático"),"50%",IF(AND(R62="Preventivo",S62="Manual"),"40%",IF(AND(R62="Detectivo",S62="Automático"),"40%",IF(AND(R62="Detectivo",S62="Manual"),"30%",IF(AND(R62="Correctivo",S62="Automático"),"35%",IF(AND(R62="Correctivo",S62="Manual"),"25%",""))))))</f>
        <v/>
      </c>
      <c r="U62" s="73"/>
      <c r="V62" s="73"/>
      <c r="W62" s="73"/>
      <c r="X62" s="75" t="str">
        <f>IFERROR(IF(AND(Q61="Probabilidad",Q62="Probabilidad"),(Z61-(+Z61*T62)),IF(AND(Q61="Impacto",Q62="Probabilidad"),(Z60-(+Z60*T62)),IF(Q62="Impacto",Z61,""))),"")</f>
        <v/>
      </c>
      <c r="Y62" s="76" t="str">
        <f t="shared" si="3"/>
        <v/>
      </c>
      <c r="Z62" s="77" t="str">
        <f t="shared" ref="Z62:Z65" si="9">+X62</f>
        <v/>
      </c>
      <c r="AA62" s="76" t="str">
        <f t="shared" si="5"/>
        <v/>
      </c>
      <c r="AB62" s="77" t="str">
        <f>IFERROR(IF(AND(Q61="Impacto",Q62="Impacto"),(AB61-(+AB61*T62)),IF(AND(Q61="Probabilidad",Q62="Impacto"),(AB60-(+AB60*T62)),IF(Q62="Probabilidad",AB61,""))),"")</f>
        <v/>
      </c>
      <c r="AC62" s="78" t="str">
        <f t="shared" ref="AC62" si="10">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79"/>
      <c r="AE62" s="80"/>
      <c r="AF62" s="81"/>
      <c r="AG62" s="82"/>
      <c r="AH62" s="82"/>
      <c r="AI62" s="82"/>
      <c r="AJ62" s="80"/>
      <c r="AK62" s="81"/>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row>
    <row r="63" spans="1:69" ht="18" hidden="1" customHeight="1">
      <c r="A63" s="184"/>
      <c r="B63" s="175"/>
      <c r="C63" s="175"/>
      <c r="D63" s="175"/>
      <c r="E63" s="187"/>
      <c r="F63" s="175"/>
      <c r="G63" s="233"/>
      <c r="H63" s="218"/>
      <c r="I63" s="221"/>
      <c r="J63" s="230"/>
      <c r="K63" s="221"/>
      <c r="L63" s="218"/>
      <c r="M63" s="221"/>
      <c r="N63" s="224"/>
      <c r="O63" s="71">
        <v>4</v>
      </c>
      <c r="P63" s="102"/>
      <c r="Q63" s="72" t="str">
        <f t="shared" ref="Q63:Q65" si="11">IF(OR(R63="Preventivo",R63="Detectivo"),"Probabilidad",IF(R63="Correctivo","Impacto",""))</f>
        <v/>
      </c>
      <c r="R63" s="73"/>
      <c r="S63" s="73"/>
      <c r="T63" s="74" t="str">
        <f t="shared" si="8"/>
        <v/>
      </c>
      <c r="U63" s="73"/>
      <c r="V63" s="73"/>
      <c r="W63" s="73"/>
      <c r="X63" s="75" t="str">
        <f t="shared" ref="X63:X64" si="12">IFERROR(IF(AND(Q62="Probabilidad",Q63="Probabilidad"),(Z62-(+Z62*T63)),IF(AND(Q62="Impacto",Q63="Probabilidad"),(Z61-(+Z61*T63)),IF(Q63="Impacto",Z62,""))),"")</f>
        <v/>
      </c>
      <c r="Y63" s="76" t="str">
        <f t="shared" si="3"/>
        <v/>
      </c>
      <c r="Z63" s="77" t="str">
        <f t="shared" si="9"/>
        <v/>
      </c>
      <c r="AA63" s="76" t="str">
        <f t="shared" si="5"/>
        <v/>
      </c>
      <c r="AB63" s="77" t="str">
        <f t="shared" ref="AB63:AB64" si="13">IFERROR(IF(AND(Q62="Impacto",Q63="Impacto"),(AB62-(+AB62*T63)),IF(AND(Q62="Probabilidad",Q63="Impacto"),(AB61-(+AB61*T63)),IF(Q63="Probabilidad",AB62,""))),"")</f>
        <v/>
      </c>
      <c r="AC63" s="78"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79"/>
      <c r="AE63" s="80"/>
      <c r="AF63" s="81"/>
      <c r="AG63" s="82"/>
      <c r="AH63" s="82"/>
      <c r="AI63" s="82"/>
      <c r="AJ63" s="80"/>
      <c r="AK63" s="81"/>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row>
    <row r="64" spans="1:69" ht="18" hidden="1" customHeight="1">
      <c r="A64" s="184"/>
      <c r="B64" s="175"/>
      <c r="C64" s="175"/>
      <c r="D64" s="175"/>
      <c r="E64" s="187"/>
      <c r="F64" s="175"/>
      <c r="G64" s="233"/>
      <c r="H64" s="218"/>
      <c r="I64" s="221"/>
      <c r="J64" s="230"/>
      <c r="K64" s="221"/>
      <c r="L64" s="218"/>
      <c r="M64" s="221"/>
      <c r="N64" s="224"/>
      <c r="O64" s="71">
        <v>5</v>
      </c>
      <c r="P64" s="102"/>
      <c r="Q64" s="72" t="str">
        <f t="shared" si="11"/>
        <v/>
      </c>
      <c r="R64" s="73"/>
      <c r="S64" s="73"/>
      <c r="T64" s="74" t="str">
        <f t="shared" si="8"/>
        <v/>
      </c>
      <c r="U64" s="73"/>
      <c r="V64" s="73"/>
      <c r="W64" s="73"/>
      <c r="X64" s="75" t="str">
        <f t="shared" si="12"/>
        <v/>
      </c>
      <c r="Y64" s="76" t="str">
        <f t="shared" si="3"/>
        <v/>
      </c>
      <c r="Z64" s="77" t="str">
        <f t="shared" si="9"/>
        <v/>
      </c>
      <c r="AA64" s="76" t="str">
        <f t="shared" si="5"/>
        <v/>
      </c>
      <c r="AB64" s="77" t="str">
        <f t="shared" si="13"/>
        <v/>
      </c>
      <c r="AC64" s="78" t="str">
        <f t="shared" ref="AC64:AC65" si="14">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79"/>
      <c r="AE64" s="80"/>
      <c r="AF64" s="81"/>
      <c r="AG64" s="82"/>
      <c r="AH64" s="82"/>
      <c r="AI64" s="82"/>
      <c r="AJ64" s="80"/>
      <c r="AK64" s="81"/>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row>
    <row r="65" spans="1:69" ht="18" hidden="1" customHeight="1">
      <c r="A65" s="185"/>
      <c r="B65" s="176"/>
      <c r="C65" s="176"/>
      <c r="D65" s="176"/>
      <c r="E65" s="188"/>
      <c r="F65" s="176"/>
      <c r="G65" s="234"/>
      <c r="H65" s="219"/>
      <c r="I65" s="222"/>
      <c r="J65" s="231"/>
      <c r="K65" s="222"/>
      <c r="L65" s="219"/>
      <c r="M65" s="222"/>
      <c r="N65" s="225"/>
      <c r="O65" s="71">
        <v>6</v>
      </c>
      <c r="P65" s="102"/>
      <c r="Q65" s="72" t="str">
        <f t="shared" si="11"/>
        <v/>
      </c>
      <c r="R65" s="73"/>
      <c r="S65" s="73"/>
      <c r="T65" s="74" t="str">
        <f t="shared" si="8"/>
        <v/>
      </c>
      <c r="U65" s="73"/>
      <c r="V65" s="73"/>
      <c r="W65" s="73"/>
      <c r="X65" s="75" t="str">
        <f>IFERROR(IF(AND(Q64="Probabilidad",Q65="Probabilidad"),(Z64-(+Z64*T65)),IF(AND(Q64="Impacto",Q65="Probabilidad"),(Z63-(+Z63*T65)),IF(Q65="Impacto",Z64,""))),"")</f>
        <v/>
      </c>
      <c r="Y65" s="76" t="str">
        <f t="shared" si="3"/>
        <v/>
      </c>
      <c r="Z65" s="77" t="str">
        <f t="shared" si="9"/>
        <v/>
      </c>
      <c r="AA65" s="76" t="str">
        <f t="shared" si="5"/>
        <v/>
      </c>
      <c r="AB65" s="77" t="str">
        <f>IFERROR(IF(AND(Q64="Impacto",Q65="Impacto"),(AB64-(+AB64*T65)),IF(AND(Q64="Probabilidad",Q65="Impacto"),(AB63-(+AB63*T65)),IF(Q65="Probabilidad",AB64,""))),"")</f>
        <v/>
      </c>
      <c r="AC65" s="78" t="str">
        <f t="shared" si="14"/>
        <v/>
      </c>
      <c r="AD65" s="79"/>
      <c r="AE65" s="80"/>
      <c r="AF65" s="81"/>
      <c r="AG65" s="82"/>
      <c r="AH65" s="82"/>
      <c r="AI65" s="82"/>
      <c r="AJ65" s="80"/>
      <c r="AK65" s="81"/>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row>
    <row r="66" spans="1:69" ht="18" hidden="1" customHeight="1">
      <c r="A66" s="183">
        <v>10</v>
      </c>
      <c r="B66" s="253"/>
      <c r="C66" s="253"/>
      <c r="D66" s="253"/>
      <c r="E66" s="235"/>
      <c r="F66" s="253"/>
      <c r="G66" s="256"/>
      <c r="H66" s="244" t="str">
        <f>IF(G66&lt;=0,"",IF(G66&lt;=2,"Muy Baja",IF(G66&lt;=24,"Baja",IF(G66&lt;=500,"Media",IF(G66&lt;=5000,"Alta","Muy Alta")))))</f>
        <v/>
      </c>
      <c r="I66" s="241" t="str">
        <f>IF(H66="","",IF(H66="Muy Baja",0.2,IF(H66="Baja",0.4,IF(H66="Media",0.6,IF(H66="Alta",0.8,IF(H66="Muy Alta",1,))))))</f>
        <v/>
      </c>
      <c r="J66" s="238"/>
      <c r="K66" s="241">
        <f>IF(NOT(ISERROR(MATCH(J66,'Tabla Impacto'!$B$225:$B$227,0))),'Tabla Impacto'!$G$227&amp;"Por favor no seleccionar los criterios de impacto(Afectación Económica o presupuestal y Pérdida Reputacional)",J66)</f>
        <v>0</v>
      </c>
      <c r="L66" s="244" t="str">
        <f>IF(OR(K66='Tabla Impacto'!$C$15,K66='Tabla Impacto'!$E$15),"Leve",IF(OR(K66='Tabla Impacto'!$C$16,K66='Tabla Impacto'!$E$16),"Menor",IF(OR(K66='Tabla Impacto'!$C$17,K66='Tabla Impacto'!$E$17),"Moderado",IF(OR(K66='Tabla Impacto'!$C$18,K66='Tabla Impacto'!$E$18),"Mayor",IF(OR(K66='Tabla Impacto'!$C$19,K66='Tabla Impacto'!$E$19),"Catastrófico","")))))</f>
        <v/>
      </c>
      <c r="M66" s="241" t="str">
        <f>IF(L66="","",IF(L66="Leve",0.2,IF(L66="Menor",0.4,IF(L66="Moderado",0.6,IF(L66="Mayor",0.8,IF(L66="Catastrófico",1,))))))</f>
        <v/>
      </c>
      <c r="N66" s="250"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71">
        <v>1</v>
      </c>
      <c r="P66" s="102"/>
      <c r="Q66" s="86"/>
      <c r="R66" s="92"/>
      <c r="S66" s="92"/>
      <c r="T66" s="93" t="str">
        <f>IF(AND(R66="Preventivo",S66="Automático"),"50%",IF(AND(R66="Preventivo",S66="Manual"),"40%",IF(AND(R66="Detectivo",S66="Automático"),"40%",IF(AND(R66="Detectivo",S66="Manual"),"30%",IF(AND(R66="Correctivo",S66="Automático"),"35%",IF(AND(R66="Correctivo",S66="Manual"),"25%",""))))))</f>
        <v/>
      </c>
      <c r="U66" s="92"/>
      <c r="V66" s="92"/>
      <c r="W66" s="92"/>
      <c r="X66" s="85" t="str">
        <f>IFERROR(IF(Q66="Probabilidad",(I66-(+I66*T66)),IF(Q66="Impacto",I66,"")),"")</f>
        <v/>
      </c>
      <c r="Y66" s="94" t="str">
        <f>IFERROR(IF(X66="","",IF(X66&lt;=0.2,"Muy Baja",IF(X66&lt;=0.4,"Baja",IF(X66&lt;=0.6,"Media",IF(X66&lt;=0.8,"Alta","Muy Alta"))))),"")</f>
        <v/>
      </c>
      <c r="Z66" s="95" t="str">
        <f>+X66</f>
        <v/>
      </c>
      <c r="AA66" s="94" t="str">
        <f>IFERROR(IF(AB66="","",IF(AB66&lt;=0.2,"Leve",IF(AB66&lt;=0.4,"Menor",IF(AB66&lt;=0.6,"Moderado",IF(AB66&lt;=0.8,"Mayor","Catastrófico"))))),"")</f>
        <v/>
      </c>
      <c r="AB66" s="95" t="str">
        <f>IFERROR(IF(Q66="Impacto",(M66-(+M66*T66)),IF(Q66="Probabilidad",M66,"")),"")</f>
        <v/>
      </c>
      <c r="AC66" s="96"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97"/>
      <c r="AE66" s="80"/>
      <c r="AF66" s="81"/>
      <c r="AG66" s="82"/>
      <c r="AH66" s="82"/>
      <c r="AI66" s="82"/>
      <c r="AJ66" s="80"/>
      <c r="AK66" s="81"/>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row>
    <row r="67" spans="1:69" ht="18" hidden="1" customHeight="1">
      <c r="A67" s="184"/>
      <c r="B67" s="254"/>
      <c r="C67" s="254"/>
      <c r="D67" s="254"/>
      <c r="E67" s="236"/>
      <c r="F67" s="254"/>
      <c r="G67" s="257"/>
      <c r="H67" s="245"/>
      <c r="I67" s="242"/>
      <c r="J67" s="239"/>
      <c r="K67" s="242">
        <f>IF(NOT(ISERROR(MATCH(J67,_xlfn.ANCHORARRAY(E78),0))),I80&amp;"Por favor no seleccionar los criterios de impacto",J67)</f>
        <v>0</v>
      </c>
      <c r="L67" s="245"/>
      <c r="M67" s="242"/>
      <c r="N67" s="251"/>
      <c r="O67" s="71">
        <v>2</v>
      </c>
      <c r="P67" s="102"/>
      <c r="Q67" s="72" t="str">
        <f>IF(OR(R67="Preventivo",R67="Detectivo"),"Probabilidad",IF(R67="Correctivo","Impacto",""))</f>
        <v/>
      </c>
      <c r="R67" s="73"/>
      <c r="S67" s="73"/>
      <c r="T67" s="74" t="str">
        <f t="shared" ref="T67:T71" si="15">IF(AND(R67="Preventivo",S67="Automático"),"50%",IF(AND(R67="Preventivo",S67="Manual"),"40%",IF(AND(R67="Detectivo",S67="Automático"),"40%",IF(AND(R67="Detectivo",S67="Manual"),"30%",IF(AND(R67="Correctivo",S67="Automático"),"35%",IF(AND(R67="Correctivo",S67="Manual"),"25%",""))))))</f>
        <v/>
      </c>
      <c r="U67" s="73"/>
      <c r="V67" s="73"/>
      <c r="W67" s="73"/>
      <c r="X67" s="75" t="str">
        <f>IFERROR(IF(AND(Q66="Probabilidad",Q67="Probabilidad"),(Z66-(+Z66*T67)),IF(Q67="Probabilidad",(I66-(+I66*T67)),IF(Q67="Impacto",Z66,""))),"")</f>
        <v/>
      </c>
      <c r="Y67" s="76" t="str">
        <f t="shared" si="3"/>
        <v/>
      </c>
      <c r="Z67" s="77" t="str">
        <f t="shared" ref="Z67:Z71" si="16">+X67</f>
        <v/>
      </c>
      <c r="AA67" s="76" t="str">
        <f t="shared" si="5"/>
        <v/>
      </c>
      <c r="AB67" s="77" t="str">
        <f>IFERROR(IF(AND(Q66="Impacto",Q67="Impacto"),(AB66-(+AB66*T67)),IF(Q67="Impacto",(M66-(+M66*T67)),IF(Q67="Probabilidad",AB66,""))),"")</f>
        <v/>
      </c>
      <c r="AC67" s="78" t="str">
        <f t="shared" ref="AC67:AC68" si="17">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79"/>
      <c r="AE67" s="80"/>
      <c r="AF67" s="81"/>
      <c r="AG67" s="82"/>
      <c r="AH67" s="82"/>
      <c r="AI67" s="82"/>
      <c r="AJ67" s="80"/>
      <c r="AK67" s="81"/>
    </row>
    <row r="68" spans="1:69" ht="18" hidden="1" customHeight="1">
      <c r="A68" s="184"/>
      <c r="B68" s="254"/>
      <c r="C68" s="254"/>
      <c r="D68" s="254"/>
      <c r="E68" s="236"/>
      <c r="F68" s="254"/>
      <c r="G68" s="257"/>
      <c r="H68" s="245"/>
      <c r="I68" s="242"/>
      <c r="J68" s="239"/>
      <c r="K68" s="242">
        <f>IF(NOT(ISERROR(MATCH(J68,_xlfn.ANCHORARRAY(E79),0))),I81&amp;"Por favor no seleccionar los criterios de impacto",J68)</f>
        <v>0</v>
      </c>
      <c r="L68" s="245"/>
      <c r="M68" s="242"/>
      <c r="N68" s="251"/>
      <c r="O68" s="71">
        <v>3</v>
      </c>
      <c r="P68" s="103"/>
      <c r="Q68" s="72" t="str">
        <f>IF(OR(R68="Preventivo",R68="Detectivo"),"Probabilidad",IF(R68="Correctivo","Impacto",""))</f>
        <v/>
      </c>
      <c r="R68" s="73"/>
      <c r="S68" s="73"/>
      <c r="T68" s="74" t="str">
        <f t="shared" si="15"/>
        <v/>
      </c>
      <c r="U68" s="73"/>
      <c r="V68" s="73"/>
      <c r="W68" s="73"/>
      <c r="X68" s="75" t="str">
        <f>IFERROR(IF(AND(Q67="Probabilidad",Q68="Probabilidad"),(Z67-(+Z67*T68)),IF(AND(Q67="Impacto",Q68="Probabilidad"),(Z66-(+Z66*T68)),IF(Q68="Impacto",Z67,""))),"")</f>
        <v/>
      </c>
      <c r="Y68" s="76" t="str">
        <f t="shared" si="3"/>
        <v/>
      </c>
      <c r="Z68" s="77" t="str">
        <f t="shared" si="16"/>
        <v/>
      </c>
      <c r="AA68" s="76" t="str">
        <f t="shared" si="5"/>
        <v/>
      </c>
      <c r="AB68" s="77" t="str">
        <f>IFERROR(IF(AND(Q67="Impacto",Q68="Impacto"),(AB67-(+AB67*T68)),IF(AND(Q67="Probabilidad",Q68="Impacto"),(AB66-(+AB66*T68)),IF(Q68="Probabilidad",AB67,""))),"")</f>
        <v/>
      </c>
      <c r="AC68" s="78" t="str">
        <f t="shared" si="17"/>
        <v/>
      </c>
      <c r="AD68" s="79"/>
      <c r="AE68" s="80"/>
      <c r="AF68" s="81"/>
      <c r="AG68" s="82"/>
      <c r="AH68" s="82"/>
      <c r="AI68" s="82"/>
      <c r="AJ68" s="80"/>
      <c r="AK68" s="81"/>
    </row>
    <row r="69" spans="1:69" ht="18" hidden="1" customHeight="1">
      <c r="A69" s="184"/>
      <c r="B69" s="254"/>
      <c r="C69" s="254"/>
      <c r="D69" s="254"/>
      <c r="E69" s="236"/>
      <c r="F69" s="254"/>
      <c r="G69" s="257"/>
      <c r="H69" s="245"/>
      <c r="I69" s="242"/>
      <c r="J69" s="239"/>
      <c r="K69" s="242">
        <f>IF(NOT(ISERROR(MATCH(J69,_xlfn.ANCHORARRAY(E80),0))),I82&amp;"Por favor no seleccionar los criterios de impacto",J69)</f>
        <v>0</v>
      </c>
      <c r="L69" s="245"/>
      <c r="M69" s="242"/>
      <c r="N69" s="251"/>
      <c r="O69" s="71">
        <v>4</v>
      </c>
      <c r="P69" s="102"/>
      <c r="Q69" s="72" t="str">
        <f t="shared" ref="Q69:Q71" si="18">IF(OR(R69="Preventivo",R69="Detectivo"),"Probabilidad",IF(R69="Correctivo","Impacto",""))</f>
        <v/>
      </c>
      <c r="R69" s="73"/>
      <c r="S69" s="73"/>
      <c r="T69" s="74" t="str">
        <f t="shared" si="15"/>
        <v/>
      </c>
      <c r="U69" s="73"/>
      <c r="V69" s="73"/>
      <c r="W69" s="73"/>
      <c r="X69" s="75" t="str">
        <f t="shared" ref="X69:X70" si="19">IFERROR(IF(AND(Q68="Probabilidad",Q69="Probabilidad"),(Z68-(+Z68*T69)),IF(AND(Q68="Impacto",Q69="Probabilidad"),(Z67-(+Z67*T69)),IF(Q69="Impacto",Z68,""))),"")</f>
        <v/>
      </c>
      <c r="Y69" s="76" t="str">
        <f t="shared" si="3"/>
        <v/>
      </c>
      <c r="Z69" s="77" t="str">
        <f t="shared" si="16"/>
        <v/>
      </c>
      <c r="AA69" s="76" t="str">
        <f t="shared" si="5"/>
        <v/>
      </c>
      <c r="AB69" s="77" t="str">
        <f t="shared" ref="AB69:AB70" si="20">IFERROR(IF(AND(Q68="Impacto",Q69="Impacto"),(AB68-(+AB68*T69)),IF(AND(Q68="Probabilidad",Q69="Impacto"),(AB67-(+AB67*T69)),IF(Q69="Probabilidad",AB68,""))),"")</f>
        <v/>
      </c>
      <c r="AC69" s="78"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79"/>
      <c r="AE69" s="80"/>
      <c r="AF69" s="81"/>
      <c r="AG69" s="82"/>
      <c r="AH69" s="82"/>
      <c r="AI69" s="82"/>
      <c r="AJ69" s="80"/>
      <c r="AK69" s="81"/>
    </row>
    <row r="70" spans="1:69" ht="18" hidden="1" customHeight="1">
      <c r="A70" s="184"/>
      <c r="B70" s="254"/>
      <c r="C70" s="254"/>
      <c r="D70" s="254"/>
      <c r="E70" s="236"/>
      <c r="F70" s="254"/>
      <c r="G70" s="257"/>
      <c r="H70" s="245"/>
      <c r="I70" s="242"/>
      <c r="J70" s="239"/>
      <c r="K70" s="242">
        <f>IF(NOT(ISERROR(MATCH(J70,_xlfn.ANCHORARRAY(E81),0))),I83&amp;"Por favor no seleccionar los criterios de impacto",J70)</f>
        <v>0</v>
      </c>
      <c r="L70" s="245"/>
      <c r="M70" s="242"/>
      <c r="N70" s="251"/>
      <c r="O70" s="71">
        <v>5</v>
      </c>
      <c r="P70" s="102"/>
      <c r="Q70" s="72" t="str">
        <f t="shared" si="18"/>
        <v/>
      </c>
      <c r="R70" s="73"/>
      <c r="S70" s="73"/>
      <c r="T70" s="74" t="str">
        <f t="shared" si="15"/>
        <v/>
      </c>
      <c r="U70" s="73"/>
      <c r="V70" s="73"/>
      <c r="W70" s="73"/>
      <c r="X70" s="75" t="str">
        <f t="shared" si="19"/>
        <v/>
      </c>
      <c r="Y70" s="76" t="str">
        <f t="shared" si="3"/>
        <v/>
      </c>
      <c r="Z70" s="77" t="str">
        <f t="shared" si="16"/>
        <v/>
      </c>
      <c r="AA70" s="76" t="str">
        <f t="shared" si="5"/>
        <v/>
      </c>
      <c r="AB70" s="77" t="str">
        <f t="shared" si="20"/>
        <v/>
      </c>
      <c r="AC70" s="78" t="str">
        <f t="shared" ref="AC70:AC71" si="21">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79"/>
      <c r="AE70" s="80"/>
      <c r="AF70" s="81"/>
      <c r="AG70" s="82"/>
      <c r="AH70" s="82"/>
      <c r="AI70" s="82"/>
      <c r="AJ70" s="80"/>
      <c r="AK70" s="81"/>
    </row>
    <row r="71" spans="1:69" ht="18" hidden="1" customHeight="1">
      <c r="A71" s="185"/>
      <c r="B71" s="255"/>
      <c r="C71" s="255"/>
      <c r="D71" s="255"/>
      <c r="E71" s="237"/>
      <c r="F71" s="255"/>
      <c r="G71" s="258"/>
      <c r="H71" s="246"/>
      <c r="I71" s="243"/>
      <c r="J71" s="240"/>
      <c r="K71" s="243">
        <f>IF(NOT(ISERROR(MATCH(J71,_xlfn.ANCHORARRAY(E82),0))),I84&amp;"Por favor no seleccionar los criterios de impacto",J71)</f>
        <v>0</v>
      </c>
      <c r="L71" s="246"/>
      <c r="M71" s="243"/>
      <c r="N71" s="252"/>
      <c r="O71" s="71">
        <v>6</v>
      </c>
      <c r="P71" s="102"/>
      <c r="Q71" s="72" t="str">
        <f t="shared" si="18"/>
        <v/>
      </c>
      <c r="R71" s="73"/>
      <c r="S71" s="73"/>
      <c r="T71" s="74" t="str">
        <f t="shared" si="15"/>
        <v/>
      </c>
      <c r="U71" s="73"/>
      <c r="V71" s="73"/>
      <c r="W71" s="73"/>
      <c r="X71" s="75" t="str">
        <f>IFERROR(IF(AND(Q70="Probabilidad",Q71="Probabilidad"),(Z70-(+Z70*T71)),IF(AND(Q70="Impacto",Q71="Probabilidad"),(Z69-(+Z69*T71)),IF(Q71="Impacto",Z70,""))),"")</f>
        <v/>
      </c>
      <c r="Y71" s="76" t="str">
        <f t="shared" si="3"/>
        <v/>
      </c>
      <c r="Z71" s="77" t="str">
        <f t="shared" si="16"/>
        <v/>
      </c>
      <c r="AA71" s="76" t="str">
        <f t="shared" si="5"/>
        <v/>
      </c>
      <c r="AB71" s="77" t="str">
        <f>IFERROR(IF(AND(Q70="Impacto",Q71="Impacto"),(AB70-(+AB70*T71)),IF(AND(Q70="Probabilidad",Q71="Impacto"),(AB69-(+AB69*T71)),IF(Q71="Probabilidad",AB70,""))),"")</f>
        <v/>
      </c>
      <c r="AC71" s="78" t="str">
        <f t="shared" si="21"/>
        <v/>
      </c>
      <c r="AD71" s="79"/>
      <c r="AE71" s="80"/>
      <c r="AF71" s="81"/>
      <c r="AG71" s="82"/>
      <c r="AH71" s="82"/>
      <c r="AI71" s="82"/>
      <c r="AJ71" s="80"/>
      <c r="AK71" s="81"/>
    </row>
    <row r="72" spans="1:69" ht="34.5" customHeight="1">
      <c r="A72" s="6"/>
      <c r="B72" s="247" t="s">
        <v>120</v>
      </c>
      <c r="C72" s="248"/>
      <c r="D72" s="248"/>
      <c r="E72" s="248"/>
      <c r="F72" s="248"/>
      <c r="G72" s="248"/>
      <c r="H72" s="248"/>
      <c r="I72" s="248"/>
      <c r="J72" s="248"/>
      <c r="K72" s="248"/>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9"/>
    </row>
    <row r="74" spans="1:69">
      <c r="A74" s="1"/>
      <c r="B74" s="10" t="s">
        <v>121</v>
      </c>
      <c r="C74" s="1"/>
      <c r="D74" s="1"/>
      <c r="F74" s="1"/>
    </row>
  </sheetData>
  <dataConsolidate/>
  <mergeCells count="191">
    <mergeCell ref="A60:A65"/>
    <mergeCell ref="B60:B65"/>
    <mergeCell ref="C60:C65"/>
    <mergeCell ref="D60:D65"/>
    <mergeCell ref="E60:E65"/>
    <mergeCell ref="F60:F65"/>
    <mergeCell ref="G60:G65"/>
    <mergeCell ref="H60:H65"/>
    <mergeCell ref="I60:I65"/>
    <mergeCell ref="AJ1:AK1"/>
    <mergeCell ref="AJ2:AK2"/>
    <mergeCell ref="AJ3:AK3"/>
    <mergeCell ref="AJ4:AK4"/>
    <mergeCell ref="E1:AI4"/>
    <mergeCell ref="J66:J71"/>
    <mergeCell ref="K66:K71"/>
    <mergeCell ref="L66:L71"/>
    <mergeCell ref="M66:M71"/>
    <mergeCell ref="N66:N71"/>
    <mergeCell ref="I66:I71"/>
    <mergeCell ref="AH10:AH11"/>
    <mergeCell ref="O6:Q6"/>
    <mergeCell ref="O9:W9"/>
    <mergeCell ref="X9:AD9"/>
    <mergeCell ref="AE9:AK9"/>
    <mergeCell ref="M24:M29"/>
    <mergeCell ref="N24:N29"/>
    <mergeCell ref="J30:J35"/>
    <mergeCell ref="K30:K35"/>
    <mergeCell ref="L30:L35"/>
    <mergeCell ref="M30:M35"/>
    <mergeCell ref="N30:N35"/>
    <mergeCell ref="K18:K23"/>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B72:AK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D48:D53"/>
    <mergeCell ref="E48:E53"/>
    <mergeCell ref="M36:M41"/>
    <mergeCell ref="N36:N41"/>
    <mergeCell ref="M42:M47"/>
    <mergeCell ref="N42:N47"/>
    <mergeCell ref="J48:J53"/>
    <mergeCell ref="K48:K53"/>
    <mergeCell ref="L48:L53"/>
    <mergeCell ref="J42:J47"/>
    <mergeCell ref="K42:K47"/>
    <mergeCell ref="L42:L47"/>
    <mergeCell ref="G36:G41"/>
    <mergeCell ref="H36:H41"/>
    <mergeCell ref="A36:A41"/>
    <mergeCell ref="B36:B41"/>
    <mergeCell ref="C36:C41"/>
    <mergeCell ref="A42:A47"/>
    <mergeCell ref="B42:B47"/>
    <mergeCell ref="C42:C47"/>
    <mergeCell ref="D42:D47"/>
    <mergeCell ref="E42:E47"/>
    <mergeCell ref="F42:F47"/>
    <mergeCell ref="D36:D41"/>
    <mergeCell ref="E36:E41"/>
    <mergeCell ref="F36:F41"/>
    <mergeCell ref="A30:A35"/>
    <mergeCell ref="B30:B35"/>
    <mergeCell ref="C30:C35"/>
    <mergeCell ref="D30:D35"/>
    <mergeCell ref="E30:E35"/>
    <mergeCell ref="F30:F35"/>
    <mergeCell ref="G30:G35"/>
    <mergeCell ref="H30:H35"/>
    <mergeCell ref="I30:I35"/>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B18:B23"/>
    <mergeCell ref="C18:C23"/>
    <mergeCell ref="D18:D23"/>
    <mergeCell ref="E18:E23"/>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Y10:Y11"/>
    <mergeCell ref="Z10:Z11"/>
    <mergeCell ref="G10:G11"/>
    <mergeCell ref="H10:H11"/>
    <mergeCell ref="I10:I11"/>
    <mergeCell ref="L10:L11"/>
    <mergeCell ref="M10:M11"/>
    <mergeCell ref="B10:B11"/>
    <mergeCell ref="N10:N11"/>
    <mergeCell ref="J10:J11"/>
    <mergeCell ref="K10:K11"/>
    <mergeCell ref="Q10:Q11"/>
    <mergeCell ref="R10:W10"/>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s>
  <conditionalFormatting sqref="H12 H18">
    <cfRule type="cellIs" dxfId="122" priority="516" operator="equal">
      <formula>"Muy Baja"</formula>
    </cfRule>
    <cfRule type="cellIs" dxfId="121" priority="512" operator="equal">
      <formula>"Muy Alta"</formula>
    </cfRule>
    <cfRule type="cellIs" dxfId="120" priority="515" operator="equal">
      <formula>"Baja"</formula>
    </cfRule>
    <cfRule type="cellIs" dxfId="119" priority="514" operator="equal">
      <formula>"Media"</formula>
    </cfRule>
    <cfRule type="cellIs" dxfId="118" priority="513" operator="equal">
      <formula>"Alta"</formula>
    </cfRule>
  </conditionalFormatting>
  <conditionalFormatting sqref="H24">
    <cfRule type="cellIs" dxfId="117" priority="415" operator="equal">
      <formula>"Alta"</formula>
    </cfRule>
    <cfRule type="cellIs" dxfId="116" priority="418" operator="equal">
      <formula>"Muy Baja"</formula>
    </cfRule>
    <cfRule type="cellIs" dxfId="115" priority="414" operator="equal">
      <formula>"Muy Alta"</formula>
    </cfRule>
    <cfRule type="cellIs" dxfId="114" priority="417" operator="equal">
      <formula>"Baja"</formula>
    </cfRule>
    <cfRule type="cellIs" dxfId="113" priority="416" operator="equal">
      <formula>"Media"</formula>
    </cfRule>
  </conditionalFormatting>
  <conditionalFormatting sqref="H30">
    <cfRule type="cellIs" dxfId="112" priority="390" operator="equal">
      <formula>"Muy Baja"</formula>
    </cfRule>
    <cfRule type="cellIs" dxfId="111" priority="388" operator="equal">
      <formula>"Media"</formula>
    </cfRule>
    <cfRule type="cellIs" dxfId="110" priority="386" operator="equal">
      <formula>"Muy Alta"</formula>
    </cfRule>
    <cfRule type="cellIs" dxfId="109" priority="387" operator="equal">
      <formula>"Alta"</formula>
    </cfRule>
    <cfRule type="cellIs" dxfId="108" priority="389" operator="equal">
      <formula>"Baja"</formula>
    </cfRule>
  </conditionalFormatting>
  <conditionalFormatting sqref="H42">
    <cfRule type="cellIs" dxfId="107" priority="330" operator="equal">
      <formula>"Muy Alta"</formula>
    </cfRule>
    <cfRule type="cellIs" dxfId="106" priority="332" operator="equal">
      <formula>"Media"</formula>
    </cfRule>
    <cfRule type="cellIs" dxfId="105" priority="334" operator="equal">
      <formula>"Muy Baja"</formula>
    </cfRule>
    <cfRule type="cellIs" dxfId="104" priority="333" operator="equal">
      <formula>"Baja"</formula>
    </cfRule>
    <cfRule type="cellIs" dxfId="103" priority="331" operator="equal">
      <formula>"Alta"</formula>
    </cfRule>
  </conditionalFormatting>
  <conditionalFormatting sqref="H48">
    <cfRule type="cellIs" dxfId="102" priority="306" operator="equal">
      <formula>"Muy Baja"</formula>
    </cfRule>
    <cfRule type="cellIs" dxfId="101" priority="302" operator="equal">
      <formula>"Muy Alta"</formula>
    </cfRule>
    <cfRule type="cellIs" dxfId="100" priority="303" operator="equal">
      <formula>"Alta"</formula>
    </cfRule>
    <cfRule type="cellIs" dxfId="99" priority="304" operator="equal">
      <formula>"Media"</formula>
    </cfRule>
    <cfRule type="cellIs" dxfId="98" priority="305" operator="equal">
      <formula>"Baja"</formula>
    </cfRule>
  </conditionalFormatting>
  <conditionalFormatting sqref="H54">
    <cfRule type="cellIs" dxfId="97" priority="274" operator="equal">
      <formula>"Muy Alta"</formula>
    </cfRule>
    <cfRule type="cellIs" dxfId="96" priority="276" operator="equal">
      <formula>"Media"</formula>
    </cfRule>
    <cfRule type="cellIs" dxfId="95" priority="277" operator="equal">
      <formula>"Baja"</formula>
    </cfRule>
    <cfRule type="cellIs" dxfId="94" priority="278" operator="equal">
      <formula>"Muy Baja"</formula>
    </cfRule>
    <cfRule type="cellIs" dxfId="93" priority="275" operator="equal">
      <formula>"Alta"</formula>
    </cfRule>
  </conditionalFormatting>
  <conditionalFormatting sqref="H60">
    <cfRule type="cellIs" dxfId="92" priority="249" operator="equal">
      <formula>"Baja"</formula>
    </cfRule>
    <cfRule type="cellIs" dxfId="91" priority="246" operator="equal">
      <formula>"Muy Alta"</formula>
    </cfRule>
    <cfRule type="cellIs" dxfId="90" priority="247" operator="equal">
      <formula>"Alta"</formula>
    </cfRule>
    <cfRule type="cellIs" dxfId="89" priority="248" operator="equal">
      <formula>"Media"</formula>
    </cfRule>
    <cfRule type="cellIs" dxfId="88" priority="250" operator="equal">
      <formula>"Muy Baja"</formula>
    </cfRule>
  </conditionalFormatting>
  <conditionalFormatting sqref="H66">
    <cfRule type="cellIs" dxfId="87" priority="222" operator="equal">
      <formula>"Muy Baja"</formula>
    </cfRule>
    <cfRule type="cellIs" dxfId="86" priority="218" operator="equal">
      <formula>"Muy Alta"</formula>
    </cfRule>
    <cfRule type="cellIs" dxfId="85" priority="221" operator="equal">
      <formula>"Baja"</formula>
    </cfRule>
    <cfRule type="cellIs" dxfId="84" priority="220" operator="equal">
      <formula>"Media"</formula>
    </cfRule>
    <cfRule type="cellIs" dxfId="83" priority="219" operator="equal">
      <formula>"Alta"</formula>
    </cfRule>
  </conditionalFormatting>
  <conditionalFormatting sqref="K12:K71">
    <cfRule type="containsText" dxfId="82" priority="194" operator="containsText" text="❌">
      <formula>NOT(ISERROR(SEARCH("❌",K12)))</formula>
    </cfRule>
  </conditionalFormatting>
  <conditionalFormatting sqref="L12 L18 L24 L30 L36 L42 L48 L54 L60 L66">
    <cfRule type="cellIs" dxfId="81" priority="511" operator="equal">
      <formula>"Leve"</formula>
    </cfRule>
    <cfRule type="cellIs" dxfId="80" priority="507" operator="equal">
      <formula>"Catastrófico"</formula>
    </cfRule>
    <cfRule type="cellIs" dxfId="79" priority="508" operator="equal">
      <formula>"Mayor"</formula>
    </cfRule>
    <cfRule type="cellIs" dxfId="78" priority="509" operator="equal">
      <formula>"Moderado"</formula>
    </cfRule>
    <cfRule type="cellIs" dxfId="77" priority="510" operator="equal">
      <formula>"Menor"</formula>
    </cfRule>
  </conditionalFormatting>
  <conditionalFormatting sqref="N12">
    <cfRule type="cellIs" dxfId="76" priority="506" operator="equal">
      <formula>"Bajo"</formula>
    </cfRule>
    <cfRule type="cellIs" dxfId="75" priority="503" operator="equal">
      <formula>"Extremo"</formula>
    </cfRule>
    <cfRule type="cellIs" dxfId="74" priority="504" operator="equal">
      <formula>"Alto"</formula>
    </cfRule>
    <cfRule type="cellIs" dxfId="73" priority="505" operator="equal">
      <formula>"Moderado"</formula>
    </cfRule>
  </conditionalFormatting>
  <conditionalFormatting sqref="N18">
    <cfRule type="cellIs" dxfId="72" priority="433" operator="equal">
      <formula>"Extremo"</formula>
    </cfRule>
    <cfRule type="cellIs" dxfId="71" priority="436" operator="equal">
      <formula>"Bajo"</formula>
    </cfRule>
    <cfRule type="cellIs" dxfId="70" priority="435" operator="equal">
      <formula>"Moderado"</formula>
    </cfRule>
    <cfRule type="cellIs" dxfId="69" priority="434" operator="equal">
      <formula>"Alto"</formula>
    </cfRule>
  </conditionalFormatting>
  <conditionalFormatting sqref="N24">
    <cfRule type="cellIs" dxfId="68" priority="408" operator="equal">
      <formula>"Bajo"</formula>
    </cfRule>
    <cfRule type="cellIs" dxfId="67" priority="405" operator="equal">
      <formula>"Extremo"</formula>
    </cfRule>
    <cfRule type="cellIs" dxfId="66" priority="406" operator="equal">
      <formula>"Alto"</formula>
    </cfRule>
    <cfRule type="cellIs" dxfId="65" priority="407" operator="equal">
      <formula>"Moderado"</formula>
    </cfRule>
  </conditionalFormatting>
  <conditionalFormatting sqref="N30">
    <cfRule type="cellIs" dxfId="64" priority="377" operator="equal">
      <formula>"Extremo"</formula>
    </cfRule>
    <cfRule type="cellIs" dxfId="63" priority="378" operator="equal">
      <formula>"Alto"</formula>
    </cfRule>
    <cfRule type="cellIs" dxfId="62" priority="379" operator="equal">
      <formula>"Moderado"</formula>
    </cfRule>
    <cfRule type="cellIs" dxfId="61" priority="380" operator="equal">
      <formula>"Bajo"</formula>
    </cfRule>
  </conditionalFormatting>
  <conditionalFormatting sqref="N36">
    <cfRule type="cellIs" dxfId="60" priority="350" operator="equal">
      <formula>"Alto"</formula>
    </cfRule>
    <cfRule type="cellIs" dxfId="59" priority="349" operator="equal">
      <formula>"Extremo"</formula>
    </cfRule>
    <cfRule type="cellIs" dxfId="58" priority="351" operator="equal">
      <formula>"Moderado"</formula>
    </cfRule>
    <cfRule type="cellIs" dxfId="57" priority="352" operator="equal">
      <formula>"Bajo"</formula>
    </cfRule>
  </conditionalFormatting>
  <conditionalFormatting sqref="N42">
    <cfRule type="cellIs" dxfId="56" priority="323" operator="equal">
      <formula>"Moderado"</formula>
    </cfRule>
    <cfRule type="cellIs" dxfId="55" priority="322" operator="equal">
      <formula>"Alto"</formula>
    </cfRule>
    <cfRule type="cellIs" dxfId="54" priority="324" operator="equal">
      <formula>"Bajo"</formula>
    </cfRule>
    <cfRule type="cellIs" dxfId="53" priority="321" operator="equal">
      <formula>"Extremo"</formula>
    </cfRule>
  </conditionalFormatting>
  <conditionalFormatting sqref="N48">
    <cfRule type="cellIs" dxfId="52" priority="296" operator="equal">
      <formula>"Bajo"</formula>
    </cfRule>
    <cfRule type="cellIs" dxfId="51" priority="295" operator="equal">
      <formula>"Moderado"</formula>
    </cfRule>
    <cfRule type="cellIs" dxfId="50" priority="294" operator="equal">
      <formula>"Alto"</formula>
    </cfRule>
    <cfRule type="cellIs" dxfId="49" priority="293" operator="equal">
      <formula>"Extremo"</formula>
    </cfRule>
  </conditionalFormatting>
  <conditionalFormatting sqref="N54">
    <cfRule type="cellIs" dxfId="48" priority="265" operator="equal">
      <formula>"Extremo"</formula>
    </cfRule>
    <cfRule type="cellIs" dxfId="47" priority="266" operator="equal">
      <formula>"Alto"</formula>
    </cfRule>
    <cfRule type="cellIs" dxfId="46" priority="268" operator="equal">
      <formula>"Bajo"</formula>
    </cfRule>
    <cfRule type="cellIs" dxfId="45" priority="267" operator="equal">
      <formula>"Moderado"</formula>
    </cfRule>
  </conditionalFormatting>
  <conditionalFormatting sqref="N60">
    <cfRule type="cellIs" dxfId="44" priority="237" operator="equal">
      <formula>"Extremo"</formula>
    </cfRule>
    <cfRule type="cellIs" dxfId="43" priority="238" operator="equal">
      <formula>"Alto"</formula>
    </cfRule>
    <cfRule type="cellIs" dxfId="42" priority="240" operator="equal">
      <formula>"Bajo"</formula>
    </cfRule>
    <cfRule type="cellIs" dxfId="41" priority="239" operator="equal">
      <formula>"Moderado"</formula>
    </cfRule>
  </conditionalFormatting>
  <conditionalFormatting sqref="N66">
    <cfRule type="cellIs" dxfId="40" priority="209" operator="equal">
      <formula>"Extremo"</formula>
    </cfRule>
    <cfRule type="cellIs" dxfId="39" priority="212" operator="equal">
      <formula>"Bajo"</formula>
    </cfRule>
    <cfRule type="cellIs" dxfId="38" priority="211" operator="equal">
      <formula>"Moderado"</formula>
    </cfRule>
    <cfRule type="cellIs" dxfId="37" priority="210" operator="equal">
      <formula>"Alto"</formula>
    </cfRule>
  </conditionalFormatting>
  <conditionalFormatting sqref="Y12 Y14:Y71">
    <cfRule type="cellIs" dxfId="36" priority="208" operator="equal">
      <formula>"Muy Baja"</formula>
    </cfRule>
    <cfRule type="cellIs" dxfId="35" priority="206" operator="equal">
      <formula>"Media"</formula>
    </cfRule>
    <cfRule type="cellIs" dxfId="34" priority="205" operator="equal">
      <formula>"Alta"</formula>
    </cfRule>
    <cfRule type="cellIs" dxfId="33" priority="204" operator="equal">
      <formula>"Muy Alta"</formula>
    </cfRule>
    <cfRule type="cellIs" dxfId="32" priority="207" operator="equal">
      <formula>"Baja"</formula>
    </cfRule>
  </conditionalFormatting>
  <conditionalFormatting sqref="AA12 AA14:AA71">
    <cfRule type="cellIs" dxfId="31" priority="203" operator="equal">
      <formula>"Leve"</formula>
    </cfRule>
    <cfRule type="cellIs" dxfId="30" priority="202" operator="equal">
      <formula>"Menor"</formula>
    </cfRule>
    <cfRule type="cellIs" dxfId="29" priority="200" operator="equal">
      <formula>"Mayor"</formula>
    </cfRule>
    <cfRule type="cellIs" dxfId="28" priority="199" operator="equal">
      <formula>"Catastrófico"</formula>
    </cfRule>
    <cfRule type="cellIs" dxfId="27" priority="201" operator="equal">
      <formula>"Moderado"</formula>
    </cfRule>
  </conditionalFormatting>
  <conditionalFormatting sqref="AC12 AC14:AC71">
    <cfRule type="cellIs" dxfId="26" priority="195" operator="equal">
      <formula>"Extremo"</formula>
    </cfRule>
    <cfRule type="cellIs" dxfId="25" priority="198" operator="equal">
      <formula>"Bajo"</formula>
    </cfRule>
    <cfRule type="cellIs" dxfId="24" priority="197" operator="equal">
      <formula>"Moderado"</formula>
    </cfRule>
    <cfRule type="cellIs" dxfId="23" priority="196" operator="equal">
      <formula>"Alto"</formula>
    </cfRule>
  </conditionalFormatting>
  <conditionalFormatting sqref="H36">
    <cfRule type="cellIs" dxfId="22" priority="15" operator="equal">
      <formula>"Muy Alta"</formula>
    </cfRule>
    <cfRule type="cellIs" dxfId="21" priority="16" operator="equal">
      <formula>"Alta"</formula>
    </cfRule>
    <cfRule type="cellIs" dxfId="20" priority="17" operator="equal">
      <formula>"Media"</formula>
    </cfRule>
    <cfRule type="cellIs" dxfId="19" priority="18" operator="equal">
      <formula>"Baja"</formula>
    </cfRule>
    <cfRule type="cellIs" dxfId="18" priority="19" operator="equal">
      <formula>"Muy Baja"</formula>
    </cfRule>
  </conditionalFormatting>
  <conditionalFormatting sqref="Y13">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13">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13">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AK12:AK13 AK15:AK16 AK18:AK19 AK21:AK22 AK24:AK25 AK27:AK28 AK30:AK31 AK33:AK34 AK36:AK37 AK39:AK40 AK42:AK43 AK45:AK46 AK48:AK49 AK51:AK52 AK54:AK55 AK57:AK58 AK60:AK61 AK63:AK64 AK66:AK67 AK69:AK70</xm:sqref>
        </x14:dataValidation>
        <x14:dataValidation type="list" allowBlank="1" showInputMessage="1" showErrorMessage="1" xr:uid="{00000000-0002-0000-0100-000000000000}">
          <x14:formula1>
            <xm:f>'Tabla Valoración controles'!$D$8:$D$10</xm:f>
          </x14:formula1>
          <xm:sqref>R12 R14:R71</xm:sqref>
        </x14:dataValidation>
        <x14:dataValidation type="list" allowBlank="1" showInputMessage="1" showErrorMessage="1" xr:uid="{00000000-0002-0000-0100-000001000000}">
          <x14:formula1>
            <xm:f>'Tabla Valoración controles'!$D$11:$D$12</xm:f>
          </x14:formula1>
          <xm:sqref>S12 S14:S71</xm:sqref>
        </x14:dataValidation>
        <x14:dataValidation type="list" allowBlank="1" showInputMessage="1" showErrorMessage="1" xr:uid="{00000000-0002-0000-0100-000002000000}">
          <x14:formula1>
            <xm:f>'Tabla Valoración controles'!$D$13:$D$14</xm:f>
          </x14:formula1>
          <xm:sqref>U12 U14:U71</xm:sqref>
        </x14:dataValidation>
        <x14:dataValidation type="list" allowBlank="1" showInputMessage="1" showErrorMessage="1" xr:uid="{00000000-0002-0000-0100-000003000000}">
          <x14:formula1>
            <xm:f>'Tabla Valoración controles'!$D$15:$D$16</xm:f>
          </x14:formula1>
          <xm:sqref>V12 V14:V71</xm:sqref>
        </x14:dataValidation>
        <x14:dataValidation type="list" allowBlank="1" showInputMessage="1" showErrorMessage="1" xr:uid="{00000000-0002-0000-0100-000005000000}">
          <x14:formula1>
            <xm:f>'Tabla Valoración controles'!$D$17:$D$18</xm:f>
          </x14:formula1>
          <xm:sqref>W12 W14:W71</xm:sqref>
        </x14:dataValidation>
        <x14:dataValidation type="list" allowBlank="1" showInputMessage="1" showErrorMessage="1" xr:uid="{00000000-0002-0000-0100-000006000000}">
          <x14:formula1>
            <xm:f>'Opciones Tratamiento'!$B$13:$B$19</xm:f>
          </x14:formula1>
          <xm:sqref>F12:F71</xm:sqref>
        </x14:dataValidation>
        <x14:dataValidation type="list" allowBlank="1" showInputMessage="1" showErrorMessage="1" xr:uid="{00000000-0002-0000-0100-000007000000}">
          <x14:formula1>
            <xm:f>'Opciones Tratamiento'!$E$2:$E$4</xm:f>
          </x14:formula1>
          <xm:sqref>B12:B71</xm:sqref>
        </x14:dataValidation>
        <x14:dataValidation type="list" allowBlank="1" showInputMessage="1" showErrorMessage="1" xr:uid="{00000000-0002-0000-0100-000008000000}">
          <x14:formula1>
            <xm:f>'Opciones Tratamiento'!$B$2:$B$5</xm:f>
          </x14:formula1>
          <xm:sqref>AD12 AD14:AD71</xm:sqref>
        </x14:dataValidation>
        <x14:dataValidation type="list" allowBlank="1" showInputMessage="1" showErrorMessage="1" xr:uid="{00000000-0002-0000-0100-000009000000}">
          <x14:formula1>
            <xm:f>'Tabla Impacto'!$G$214:$G$225</xm:f>
          </x14:formula1>
          <xm:sqref>J12:J71</xm:sqref>
        </x14:dataValidation>
        <x14:dataValidation type="custom" allowBlank="1" showInputMessage="1" showErrorMessage="1" error="Recuerde que las acciones se generan bajo la medida de mitigar el riesgo" xr:uid="{00000000-0002-0000-0100-00000A000000}">
          <x14:formula1>
            <xm:f>IF(OR(AD12='Opciones Tratamiento'!$B$2,AD12='Opciones Tratamiento'!$B$3,AD12='Opciones Tratamiento'!$B$4),ISBLANK(AD12),ISTEXT(AD12))</xm:f>
          </x14:formula1>
          <xm:sqref>AE49:AE71 AE37:AE47 AE12:AE35</xm:sqref>
        </x14:dataValidation>
        <x14:dataValidation type="custom" allowBlank="1" showInputMessage="1" showErrorMessage="1" error="Recuerde que las acciones se generan bajo la medida de mitigar el riesgo" xr:uid="{00000000-0002-0000-0100-00000B000000}">
          <x14:formula1>
            <xm:f>IF(OR(AD12='Opciones Tratamiento'!$B$2,AD12='Opciones Tratamiento'!$B$3,AD12='Opciones Tratamiento'!$B$4),ISBLANK(AD12),ISTEXT(AD12))</xm:f>
          </x14:formula1>
          <xm:sqref>AF12:AF71</xm:sqref>
        </x14:dataValidation>
        <x14:dataValidation type="custom" allowBlank="1" showInputMessage="1" showErrorMessage="1" error="Recuerde que las acciones se generan bajo la medida de mitigar el riesgo" xr:uid="{00000000-0002-0000-0100-00000C000000}">
          <x14:formula1>
            <xm:f>IF(OR(AD12='Opciones Tratamiento'!$B$2,AD12='Opciones Tratamiento'!$B$3,AD12='Opciones Tratamiento'!$B$4),ISBLANK(AD12),ISTEXT(AD12))</xm:f>
          </x14:formula1>
          <xm:sqref>AG12:AH71</xm:sqref>
        </x14:dataValidation>
        <x14:dataValidation type="custom" allowBlank="1" showInputMessage="1" showErrorMessage="1" error="Recuerde que las acciones se generan bajo la medida de mitigar el riesgo" xr:uid="{00000000-0002-0000-0100-00000D000000}">
          <x14:formula1>
            <xm:f>IF(OR(AD12='Opciones Tratamiento'!$B$2,AD12='Opciones Tratamiento'!$B$3,AD12='Opciones Tratamiento'!$B$4),ISBLANK(AD12),ISTEXT(AD12))</xm:f>
          </x14:formula1>
          <xm:sqref>AI12:AI71</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AJ12:AJ71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2" sqref="AB22:AC23"/>
    </sheetView>
  </sheetViews>
  <sheetFormatPr defaultColWidth="11.42578125" defaultRowHeight="15"/>
  <cols>
    <col min="2" max="39" width="5.7109375" customWidth="1"/>
    <col min="41" max="46" width="5.7109375" customWidth="1"/>
  </cols>
  <sheetData>
    <row r="1" spans="1:99">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row>
    <row r="2" spans="1:99" ht="18" customHeight="1">
      <c r="A2" s="54"/>
      <c r="B2" s="291" t="s">
        <v>122</v>
      </c>
      <c r="C2" s="291"/>
      <c r="D2" s="291"/>
      <c r="E2" s="291"/>
      <c r="F2" s="291"/>
      <c r="G2" s="291"/>
      <c r="H2" s="291"/>
      <c r="I2" s="291"/>
      <c r="J2" s="328" t="s">
        <v>21</v>
      </c>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row>
    <row r="3" spans="1:99" ht="18.75" customHeight="1">
      <c r="A3" s="54"/>
      <c r="B3" s="291"/>
      <c r="C3" s="291"/>
      <c r="D3" s="291"/>
      <c r="E3" s="291"/>
      <c r="F3" s="291"/>
      <c r="G3" s="291"/>
      <c r="H3" s="291"/>
      <c r="I3" s="291"/>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row>
    <row r="4" spans="1:99" ht="15" customHeight="1">
      <c r="A4" s="54"/>
      <c r="B4" s="291"/>
      <c r="C4" s="291"/>
      <c r="D4" s="291"/>
      <c r="E4" s="291"/>
      <c r="F4" s="291"/>
      <c r="G4" s="291"/>
      <c r="H4" s="291"/>
      <c r="I4" s="291"/>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row>
    <row r="5" spans="1:99" ht="15.75" thickBot="1">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row>
    <row r="6" spans="1:99" ht="15" customHeight="1">
      <c r="A6" s="54"/>
      <c r="B6" s="339" t="s">
        <v>123</v>
      </c>
      <c r="C6" s="339"/>
      <c r="D6" s="340"/>
      <c r="E6" s="329" t="s">
        <v>124</v>
      </c>
      <c r="F6" s="330"/>
      <c r="G6" s="330"/>
      <c r="H6" s="330"/>
      <c r="I6" s="331"/>
      <c r="J6" s="325" t="str">
        <f>IF(AND('Mapa de Riesgos'!$H$12="Muy Alta",'Mapa de Riesgos'!$L$12="Leve"),CONCATENATE("R",'Mapa de Riesgos'!$A$12),"")</f>
        <v/>
      </c>
      <c r="K6" s="326"/>
      <c r="L6" s="326" t="str">
        <f>IF(AND('Mapa de Riesgos'!$H$18="Muy Alta",'Mapa de Riesgos'!$L$18="Leve"),CONCATENATE("R",'Mapa de Riesgos'!$A$18),"")</f>
        <v/>
      </c>
      <c r="M6" s="326"/>
      <c r="N6" s="326" t="str">
        <f>IF(AND('Mapa de Riesgos'!$H$24="Muy Alta",'Mapa de Riesgos'!$L$24="Leve"),CONCATENATE("R",'Mapa de Riesgos'!$A$24),"")</f>
        <v/>
      </c>
      <c r="O6" s="327"/>
      <c r="P6" s="325" t="str">
        <f>IF(AND('Mapa de Riesgos'!$H$12="Muy Alta",'Mapa de Riesgos'!$L$12="Menor"),CONCATENATE("R",'Mapa de Riesgos'!$A$12),"")</f>
        <v/>
      </c>
      <c r="Q6" s="326"/>
      <c r="R6" s="326" t="str">
        <f>IF(AND('Mapa de Riesgos'!$H$18="Muy Alta",'Mapa de Riesgos'!$L$18="Menor"),CONCATENATE("R",'Mapa de Riesgos'!$A$18),"")</f>
        <v/>
      </c>
      <c r="S6" s="326"/>
      <c r="T6" s="326" t="str">
        <f>IF(AND('Mapa de Riesgos'!$H$24="Muy Alta",'Mapa de Riesgos'!$L$24="Menor"),CONCATENATE("R",'Mapa de Riesgos'!$A$24),"")</f>
        <v/>
      </c>
      <c r="U6" s="327"/>
      <c r="V6" s="325" t="str">
        <f>IF(AND('Mapa de Riesgos'!$H$12="Muy Alta",'Mapa de Riesgos'!$L$12="Moderado"),CONCATENATE("R",'Mapa de Riesgos'!$A$12),"")</f>
        <v/>
      </c>
      <c r="W6" s="326"/>
      <c r="X6" s="326" t="str">
        <f>IF(AND('Mapa de Riesgos'!$H$18="Muy Alta",'Mapa de Riesgos'!$L$18="Moderado"),CONCATENATE("R",'Mapa de Riesgos'!$A$18),"")</f>
        <v/>
      </c>
      <c r="Y6" s="326"/>
      <c r="Z6" s="326" t="str">
        <f>IF(AND('Mapa de Riesgos'!$H$24="Muy Alta",'Mapa de Riesgos'!$L$24="Moderado"),CONCATENATE("R",'Mapa de Riesgos'!$A$24),"")</f>
        <v/>
      </c>
      <c r="AA6" s="327"/>
      <c r="AB6" s="325" t="str">
        <f>IF(AND('Mapa de Riesgos'!$H$12="Muy Alta",'Mapa de Riesgos'!$L$12="Mayor"),CONCATENATE("R",'Mapa de Riesgos'!$A$12),"")</f>
        <v/>
      </c>
      <c r="AC6" s="326"/>
      <c r="AD6" s="326" t="str">
        <f>IF(AND('Mapa de Riesgos'!$H$18="Muy Alta",'Mapa de Riesgos'!$L$18="Mayor"),CONCATENATE("R",'Mapa de Riesgos'!$A$18),"")</f>
        <v/>
      </c>
      <c r="AE6" s="326"/>
      <c r="AF6" s="326" t="str">
        <f>IF(AND('Mapa de Riesgos'!$H$24="Muy Alta",'Mapa de Riesgos'!$L$24="Mayor"),CONCATENATE("R",'Mapa de Riesgos'!$A$24),"")</f>
        <v/>
      </c>
      <c r="AG6" s="327"/>
      <c r="AH6" s="316" t="str">
        <f>IF(AND('Mapa de Riesgos'!$H$12="Muy Alta",'Mapa de Riesgos'!$L$12="Catastrófico"),CONCATENATE("R",'Mapa de Riesgos'!$A$12),"")</f>
        <v/>
      </c>
      <c r="AI6" s="317"/>
      <c r="AJ6" s="317" t="str">
        <f>IF(AND('Mapa de Riesgos'!$H$18="Muy Alta",'Mapa de Riesgos'!$L$18="Catastrófico"),CONCATENATE("R",'Mapa de Riesgos'!$A$18),"")</f>
        <v/>
      </c>
      <c r="AK6" s="317"/>
      <c r="AL6" s="317" t="str">
        <f>IF(AND('Mapa de Riesgos'!$H$24="Muy Alta",'Mapa de Riesgos'!$L$24="Catastrófico"),CONCATENATE("R",'Mapa de Riesgos'!$A$24),"")</f>
        <v/>
      </c>
      <c r="AM6" s="318"/>
      <c r="AO6" s="341" t="s">
        <v>125</v>
      </c>
      <c r="AP6" s="342"/>
      <c r="AQ6" s="342"/>
      <c r="AR6" s="342"/>
      <c r="AS6" s="342"/>
      <c r="AT6" s="343"/>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row>
    <row r="7" spans="1:99" ht="15" customHeight="1">
      <c r="A7" s="54"/>
      <c r="B7" s="339"/>
      <c r="C7" s="339"/>
      <c r="D7" s="340"/>
      <c r="E7" s="332"/>
      <c r="F7" s="333"/>
      <c r="G7" s="333"/>
      <c r="H7" s="333"/>
      <c r="I7" s="334"/>
      <c r="J7" s="319"/>
      <c r="K7" s="320"/>
      <c r="L7" s="320"/>
      <c r="M7" s="320"/>
      <c r="N7" s="320"/>
      <c r="O7" s="321"/>
      <c r="P7" s="319"/>
      <c r="Q7" s="320"/>
      <c r="R7" s="320"/>
      <c r="S7" s="320"/>
      <c r="T7" s="320"/>
      <c r="U7" s="321"/>
      <c r="V7" s="319"/>
      <c r="W7" s="320"/>
      <c r="X7" s="320"/>
      <c r="Y7" s="320"/>
      <c r="Z7" s="320"/>
      <c r="AA7" s="321"/>
      <c r="AB7" s="319"/>
      <c r="AC7" s="320"/>
      <c r="AD7" s="320"/>
      <c r="AE7" s="320"/>
      <c r="AF7" s="320"/>
      <c r="AG7" s="321"/>
      <c r="AH7" s="310"/>
      <c r="AI7" s="311"/>
      <c r="AJ7" s="311"/>
      <c r="AK7" s="311"/>
      <c r="AL7" s="311"/>
      <c r="AM7" s="312"/>
      <c r="AN7" s="54"/>
      <c r="AO7" s="344"/>
      <c r="AP7" s="345"/>
      <c r="AQ7" s="345"/>
      <c r="AR7" s="345"/>
      <c r="AS7" s="345"/>
      <c r="AT7" s="346"/>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row>
    <row r="8" spans="1:99" ht="15" customHeight="1">
      <c r="A8" s="54"/>
      <c r="B8" s="339"/>
      <c r="C8" s="339"/>
      <c r="D8" s="340"/>
      <c r="E8" s="332"/>
      <c r="F8" s="333"/>
      <c r="G8" s="333"/>
      <c r="H8" s="333"/>
      <c r="I8" s="334"/>
      <c r="J8" s="319" t="str">
        <f>IF(AND('Mapa de Riesgos'!$H$30="Muy Alta",'Mapa de Riesgos'!$L$30="Leve"),CONCATENATE("R",'Mapa de Riesgos'!$A$30),"")</f>
        <v/>
      </c>
      <c r="K8" s="320"/>
      <c r="L8" s="320" t="str">
        <f>IF(AND('Mapa de Riesgos'!$H$36="Muy Alta",'Mapa de Riesgos'!$L$36="Leve"),CONCATENATE("R",'Mapa de Riesgos'!$A$36),"")</f>
        <v/>
      </c>
      <c r="M8" s="320"/>
      <c r="N8" s="320" t="str">
        <f>IF(AND('Mapa de Riesgos'!$H$42="Muy Alta",'Mapa de Riesgos'!$L$42="Leve"),CONCATENATE("R",'Mapa de Riesgos'!$A$42),"")</f>
        <v/>
      </c>
      <c r="O8" s="321"/>
      <c r="P8" s="319" t="str">
        <f>IF(AND('Mapa de Riesgos'!$H$30="Muy Alta",'Mapa de Riesgos'!$L$30="Menor"),CONCATENATE("R",'Mapa de Riesgos'!$A$30),"")</f>
        <v/>
      </c>
      <c r="Q8" s="320"/>
      <c r="R8" s="320" t="str">
        <f>IF(AND('Mapa de Riesgos'!$H$36="Muy Alta",'Mapa de Riesgos'!$L$36="Menor"),CONCATENATE("R",'Mapa de Riesgos'!$A$36),"")</f>
        <v/>
      </c>
      <c r="S8" s="320"/>
      <c r="T8" s="320" t="str">
        <f>IF(AND('Mapa de Riesgos'!$H$42="Muy Alta",'Mapa de Riesgos'!$L$42="Menor"),CONCATENATE("R",'Mapa de Riesgos'!$A$42),"")</f>
        <v/>
      </c>
      <c r="U8" s="321"/>
      <c r="V8" s="319" t="str">
        <f>IF(AND('Mapa de Riesgos'!$H$30="Muy Alta",'Mapa de Riesgos'!$L$30="Moderado"),CONCATENATE("R",'Mapa de Riesgos'!$A$30),"")</f>
        <v/>
      </c>
      <c r="W8" s="320"/>
      <c r="X8" s="320" t="str">
        <f>IF(AND('Mapa de Riesgos'!$H$36="Muy Alta",'Mapa de Riesgos'!$L$36="Moderado"),CONCATENATE("R",'Mapa de Riesgos'!$A$36),"")</f>
        <v/>
      </c>
      <c r="Y8" s="320"/>
      <c r="Z8" s="320" t="str">
        <f>IF(AND('Mapa de Riesgos'!$H$42="Muy Alta",'Mapa de Riesgos'!$L$42="Moderado"),CONCATENATE("R",'Mapa de Riesgos'!$A$42),"")</f>
        <v/>
      </c>
      <c r="AA8" s="321"/>
      <c r="AB8" s="319" t="str">
        <f>IF(AND('Mapa de Riesgos'!$H$30="Muy Alta",'Mapa de Riesgos'!$L$30="Mayor"),CONCATENATE("R",'Mapa de Riesgos'!$A$30),"")</f>
        <v/>
      </c>
      <c r="AC8" s="320"/>
      <c r="AD8" s="320" t="str">
        <f>IF(AND('Mapa de Riesgos'!$H$36="Muy Alta",'Mapa de Riesgos'!$L$36="Mayor"),CONCATENATE("R",'Mapa de Riesgos'!$A$36),"")</f>
        <v/>
      </c>
      <c r="AE8" s="320"/>
      <c r="AF8" s="320" t="str">
        <f>IF(AND('Mapa de Riesgos'!$H$42="Muy Alta",'Mapa de Riesgos'!$L$42="Mayor"),CONCATENATE("R",'Mapa de Riesgos'!$A$42),"")</f>
        <v/>
      </c>
      <c r="AG8" s="321"/>
      <c r="AH8" s="310" t="str">
        <f>IF(AND('Mapa de Riesgos'!$H$30="Muy Alta",'Mapa de Riesgos'!$L$30="Catastrófico"),CONCATENATE("R",'Mapa de Riesgos'!$A$30),"")</f>
        <v/>
      </c>
      <c r="AI8" s="311"/>
      <c r="AJ8" s="311" t="str">
        <f>IF(AND('Mapa de Riesgos'!$H$36="Muy Alta",'Mapa de Riesgos'!$L$36="Catastrófico"),CONCATENATE("R",'Mapa de Riesgos'!$A$36),"")</f>
        <v/>
      </c>
      <c r="AK8" s="311"/>
      <c r="AL8" s="311" t="str">
        <f>IF(AND('Mapa de Riesgos'!$H$42="Muy Alta",'Mapa de Riesgos'!$L$42="Catastrófico"),CONCATENATE("R",'Mapa de Riesgos'!$A$42),"")</f>
        <v/>
      </c>
      <c r="AM8" s="312"/>
      <c r="AN8" s="54"/>
      <c r="AO8" s="344"/>
      <c r="AP8" s="345"/>
      <c r="AQ8" s="345"/>
      <c r="AR8" s="345"/>
      <c r="AS8" s="345"/>
      <c r="AT8" s="346"/>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row>
    <row r="9" spans="1:99" ht="15" customHeight="1">
      <c r="A9" s="54"/>
      <c r="B9" s="339"/>
      <c r="C9" s="339"/>
      <c r="D9" s="340"/>
      <c r="E9" s="332"/>
      <c r="F9" s="333"/>
      <c r="G9" s="333"/>
      <c r="H9" s="333"/>
      <c r="I9" s="334"/>
      <c r="J9" s="319"/>
      <c r="K9" s="320"/>
      <c r="L9" s="320"/>
      <c r="M9" s="320"/>
      <c r="N9" s="320"/>
      <c r="O9" s="321"/>
      <c r="P9" s="319"/>
      <c r="Q9" s="320"/>
      <c r="R9" s="320"/>
      <c r="S9" s="320"/>
      <c r="T9" s="320"/>
      <c r="U9" s="321"/>
      <c r="V9" s="319"/>
      <c r="W9" s="320"/>
      <c r="X9" s="320"/>
      <c r="Y9" s="320"/>
      <c r="Z9" s="320"/>
      <c r="AA9" s="321"/>
      <c r="AB9" s="319"/>
      <c r="AC9" s="320"/>
      <c r="AD9" s="320"/>
      <c r="AE9" s="320"/>
      <c r="AF9" s="320"/>
      <c r="AG9" s="321"/>
      <c r="AH9" s="310"/>
      <c r="AI9" s="311"/>
      <c r="AJ9" s="311"/>
      <c r="AK9" s="311"/>
      <c r="AL9" s="311"/>
      <c r="AM9" s="312"/>
      <c r="AN9" s="54"/>
      <c r="AO9" s="344"/>
      <c r="AP9" s="345"/>
      <c r="AQ9" s="345"/>
      <c r="AR9" s="345"/>
      <c r="AS9" s="345"/>
      <c r="AT9" s="346"/>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row>
    <row r="10" spans="1:99" ht="15" customHeight="1">
      <c r="A10" s="54"/>
      <c r="B10" s="339"/>
      <c r="C10" s="339"/>
      <c r="D10" s="340"/>
      <c r="E10" s="332"/>
      <c r="F10" s="333"/>
      <c r="G10" s="333"/>
      <c r="H10" s="333"/>
      <c r="I10" s="334"/>
      <c r="J10" s="319" t="str">
        <f>IF(AND('Mapa de Riesgos'!$H$48="Muy Alta",'Mapa de Riesgos'!$L$48="Leve"),CONCATENATE("R",'Mapa de Riesgos'!$A$48),"")</f>
        <v/>
      </c>
      <c r="K10" s="320"/>
      <c r="L10" s="320" t="str">
        <f>IF(AND('Mapa de Riesgos'!$H$54="Muy Alta",'Mapa de Riesgos'!$L$54="Leve"),CONCATENATE("R",'Mapa de Riesgos'!$A$54),"")</f>
        <v/>
      </c>
      <c r="M10" s="320"/>
      <c r="N10" s="320" t="str">
        <f>IF(AND('Mapa de Riesgos'!$H$60="Muy Alta",'Mapa de Riesgos'!$L$60="Leve"),CONCATENATE("R",'Mapa de Riesgos'!$A$60),"")</f>
        <v/>
      </c>
      <c r="O10" s="321"/>
      <c r="P10" s="319" t="str">
        <f>IF(AND('Mapa de Riesgos'!$H$48="Muy Alta",'Mapa de Riesgos'!$L$48="Menor"),CONCATENATE("R",'Mapa de Riesgos'!$A$48),"")</f>
        <v/>
      </c>
      <c r="Q10" s="320"/>
      <c r="R10" s="320" t="str">
        <f>IF(AND('Mapa de Riesgos'!$H$54="Muy Alta",'Mapa de Riesgos'!$L$54="Menor"),CONCATENATE("R",'Mapa de Riesgos'!$A$54),"")</f>
        <v/>
      </c>
      <c r="S10" s="320"/>
      <c r="T10" s="320" t="str">
        <f>IF(AND('Mapa de Riesgos'!$H$60="Muy Alta",'Mapa de Riesgos'!$L$60="Menor"),CONCATENATE("R",'Mapa de Riesgos'!$A$60),"")</f>
        <v/>
      </c>
      <c r="U10" s="321"/>
      <c r="V10" s="319" t="str">
        <f>IF(AND('Mapa de Riesgos'!$H$48="Muy Alta",'Mapa de Riesgos'!$L$48="Moderado"),CONCATENATE("R",'Mapa de Riesgos'!$A$48),"")</f>
        <v/>
      </c>
      <c r="W10" s="320"/>
      <c r="X10" s="320" t="str">
        <f>IF(AND('Mapa de Riesgos'!$H$54="Muy Alta",'Mapa de Riesgos'!$L$54="Moderado"),CONCATENATE("R",'Mapa de Riesgos'!$A$54),"")</f>
        <v/>
      </c>
      <c r="Y10" s="320"/>
      <c r="Z10" s="320" t="str">
        <f>IF(AND('Mapa de Riesgos'!$H$60="Muy Alta",'Mapa de Riesgos'!$L$60="Moderado"),CONCATENATE("R",'Mapa de Riesgos'!$A$60),"")</f>
        <v/>
      </c>
      <c r="AA10" s="321"/>
      <c r="AB10" s="319" t="str">
        <f>IF(AND('Mapa de Riesgos'!$H$48="Muy Alta",'Mapa de Riesgos'!$L$48="Mayor"),CONCATENATE("R",'Mapa de Riesgos'!$A$48),"")</f>
        <v/>
      </c>
      <c r="AC10" s="320"/>
      <c r="AD10" s="320" t="str">
        <f>IF(AND('Mapa de Riesgos'!$H$54="Muy Alta",'Mapa de Riesgos'!$L$54="Mayor"),CONCATENATE("R",'Mapa de Riesgos'!$A$54),"")</f>
        <v/>
      </c>
      <c r="AE10" s="320"/>
      <c r="AF10" s="320" t="str">
        <f>IF(AND('Mapa de Riesgos'!$H$60="Muy Alta",'Mapa de Riesgos'!$L$60="Mayor"),CONCATENATE("R",'Mapa de Riesgos'!$A$60),"")</f>
        <v/>
      </c>
      <c r="AG10" s="321"/>
      <c r="AH10" s="310" t="str">
        <f>IF(AND('Mapa de Riesgos'!$H$48="Muy Alta",'Mapa de Riesgos'!$L$48="Catastrófico"),CONCATENATE("R",'Mapa de Riesgos'!$A$48),"")</f>
        <v/>
      </c>
      <c r="AI10" s="311"/>
      <c r="AJ10" s="311" t="str">
        <f>IF(AND('Mapa de Riesgos'!$H$54="Muy Alta",'Mapa de Riesgos'!$L$54="Catastrófico"),CONCATENATE("R",'Mapa de Riesgos'!$A$54),"")</f>
        <v/>
      </c>
      <c r="AK10" s="311"/>
      <c r="AL10" s="311" t="str">
        <f>IF(AND('Mapa de Riesgos'!$H$60="Muy Alta",'Mapa de Riesgos'!$L$60="Catastrófico"),CONCATENATE("R",'Mapa de Riesgos'!$A$60),"")</f>
        <v/>
      </c>
      <c r="AM10" s="312"/>
      <c r="AN10" s="54"/>
      <c r="AO10" s="344"/>
      <c r="AP10" s="345"/>
      <c r="AQ10" s="345"/>
      <c r="AR10" s="345"/>
      <c r="AS10" s="345"/>
      <c r="AT10" s="346"/>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row>
    <row r="11" spans="1:99" ht="15" customHeight="1">
      <c r="A11" s="54"/>
      <c r="B11" s="339"/>
      <c r="C11" s="339"/>
      <c r="D11" s="340"/>
      <c r="E11" s="332"/>
      <c r="F11" s="333"/>
      <c r="G11" s="333"/>
      <c r="H11" s="333"/>
      <c r="I11" s="334"/>
      <c r="J11" s="319"/>
      <c r="K11" s="320"/>
      <c r="L11" s="320"/>
      <c r="M11" s="320"/>
      <c r="N11" s="320"/>
      <c r="O11" s="321"/>
      <c r="P11" s="319"/>
      <c r="Q11" s="320"/>
      <c r="R11" s="320"/>
      <c r="S11" s="320"/>
      <c r="T11" s="320"/>
      <c r="U11" s="321"/>
      <c r="V11" s="319"/>
      <c r="W11" s="320"/>
      <c r="X11" s="320"/>
      <c r="Y11" s="320"/>
      <c r="Z11" s="320"/>
      <c r="AA11" s="321"/>
      <c r="AB11" s="319"/>
      <c r="AC11" s="320"/>
      <c r="AD11" s="320"/>
      <c r="AE11" s="320"/>
      <c r="AF11" s="320"/>
      <c r="AG11" s="321"/>
      <c r="AH11" s="310"/>
      <c r="AI11" s="311"/>
      <c r="AJ11" s="311"/>
      <c r="AK11" s="311"/>
      <c r="AL11" s="311"/>
      <c r="AM11" s="312"/>
      <c r="AN11" s="54"/>
      <c r="AO11" s="344"/>
      <c r="AP11" s="345"/>
      <c r="AQ11" s="345"/>
      <c r="AR11" s="345"/>
      <c r="AS11" s="345"/>
      <c r="AT11" s="346"/>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row>
    <row r="12" spans="1:99" ht="15" customHeight="1">
      <c r="A12" s="54"/>
      <c r="B12" s="339"/>
      <c r="C12" s="339"/>
      <c r="D12" s="340"/>
      <c r="E12" s="332"/>
      <c r="F12" s="333"/>
      <c r="G12" s="333"/>
      <c r="H12" s="333"/>
      <c r="I12" s="334"/>
      <c r="J12" s="319" t="str">
        <f>IF(AND('Mapa de Riesgos'!$H$66="Muy Alta",'Mapa de Riesgos'!$L$66="Leve"),CONCATENATE("R",'Mapa de Riesgos'!$A$66),"")</f>
        <v/>
      </c>
      <c r="K12" s="320"/>
      <c r="L12" s="320" t="str">
        <f>IF(AND('Mapa de Riesgos'!$H$72="Muy Alta",'Mapa de Riesgos'!$L$72="Leve"),CONCATENATE("R",'Mapa de Riesgos'!$A$72),"")</f>
        <v/>
      </c>
      <c r="M12" s="320"/>
      <c r="N12" s="320" t="str">
        <f>IF(AND('Mapa de Riesgos'!$H$78="Muy Alta",'Mapa de Riesgos'!$L$78="Leve"),CONCATENATE("R",'Mapa de Riesgos'!$A$78),"")</f>
        <v/>
      </c>
      <c r="O12" s="321"/>
      <c r="P12" s="319" t="str">
        <f>IF(AND('Mapa de Riesgos'!$H$66="Muy Alta",'Mapa de Riesgos'!$L$66="Menor"),CONCATENATE("R",'Mapa de Riesgos'!$A$66),"")</f>
        <v/>
      </c>
      <c r="Q12" s="320"/>
      <c r="R12" s="320" t="str">
        <f>IF(AND('Mapa de Riesgos'!$H$72="Muy Alta",'Mapa de Riesgos'!$L$72="Menor"),CONCATENATE("R",'Mapa de Riesgos'!$A$72),"")</f>
        <v/>
      </c>
      <c r="S12" s="320"/>
      <c r="T12" s="320" t="str">
        <f>IF(AND('Mapa de Riesgos'!$H$78="Muy Alta",'Mapa de Riesgos'!$L$78="Menor"),CONCATENATE("R",'Mapa de Riesgos'!$A$78),"")</f>
        <v/>
      </c>
      <c r="U12" s="321"/>
      <c r="V12" s="319" t="str">
        <f>IF(AND('Mapa de Riesgos'!$H$66="Muy Alta",'Mapa de Riesgos'!$L$66="Moderado"),CONCATENATE("R",'Mapa de Riesgos'!$A$66),"")</f>
        <v/>
      </c>
      <c r="W12" s="320"/>
      <c r="X12" s="320" t="str">
        <f>IF(AND('Mapa de Riesgos'!$H$72="Muy Alta",'Mapa de Riesgos'!$L$72="Moderado"),CONCATENATE("R",'Mapa de Riesgos'!$A$72),"")</f>
        <v/>
      </c>
      <c r="Y12" s="320"/>
      <c r="Z12" s="320" t="str">
        <f>IF(AND('Mapa de Riesgos'!$H$78="Muy Alta",'Mapa de Riesgos'!$L$78="Moderado"),CONCATENATE("R",'Mapa de Riesgos'!$A$78),"")</f>
        <v/>
      </c>
      <c r="AA12" s="321"/>
      <c r="AB12" s="319" t="str">
        <f>IF(AND('Mapa de Riesgos'!$H$66="Muy Alta",'Mapa de Riesgos'!$L$66="Mayor"),CONCATENATE("R",'Mapa de Riesgos'!$A$66),"")</f>
        <v/>
      </c>
      <c r="AC12" s="320"/>
      <c r="AD12" s="320" t="str">
        <f>IF(AND('Mapa de Riesgos'!$H$72="Muy Alta",'Mapa de Riesgos'!$L$72="Mayor"),CONCATENATE("R",'Mapa de Riesgos'!$A$72),"")</f>
        <v/>
      </c>
      <c r="AE12" s="320"/>
      <c r="AF12" s="320" t="str">
        <f>IF(AND('Mapa de Riesgos'!$H$78="Muy Alta",'Mapa de Riesgos'!$L$78="Mayor"),CONCATENATE("R",'Mapa de Riesgos'!$A$78),"")</f>
        <v/>
      </c>
      <c r="AG12" s="321"/>
      <c r="AH12" s="310" t="str">
        <f>IF(AND('Mapa de Riesgos'!$H$66="Muy Alta",'Mapa de Riesgos'!$L$66="Catastrófico"),CONCATENATE("R",'Mapa de Riesgos'!$A$66),"")</f>
        <v/>
      </c>
      <c r="AI12" s="311"/>
      <c r="AJ12" s="311" t="str">
        <f>IF(AND('Mapa de Riesgos'!$H$72="Muy Alta",'Mapa de Riesgos'!$L$72="Catastrófico"),CONCATENATE("R",'Mapa de Riesgos'!$A$72),"")</f>
        <v/>
      </c>
      <c r="AK12" s="311"/>
      <c r="AL12" s="311" t="str">
        <f>IF(AND('Mapa de Riesgos'!$H$78="Muy Alta",'Mapa de Riesgos'!$L$78="Catastrófico"),CONCATENATE("R",'Mapa de Riesgos'!$A$78),"")</f>
        <v/>
      </c>
      <c r="AM12" s="312"/>
      <c r="AN12" s="54"/>
      <c r="AO12" s="344"/>
      <c r="AP12" s="345"/>
      <c r="AQ12" s="345"/>
      <c r="AR12" s="345"/>
      <c r="AS12" s="345"/>
      <c r="AT12" s="346"/>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row>
    <row r="13" spans="1:99" ht="15.75" customHeight="1" thickBot="1">
      <c r="A13" s="54"/>
      <c r="B13" s="339"/>
      <c r="C13" s="339"/>
      <c r="D13" s="340"/>
      <c r="E13" s="335"/>
      <c r="F13" s="336"/>
      <c r="G13" s="336"/>
      <c r="H13" s="336"/>
      <c r="I13" s="337"/>
      <c r="J13" s="319"/>
      <c r="K13" s="320"/>
      <c r="L13" s="320"/>
      <c r="M13" s="320"/>
      <c r="N13" s="320"/>
      <c r="O13" s="321"/>
      <c r="P13" s="319"/>
      <c r="Q13" s="320"/>
      <c r="R13" s="320"/>
      <c r="S13" s="320"/>
      <c r="T13" s="320"/>
      <c r="U13" s="321"/>
      <c r="V13" s="319"/>
      <c r="W13" s="320"/>
      <c r="X13" s="320"/>
      <c r="Y13" s="320"/>
      <c r="Z13" s="320"/>
      <c r="AA13" s="321"/>
      <c r="AB13" s="319"/>
      <c r="AC13" s="320"/>
      <c r="AD13" s="320"/>
      <c r="AE13" s="320"/>
      <c r="AF13" s="320"/>
      <c r="AG13" s="321"/>
      <c r="AH13" s="313"/>
      <c r="AI13" s="314"/>
      <c r="AJ13" s="314"/>
      <c r="AK13" s="314"/>
      <c r="AL13" s="314"/>
      <c r="AM13" s="315"/>
      <c r="AN13" s="54"/>
      <c r="AO13" s="347"/>
      <c r="AP13" s="348"/>
      <c r="AQ13" s="348"/>
      <c r="AR13" s="348"/>
      <c r="AS13" s="348"/>
      <c r="AT13" s="349"/>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row>
    <row r="14" spans="1:99" ht="15" customHeight="1">
      <c r="A14" s="54"/>
      <c r="B14" s="339"/>
      <c r="C14" s="339"/>
      <c r="D14" s="340"/>
      <c r="E14" s="329" t="s">
        <v>126</v>
      </c>
      <c r="F14" s="330"/>
      <c r="G14" s="330"/>
      <c r="H14" s="330"/>
      <c r="I14" s="330"/>
      <c r="J14" s="307" t="str">
        <f>IF(AND('Mapa de Riesgos'!$H$12="Alta",'Mapa de Riesgos'!$L$12="Leve"),CONCATENATE("R",'Mapa de Riesgos'!$A$12),"")</f>
        <v/>
      </c>
      <c r="K14" s="308"/>
      <c r="L14" s="308" t="str">
        <f>IF(AND('Mapa de Riesgos'!$H$18="Alta",'Mapa de Riesgos'!$L$18="Leve"),CONCATENATE("R",'Mapa de Riesgos'!$A$18),"")</f>
        <v/>
      </c>
      <c r="M14" s="308"/>
      <c r="N14" s="308" t="str">
        <f>IF(AND('Mapa de Riesgos'!$H$24="Alta",'Mapa de Riesgos'!$L$24="Leve"),CONCATENATE("R",'Mapa de Riesgos'!$A$24),"")</f>
        <v/>
      </c>
      <c r="O14" s="309"/>
      <c r="P14" s="307" t="str">
        <f>IF(AND('Mapa de Riesgos'!$H$12="Alta",'Mapa de Riesgos'!$L$12="Menor"),CONCATENATE("R",'Mapa de Riesgos'!$A$12),"")</f>
        <v/>
      </c>
      <c r="Q14" s="308"/>
      <c r="R14" s="308" t="str">
        <f>IF(AND('Mapa de Riesgos'!$H$18="Alta",'Mapa de Riesgos'!$L$18="Menor"),CONCATENATE("R",'Mapa de Riesgos'!$A$18),"")</f>
        <v/>
      </c>
      <c r="S14" s="308"/>
      <c r="T14" s="308" t="str">
        <f>IF(AND('Mapa de Riesgos'!$H$24="Alta",'Mapa de Riesgos'!$L$24="Menor"),CONCATENATE("R",'Mapa de Riesgos'!$A$24),"")</f>
        <v/>
      </c>
      <c r="U14" s="309"/>
      <c r="V14" s="325" t="str">
        <f>IF(AND('Mapa de Riesgos'!$H$12="Alta",'Mapa de Riesgos'!$L$12="Moderado"),CONCATENATE("R",'Mapa de Riesgos'!$A$12),"")</f>
        <v/>
      </c>
      <c r="W14" s="326"/>
      <c r="X14" s="326" t="str">
        <f>IF(AND('Mapa de Riesgos'!$H$18="Alta",'Mapa de Riesgos'!$L$18="Moderado"),CONCATENATE("R",'Mapa de Riesgos'!$A$18),"")</f>
        <v/>
      </c>
      <c r="Y14" s="326"/>
      <c r="Z14" s="326" t="str">
        <f>IF(AND('Mapa de Riesgos'!$H$24="Alta",'Mapa de Riesgos'!$L$24="Moderado"),CONCATENATE("R",'Mapa de Riesgos'!$A$24),"")</f>
        <v/>
      </c>
      <c r="AA14" s="327"/>
      <c r="AB14" s="325" t="str">
        <f>IF(AND('Mapa de Riesgos'!$H$12="Alta",'Mapa de Riesgos'!$L$12="Mayor"),CONCATENATE("R",'Mapa de Riesgos'!$A$12),"")</f>
        <v/>
      </c>
      <c r="AC14" s="326"/>
      <c r="AD14" s="326" t="str">
        <f>IF(AND('Mapa de Riesgos'!$H$18="Alta",'Mapa de Riesgos'!$L$18="Mayor"),CONCATENATE("R",'Mapa de Riesgos'!$A$18),"")</f>
        <v/>
      </c>
      <c r="AE14" s="326"/>
      <c r="AF14" s="326" t="str">
        <f>IF(AND('Mapa de Riesgos'!$H$24="Alta",'Mapa de Riesgos'!$L$24="Mayor"),CONCATENATE("R",'Mapa de Riesgos'!$A$24),"")</f>
        <v/>
      </c>
      <c r="AG14" s="327"/>
      <c r="AH14" s="316" t="str">
        <f>IF(AND('Mapa de Riesgos'!$H$12="Alta",'Mapa de Riesgos'!$L$12="Catastrófico"),CONCATENATE("R",'Mapa de Riesgos'!$A$12),"")</f>
        <v/>
      </c>
      <c r="AI14" s="317"/>
      <c r="AJ14" s="317" t="str">
        <f>IF(AND('Mapa de Riesgos'!$H$18="Alta",'Mapa de Riesgos'!$L$18="Catastrófico"),CONCATENATE("R",'Mapa de Riesgos'!$A$18),"")</f>
        <v/>
      </c>
      <c r="AK14" s="317"/>
      <c r="AL14" s="317" t="str">
        <f>IF(AND('Mapa de Riesgos'!$H$24="Alta",'Mapa de Riesgos'!$L$24="Catastrófico"),CONCATENATE("R",'Mapa de Riesgos'!$A$24),"")</f>
        <v/>
      </c>
      <c r="AM14" s="318"/>
      <c r="AN14" s="54"/>
      <c r="AO14" s="350" t="s">
        <v>127</v>
      </c>
      <c r="AP14" s="351"/>
      <c r="AQ14" s="351"/>
      <c r="AR14" s="351"/>
      <c r="AS14" s="351"/>
      <c r="AT14" s="352"/>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row>
    <row r="15" spans="1:99" ht="15" customHeight="1">
      <c r="A15" s="54"/>
      <c r="B15" s="339"/>
      <c r="C15" s="339"/>
      <c r="D15" s="340"/>
      <c r="E15" s="332"/>
      <c r="F15" s="333"/>
      <c r="G15" s="333"/>
      <c r="H15" s="333"/>
      <c r="I15" s="333"/>
      <c r="J15" s="301"/>
      <c r="K15" s="302"/>
      <c r="L15" s="302"/>
      <c r="M15" s="302"/>
      <c r="N15" s="302"/>
      <c r="O15" s="303"/>
      <c r="P15" s="301"/>
      <c r="Q15" s="302"/>
      <c r="R15" s="302"/>
      <c r="S15" s="302"/>
      <c r="T15" s="302"/>
      <c r="U15" s="303"/>
      <c r="V15" s="319"/>
      <c r="W15" s="320"/>
      <c r="X15" s="320"/>
      <c r="Y15" s="320"/>
      <c r="Z15" s="320"/>
      <c r="AA15" s="321"/>
      <c r="AB15" s="319"/>
      <c r="AC15" s="320"/>
      <c r="AD15" s="320"/>
      <c r="AE15" s="320"/>
      <c r="AF15" s="320"/>
      <c r="AG15" s="321"/>
      <c r="AH15" s="310"/>
      <c r="AI15" s="311"/>
      <c r="AJ15" s="311"/>
      <c r="AK15" s="311"/>
      <c r="AL15" s="311"/>
      <c r="AM15" s="312"/>
      <c r="AN15" s="54"/>
      <c r="AO15" s="353"/>
      <c r="AP15" s="354"/>
      <c r="AQ15" s="354"/>
      <c r="AR15" s="354"/>
      <c r="AS15" s="354"/>
      <c r="AT15" s="355"/>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row>
    <row r="16" spans="1:99" ht="15" customHeight="1">
      <c r="A16" s="54"/>
      <c r="B16" s="339"/>
      <c r="C16" s="339"/>
      <c r="D16" s="340"/>
      <c r="E16" s="332"/>
      <c r="F16" s="333"/>
      <c r="G16" s="333"/>
      <c r="H16" s="333"/>
      <c r="I16" s="333"/>
      <c r="J16" s="301" t="str">
        <f>IF(AND('Mapa de Riesgos'!$H$30="Alta",'Mapa de Riesgos'!$L$30="Leve"),CONCATENATE("R",'Mapa de Riesgos'!$A$30),"")</f>
        <v/>
      </c>
      <c r="K16" s="302"/>
      <c r="L16" s="302" t="str">
        <f>IF(AND('Mapa de Riesgos'!$H$36="Alta",'Mapa de Riesgos'!$L$36="Leve"),CONCATENATE("R",'Mapa de Riesgos'!$A$36),"")</f>
        <v/>
      </c>
      <c r="M16" s="302"/>
      <c r="N16" s="302" t="str">
        <f>IF(AND('Mapa de Riesgos'!$H$42="Alta",'Mapa de Riesgos'!$L$42="Leve"),CONCATENATE("R",'Mapa de Riesgos'!$A$42),"")</f>
        <v/>
      </c>
      <c r="O16" s="303"/>
      <c r="P16" s="301" t="str">
        <f>IF(AND('Mapa de Riesgos'!$H$30="Alta",'Mapa de Riesgos'!$L$30="Menor"),CONCATENATE("R",'Mapa de Riesgos'!$A$30),"")</f>
        <v/>
      </c>
      <c r="Q16" s="302"/>
      <c r="R16" s="302" t="str">
        <f>IF(AND('Mapa de Riesgos'!$H$36="Alta",'Mapa de Riesgos'!$L$36="Menor"),CONCATENATE("R",'Mapa de Riesgos'!$A$36),"")</f>
        <v/>
      </c>
      <c r="S16" s="302"/>
      <c r="T16" s="302" t="str">
        <f>IF(AND('Mapa de Riesgos'!$H$42="Alta",'Mapa de Riesgos'!$L$42="Menor"),CONCATENATE("R",'Mapa de Riesgos'!$A$42),"")</f>
        <v/>
      </c>
      <c r="U16" s="303"/>
      <c r="V16" s="319" t="str">
        <f>IF(AND('Mapa de Riesgos'!$H$30="Alta",'Mapa de Riesgos'!$L$30="Moderado"),CONCATENATE("R",'Mapa de Riesgos'!$A$30),"")</f>
        <v/>
      </c>
      <c r="W16" s="320"/>
      <c r="X16" s="320" t="str">
        <f>IF(AND('Mapa de Riesgos'!$H$36="Alta",'Mapa de Riesgos'!$L$36="Moderado"),CONCATENATE("R",'Mapa de Riesgos'!$A$36),"")</f>
        <v/>
      </c>
      <c r="Y16" s="320"/>
      <c r="Z16" s="320" t="str">
        <f>IF(AND('Mapa de Riesgos'!$H$42="Alta",'Mapa de Riesgos'!$L$42="Moderado"),CONCATENATE("R",'Mapa de Riesgos'!$A$42),"")</f>
        <v/>
      </c>
      <c r="AA16" s="321"/>
      <c r="AB16" s="319" t="str">
        <f>IF(AND('Mapa de Riesgos'!$H$30="Alta",'Mapa de Riesgos'!$L$30="Mayor"),CONCATENATE("R",'Mapa de Riesgos'!$A$30),"")</f>
        <v/>
      </c>
      <c r="AC16" s="320"/>
      <c r="AD16" s="320" t="str">
        <f>IF(AND('Mapa de Riesgos'!$H$36="Alta",'Mapa de Riesgos'!$L$36="Mayor"),CONCATENATE("R",'Mapa de Riesgos'!$A$36),"")</f>
        <v/>
      </c>
      <c r="AE16" s="320"/>
      <c r="AF16" s="320" t="str">
        <f>IF(AND('Mapa de Riesgos'!$H$42="Alta",'Mapa de Riesgos'!$L$42="Mayor"),CONCATENATE("R",'Mapa de Riesgos'!$A$42),"")</f>
        <v/>
      </c>
      <c r="AG16" s="321"/>
      <c r="AH16" s="310" t="str">
        <f>IF(AND('Mapa de Riesgos'!$H$30="Alta",'Mapa de Riesgos'!$L$30="Catastrófico"),CONCATENATE("R",'Mapa de Riesgos'!$A$30),"")</f>
        <v/>
      </c>
      <c r="AI16" s="311"/>
      <c r="AJ16" s="311" t="str">
        <f>IF(AND('Mapa de Riesgos'!$H$36="Alta",'Mapa de Riesgos'!$L$36="Catastrófico"),CONCATENATE("R",'Mapa de Riesgos'!$A$36),"")</f>
        <v/>
      </c>
      <c r="AK16" s="311"/>
      <c r="AL16" s="311" t="str">
        <f>IF(AND('Mapa de Riesgos'!$H$42="Alta",'Mapa de Riesgos'!$L$42="Catastrófico"),CONCATENATE("R",'Mapa de Riesgos'!$A$42),"")</f>
        <v/>
      </c>
      <c r="AM16" s="312"/>
      <c r="AN16" s="54"/>
      <c r="AO16" s="353"/>
      <c r="AP16" s="354"/>
      <c r="AQ16" s="354"/>
      <c r="AR16" s="354"/>
      <c r="AS16" s="354"/>
      <c r="AT16" s="355"/>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row>
    <row r="17" spans="1:80" ht="15" customHeight="1">
      <c r="A17" s="54"/>
      <c r="B17" s="339"/>
      <c r="C17" s="339"/>
      <c r="D17" s="340"/>
      <c r="E17" s="332"/>
      <c r="F17" s="333"/>
      <c r="G17" s="333"/>
      <c r="H17" s="333"/>
      <c r="I17" s="333"/>
      <c r="J17" s="301"/>
      <c r="K17" s="302"/>
      <c r="L17" s="302"/>
      <c r="M17" s="302"/>
      <c r="N17" s="302"/>
      <c r="O17" s="303"/>
      <c r="P17" s="301"/>
      <c r="Q17" s="302"/>
      <c r="R17" s="302"/>
      <c r="S17" s="302"/>
      <c r="T17" s="302"/>
      <c r="U17" s="303"/>
      <c r="V17" s="319"/>
      <c r="W17" s="320"/>
      <c r="X17" s="320"/>
      <c r="Y17" s="320"/>
      <c r="Z17" s="320"/>
      <c r="AA17" s="321"/>
      <c r="AB17" s="319"/>
      <c r="AC17" s="320"/>
      <c r="AD17" s="320"/>
      <c r="AE17" s="320"/>
      <c r="AF17" s="320"/>
      <c r="AG17" s="321"/>
      <c r="AH17" s="310"/>
      <c r="AI17" s="311"/>
      <c r="AJ17" s="311"/>
      <c r="AK17" s="311"/>
      <c r="AL17" s="311"/>
      <c r="AM17" s="312"/>
      <c r="AN17" s="54"/>
      <c r="AO17" s="353"/>
      <c r="AP17" s="354"/>
      <c r="AQ17" s="354"/>
      <c r="AR17" s="354"/>
      <c r="AS17" s="354"/>
      <c r="AT17" s="355"/>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row>
    <row r="18" spans="1:80" ht="15" customHeight="1">
      <c r="A18" s="54"/>
      <c r="B18" s="339"/>
      <c r="C18" s="339"/>
      <c r="D18" s="340"/>
      <c r="E18" s="332"/>
      <c r="F18" s="333"/>
      <c r="G18" s="333"/>
      <c r="H18" s="333"/>
      <c r="I18" s="333"/>
      <c r="J18" s="301" t="str">
        <f>IF(AND('Mapa de Riesgos'!$H$48="Alta",'Mapa de Riesgos'!$L$48="Leve"),CONCATENATE("R",'Mapa de Riesgos'!$A$48),"")</f>
        <v/>
      </c>
      <c r="K18" s="302"/>
      <c r="L18" s="302" t="str">
        <f>IF(AND('Mapa de Riesgos'!$H$54="Alta",'Mapa de Riesgos'!$L$54="Leve"),CONCATENATE("R",'Mapa de Riesgos'!$A$54),"")</f>
        <v/>
      </c>
      <c r="M18" s="302"/>
      <c r="N18" s="302" t="str">
        <f>IF(AND('Mapa de Riesgos'!$H$60="Alta",'Mapa de Riesgos'!$L$60="Leve"),CONCATENATE("R",'Mapa de Riesgos'!$A$60),"")</f>
        <v/>
      </c>
      <c r="O18" s="303"/>
      <c r="P18" s="301" t="str">
        <f>IF(AND('Mapa de Riesgos'!$H$48="Alta",'Mapa de Riesgos'!$L$48="Menor"),CONCATENATE("R",'Mapa de Riesgos'!$A$48),"")</f>
        <v/>
      </c>
      <c r="Q18" s="302"/>
      <c r="R18" s="302" t="str">
        <f>IF(AND('Mapa de Riesgos'!$H$54="Alta",'Mapa de Riesgos'!$L$54="Menor"),CONCATENATE("R",'Mapa de Riesgos'!$A$54),"")</f>
        <v/>
      </c>
      <c r="S18" s="302"/>
      <c r="T18" s="302" t="str">
        <f>IF(AND('Mapa de Riesgos'!$H$60="Alta",'Mapa de Riesgos'!$L$60="Menor"),CONCATENATE("R",'Mapa de Riesgos'!$A$60),"")</f>
        <v/>
      </c>
      <c r="U18" s="303"/>
      <c r="V18" s="319" t="str">
        <f>IF(AND('Mapa de Riesgos'!$H$48="Alta",'Mapa de Riesgos'!$L$48="Moderado"),CONCATENATE("R",'Mapa de Riesgos'!$A$48),"")</f>
        <v/>
      </c>
      <c r="W18" s="320"/>
      <c r="X18" s="320" t="str">
        <f>IF(AND('Mapa de Riesgos'!$H$54="Alta",'Mapa de Riesgos'!$L$54="Moderado"),CONCATENATE("R",'Mapa de Riesgos'!$A$54),"")</f>
        <v/>
      </c>
      <c r="Y18" s="320"/>
      <c r="Z18" s="320" t="str">
        <f>IF(AND('Mapa de Riesgos'!$H$60="Alta",'Mapa de Riesgos'!$L$60="Moderado"),CONCATENATE("R",'Mapa de Riesgos'!$A$60),"")</f>
        <v/>
      </c>
      <c r="AA18" s="321"/>
      <c r="AB18" s="319" t="str">
        <f>IF(AND('Mapa de Riesgos'!$H$48="Alta",'Mapa de Riesgos'!$L$48="Mayor"),CONCATENATE("R",'Mapa de Riesgos'!$A$48),"")</f>
        <v/>
      </c>
      <c r="AC18" s="320"/>
      <c r="AD18" s="320" t="str">
        <f>IF(AND('Mapa de Riesgos'!$H$54="Alta",'Mapa de Riesgos'!$L$54="Mayor"),CONCATENATE("R",'Mapa de Riesgos'!$A$54),"")</f>
        <v/>
      </c>
      <c r="AE18" s="320"/>
      <c r="AF18" s="320" t="str">
        <f>IF(AND('Mapa de Riesgos'!$H$60="Alta",'Mapa de Riesgos'!$L$60="Mayor"),CONCATENATE("R",'Mapa de Riesgos'!$A$60),"")</f>
        <v/>
      </c>
      <c r="AG18" s="321"/>
      <c r="AH18" s="310" t="str">
        <f>IF(AND('Mapa de Riesgos'!$H$48="Alta",'Mapa de Riesgos'!$L$48="Catastrófico"),CONCATENATE("R",'Mapa de Riesgos'!$A$48),"")</f>
        <v/>
      </c>
      <c r="AI18" s="311"/>
      <c r="AJ18" s="311" t="str">
        <f>IF(AND('Mapa de Riesgos'!$H$54="Alta",'Mapa de Riesgos'!$L$54="Catastrófico"),CONCATENATE("R",'Mapa de Riesgos'!$A$54),"")</f>
        <v/>
      </c>
      <c r="AK18" s="311"/>
      <c r="AL18" s="311" t="str">
        <f>IF(AND('Mapa de Riesgos'!$H$60="Alta",'Mapa de Riesgos'!$L$60="Catastrófico"),CONCATENATE("R",'Mapa de Riesgos'!$A$60),"")</f>
        <v/>
      </c>
      <c r="AM18" s="312"/>
      <c r="AN18" s="54"/>
      <c r="AO18" s="353"/>
      <c r="AP18" s="354"/>
      <c r="AQ18" s="354"/>
      <c r="AR18" s="354"/>
      <c r="AS18" s="354"/>
      <c r="AT18" s="355"/>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row>
    <row r="19" spans="1:80" ht="15" customHeight="1">
      <c r="A19" s="54"/>
      <c r="B19" s="339"/>
      <c r="C19" s="339"/>
      <c r="D19" s="340"/>
      <c r="E19" s="332"/>
      <c r="F19" s="333"/>
      <c r="G19" s="333"/>
      <c r="H19" s="333"/>
      <c r="I19" s="333"/>
      <c r="J19" s="301"/>
      <c r="K19" s="302"/>
      <c r="L19" s="302"/>
      <c r="M19" s="302"/>
      <c r="N19" s="302"/>
      <c r="O19" s="303"/>
      <c r="P19" s="301"/>
      <c r="Q19" s="302"/>
      <c r="R19" s="302"/>
      <c r="S19" s="302"/>
      <c r="T19" s="302"/>
      <c r="U19" s="303"/>
      <c r="V19" s="319"/>
      <c r="W19" s="320"/>
      <c r="X19" s="320"/>
      <c r="Y19" s="320"/>
      <c r="Z19" s="320"/>
      <c r="AA19" s="321"/>
      <c r="AB19" s="319"/>
      <c r="AC19" s="320"/>
      <c r="AD19" s="320"/>
      <c r="AE19" s="320"/>
      <c r="AF19" s="320"/>
      <c r="AG19" s="321"/>
      <c r="AH19" s="310"/>
      <c r="AI19" s="311"/>
      <c r="AJ19" s="311"/>
      <c r="AK19" s="311"/>
      <c r="AL19" s="311"/>
      <c r="AM19" s="312"/>
      <c r="AN19" s="54"/>
      <c r="AO19" s="353"/>
      <c r="AP19" s="354"/>
      <c r="AQ19" s="354"/>
      <c r="AR19" s="354"/>
      <c r="AS19" s="354"/>
      <c r="AT19" s="355"/>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row>
    <row r="20" spans="1:80" ht="15" customHeight="1">
      <c r="A20" s="54"/>
      <c r="B20" s="339"/>
      <c r="C20" s="339"/>
      <c r="D20" s="340"/>
      <c r="E20" s="332"/>
      <c r="F20" s="333"/>
      <c r="G20" s="333"/>
      <c r="H20" s="333"/>
      <c r="I20" s="333"/>
      <c r="J20" s="301" t="str">
        <f>IF(AND('Mapa de Riesgos'!$H$66="Alta",'Mapa de Riesgos'!$L$66="Leve"),CONCATENATE("R",'Mapa de Riesgos'!$A$66),"")</f>
        <v/>
      </c>
      <c r="K20" s="302"/>
      <c r="L20" s="302" t="str">
        <f>IF(AND('Mapa de Riesgos'!$H$72="Alta",'Mapa de Riesgos'!$L$72="Leve"),CONCATENATE("R",'Mapa de Riesgos'!$A$72),"")</f>
        <v/>
      </c>
      <c r="M20" s="302"/>
      <c r="N20" s="302" t="str">
        <f>IF(AND('Mapa de Riesgos'!$H$78="Alta",'Mapa de Riesgos'!$L$78="Leve"),CONCATENATE("R",'Mapa de Riesgos'!$A$78),"")</f>
        <v/>
      </c>
      <c r="O20" s="303"/>
      <c r="P20" s="301" t="str">
        <f>IF(AND('Mapa de Riesgos'!$H$66="Alta",'Mapa de Riesgos'!$L$66="Menor"),CONCATENATE("R",'Mapa de Riesgos'!$A$66),"")</f>
        <v/>
      </c>
      <c r="Q20" s="302"/>
      <c r="R20" s="302" t="str">
        <f>IF(AND('Mapa de Riesgos'!$H$72="Alta",'Mapa de Riesgos'!$L$72="Menor"),CONCATENATE("R",'Mapa de Riesgos'!$A$72),"")</f>
        <v/>
      </c>
      <c r="S20" s="302"/>
      <c r="T20" s="302" t="str">
        <f>IF(AND('Mapa de Riesgos'!$H$78="Alta",'Mapa de Riesgos'!$L$78="Menor"),CONCATENATE("R",'Mapa de Riesgos'!$A$78),"")</f>
        <v/>
      </c>
      <c r="U20" s="303"/>
      <c r="V20" s="319" t="str">
        <f>IF(AND('Mapa de Riesgos'!$H$66="Alta",'Mapa de Riesgos'!$L$66="Moderado"),CONCATENATE("R",'Mapa de Riesgos'!$A$66),"")</f>
        <v/>
      </c>
      <c r="W20" s="320"/>
      <c r="X20" s="320" t="str">
        <f>IF(AND('Mapa de Riesgos'!$H$72="Alta",'Mapa de Riesgos'!$L$72="Moderado"),CONCATENATE("R",'Mapa de Riesgos'!$A$72),"")</f>
        <v/>
      </c>
      <c r="Y20" s="320"/>
      <c r="Z20" s="320" t="str">
        <f>IF(AND('Mapa de Riesgos'!$H$78="Alta",'Mapa de Riesgos'!$L$78="Moderado"),CONCATENATE("R",'Mapa de Riesgos'!$A$78),"")</f>
        <v/>
      </c>
      <c r="AA20" s="321"/>
      <c r="AB20" s="319" t="str">
        <f>IF(AND('Mapa de Riesgos'!$H$66="Alta",'Mapa de Riesgos'!$L$66="Mayor"),CONCATENATE("R",'Mapa de Riesgos'!$A$66),"")</f>
        <v/>
      </c>
      <c r="AC20" s="320"/>
      <c r="AD20" s="320" t="str">
        <f>IF(AND('Mapa de Riesgos'!$H$72="Alta",'Mapa de Riesgos'!$L$72="Mayor"),CONCATENATE("R",'Mapa de Riesgos'!$A$72),"")</f>
        <v/>
      </c>
      <c r="AE20" s="320"/>
      <c r="AF20" s="320" t="str">
        <f>IF(AND('Mapa de Riesgos'!$H$78="Alta",'Mapa de Riesgos'!$L$78="Mayor"),CONCATENATE("R",'Mapa de Riesgos'!$A$78),"")</f>
        <v/>
      </c>
      <c r="AG20" s="321"/>
      <c r="AH20" s="310" t="str">
        <f>IF(AND('Mapa de Riesgos'!$H$66="Alta",'Mapa de Riesgos'!$L$66="Catastrófico"),CONCATENATE("R",'Mapa de Riesgos'!$A$66),"")</f>
        <v/>
      </c>
      <c r="AI20" s="311"/>
      <c r="AJ20" s="311" t="str">
        <f>IF(AND('Mapa de Riesgos'!$H$72="Alta",'Mapa de Riesgos'!$L$72="Catastrófico"),CONCATENATE("R",'Mapa de Riesgos'!$A$72),"")</f>
        <v/>
      </c>
      <c r="AK20" s="311"/>
      <c r="AL20" s="311" t="str">
        <f>IF(AND('Mapa de Riesgos'!$H$78="Alta",'Mapa de Riesgos'!$L$78="Catastrófico"),CONCATENATE("R",'Mapa de Riesgos'!$A$78),"")</f>
        <v/>
      </c>
      <c r="AM20" s="312"/>
      <c r="AN20" s="54"/>
      <c r="AO20" s="353"/>
      <c r="AP20" s="354"/>
      <c r="AQ20" s="354"/>
      <c r="AR20" s="354"/>
      <c r="AS20" s="354"/>
      <c r="AT20" s="355"/>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row>
    <row r="21" spans="1:80" ht="15.75" customHeight="1" thickBot="1">
      <c r="A21" s="54"/>
      <c r="B21" s="339"/>
      <c r="C21" s="339"/>
      <c r="D21" s="340"/>
      <c r="E21" s="335"/>
      <c r="F21" s="336"/>
      <c r="G21" s="336"/>
      <c r="H21" s="336"/>
      <c r="I21" s="336"/>
      <c r="J21" s="304"/>
      <c r="K21" s="305"/>
      <c r="L21" s="305"/>
      <c r="M21" s="305"/>
      <c r="N21" s="305"/>
      <c r="O21" s="306"/>
      <c r="P21" s="304"/>
      <c r="Q21" s="305"/>
      <c r="R21" s="305"/>
      <c r="S21" s="305"/>
      <c r="T21" s="305"/>
      <c r="U21" s="306"/>
      <c r="V21" s="322"/>
      <c r="W21" s="323"/>
      <c r="X21" s="323"/>
      <c r="Y21" s="323"/>
      <c r="Z21" s="323"/>
      <c r="AA21" s="324"/>
      <c r="AB21" s="322"/>
      <c r="AC21" s="323"/>
      <c r="AD21" s="323"/>
      <c r="AE21" s="323"/>
      <c r="AF21" s="323"/>
      <c r="AG21" s="324"/>
      <c r="AH21" s="313"/>
      <c r="AI21" s="314"/>
      <c r="AJ21" s="314"/>
      <c r="AK21" s="314"/>
      <c r="AL21" s="314"/>
      <c r="AM21" s="315"/>
      <c r="AN21" s="54"/>
      <c r="AO21" s="356"/>
      <c r="AP21" s="357"/>
      <c r="AQ21" s="357"/>
      <c r="AR21" s="357"/>
      <c r="AS21" s="357"/>
      <c r="AT21" s="358"/>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row>
    <row r="22" spans="1:80">
      <c r="A22" s="54"/>
      <c r="B22" s="339"/>
      <c r="C22" s="339"/>
      <c r="D22" s="340"/>
      <c r="E22" s="329" t="s">
        <v>128</v>
      </c>
      <c r="F22" s="330"/>
      <c r="G22" s="330"/>
      <c r="H22" s="330"/>
      <c r="I22" s="331"/>
      <c r="J22" s="307" t="str">
        <f>IF(AND('Mapa de Riesgos'!$H$12="Media",'Mapa de Riesgos'!$L$12="Leve"),CONCATENATE("R",'Mapa de Riesgos'!$A$12),"")</f>
        <v/>
      </c>
      <c r="K22" s="308"/>
      <c r="L22" s="308" t="str">
        <f>IF(AND('Mapa de Riesgos'!$H$18="Media",'Mapa de Riesgos'!$L$18="Leve"),CONCATENATE("R",'Mapa de Riesgos'!$A$18),"")</f>
        <v/>
      </c>
      <c r="M22" s="308"/>
      <c r="N22" s="308" t="str">
        <f>IF(AND('Mapa de Riesgos'!$H$24="Media",'Mapa de Riesgos'!$L$24="Leve"),CONCATENATE("R",'Mapa de Riesgos'!$A$24),"")</f>
        <v/>
      </c>
      <c r="O22" s="309"/>
      <c r="P22" s="307" t="str">
        <f>IF(AND('Mapa de Riesgos'!$H$12="Media",'Mapa de Riesgos'!$L$12="Menor"),CONCATENATE("R",'Mapa de Riesgos'!$A$12),"")</f>
        <v/>
      </c>
      <c r="Q22" s="308"/>
      <c r="R22" s="308" t="str">
        <f>IF(AND('Mapa de Riesgos'!$H$18="Media",'Mapa de Riesgos'!$L$18="Menor"),CONCATENATE("R",'Mapa de Riesgos'!$A$18),"")</f>
        <v/>
      </c>
      <c r="S22" s="308"/>
      <c r="T22" s="308" t="str">
        <f>IF(AND('Mapa de Riesgos'!$H$24="Media",'Mapa de Riesgos'!$L$24="Menor"),CONCATENATE("R",'Mapa de Riesgos'!$A$24),"")</f>
        <v/>
      </c>
      <c r="U22" s="309"/>
      <c r="V22" s="307" t="str">
        <f>IF(AND('Mapa de Riesgos'!$H$12="Media",'Mapa de Riesgos'!$L$12="Moderado"),CONCATENATE("R",'Mapa de Riesgos'!$A$12),"")</f>
        <v/>
      </c>
      <c r="W22" s="308"/>
      <c r="X22" s="308" t="str">
        <f>IF(AND('Mapa de Riesgos'!$H$18="Media",'Mapa de Riesgos'!$L$18="Moderado"),CONCATENATE("R",'Mapa de Riesgos'!$A$18),"")</f>
        <v/>
      </c>
      <c r="Y22" s="308"/>
      <c r="Z22" s="308" t="str">
        <f>IF(AND('Mapa de Riesgos'!$H$24="Media",'Mapa de Riesgos'!$L$24="Moderado"),CONCATENATE("R",'Mapa de Riesgos'!$A$24),"")</f>
        <v/>
      </c>
      <c r="AA22" s="309"/>
      <c r="AB22" s="325" t="str">
        <f>IF(AND('Mapa de Riesgos'!$H$12="Media",'Mapa de Riesgos'!$L$12="Mayor"),CONCATENATE("R",'Mapa de Riesgos'!$A$12),"")</f>
        <v>R1</v>
      </c>
      <c r="AC22" s="326"/>
      <c r="AD22" s="326" t="str">
        <f>IF(AND('Mapa de Riesgos'!$H$18="Media",'Mapa de Riesgos'!$L$18="Mayor"),CONCATENATE("R",'Mapa de Riesgos'!$A$18),"")</f>
        <v/>
      </c>
      <c r="AE22" s="326"/>
      <c r="AF22" s="326" t="str">
        <f>IF(AND('Mapa de Riesgos'!$H$24="Media",'Mapa de Riesgos'!$L$24="Mayor"),CONCATENATE("R",'Mapa de Riesgos'!$A$24),"")</f>
        <v/>
      </c>
      <c r="AG22" s="327"/>
      <c r="AH22" s="316" t="str">
        <f>IF(AND('Mapa de Riesgos'!$H$12="Media",'Mapa de Riesgos'!$L$12="Catastrófico"),CONCATENATE("R",'Mapa de Riesgos'!$A$12),"")</f>
        <v/>
      </c>
      <c r="AI22" s="317"/>
      <c r="AJ22" s="317" t="str">
        <f>IF(AND('Mapa de Riesgos'!$H$18="Media",'Mapa de Riesgos'!$L$18="Catastrófico"),CONCATENATE("R",'Mapa de Riesgos'!$A$18),"")</f>
        <v/>
      </c>
      <c r="AK22" s="317"/>
      <c r="AL22" s="317" t="str">
        <f>IF(AND('Mapa de Riesgos'!$H$24="Media",'Mapa de Riesgos'!$L$24="Catastrófico"),CONCATENATE("R",'Mapa de Riesgos'!$A$24),"")</f>
        <v/>
      </c>
      <c r="AM22" s="318"/>
      <c r="AN22" s="54"/>
      <c r="AO22" s="359" t="s">
        <v>129</v>
      </c>
      <c r="AP22" s="360"/>
      <c r="AQ22" s="360"/>
      <c r="AR22" s="360"/>
      <c r="AS22" s="360"/>
      <c r="AT22" s="361"/>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row>
    <row r="23" spans="1:80">
      <c r="A23" s="54"/>
      <c r="B23" s="339"/>
      <c r="C23" s="339"/>
      <c r="D23" s="340"/>
      <c r="E23" s="332"/>
      <c r="F23" s="333"/>
      <c r="G23" s="333"/>
      <c r="H23" s="333"/>
      <c r="I23" s="334"/>
      <c r="J23" s="301"/>
      <c r="K23" s="302"/>
      <c r="L23" s="302"/>
      <c r="M23" s="302"/>
      <c r="N23" s="302"/>
      <c r="O23" s="303"/>
      <c r="P23" s="301"/>
      <c r="Q23" s="302"/>
      <c r="R23" s="302"/>
      <c r="S23" s="302"/>
      <c r="T23" s="302"/>
      <c r="U23" s="303"/>
      <c r="V23" s="301"/>
      <c r="W23" s="302"/>
      <c r="X23" s="302"/>
      <c r="Y23" s="302"/>
      <c r="Z23" s="302"/>
      <c r="AA23" s="303"/>
      <c r="AB23" s="319"/>
      <c r="AC23" s="320"/>
      <c r="AD23" s="320"/>
      <c r="AE23" s="320"/>
      <c r="AF23" s="320"/>
      <c r="AG23" s="321"/>
      <c r="AH23" s="310"/>
      <c r="AI23" s="311"/>
      <c r="AJ23" s="311"/>
      <c r="AK23" s="311"/>
      <c r="AL23" s="311"/>
      <c r="AM23" s="312"/>
      <c r="AN23" s="54"/>
      <c r="AO23" s="362"/>
      <c r="AP23" s="363"/>
      <c r="AQ23" s="363"/>
      <c r="AR23" s="363"/>
      <c r="AS23" s="363"/>
      <c r="AT23" s="36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row>
    <row r="24" spans="1:80">
      <c r="A24" s="54"/>
      <c r="B24" s="339"/>
      <c r="C24" s="339"/>
      <c r="D24" s="340"/>
      <c r="E24" s="332"/>
      <c r="F24" s="333"/>
      <c r="G24" s="333"/>
      <c r="H24" s="333"/>
      <c r="I24" s="334"/>
      <c r="J24" s="301" t="str">
        <f>IF(AND('Mapa de Riesgos'!$H$30="Media",'Mapa de Riesgos'!$L$30="Leve"),CONCATENATE("R",'Mapa de Riesgos'!$A$30),"")</f>
        <v/>
      </c>
      <c r="K24" s="302"/>
      <c r="L24" s="302" t="str">
        <f>IF(AND('Mapa de Riesgos'!$H$36="Media",'Mapa de Riesgos'!$L$36="Leve"),CONCATENATE("R",'Mapa de Riesgos'!$A$36),"")</f>
        <v/>
      </c>
      <c r="M24" s="302"/>
      <c r="N24" s="302" t="str">
        <f>IF(AND('Mapa de Riesgos'!$H$42="Media",'Mapa de Riesgos'!$L$42="Leve"),CONCATENATE("R",'Mapa de Riesgos'!$A$42),"")</f>
        <v/>
      </c>
      <c r="O24" s="303"/>
      <c r="P24" s="301" t="str">
        <f>IF(AND('Mapa de Riesgos'!$H$30="Media",'Mapa de Riesgos'!$L$30="Menor"),CONCATENATE("R",'Mapa de Riesgos'!$A$30),"")</f>
        <v/>
      </c>
      <c r="Q24" s="302"/>
      <c r="R24" s="302" t="str">
        <f>IF(AND('Mapa de Riesgos'!$H$36="Media",'Mapa de Riesgos'!$L$36="Menor"),CONCATENATE("R",'Mapa de Riesgos'!$A$36),"")</f>
        <v/>
      </c>
      <c r="S24" s="302"/>
      <c r="T24" s="302" t="str">
        <f>IF(AND('Mapa de Riesgos'!$H$42="Media",'Mapa de Riesgos'!$L$42="Menor"),CONCATENATE("R",'Mapa de Riesgos'!$A$42),"")</f>
        <v/>
      </c>
      <c r="U24" s="303"/>
      <c r="V24" s="301" t="str">
        <f>IF(AND('Mapa de Riesgos'!$H$30="Media",'Mapa de Riesgos'!$L$30="Moderado"),CONCATENATE("R",'Mapa de Riesgos'!$A$30),"")</f>
        <v/>
      </c>
      <c r="W24" s="302"/>
      <c r="X24" s="302" t="str">
        <f>IF(AND('Mapa de Riesgos'!$H$36="Media",'Mapa de Riesgos'!$L$36="Moderado"),CONCATENATE("R",'Mapa de Riesgos'!$A$36),"")</f>
        <v/>
      </c>
      <c r="Y24" s="302"/>
      <c r="Z24" s="302" t="str">
        <f>IF(AND('Mapa de Riesgos'!$H$42="Media",'Mapa de Riesgos'!$L$42="Moderado"),CONCATENATE("R",'Mapa de Riesgos'!$A$42),"")</f>
        <v/>
      </c>
      <c r="AA24" s="303"/>
      <c r="AB24" s="319" t="str">
        <f>IF(AND('Mapa de Riesgos'!$H$30="Media",'Mapa de Riesgos'!$L$30="Mayor"),CONCATENATE("R",'Mapa de Riesgos'!$A$30),"")</f>
        <v/>
      </c>
      <c r="AC24" s="320"/>
      <c r="AD24" s="320" t="str">
        <f>IF(AND('Mapa de Riesgos'!$H$36="Media",'Mapa de Riesgos'!$L$36="Mayor"),CONCATENATE("R",'Mapa de Riesgos'!$A$36),"")</f>
        <v/>
      </c>
      <c r="AE24" s="320"/>
      <c r="AF24" s="320" t="str">
        <f>IF(AND('Mapa de Riesgos'!$H$42="Media",'Mapa de Riesgos'!$L$42="Mayor"),CONCATENATE("R",'Mapa de Riesgos'!$A$42),"")</f>
        <v/>
      </c>
      <c r="AG24" s="321"/>
      <c r="AH24" s="310" t="str">
        <f>IF(AND('Mapa de Riesgos'!$H$30="Media",'Mapa de Riesgos'!$L$30="Catastrófico"),CONCATENATE("R",'Mapa de Riesgos'!$A$30),"")</f>
        <v/>
      </c>
      <c r="AI24" s="311"/>
      <c r="AJ24" s="311" t="str">
        <f>IF(AND('Mapa de Riesgos'!$H$36="Media",'Mapa de Riesgos'!$L$36="Catastrófico"),CONCATENATE("R",'Mapa de Riesgos'!$A$36),"")</f>
        <v/>
      </c>
      <c r="AK24" s="311"/>
      <c r="AL24" s="311" t="str">
        <f>IF(AND('Mapa de Riesgos'!$H$42="Media",'Mapa de Riesgos'!$L$42="Catastrófico"),CONCATENATE("R",'Mapa de Riesgos'!$A$42),"")</f>
        <v/>
      </c>
      <c r="AM24" s="312"/>
      <c r="AN24" s="54"/>
      <c r="AO24" s="362"/>
      <c r="AP24" s="363"/>
      <c r="AQ24" s="363"/>
      <c r="AR24" s="363"/>
      <c r="AS24" s="363"/>
      <c r="AT24" s="36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row>
    <row r="25" spans="1:80">
      <c r="A25" s="54"/>
      <c r="B25" s="339"/>
      <c r="C25" s="339"/>
      <c r="D25" s="340"/>
      <c r="E25" s="332"/>
      <c r="F25" s="333"/>
      <c r="G25" s="333"/>
      <c r="H25" s="333"/>
      <c r="I25" s="334"/>
      <c r="J25" s="301"/>
      <c r="K25" s="302"/>
      <c r="L25" s="302"/>
      <c r="M25" s="302"/>
      <c r="N25" s="302"/>
      <c r="O25" s="303"/>
      <c r="P25" s="301"/>
      <c r="Q25" s="302"/>
      <c r="R25" s="302"/>
      <c r="S25" s="302"/>
      <c r="T25" s="302"/>
      <c r="U25" s="303"/>
      <c r="V25" s="301"/>
      <c r="W25" s="302"/>
      <c r="X25" s="302"/>
      <c r="Y25" s="302"/>
      <c r="Z25" s="302"/>
      <c r="AA25" s="303"/>
      <c r="AB25" s="319"/>
      <c r="AC25" s="320"/>
      <c r="AD25" s="320"/>
      <c r="AE25" s="320"/>
      <c r="AF25" s="320"/>
      <c r="AG25" s="321"/>
      <c r="AH25" s="310"/>
      <c r="AI25" s="311"/>
      <c r="AJ25" s="311"/>
      <c r="AK25" s="311"/>
      <c r="AL25" s="311"/>
      <c r="AM25" s="312"/>
      <c r="AN25" s="54"/>
      <c r="AO25" s="362"/>
      <c r="AP25" s="363"/>
      <c r="AQ25" s="363"/>
      <c r="AR25" s="363"/>
      <c r="AS25" s="363"/>
      <c r="AT25" s="36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row>
    <row r="26" spans="1:80">
      <c r="A26" s="54"/>
      <c r="B26" s="339"/>
      <c r="C26" s="339"/>
      <c r="D26" s="340"/>
      <c r="E26" s="332"/>
      <c r="F26" s="333"/>
      <c r="G26" s="333"/>
      <c r="H26" s="333"/>
      <c r="I26" s="334"/>
      <c r="J26" s="301" t="str">
        <f>IF(AND('Mapa de Riesgos'!$H$48="Media",'Mapa de Riesgos'!$L$48="Leve"),CONCATENATE("R",'Mapa de Riesgos'!$A$48),"")</f>
        <v/>
      </c>
      <c r="K26" s="302"/>
      <c r="L26" s="302" t="str">
        <f>IF(AND('Mapa de Riesgos'!$H$54="Media",'Mapa de Riesgos'!$L$54="Leve"),CONCATENATE("R",'Mapa de Riesgos'!$A$54),"")</f>
        <v/>
      </c>
      <c r="M26" s="302"/>
      <c r="N26" s="302" t="str">
        <f>IF(AND('Mapa de Riesgos'!$H$60="Media",'Mapa de Riesgos'!$L$60="Leve"),CONCATENATE("R",'Mapa de Riesgos'!$A$60),"")</f>
        <v/>
      </c>
      <c r="O26" s="303"/>
      <c r="P26" s="301" t="str">
        <f>IF(AND('Mapa de Riesgos'!$H$48="Media",'Mapa de Riesgos'!$L$48="Menor"),CONCATENATE("R",'Mapa de Riesgos'!$A$48),"")</f>
        <v/>
      </c>
      <c r="Q26" s="302"/>
      <c r="R26" s="302" t="str">
        <f>IF(AND('Mapa de Riesgos'!$H$54="Media",'Mapa de Riesgos'!$L$54="Menor"),CONCATENATE("R",'Mapa de Riesgos'!$A$54),"")</f>
        <v/>
      </c>
      <c r="S26" s="302"/>
      <c r="T26" s="302" t="str">
        <f>IF(AND('Mapa de Riesgos'!$H$60="Media",'Mapa de Riesgos'!$L$60="Menor"),CONCATENATE("R",'Mapa de Riesgos'!$A$60),"")</f>
        <v/>
      </c>
      <c r="U26" s="303"/>
      <c r="V26" s="301" t="str">
        <f>IF(AND('Mapa de Riesgos'!$H$48="Media",'Mapa de Riesgos'!$L$48="Moderado"),CONCATENATE("R",'Mapa de Riesgos'!$A$48),"")</f>
        <v/>
      </c>
      <c r="W26" s="302"/>
      <c r="X26" s="302" t="str">
        <f>IF(AND('Mapa de Riesgos'!$H$54="Media",'Mapa de Riesgos'!$L$54="Moderado"),CONCATENATE("R",'Mapa de Riesgos'!$A$54),"")</f>
        <v/>
      </c>
      <c r="Y26" s="302"/>
      <c r="Z26" s="302" t="str">
        <f>IF(AND('Mapa de Riesgos'!$H$60="Media",'Mapa de Riesgos'!$L$60="Moderado"),CONCATENATE("R",'Mapa de Riesgos'!$A$60),"")</f>
        <v/>
      </c>
      <c r="AA26" s="303"/>
      <c r="AB26" s="319" t="str">
        <f>IF(AND('Mapa de Riesgos'!$H$48="Media",'Mapa de Riesgos'!$L$48="Mayor"),CONCATENATE("R",'Mapa de Riesgos'!$A$48),"")</f>
        <v/>
      </c>
      <c r="AC26" s="320"/>
      <c r="AD26" s="320" t="str">
        <f>IF(AND('Mapa de Riesgos'!$H$54="Media",'Mapa de Riesgos'!$L$54="Mayor"),CONCATENATE("R",'Mapa de Riesgos'!$A$54),"")</f>
        <v/>
      </c>
      <c r="AE26" s="320"/>
      <c r="AF26" s="320" t="str">
        <f>IF(AND('Mapa de Riesgos'!$H$60="Media",'Mapa de Riesgos'!$L$60="Mayor"),CONCATENATE("R",'Mapa de Riesgos'!$A$60),"")</f>
        <v/>
      </c>
      <c r="AG26" s="321"/>
      <c r="AH26" s="310" t="str">
        <f>IF(AND('Mapa de Riesgos'!$H$48="Media",'Mapa de Riesgos'!$L$48="Catastrófico"),CONCATENATE("R",'Mapa de Riesgos'!$A$48),"")</f>
        <v/>
      </c>
      <c r="AI26" s="311"/>
      <c r="AJ26" s="311" t="str">
        <f>IF(AND('Mapa de Riesgos'!$H$54="Media",'Mapa de Riesgos'!$L$54="Catastrófico"),CONCATENATE("R",'Mapa de Riesgos'!$A$54),"")</f>
        <v/>
      </c>
      <c r="AK26" s="311"/>
      <c r="AL26" s="311" t="str">
        <f>IF(AND('Mapa de Riesgos'!$H$60="Media",'Mapa de Riesgos'!$L$60="Catastrófico"),CONCATENATE("R",'Mapa de Riesgos'!$A$60),"")</f>
        <v/>
      </c>
      <c r="AM26" s="312"/>
      <c r="AN26" s="54"/>
      <c r="AO26" s="362"/>
      <c r="AP26" s="363"/>
      <c r="AQ26" s="363"/>
      <c r="AR26" s="363"/>
      <c r="AS26" s="363"/>
      <c r="AT26" s="36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row>
    <row r="27" spans="1:80">
      <c r="A27" s="54"/>
      <c r="B27" s="339"/>
      <c r="C27" s="339"/>
      <c r="D27" s="340"/>
      <c r="E27" s="332"/>
      <c r="F27" s="333"/>
      <c r="G27" s="333"/>
      <c r="H27" s="333"/>
      <c r="I27" s="334"/>
      <c r="J27" s="301"/>
      <c r="K27" s="302"/>
      <c r="L27" s="302"/>
      <c r="M27" s="302"/>
      <c r="N27" s="302"/>
      <c r="O27" s="303"/>
      <c r="P27" s="301"/>
      <c r="Q27" s="302"/>
      <c r="R27" s="302"/>
      <c r="S27" s="302"/>
      <c r="T27" s="302"/>
      <c r="U27" s="303"/>
      <c r="V27" s="301"/>
      <c r="W27" s="302"/>
      <c r="X27" s="302"/>
      <c r="Y27" s="302"/>
      <c r="Z27" s="302"/>
      <c r="AA27" s="303"/>
      <c r="AB27" s="319"/>
      <c r="AC27" s="320"/>
      <c r="AD27" s="320"/>
      <c r="AE27" s="320"/>
      <c r="AF27" s="320"/>
      <c r="AG27" s="321"/>
      <c r="AH27" s="310"/>
      <c r="AI27" s="311"/>
      <c r="AJ27" s="311"/>
      <c r="AK27" s="311"/>
      <c r="AL27" s="311"/>
      <c r="AM27" s="312"/>
      <c r="AN27" s="54"/>
      <c r="AO27" s="362"/>
      <c r="AP27" s="363"/>
      <c r="AQ27" s="363"/>
      <c r="AR27" s="363"/>
      <c r="AS27" s="363"/>
      <c r="AT27" s="36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row>
    <row r="28" spans="1:80">
      <c r="A28" s="54"/>
      <c r="B28" s="339"/>
      <c r="C28" s="339"/>
      <c r="D28" s="340"/>
      <c r="E28" s="332"/>
      <c r="F28" s="333"/>
      <c r="G28" s="333"/>
      <c r="H28" s="333"/>
      <c r="I28" s="334"/>
      <c r="J28" s="301" t="str">
        <f>IF(AND('Mapa de Riesgos'!$H$66="Media",'Mapa de Riesgos'!$L$66="Leve"),CONCATENATE("R",'Mapa de Riesgos'!$A$66),"")</f>
        <v/>
      </c>
      <c r="K28" s="302"/>
      <c r="L28" s="302" t="str">
        <f>IF(AND('Mapa de Riesgos'!$H$72="Media",'Mapa de Riesgos'!$L$72="Leve"),CONCATENATE("R",'Mapa de Riesgos'!$A$72),"")</f>
        <v/>
      </c>
      <c r="M28" s="302"/>
      <c r="N28" s="302" t="str">
        <f>IF(AND('Mapa de Riesgos'!$H$78="Media",'Mapa de Riesgos'!$L$78="Leve"),CONCATENATE("R",'Mapa de Riesgos'!$A$78),"")</f>
        <v/>
      </c>
      <c r="O28" s="303"/>
      <c r="P28" s="301" t="str">
        <f>IF(AND('Mapa de Riesgos'!$H$66="Media",'Mapa de Riesgos'!$L$66="Menor"),CONCATENATE("R",'Mapa de Riesgos'!$A$66),"")</f>
        <v/>
      </c>
      <c r="Q28" s="302"/>
      <c r="R28" s="302" t="str">
        <f>IF(AND('Mapa de Riesgos'!$H$72="Media",'Mapa de Riesgos'!$L$72="Menor"),CONCATENATE("R",'Mapa de Riesgos'!$A$72),"")</f>
        <v/>
      </c>
      <c r="S28" s="302"/>
      <c r="T28" s="302" t="str">
        <f>IF(AND('Mapa de Riesgos'!$H$78="Media",'Mapa de Riesgos'!$L$78="Menor"),CONCATENATE("R",'Mapa de Riesgos'!$A$78),"")</f>
        <v/>
      </c>
      <c r="U28" s="303"/>
      <c r="V28" s="301" t="str">
        <f>IF(AND('Mapa de Riesgos'!$H$66="Media",'Mapa de Riesgos'!$L$66="Moderado"),CONCATENATE("R",'Mapa de Riesgos'!$A$66),"")</f>
        <v/>
      </c>
      <c r="W28" s="302"/>
      <c r="X28" s="302" t="str">
        <f>IF(AND('Mapa de Riesgos'!$H$72="Media",'Mapa de Riesgos'!$L$72="Moderado"),CONCATENATE("R",'Mapa de Riesgos'!$A$72),"")</f>
        <v/>
      </c>
      <c r="Y28" s="302"/>
      <c r="Z28" s="302" t="str">
        <f>IF(AND('Mapa de Riesgos'!$H$78="Media",'Mapa de Riesgos'!$L$78="Moderado"),CONCATENATE("R",'Mapa de Riesgos'!$A$78),"")</f>
        <v/>
      </c>
      <c r="AA28" s="303"/>
      <c r="AB28" s="319" t="str">
        <f>IF(AND('Mapa de Riesgos'!$H$66="Media",'Mapa de Riesgos'!$L$66="Mayor"),CONCATENATE("R",'Mapa de Riesgos'!$A$66),"")</f>
        <v/>
      </c>
      <c r="AC28" s="320"/>
      <c r="AD28" s="320" t="str">
        <f>IF(AND('Mapa de Riesgos'!$H$72="Media",'Mapa de Riesgos'!$L$72="Mayor"),CONCATENATE("R",'Mapa de Riesgos'!$A$72),"")</f>
        <v/>
      </c>
      <c r="AE28" s="320"/>
      <c r="AF28" s="320" t="str">
        <f>IF(AND('Mapa de Riesgos'!$H$78="Media",'Mapa de Riesgos'!$L$78="Mayor"),CONCATENATE("R",'Mapa de Riesgos'!$A$78),"")</f>
        <v/>
      </c>
      <c r="AG28" s="321"/>
      <c r="AH28" s="310" t="str">
        <f>IF(AND('Mapa de Riesgos'!$H$66="Media",'Mapa de Riesgos'!$L$66="Catastrófico"),CONCATENATE("R",'Mapa de Riesgos'!$A$66),"")</f>
        <v/>
      </c>
      <c r="AI28" s="311"/>
      <c r="AJ28" s="311" t="str">
        <f>IF(AND('Mapa de Riesgos'!$H$72="Media",'Mapa de Riesgos'!$L$72="Catastrófico"),CONCATENATE("R",'Mapa de Riesgos'!$A$72),"")</f>
        <v/>
      </c>
      <c r="AK28" s="311"/>
      <c r="AL28" s="311" t="str">
        <f>IF(AND('Mapa de Riesgos'!$H$78="Media",'Mapa de Riesgos'!$L$78="Catastrófico"),CONCATENATE("R",'Mapa de Riesgos'!$A$78),"")</f>
        <v/>
      </c>
      <c r="AM28" s="312"/>
      <c r="AN28" s="54"/>
      <c r="AO28" s="362"/>
      <c r="AP28" s="363"/>
      <c r="AQ28" s="363"/>
      <c r="AR28" s="363"/>
      <c r="AS28" s="363"/>
      <c r="AT28" s="36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row>
    <row r="29" spans="1:80" ht="15.75" thickBot="1">
      <c r="A29" s="54"/>
      <c r="B29" s="339"/>
      <c r="C29" s="339"/>
      <c r="D29" s="340"/>
      <c r="E29" s="335"/>
      <c r="F29" s="336"/>
      <c r="G29" s="336"/>
      <c r="H29" s="336"/>
      <c r="I29" s="337"/>
      <c r="J29" s="301"/>
      <c r="K29" s="302"/>
      <c r="L29" s="302"/>
      <c r="M29" s="302"/>
      <c r="N29" s="302"/>
      <c r="O29" s="303"/>
      <c r="P29" s="304"/>
      <c r="Q29" s="305"/>
      <c r="R29" s="305"/>
      <c r="S29" s="305"/>
      <c r="T29" s="305"/>
      <c r="U29" s="306"/>
      <c r="V29" s="304"/>
      <c r="W29" s="305"/>
      <c r="X29" s="305"/>
      <c r="Y29" s="305"/>
      <c r="Z29" s="305"/>
      <c r="AA29" s="306"/>
      <c r="AB29" s="322"/>
      <c r="AC29" s="323"/>
      <c r="AD29" s="323"/>
      <c r="AE29" s="323"/>
      <c r="AF29" s="323"/>
      <c r="AG29" s="324"/>
      <c r="AH29" s="313"/>
      <c r="AI29" s="314"/>
      <c r="AJ29" s="314"/>
      <c r="AK29" s="314"/>
      <c r="AL29" s="314"/>
      <c r="AM29" s="315"/>
      <c r="AN29" s="54"/>
      <c r="AO29" s="365"/>
      <c r="AP29" s="366"/>
      <c r="AQ29" s="366"/>
      <c r="AR29" s="366"/>
      <c r="AS29" s="366"/>
      <c r="AT29" s="367"/>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row>
    <row r="30" spans="1:80">
      <c r="A30" s="54"/>
      <c r="B30" s="339"/>
      <c r="C30" s="339"/>
      <c r="D30" s="340"/>
      <c r="E30" s="329" t="s">
        <v>130</v>
      </c>
      <c r="F30" s="330"/>
      <c r="G30" s="330"/>
      <c r="H30" s="330"/>
      <c r="I30" s="330"/>
      <c r="J30" s="298" t="str">
        <f>IF(AND('Mapa de Riesgos'!$H$12="Baja",'Mapa de Riesgos'!$L$12="Leve"),CONCATENATE("R",'Mapa de Riesgos'!$A$12),"")</f>
        <v/>
      </c>
      <c r="K30" s="299"/>
      <c r="L30" s="299" t="str">
        <f>IF(AND('Mapa de Riesgos'!$H$18="Baja",'Mapa de Riesgos'!$L$18="Leve"),CONCATENATE("R",'Mapa de Riesgos'!$A$18),"")</f>
        <v/>
      </c>
      <c r="M30" s="299"/>
      <c r="N30" s="299" t="str">
        <f>IF(AND('Mapa de Riesgos'!$H$24="Baja",'Mapa de Riesgos'!$L$24="Leve"),CONCATENATE("R",'Mapa de Riesgos'!$A$24),"")</f>
        <v/>
      </c>
      <c r="O30" s="300"/>
      <c r="P30" s="308" t="str">
        <f>IF(AND('Mapa de Riesgos'!$H$12="Baja",'Mapa de Riesgos'!$L$12="Menor"),CONCATENATE("R",'Mapa de Riesgos'!$A$12),"")</f>
        <v/>
      </c>
      <c r="Q30" s="308"/>
      <c r="R30" s="308" t="str">
        <f>IF(AND('Mapa de Riesgos'!$H$18="Baja",'Mapa de Riesgos'!$L$18="Menor"),CONCATENATE("R",'Mapa de Riesgos'!$A$18),"")</f>
        <v/>
      </c>
      <c r="S30" s="308"/>
      <c r="T30" s="308" t="str">
        <f>IF(AND('Mapa de Riesgos'!$H$24="Baja",'Mapa de Riesgos'!$L$24="Menor"),CONCATENATE("R",'Mapa de Riesgos'!$A$24),"")</f>
        <v/>
      </c>
      <c r="U30" s="309"/>
      <c r="V30" s="307" t="str">
        <f>IF(AND('Mapa de Riesgos'!$H$12="Baja",'Mapa de Riesgos'!$L$12="Moderado"),CONCATENATE("R",'Mapa de Riesgos'!$A$12),"")</f>
        <v/>
      </c>
      <c r="W30" s="308"/>
      <c r="X30" s="308" t="str">
        <f>IF(AND('Mapa de Riesgos'!$H$18="Baja",'Mapa de Riesgos'!$L$18="Moderado"),CONCATENATE("R",'Mapa de Riesgos'!$A$18),"")</f>
        <v/>
      </c>
      <c r="Y30" s="308"/>
      <c r="Z30" s="308" t="str">
        <f>IF(AND('Mapa de Riesgos'!$H$24="Baja",'Mapa de Riesgos'!$L$24="Moderado"),CONCATENATE("R",'Mapa de Riesgos'!$A$24),"")</f>
        <v/>
      </c>
      <c r="AA30" s="309"/>
      <c r="AB30" s="325" t="str">
        <f>IF(AND('Mapa de Riesgos'!$H$12="Baja",'Mapa de Riesgos'!$L$12="Mayor"),CONCATENATE("R",'Mapa de Riesgos'!$A$12),"")</f>
        <v/>
      </c>
      <c r="AC30" s="326"/>
      <c r="AD30" s="326" t="str">
        <f>IF(AND('Mapa de Riesgos'!$H$18="Baja",'Mapa de Riesgos'!$L$18="Mayor"),CONCATENATE("R",'Mapa de Riesgos'!$A$18),"")</f>
        <v/>
      </c>
      <c r="AE30" s="326"/>
      <c r="AF30" s="326" t="str">
        <f>IF(AND('Mapa de Riesgos'!$H$24="Baja",'Mapa de Riesgos'!$L$24="Mayor"),CONCATENATE("R",'Mapa de Riesgos'!$A$24),"")</f>
        <v/>
      </c>
      <c r="AG30" s="327"/>
      <c r="AH30" s="316" t="str">
        <f>IF(AND('Mapa de Riesgos'!$H$12="Baja",'Mapa de Riesgos'!$L$12="Catastrófico"),CONCATENATE("R",'Mapa de Riesgos'!$A$12),"")</f>
        <v/>
      </c>
      <c r="AI30" s="317"/>
      <c r="AJ30" s="317" t="str">
        <f>IF(AND('Mapa de Riesgos'!$H$18="Baja",'Mapa de Riesgos'!$L$18="Catastrófico"),CONCATENATE("R",'Mapa de Riesgos'!$A$18),"")</f>
        <v/>
      </c>
      <c r="AK30" s="317"/>
      <c r="AL30" s="317" t="str">
        <f>IF(AND('Mapa de Riesgos'!$H$24="Baja",'Mapa de Riesgos'!$L$24="Catastrófico"),CONCATENATE("R",'Mapa de Riesgos'!$A$24),"")</f>
        <v/>
      </c>
      <c r="AM30" s="318"/>
      <c r="AN30" s="54"/>
      <c r="AO30" s="368" t="s">
        <v>131</v>
      </c>
      <c r="AP30" s="369"/>
      <c r="AQ30" s="369"/>
      <c r="AR30" s="369"/>
      <c r="AS30" s="369"/>
      <c r="AT30" s="370"/>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row>
    <row r="31" spans="1:80">
      <c r="A31" s="54"/>
      <c r="B31" s="339"/>
      <c r="C31" s="339"/>
      <c r="D31" s="340"/>
      <c r="E31" s="332"/>
      <c r="F31" s="333"/>
      <c r="G31" s="333"/>
      <c r="H31" s="333"/>
      <c r="I31" s="333"/>
      <c r="J31" s="292"/>
      <c r="K31" s="293"/>
      <c r="L31" s="293"/>
      <c r="M31" s="293"/>
      <c r="N31" s="293"/>
      <c r="O31" s="294"/>
      <c r="P31" s="302"/>
      <c r="Q31" s="302"/>
      <c r="R31" s="302"/>
      <c r="S31" s="302"/>
      <c r="T31" s="302"/>
      <c r="U31" s="303"/>
      <c r="V31" s="301"/>
      <c r="W31" s="302"/>
      <c r="X31" s="302"/>
      <c r="Y31" s="302"/>
      <c r="Z31" s="302"/>
      <c r="AA31" s="303"/>
      <c r="AB31" s="319"/>
      <c r="AC31" s="320"/>
      <c r="AD31" s="320"/>
      <c r="AE31" s="320"/>
      <c r="AF31" s="320"/>
      <c r="AG31" s="321"/>
      <c r="AH31" s="310"/>
      <c r="AI31" s="311"/>
      <c r="AJ31" s="311"/>
      <c r="AK31" s="311"/>
      <c r="AL31" s="311"/>
      <c r="AM31" s="312"/>
      <c r="AN31" s="54"/>
      <c r="AO31" s="371"/>
      <c r="AP31" s="372"/>
      <c r="AQ31" s="372"/>
      <c r="AR31" s="372"/>
      <c r="AS31" s="372"/>
      <c r="AT31" s="373"/>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row>
    <row r="32" spans="1:80">
      <c r="A32" s="54"/>
      <c r="B32" s="339"/>
      <c r="C32" s="339"/>
      <c r="D32" s="340"/>
      <c r="E32" s="332"/>
      <c r="F32" s="333"/>
      <c r="G32" s="333"/>
      <c r="H32" s="333"/>
      <c r="I32" s="333"/>
      <c r="J32" s="292" t="str">
        <f>IF(AND('Mapa de Riesgos'!$H$30="Baja",'Mapa de Riesgos'!$L$30="Leve"),CONCATENATE("R",'Mapa de Riesgos'!$A$30),"")</f>
        <v/>
      </c>
      <c r="K32" s="293"/>
      <c r="L32" s="293" t="str">
        <f>IF(AND('Mapa de Riesgos'!$H$36="Baja",'Mapa de Riesgos'!$L$36="Leve"),CONCATENATE("R",'Mapa de Riesgos'!$A$36),"")</f>
        <v/>
      </c>
      <c r="M32" s="293"/>
      <c r="N32" s="293" t="str">
        <f>IF(AND('Mapa de Riesgos'!$H$42="Baja",'Mapa de Riesgos'!$L$42="Leve"),CONCATENATE("R",'Mapa de Riesgos'!$A$42),"")</f>
        <v/>
      </c>
      <c r="O32" s="294"/>
      <c r="P32" s="302" t="str">
        <f>IF(AND('Mapa de Riesgos'!$H$30="Baja",'Mapa de Riesgos'!$L$30="Menor"),CONCATENATE("R",'Mapa de Riesgos'!$A$30),"")</f>
        <v/>
      </c>
      <c r="Q32" s="302"/>
      <c r="R32" s="302" t="str">
        <f>IF(AND('Mapa de Riesgos'!$H$36="Baja",'Mapa de Riesgos'!$L$36="Menor"),CONCATENATE("R",'Mapa de Riesgos'!$A$36),"")</f>
        <v/>
      </c>
      <c r="S32" s="302"/>
      <c r="T32" s="302" t="str">
        <f>IF(AND('Mapa de Riesgos'!$H$42="Baja",'Mapa de Riesgos'!$L$42="Menor"),CONCATENATE("R",'Mapa de Riesgos'!$A$42),"")</f>
        <v/>
      </c>
      <c r="U32" s="303"/>
      <c r="V32" s="301" t="str">
        <f>IF(AND('Mapa de Riesgos'!$H$30="Baja",'Mapa de Riesgos'!$L$30="Moderado"),CONCATENATE("R",'Mapa de Riesgos'!$A$30),"")</f>
        <v/>
      </c>
      <c r="W32" s="302"/>
      <c r="X32" s="302" t="str">
        <f>IF(AND('Mapa de Riesgos'!$H$36="Baja",'Mapa de Riesgos'!$L$36="Moderado"),CONCATENATE("R",'Mapa de Riesgos'!$A$36),"")</f>
        <v/>
      </c>
      <c r="Y32" s="302"/>
      <c r="Z32" s="302" t="str">
        <f>IF(AND('Mapa de Riesgos'!$H$42="Baja",'Mapa de Riesgos'!$L$42="Moderado"),CONCATENATE("R",'Mapa de Riesgos'!$A$42),"")</f>
        <v/>
      </c>
      <c r="AA32" s="303"/>
      <c r="AB32" s="319" t="str">
        <f>IF(AND('Mapa de Riesgos'!$H$30="Baja",'Mapa de Riesgos'!$L$30="Mayor"),CONCATENATE("R",'Mapa de Riesgos'!$A$30),"")</f>
        <v/>
      </c>
      <c r="AC32" s="320"/>
      <c r="AD32" s="320" t="str">
        <f>IF(AND('Mapa de Riesgos'!$H$36="Baja",'Mapa de Riesgos'!$L$36="Mayor"),CONCATENATE("R",'Mapa de Riesgos'!$A$36),"")</f>
        <v/>
      </c>
      <c r="AE32" s="320"/>
      <c r="AF32" s="320" t="str">
        <f>IF(AND('Mapa de Riesgos'!$H$42="Baja",'Mapa de Riesgos'!$L$42="Mayor"),CONCATENATE("R",'Mapa de Riesgos'!$A$42),"")</f>
        <v/>
      </c>
      <c r="AG32" s="321"/>
      <c r="AH32" s="310" t="str">
        <f>IF(AND('Mapa de Riesgos'!$H$30="Baja",'Mapa de Riesgos'!$L$30="Catastrófico"),CONCATENATE("R",'Mapa de Riesgos'!$A$30),"")</f>
        <v/>
      </c>
      <c r="AI32" s="311"/>
      <c r="AJ32" s="311" t="str">
        <f>IF(AND('Mapa de Riesgos'!$H$36="Baja",'Mapa de Riesgos'!$L$36="Catastrófico"),CONCATENATE("R",'Mapa de Riesgos'!$A$36),"")</f>
        <v/>
      </c>
      <c r="AK32" s="311"/>
      <c r="AL32" s="311" t="str">
        <f>IF(AND('Mapa de Riesgos'!$H$42="Baja",'Mapa de Riesgos'!$L$42="Catastrófico"),CONCATENATE("R",'Mapa de Riesgos'!$A$42),"")</f>
        <v/>
      </c>
      <c r="AM32" s="312"/>
      <c r="AN32" s="54"/>
      <c r="AO32" s="371"/>
      <c r="AP32" s="372"/>
      <c r="AQ32" s="372"/>
      <c r="AR32" s="372"/>
      <c r="AS32" s="372"/>
      <c r="AT32" s="373"/>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row>
    <row r="33" spans="1:80">
      <c r="A33" s="54"/>
      <c r="B33" s="339"/>
      <c r="C33" s="339"/>
      <c r="D33" s="340"/>
      <c r="E33" s="332"/>
      <c r="F33" s="333"/>
      <c r="G33" s="333"/>
      <c r="H33" s="333"/>
      <c r="I33" s="333"/>
      <c r="J33" s="292"/>
      <c r="K33" s="293"/>
      <c r="L33" s="293"/>
      <c r="M33" s="293"/>
      <c r="N33" s="293"/>
      <c r="O33" s="294"/>
      <c r="P33" s="302"/>
      <c r="Q33" s="302"/>
      <c r="R33" s="302"/>
      <c r="S33" s="302"/>
      <c r="T33" s="302"/>
      <c r="U33" s="303"/>
      <c r="V33" s="301"/>
      <c r="W33" s="302"/>
      <c r="X33" s="302"/>
      <c r="Y33" s="302"/>
      <c r="Z33" s="302"/>
      <c r="AA33" s="303"/>
      <c r="AB33" s="319"/>
      <c r="AC33" s="320"/>
      <c r="AD33" s="320"/>
      <c r="AE33" s="320"/>
      <c r="AF33" s="320"/>
      <c r="AG33" s="321"/>
      <c r="AH33" s="310"/>
      <c r="AI33" s="311"/>
      <c r="AJ33" s="311"/>
      <c r="AK33" s="311"/>
      <c r="AL33" s="311"/>
      <c r="AM33" s="312"/>
      <c r="AN33" s="54"/>
      <c r="AO33" s="371"/>
      <c r="AP33" s="372"/>
      <c r="AQ33" s="372"/>
      <c r="AR33" s="372"/>
      <c r="AS33" s="372"/>
      <c r="AT33" s="373"/>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row>
    <row r="34" spans="1:80">
      <c r="A34" s="54"/>
      <c r="B34" s="339"/>
      <c r="C34" s="339"/>
      <c r="D34" s="340"/>
      <c r="E34" s="332"/>
      <c r="F34" s="333"/>
      <c r="G34" s="333"/>
      <c r="H34" s="333"/>
      <c r="I34" s="333"/>
      <c r="J34" s="292" t="str">
        <f>IF(AND('Mapa de Riesgos'!$H$48="Baja",'Mapa de Riesgos'!$L$48="Leve"),CONCATENATE("R",'Mapa de Riesgos'!$A$48),"")</f>
        <v/>
      </c>
      <c r="K34" s="293"/>
      <c r="L34" s="293" t="str">
        <f>IF(AND('Mapa de Riesgos'!$H$54="Baja",'Mapa de Riesgos'!$L$54="Leve"),CONCATENATE("R",'Mapa de Riesgos'!$A$54),"")</f>
        <v/>
      </c>
      <c r="M34" s="293"/>
      <c r="N34" s="293" t="str">
        <f>IF(AND('Mapa de Riesgos'!$H$60="Baja",'Mapa de Riesgos'!$L$60="Leve"),CONCATENATE("R",'Mapa de Riesgos'!$A$60),"")</f>
        <v/>
      </c>
      <c r="O34" s="294"/>
      <c r="P34" s="302" t="str">
        <f>IF(AND('Mapa de Riesgos'!$H$48="Baja",'Mapa de Riesgos'!$L$48="Menor"),CONCATENATE("R",'Mapa de Riesgos'!$A$48),"")</f>
        <v/>
      </c>
      <c r="Q34" s="302"/>
      <c r="R34" s="302" t="str">
        <f>IF(AND('Mapa de Riesgos'!$H$54="Baja",'Mapa de Riesgos'!$L$54="Menor"),CONCATENATE("R",'Mapa de Riesgos'!$A$54),"")</f>
        <v/>
      </c>
      <c r="S34" s="302"/>
      <c r="T34" s="302" t="str">
        <f>IF(AND('Mapa de Riesgos'!$H$60="Baja",'Mapa de Riesgos'!$L$60="Menor"),CONCATENATE("R",'Mapa de Riesgos'!$A$60),"")</f>
        <v/>
      </c>
      <c r="U34" s="303"/>
      <c r="V34" s="301" t="str">
        <f>IF(AND('Mapa de Riesgos'!$H$48="Baja",'Mapa de Riesgos'!$L$48="Moderado"),CONCATENATE("R",'Mapa de Riesgos'!$A$48),"")</f>
        <v/>
      </c>
      <c r="W34" s="302"/>
      <c r="X34" s="302" t="str">
        <f>IF(AND('Mapa de Riesgos'!$H$54="Baja",'Mapa de Riesgos'!$L$54="Moderado"),CONCATENATE("R",'Mapa de Riesgos'!$A$54),"")</f>
        <v/>
      </c>
      <c r="Y34" s="302"/>
      <c r="Z34" s="302" t="str">
        <f>IF(AND('Mapa de Riesgos'!$H$60="Baja",'Mapa de Riesgos'!$L$60="Moderado"),CONCATENATE("R",'Mapa de Riesgos'!$A$60),"")</f>
        <v/>
      </c>
      <c r="AA34" s="303"/>
      <c r="AB34" s="319" t="str">
        <f>IF(AND('Mapa de Riesgos'!$H$48="Baja",'Mapa de Riesgos'!$L$48="Mayor"),CONCATENATE("R",'Mapa de Riesgos'!$A$48),"")</f>
        <v/>
      </c>
      <c r="AC34" s="320"/>
      <c r="AD34" s="320" t="str">
        <f>IF(AND('Mapa de Riesgos'!$H$54="Baja",'Mapa de Riesgos'!$L$54="Mayor"),CONCATENATE("R",'Mapa de Riesgos'!$A$54),"")</f>
        <v/>
      </c>
      <c r="AE34" s="320"/>
      <c r="AF34" s="320" t="str">
        <f>IF(AND('Mapa de Riesgos'!$H$60="Baja",'Mapa de Riesgos'!$L$60="Mayor"),CONCATENATE("R",'Mapa de Riesgos'!$A$60),"")</f>
        <v/>
      </c>
      <c r="AG34" s="321"/>
      <c r="AH34" s="310" t="str">
        <f>IF(AND('Mapa de Riesgos'!$H$48="Baja",'Mapa de Riesgos'!$L$48="Catastrófico"),CONCATENATE("R",'Mapa de Riesgos'!$A$48),"")</f>
        <v/>
      </c>
      <c r="AI34" s="311"/>
      <c r="AJ34" s="311" t="str">
        <f>IF(AND('Mapa de Riesgos'!$H$54="Baja",'Mapa de Riesgos'!$L$54="Catastrófico"),CONCATENATE("R",'Mapa de Riesgos'!$A$54),"")</f>
        <v/>
      </c>
      <c r="AK34" s="311"/>
      <c r="AL34" s="311" t="str">
        <f>IF(AND('Mapa de Riesgos'!$H$60="Baja",'Mapa de Riesgos'!$L$60="Catastrófico"),CONCATENATE("R",'Mapa de Riesgos'!$A$60),"")</f>
        <v/>
      </c>
      <c r="AM34" s="312"/>
      <c r="AN34" s="54"/>
      <c r="AO34" s="371"/>
      <c r="AP34" s="372"/>
      <c r="AQ34" s="372"/>
      <c r="AR34" s="372"/>
      <c r="AS34" s="372"/>
      <c r="AT34" s="373"/>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row>
    <row r="35" spans="1:80">
      <c r="A35" s="54"/>
      <c r="B35" s="339"/>
      <c r="C35" s="339"/>
      <c r="D35" s="340"/>
      <c r="E35" s="332"/>
      <c r="F35" s="333"/>
      <c r="G35" s="333"/>
      <c r="H35" s="333"/>
      <c r="I35" s="333"/>
      <c r="J35" s="292"/>
      <c r="K35" s="293"/>
      <c r="L35" s="293"/>
      <c r="M35" s="293"/>
      <c r="N35" s="293"/>
      <c r="O35" s="294"/>
      <c r="P35" s="302"/>
      <c r="Q35" s="302"/>
      <c r="R35" s="302"/>
      <c r="S35" s="302"/>
      <c r="T35" s="302"/>
      <c r="U35" s="303"/>
      <c r="V35" s="301"/>
      <c r="W35" s="302"/>
      <c r="X35" s="302"/>
      <c r="Y35" s="302"/>
      <c r="Z35" s="302"/>
      <c r="AA35" s="303"/>
      <c r="AB35" s="319"/>
      <c r="AC35" s="320"/>
      <c r="AD35" s="320"/>
      <c r="AE35" s="320"/>
      <c r="AF35" s="320"/>
      <c r="AG35" s="321"/>
      <c r="AH35" s="310"/>
      <c r="AI35" s="311"/>
      <c r="AJ35" s="311"/>
      <c r="AK35" s="311"/>
      <c r="AL35" s="311"/>
      <c r="AM35" s="312"/>
      <c r="AN35" s="54"/>
      <c r="AO35" s="371"/>
      <c r="AP35" s="372"/>
      <c r="AQ35" s="372"/>
      <c r="AR35" s="372"/>
      <c r="AS35" s="372"/>
      <c r="AT35" s="373"/>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row>
    <row r="36" spans="1:80">
      <c r="A36" s="54"/>
      <c r="B36" s="339"/>
      <c r="C36" s="339"/>
      <c r="D36" s="340"/>
      <c r="E36" s="332"/>
      <c r="F36" s="333"/>
      <c r="G36" s="333"/>
      <c r="H36" s="333"/>
      <c r="I36" s="333"/>
      <c r="J36" s="292" t="str">
        <f>IF(AND('Mapa de Riesgos'!$H$66="Baja",'Mapa de Riesgos'!$L$66="Leve"),CONCATENATE("R",'Mapa de Riesgos'!$A$66),"")</f>
        <v/>
      </c>
      <c r="K36" s="293"/>
      <c r="L36" s="293" t="str">
        <f>IF(AND('Mapa de Riesgos'!$H$72="Baja",'Mapa de Riesgos'!$L$72="Leve"),CONCATENATE("R",'Mapa de Riesgos'!$A$72),"")</f>
        <v/>
      </c>
      <c r="M36" s="293"/>
      <c r="N36" s="293" t="str">
        <f>IF(AND('Mapa de Riesgos'!$H$78="Baja",'Mapa de Riesgos'!$L$78="Leve"),CONCATENATE("R",'Mapa de Riesgos'!$A$78),"")</f>
        <v/>
      </c>
      <c r="O36" s="294"/>
      <c r="P36" s="302" t="str">
        <f>IF(AND('Mapa de Riesgos'!$H$66="Baja",'Mapa de Riesgos'!$L$66="Menor"),CONCATENATE("R",'Mapa de Riesgos'!$A$66),"")</f>
        <v/>
      </c>
      <c r="Q36" s="302"/>
      <c r="R36" s="302" t="str">
        <f>IF(AND('Mapa de Riesgos'!$H$72="Baja",'Mapa de Riesgos'!$L$72="Menor"),CONCATENATE("R",'Mapa de Riesgos'!$A$72),"")</f>
        <v/>
      </c>
      <c r="S36" s="302"/>
      <c r="T36" s="302" t="str">
        <f>IF(AND('Mapa de Riesgos'!$H$78="Baja",'Mapa de Riesgos'!$L$78="Menor"),CONCATENATE("R",'Mapa de Riesgos'!$A$78),"")</f>
        <v/>
      </c>
      <c r="U36" s="303"/>
      <c r="V36" s="301" t="str">
        <f>IF(AND('Mapa de Riesgos'!$H$66="Baja",'Mapa de Riesgos'!$L$66="Moderado"),CONCATENATE("R",'Mapa de Riesgos'!$A$66),"")</f>
        <v/>
      </c>
      <c r="W36" s="302"/>
      <c r="X36" s="302" t="str">
        <f>IF(AND('Mapa de Riesgos'!$H$72="Baja",'Mapa de Riesgos'!$L$72="Moderado"),CONCATENATE("R",'Mapa de Riesgos'!$A$72),"")</f>
        <v/>
      </c>
      <c r="Y36" s="302"/>
      <c r="Z36" s="302" t="str">
        <f>IF(AND('Mapa de Riesgos'!$H$78="Baja",'Mapa de Riesgos'!$L$78="Moderado"),CONCATENATE("R",'Mapa de Riesgos'!$A$78),"")</f>
        <v/>
      </c>
      <c r="AA36" s="303"/>
      <c r="AB36" s="319" t="str">
        <f>IF(AND('Mapa de Riesgos'!$H$66="Baja",'Mapa de Riesgos'!$L$66="Mayor"),CONCATENATE("R",'Mapa de Riesgos'!$A$66),"")</f>
        <v/>
      </c>
      <c r="AC36" s="320"/>
      <c r="AD36" s="320" t="str">
        <f>IF(AND('Mapa de Riesgos'!$H$72="Baja",'Mapa de Riesgos'!$L$72="Mayor"),CONCATENATE("R",'Mapa de Riesgos'!$A$72),"")</f>
        <v/>
      </c>
      <c r="AE36" s="320"/>
      <c r="AF36" s="320" t="str">
        <f>IF(AND('Mapa de Riesgos'!$H$78="Baja",'Mapa de Riesgos'!$L$78="Mayor"),CONCATENATE("R",'Mapa de Riesgos'!$A$78),"")</f>
        <v/>
      </c>
      <c r="AG36" s="321"/>
      <c r="AH36" s="310" t="str">
        <f>IF(AND('Mapa de Riesgos'!$H$66="Baja",'Mapa de Riesgos'!$L$66="Catastrófico"),CONCATENATE("R",'Mapa de Riesgos'!$A$66),"")</f>
        <v/>
      </c>
      <c r="AI36" s="311"/>
      <c r="AJ36" s="311" t="str">
        <f>IF(AND('Mapa de Riesgos'!$H$72="Baja",'Mapa de Riesgos'!$L$72="Catastrófico"),CONCATENATE("R",'Mapa de Riesgos'!$A$72),"")</f>
        <v/>
      </c>
      <c r="AK36" s="311"/>
      <c r="AL36" s="311" t="str">
        <f>IF(AND('Mapa de Riesgos'!$H$78="Baja",'Mapa de Riesgos'!$L$78="Catastrófico"),CONCATENATE("R",'Mapa de Riesgos'!$A$78),"")</f>
        <v/>
      </c>
      <c r="AM36" s="312"/>
      <c r="AN36" s="54"/>
      <c r="AO36" s="371"/>
      <c r="AP36" s="372"/>
      <c r="AQ36" s="372"/>
      <c r="AR36" s="372"/>
      <c r="AS36" s="372"/>
      <c r="AT36" s="373"/>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row>
    <row r="37" spans="1:80" ht="15.75" thickBot="1">
      <c r="A37" s="54"/>
      <c r="B37" s="339"/>
      <c r="C37" s="339"/>
      <c r="D37" s="340"/>
      <c r="E37" s="335"/>
      <c r="F37" s="336"/>
      <c r="G37" s="336"/>
      <c r="H37" s="336"/>
      <c r="I37" s="336"/>
      <c r="J37" s="295"/>
      <c r="K37" s="296"/>
      <c r="L37" s="296"/>
      <c r="M37" s="296"/>
      <c r="N37" s="296"/>
      <c r="O37" s="297"/>
      <c r="P37" s="305"/>
      <c r="Q37" s="305"/>
      <c r="R37" s="305"/>
      <c r="S37" s="305"/>
      <c r="T37" s="305"/>
      <c r="U37" s="306"/>
      <c r="V37" s="304"/>
      <c r="W37" s="305"/>
      <c r="X37" s="305"/>
      <c r="Y37" s="305"/>
      <c r="Z37" s="305"/>
      <c r="AA37" s="306"/>
      <c r="AB37" s="322"/>
      <c r="AC37" s="323"/>
      <c r="AD37" s="323"/>
      <c r="AE37" s="323"/>
      <c r="AF37" s="323"/>
      <c r="AG37" s="324"/>
      <c r="AH37" s="313"/>
      <c r="AI37" s="314"/>
      <c r="AJ37" s="314"/>
      <c r="AK37" s="314"/>
      <c r="AL37" s="314"/>
      <c r="AM37" s="315"/>
      <c r="AN37" s="54"/>
      <c r="AO37" s="374"/>
      <c r="AP37" s="375"/>
      <c r="AQ37" s="375"/>
      <c r="AR37" s="375"/>
      <c r="AS37" s="375"/>
      <c r="AT37" s="376"/>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row>
    <row r="38" spans="1:80">
      <c r="A38" s="54"/>
      <c r="B38" s="339"/>
      <c r="C38" s="339"/>
      <c r="D38" s="340"/>
      <c r="E38" s="329" t="s">
        <v>132</v>
      </c>
      <c r="F38" s="330"/>
      <c r="G38" s="330"/>
      <c r="H38" s="330"/>
      <c r="I38" s="331"/>
      <c r="J38" s="298" t="str">
        <f>IF(AND('Mapa de Riesgos'!$H$12="Muy Baja",'Mapa de Riesgos'!$L$12="Leve"),CONCATENATE("R",'Mapa de Riesgos'!$A$12),"")</f>
        <v/>
      </c>
      <c r="K38" s="299"/>
      <c r="L38" s="299" t="str">
        <f>IF(AND('Mapa de Riesgos'!$H$18="Muy Baja",'Mapa de Riesgos'!$L$18="Leve"),CONCATENATE("R",'Mapa de Riesgos'!$A$18),"")</f>
        <v/>
      </c>
      <c r="M38" s="299"/>
      <c r="N38" s="299" t="str">
        <f>IF(AND('Mapa de Riesgos'!$H$24="Muy Baja",'Mapa de Riesgos'!$L$24="Leve"),CONCATENATE("R",'Mapa de Riesgos'!$A$24),"")</f>
        <v/>
      </c>
      <c r="O38" s="300"/>
      <c r="P38" s="298" t="str">
        <f>IF(AND('Mapa de Riesgos'!$H$12="Muy Baja",'Mapa de Riesgos'!$L$12="Menor"),CONCATENATE("R",'Mapa de Riesgos'!$A$12),"")</f>
        <v/>
      </c>
      <c r="Q38" s="299"/>
      <c r="R38" s="299" t="str">
        <f>IF(AND('Mapa de Riesgos'!$H$18="Muy Baja",'Mapa de Riesgos'!$L$18="Menor"),CONCATENATE("R",'Mapa de Riesgos'!$A$18),"")</f>
        <v/>
      </c>
      <c r="S38" s="299"/>
      <c r="T38" s="299" t="str">
        <f>IF(AND('Mapa de Riesgos'!$H$24="Muy Baja",'Mapa de Riesgos'!$L$24="Menor"),CONCATENATE("R",'Mapa de Riesgos'!$A$24),"")</f>
        <v/>
      </c>
      <c r="U38" s="300"/>
      <c r="V38" s="307" t="str">
        <f>IF(AND('Mapa de Riesgos'!$H$12="Muy Baja",'Mapa de Riesgos'!$L$12="Moderado"),CONCATENATE("R",'Mapa de Riesgos'!$A$12),"")</f>
        <v/>
      </c>
      <c r="W38" s="308"/>
      <c r="X38" s="308" t="str">
        <f>IF(AND('Mapa de Riesgos'!$H$18="Muy Baja",'Mapa de Riesgos'!$L$18="Moderado"),CONCATENATE("R",'Mapa de Riesgos'!$A$18),"")</f>
        <v/>
      </c>
      <c r="Y38" s="308"/>
      <c r="Z38" s="308" t="str">
        <f>IF(AND('Mapa de Riesgos'!$H$24="Muy Baja",'Mapa de Riesgos'!$L$24="Moderado"),CONCATENATE("R",'Mapa de Riesgos'!$A$24),"")</f>
        <v/>
      </c>
      <c r="AA38" s="309"/>
      <c r="AB38" s="325" t="str">
        <f>IF(AND('Mapa de Riesgos'!$H$12="Muy Baja",'Mapa de Riesgos'!$L$12="Mayor"),CONCATENATE("R",'Mapa de Riesgos'!$A$12),"")</f>
        <v/>
      </c>
      <c r="AC38" s="326"/>
      <c r="AD38" s="326" t="str">
        <f>IF(AND('Mapa de Riesgos'!$H$18="Muy Baja",'Mapa de Riesgos'!$L$18="Mayor"),CONCATENATE("R",'Mapa de Riesgos'!$A$18),"")</f>
        <v/>
      </c>
      <c r="AE38" s="326"/>
      <c r="AF38" s="326" t="str">
        <f>IF(AND('Mapa de Riesgos'!$H$24="Muy Baja",'Mapa de Riesgos'!$L$24="Mayor"),CONCATENATE("R",'Mapa de Riesgos'!$A$24),"")</f>
        <v/>
      </c>
      <c r="AG38" s="327"/>
      <c r="AH38" s="316" t="str">
        <f>IF(AND('Mapa de Riesgos'!$H$12="Muy Baja",'Mapa de Riesgos'!$L$12="Catastrófico"),CONCATENATE("R",'Mapa de Riesgos'!$A$12),"")</f>
        <v/>
      </c>
      <c r="AI38" s="317"/>
      <c r="AJ38" s="317" t="str">
        <f>IF(AND('Mapa de Riesgos'!$H$18="Muy Baja",'Mapa de Riesgos'!$L$18="Catastrófico"),CONCATENATE("R",'Mapa de Riesgos'!$A$18),"")</f>
        <v/>
      </c>
      <c r="AK38" s="317"/>
      <c r="AL38" s="317" t="str">
        <f>IF(AND('Mapa de Riesgos'!$H$24="Muy Baja",'Mapa de Riesgos'!$L$24="Catastrófico"),CONCATENATE("R",'Mapa de Riesgos'!$A$24),"")</f>
        <v/>
      </c>
      <c r="AM38" s="318"/>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row>
    <row r="39" spans="1:80">
      <c r="A39" s="54"/>
      <c r="B39" s="339"/>
      <c r="C39" s="339"/>
      <c r="D39" s="340"/>
      <c r="E39" s="332"/>
      <c r="F39" s="333"/>
      <c r="G39" s="333"/>
      <c r="H39" s="333"/>
      <c r="I39" s="334"/>
      <c r="J39" s="292"/>
      <c r="K39" s="293"/>
      <c r="L39" s="293"/>
      <c r="M39" s="293"/>
      <c r="N39" s="293"/>
      <c r="O39" s="294"/>
      <c r="P39" s="292"/>
      <c r="Q39" s="293"/>
      <c r="R39" s="293"/>
      <c r="S39" s="293"/>
      <c r="T39" s="293"/>
      <c r="U39" s="294"/>
      <c r="V39" s="301"/>
      <c r="W39" s="302"/>
      <c r="X39" s="302"/>
      <c r="Y39" s="302"/>
      <c r="Z39" s="302"/>
      <c r="AA39" s="303"/>
      <c r="AB39" s="319"/>
      <c r="AC39" s="320"/>
      <c r="AD39" s="320"/>
      <c r="AE39" s="320"/>
      <c r="AF39" s="320"/>
      <c r="AG39" s="321"/>
      <c r="AH39" s="310"/>
      <c r="AI39" s="311"/>
      <c r="AJ39" s="311"/>
      <c r="AK39" s="311"/>
      <c r="AL39" s="311"/>
      <c r="AM39" s="312"/>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row>
    <row r="40" spans="1:80">
      <c r="A40" s="54"/>
      <c r="B40" s="339"/>
      <c r="C40" s="339"/>
      <c r="D40" s="340"/>
      <c r="E40" s="332"/>
      <c r="F40" s="333"/>
      <c r="G40" s="333"/>
      <c r="H40" s="333"/>
      <c r="I40" s="334"/>
      <c r="J40" s="292" t="str">
        <f>IF(AND('Mapa de Riesgos'!$H$30="Muy Baja",'Mapa de Riesgos'!$L$30="Leve"),CONCATENATE("R",'Mapa de Riesgos'!$A$30),"")</f>
        <v/>
      </c>
      <c r="K40" s="293"/>
      <c r="L40" s="293" t="str">
        <f>IF(AND('Mapa de Riesgos'!$H$36="Muy Baja",'Mapa de Riesgos'!$L$36="Leve"),CONCATENATE("R",'Mapa de Riesgos'!$A$36),"")</f>
        <v/>
      </c>
      <c r="M40" s="293"/>
      <c r="N40" s="293" t="str">
        <f>IF(AND('Mapa de Riesgos'!$H$42="Muy Baja",'Mapa de Riesgos'!$L$42="Leve"),CONCATENATE("R",'Mapa de Riesgos'!$A$42),"")</f>
        <v/>
      </c>
      <c r="O40" s="294"/>
      <c r="P40" s="292" t="str">
        <f>IF(AND('Mapa de Riesgos'!$H$30="Muy Baja",'Mapa de Riesgos'!$L$30="Menor"),CONCATENATE("R",'Mapa de Riesgos'!$A$30),"")</f>
        <v/>
      </c>
      <c r="Q40" s="293"/>
      <c r="R40" s="293" t="str">
        <f>IF(AND('Mapa de Riesgos'!$H$36="Muy Baja",'Mapa de Riesgos'!$L$36="Menor"),CONCATENATE("R",'Mapa de Riesgos'!$A$36),"")</f>
        <v/>
      </c>
      <c r="S40" s="293"/>
      <c r="T40" s="293" t="str">
        <f>IF(AND('Mapa de Riesgos'!$H$42="Muy Baja",'Mapa de Riesgos'!$L$42="Menor"),CONCATENATE("R",'Mapa de Riesgos'!$A$42),"")</f>
        <v/>
      </c>
      <c r="U40" s="294"/>
      <c r="V40" s="301" t="str">
        <f>IF(AND('Mapa de Riesgos'!$H$30="Muy Baja",'Mapa de Riesgos'!$L$30="Moderado"),CONCATENATE("R",'Mapa de Riesgos'!$A$30),"")</f>
        <v/>
      </c>
      <c r="W40" s="302"/>
      <c r="X40" s="302" t="str">
        <f>IF(AND('Mapa de Riesgos'!$H$36="Muy Baja",'Mapa de Riesgos'!$L$36="Moderado"),CONCATENATE("R",'Mapa de Riesgos'!$A$36),"")</f>
        <v/>
      </c>
      <c r="Y40" s="302"/>
      <c r="Z40" s="302" t="str">
        <f>IF(AND('Mapa de Riesgos'!$H$42="Muy Baja",'Mapa de Riesgos'!$L$42="Moderado"),CONCATENATE("R",'Mapa de Riesgos'!$A$42),"")</f>
        <v/>
      </c>
      <c r="AA40" s="303"/>
      <c r="AB40" s="319" t="str">
        <f>IF(AND('Mapa de Riesgos'!$H$30="Muy Baja",'Mapa de Riesgos'!$L$30="Mayor"),CONCATENATE("R",'Mapa de Riesgos'!$A$30),"")</f>
        <v/>
      </c>
      <c r="AC40" s="320"/>
      <c r="AD40" s="320" t="str">
        <f>IF(AND('Mapa de Riesgos'!$H$36="Muy Baja",'Mapa de Riesgos'!$L$36="Mayor"),CONCATENATE("R",'Mapa de Riesgos'!$A$36),"")</f>
        <v/>
      </c>
      <c r="AE40" s="320"/>
      <c r="AF40" s="320" t="str">
        <f>IF(AND('Mapa de Riesgos'!$H$42="Muy Baja",'Mapa de Riesgos'!$L$42="Mayor"),CONCATENATE("R",'Mapa de Riesgos'!$A$42),"")</f>
        <v/>
      </c>
      <c r="AG40" s="321"/>
      <c r="AH40" s="310" t="str">
        <f>IF(AND('Mapa de Riesgos'!$H$30="Muy Baja",'Mapa de Riesgos'!$L$30="Catastrófico"),CONCATENATE("R",'Mapa de Riesgos'!$A$30),"")</f>
        <v/>
      </c>
      <c r="AI40" s="311"/>
      <c r="AJ40" s="311" t="str">
        <f>IF(AND('Mapa de Riesgos'!$H$36="Muy Baja",'Mapa de Riesgos'!$L$36="Catastrófico"),CONCATENATE("R",'Mapa de Riesgos'!$A$36),"")</f>
        <v/>
      </c>
      <c r="AK40" s="311"/>
      <c r="AL40" s="311" t="str">
        <f>IF(AND('Mapa de Riesgos'!$H$42="Muy Baja",'Mapa de Riesgos'!$L$42="Catastrófico"),CONCATENATE("R",'Mapa de Riesgos'!$A$42),"")</f>
        <v/>
      </c>
      <c r="AM40" s="312"/>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row>
    <row r="41" spans="1:80">
      <c r="A41" s="54"/>
      <c r="B41" s="339"/>
      <c r="C41" s="339"/>
      <c r="D41" s="340"/>
      <c r="E41" s="332"/>
      <c r="F41" s="333"/>
      <c r="G41" s="333"/>
      <c r="H41" s="333"/>
      <c r="I41" s="334"/>
      <c r="J41" s="292"/>
      <c r="K41" s="293"/>
      <c r="L41" s="293"/>
      <c r="M41" s="293"/>
      <c r="N41" s="293"/>
      <c r="O41" s="294"/>
      <c r="P41" s="292"/>
      <c r="Q41" s="293"/>
      <c r="R41" s="293"/>
      <c r="S41" s="293"/>
      <c r="T41" s="293"/>
      <c r="U41" s="294"/>
      <c r="V41" s="301"/>
      <c r="W41" s="302"/>
      <c r="X41" s="302"/>
      <c r="Y41" s="302"/>
      <c r="Z41" s="302"/>
      <c r="AA41" s="303"/>
      <c r="AB41" s="319"/>
      <c r="AC41" s="320"/>
      <c r="AD41" s="320"/>
      <c r="AE41" s="320"/>
      <c r="AF41" s="320"/>
      <c r="AG41" s="321"/>
      <c r="AH41" s="310"/>
      <c r="AI41" s="311"/>
      <c r="AJ41" s="311"/>
      <c r="AK41" s="311"/>
      <c r="AL41" s="311"/>
      <c r="AM41" s="312"/>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row>
    <row r="42" spans="1:80">
      <c r="A42" s="54"/>
      <c r="B42" s="339"/>
      <c r="C42" s="339"/>
      <c r="D42" s="340"/>
      <c r="E42" s="332"/>
      <c r="F42" s="333"/>
      <c r="G42" s="333"/>
      <c r="H42" s="333"/>
      <c r="I42" s="334"/>
      <c r="J42" s="292" t="str">
        <f>IF(AND('Mapa de Riesgos'!$H$48="Muy Baja",'Mapa de Riesgos'!$L$48="Leve"),CONCATENATE("R",'Mapa de Riesgos'!$A$48),"")</f>
        <v/>
      </c>
      <c r="K42" s="293"/>
      <c r="L42" s="293" t="str">
        <f>IF(AND('Mapa de Riesgos'!$H$54="Muy Baja",'Mapa de Riesgos'!$L$54="Leve"),CONCATENATE("R",'Mapa de Riesgos'!$A$54),"")</f>
        <v/>
      </c>
      <c r="M42" s="293"/>
      <c r="N42" s="293" t="str">
        <f>IF(AND('Mapa de Riesgos'!$H$60="Muy Baja",'Mapa de Riesgos'!$L$60="Leve"),CONCATENATE("R",'Mapa de Riesgos'!$A$60),"")</f>
        <v/>
      </c>
      <c r="O42" s="294"/>
      <c r="P42" s="292" t="str">
        <f>IF(AND('Mapa de Riesgos'!$H$48="Muy Baja",'Mapa de Riesgos'!$L$48="Menor"),CONCATENATE("R",'Mapa de Riesgos'!$A$48),"")</f>
        <v/>
      </c>
      <c r="Q42" s="293"/>
      <c r="R42" s="293" t="str">
        <f>IF(AND('Mapa de Riesgos'!$H$54="Muy Baja",'Mapa de Riesgos'!$L$54="Menor"),CONCATENATE("R",'Mapa de Riesgos'!$A$54),"")</f>
        <v/>
      </c>
      <c r="S42" s="293"/>
      <c r="T42" s="293" t="str">
        <f>IF(AND('Mapa de Riesgos'!$H$60="Muy Baja",'Mapa de Riesgos'!$L$60="Menor"),CONCATENATE("R",'Mapa de Riesgos'!$A$60),"")</f>
        <v/>
      </c>
      <c r="U42" s="294"/>
      <c r="V42" s="301" t="str">
        <f>IF(AND('Mapa de Riesgos'!$H$48="Muy Baja",'Mapa de Riesgos'!$L$48="Moderado"),CONCATENATE("R",'Mapa de Riesgos'!$A$48),"")</f>
        <v/>
      </c>
      <c r="W42" s="302"/>
      <c r="X42" s="302" t="str">
        <f>IF(AND('Mapa de Riesgos'!$H$54="Muy Baja",'Mapa de Riesgos'!$L$54="Moderado"),CONCATENATE("R",'Mapa de Riesgos'!$A$54),"")</f>
        <v/>
      </c>
      <c r="Y42" s="302"/>
      <c r="Z42" s="302" t="str">
        <f>IF(AND('Mapa de Riesgos'!$H$60="Muy Baja",'Mapa de Riesgos'!$L$60="Moderado"),CONCATENATE("R",'Mapa de Riesgos'!$A$60),"")</f>
        <v/>
      </c>
      <c r="AA42" s="303"/>
      <c r="AB42" s="319" t="str">
        <f>IF(AND('Mapa de Riesgos'!$H$48="Muy Baja",'Mapa de Riesgos'!$L$48="Mayor"),CONCATENATE("R",'Mapa de Riesgos'!$A$48),"")</f>
        <v/>
      </c>
      <c r="AC42" s="320"/>
      <c r="AD42" s="320" t="str">
        <f>IF(AND('Mapa de Riesgos'!$H$54="Muy Baja",'Mapa de Riesgos'!$L$54="Mayor"),CONCATENATE("R",'Mapa de Riesgos'!$A$54),"")</f>
        <v/>
      </c>
      <c r="AE42" s="320"/>
      <c r="AF42" s="320" t="str">
        <f>IF(AND('Mapa de Riesgos'!$H$60="Muy Baja",'Mapa de Riesgos'!$L$60="Mayor"),CONCATENATE("R",'Mapa de Riesgos'!$A$60),"")</f>
        <v/>
      </c>
      <c r="AG42" s="321"/>
      <c r="AH42" s="310" t="str">
        <f>IF(AND('Mapa de Riesgos'!$H$48="Muy Baja",'Mapa de Riesgos'!$L$48="Catastrófico"),CONCATENATE("R",'Mapa de Riesgos'!$A$48),"")</f>
        <v/>
      </c>
      <c r="AI42" s="311"/>
      <c r="AJ42" s="311" t="str">
        <f>IF(AND('Mapa de Riesgos'!$H$54="Muy Baja",'Mapa de Riesgos'!$L$54="Catastrófico"),CONCATENATE("R",'Mapa de Riesgos'!$A$54),"")</f>
        <v/>
      </c>
      <c r="AK42" s="311"/>
      <c r="AL42" s="311" t="str">
        <f>IF(AND('Mapa de Riesgos'!$H$60="Muy Baja",'Mapa de Riesgos'!$L$60="Catastrófico"),CONCATENATE("R",'Mapa de Riesgos'!$A$60),"")</f>
        <v/>
      </c>
      <c r="AM42" s="312"/>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row>
    <row r="43" spans="1:80">
      <c r="A43" s="54"/>
      <c r="B43" s="339"/>
      <c r="C43" s="339"/>
      <c r="D43" s="340"/>
      <c r="E43" s="332"/>
      <c r="F43" s="333"/>
      <c r="G43" s="333"/>
      <c r="H43" s="333"/>
      <c r="I43" s="334"/>
      <c r="J43" s="292"/>
      <c r="K43" s="293"/>
      <c r="L43" s="293"/>
      <c r="M43" s="293"/>
      <c r="N43" s="293"/>
      <c r="O43" s="294"/>
      <c r="P43" s="292"/>
      <c r="Q43" s="293"/>
      <c r="R43" s="293"/>
      <c r="S43" s="293"/>
      <c r="T43" s="293"/>
      <c r="U43" s="294"/>
      <c r="V43" s="301"/>
      <c r="W43" s="302"/>
      <c r="X43" s="302"/>
      <c r="Y43" s="302"/>
      <c r="Z43" s="302"/>
      <c r="AA43" s="303"/>
      <c r="AB43" s="319"/>
      <c r="AC43" s="320"/>
      <c r="AD43" s="320"/>
      <c r="AE43" s="320"/>
      <c r="AF43" s="320"/>
      <c r="AG43" s="321"/>
      <c r="AH43" s="310"/>
      <c r="AI43" s="311"/>
      <c r="AJ43" s="311"/>
      <c r="AK43" s="311"/>
      <c r="AL43" s="311"/>
      <c r="AM43" s="312"/>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row>
    <row r="44" spans="1:80">
      <c r="A44" s="54"/>
      <c r="B44" s="339"/>
      <c r="C44" s="339"/>
      <c r="D44" s="340"/>
      <c r="E44" s="332"/>
      <c r="F44" s="333"/>
      <c r="G44" s="333"/>
      <c r="H44" s="333"/>
      <c r="I44" s="334"/>
      <c r="J44" s="292" t="str">
        <f>IF(AND('Mapa de Riesgos'!$H$66="Muy Baja",'Mapa de Riesgos'!$L$66="Leve"),CONCATENATE("R",'Mapa de Riesgos'!$A$66),"")</f>
        <v/>
      </c>
      <c r="K44" s="293"/>
      <c r="L44" s="293" t="str">
        <f>IF(AND('Mapa de Riesgos'!$H$72="Muy Baja",'Mapa de Riesgos'!$L$72="Leve"),CONCATENATE("R",'Mapa de Riesgos'!$A$72),"")</f>
        <v/>
      </c>
      <c r="M44" s="293"/>
      <c r="N44" s="293" t="str">
        <f>IF(AND('Mapa de Riesgos'!$H$78="Muy Baja",'Mapa de Riesgos'!$L$78="Leve"),CONCATENATE("R",'Mapa de Riesgos'!$A$78),"")</f>
        <v/>
      </c>
      <c r="O44" s="294"/>
      <c r="P44" s="292" t="str">
        <f>IF(AND('Mapa de Riesgos'!$H$66="Muy Baja",'Mapa de Riesgos'!$L$66="Menor"),CONCATENATE("R",'Mapa de Riesgos'!$A$66),"")</f>
        <v/>
      </c>
      <c r="Q44" s="293"/>
      <c r="R44" s="293" t="str">
        <f>IF(AND('Mapa de Riesgos'!$H$72="Muy Baja",'Mapa de Riesgos'!$L$72="Menor"),CONCATENATE("R",'Mapa de Riesgos'!$A$72),"")</f>
        <v/>
      </c>
      <c r="S44" s="293"/>
      <c r="T44" s="293" t="str">
        <f>IF(AND('Mapa de Riesgos'!$H$78="Muy Baja",'Mapa de Riesgos'!$L$78="Menor"),CONCATENATE("R",'Mapa de Riesgos'!$A$78),"")</f>
        <v/>
      </c>
      <c r="U44" s="294"/>
      <c r="V44" s="301" t="str">
        <f>IF(AND('Mapa de Riesgos'!$H$66="Muy Baja",'Mapa de Riesgos'!$L$66="Moderado"),CONCATENATE("R",'Mapa de Riesgos'!$A$66),"")</f>
        <v/>
      </c>
      <c r="W44" s="302"/>
      <c r="X44" s="302" t="str">
        <f>IF(AND('Mapa de Riesgos'!$H$72="Muy Baja",'Mapa de Riesgos'!$L$72="Moderado"),CONCATENATE("R",'Mapa de Riesgos'!$A$72),"")</f>
        <v/>
      </c>
      <c r="Y44" s="302"/>
      <c r="Z44" s="302" t="str">
        <f>IF(AND('Mapa de Riesgos'!$H$78="Muy Baja",'Mapa de Riesgos'!$L$78="Moderado"),CONCATENATE("R",'Mapa de Riesgos'!$A$78),"")</f>
        <v/>
      </c>
      <c r="AA44" s="303"/>
      <c r="AB44" s="319" t="str">
        <f>IF(AND('Mapa de Riesgos'!$H$66="Muy Baja",'Mapa de Riesgos'!$L$66="Mayor"),CONCATENATE("R",'Mapa de Riesgos'!$A$66),"")</f>
        <v/>
      </c>
      <c r="AC44" s="320"/>
      <c r="AD44" s="320" t="str">
        <f>IF(AND('Mapa de Riesgos'!$H$72="Muy Baja",'Mapa de Riesgos'!$L$72="Mayor"),CONCATENATE("R",'Mapa de Riesgos'!$A$72),"")</f>
        <v/>
      </c>
      <c r="AE44" s="320"/>
      <c r="AF44" s="320" t="str">
        <f>IF(AND('Mapa de Riesgos'!$H$78="Muy Baja",'Mapa de Riesgos'!$L$78="Mayor"),CONCATENATE("R",'Mapa de Riesgos'!$A$78),"")</f>
        <v/>
      </c>
      <c r="AG44" s="321"/>
      <c r="AH44" s="310" t="str">
        <f>IF(AND('Mapa de Riesgos'!$H$66="Muy Baja",'Mapa de Riesgos'!$L$66="Catastrófico"),CONCATENATE("R",'Mapa de Riesgos'!$A$66),"")</f>
        <v/>
      </c>
      <c r="AI44" s="311"/>
      <c r="AJ44" s="311" t="str">
        <f>IF(AND('Mapa de Riesgos'!$H$72="Muy Baja",'Mapa de Riesgos'!$L$72="Catastrófico"),CONCATENATE("R",'Mapa de Riesgos'!$A$72),"")</f>
        <v/>
      </c>
      <c r="AK44" s="311"/>
      <c r="AL44" s="311" t="str">
        <f>IF(AND('Mapa de Riesgos'!$H$78="Muy Baja",'Mapa de Riesgos'!$L$78="Catastrófico"),CONCATENATE("R",'Mapa de Riesgos'!$A$78),"")</f>
        <v/>
      </c>
      <c r="AM44" s="312"/>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row>
    <row r="45" spans="1:80" ht="15.75" thickBot="1">
      <c r="A45" s="54"/>
      <c r="B45" s="339"/>
      <c r="C45" s="339"/>
      <c r="D45" s="340"/>
      <c r="E45" s="335"/>
      <c r="F45" s="336"/>
      <c r="G45" s="336"/>
      <c r="H45" s="336"/>
      <c r="I45" s="337"/>
      <c r="J45" s="295"/>
      <c r="K45" s="296"/>
      <c r="L45" s="296"/>
      <c r="M45" s="296"/>
      <c r="N45" s="296"/>
      <c r="O45" s="297"/>
      <c r="P45" s="295"/>
      <c r="Q45" s="296"/>
      <c r="R45" s="296"/>
      <c r="S45" s="296"/>
      <c r="T45" s="296"/>
      <c r="U45" s="297"/>
      <c r="V45" s="304"/>
      <c r="W45" s="305"/>
      <c r="X45" s="305"/>
      <c r="Y45" s="305"/>
      <c r="Z45" s="305"/>
      <c r="AA45" s="306"/>
      <c r="AB45" s="322"/>
      <c r="AC45" s="323"/>
      <c r="AD45" s="323"/>
      <c r="AE45" s="323"/>
      <c r="AF45" s="323"/>
      <c r="AG45" s="324"/>
      <c r="AH45" s="313"/>
      <c r="AI45" s="314"/>
      <c r="AJ45" s="314"/>
      <c r="AK45" s="314"/>
      <c r="AL45" s="314"/>
      <c r="AM45" s="315"/>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row>
    <row r="46" spans="1:80">
      <c r="A46" s="54"/>
      <c r="B46" s="54"/>
      <c r="C46" s="54"/>
      <c r="D46" s="54"/>
      <c r="E46" s="54"/>
      <c r="F46" s="54"/>
      <c r="G46" s="54"/>
      <c r="H46" s="54"/>
      <c r="I46" s="54"/>
      <c r="J46" s="329" t="s">
        <v>133</v>
      </c>
      <c r="K46" s="330"/>
      <c r="L46" s="330"/>
      <c r="M46" s="330"/>
      <c r="N46" s="330"/>
      <c r="O46" s="331"/>
      <c r="P46" s="329" t="s">
        <v>134</v>
      </c>
      <c r="Q46" s="330"/>
      <c r="R46" s="330"/>
      <c r="S46" s="330"/>
      <c r="T46" s="330"/>
      <c r="U46" s="331"/>
      <c r="V46" s="329" t="s">
        <v>135</v>
      </c>
      <c r="W46" s="330"/>
      <c r="X46" s="330"/>
      <c r="Y46" s="330"/>
      <c r="Z46" s="330"/>
      <c r="AA46" s="331"/>
      <c r="AB46" s="329" t="s">
        <v>136</v>
      </c>
      <c r="AC46" s="338"/>
      <c r="AD46" s="330"/>
      <c r="AE46" s="330"/>
      <c r="AF46" s="330"/>
      <c r="AG46" s="331"/>
      <c r="AH46" s="329" t="s">
        <v>137</v>
      </c>
      <c r="AI46" s="330"/>
      <c r="AJ46" s="330"/>
      <c r="AK46" s="330"/>
      <c r="AL46" s="330"/>
      <c r="AM46" s="331"/>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row>
    <row r="47" spans="1:80">
      <c r="A47" s="54"/>
      <c r="B47" s="54"/>
      <c r="C47" s="54"/>
      <c r="D47" s="54"/>
      <c r="E47" s="54"/>
      <c r="F47" s="54"/>
      <c r="G47" s="54"/>
      <c r="H47" s="54"/>
      <c r="I47" s="54"/>
      <c r="J47" s="332"/>
      <c r="K47" s="333"/>
      <c r="L47" s="333"/>
      <c r="M47" s="333"/>
      <c r="N47" s="333"/>
      <c r="O47" s="334"/>
      <c r="P47" s="332"/>
      <c r="Q47" s="333"/>
      <c r="R47" s="333"/>
      <c r="S47" s="333"/>
      <c r="T47" s="333"/>
      <c r="U47" s="334"/>
      <c r="V47" s="332"/>
      <c r="W47" s="333"/>
      <c r="X47" s="333"/>
      <c r="Y47" s="333"/>
      <c r="Z47" s="333"/>
      <c r="AA47" s="334"/>
      <c r="AB47" s="332"/>
      <c r="AC47" s="333"/>
      <c r="AD47" s="333"/>
      <c r="AE47" s="333"/>
      <c r="AF47" s="333"/>
      <c r="AG47" s="334"/>
      <c r="AH47" s="332"/>
      <c r="AI47" s="333"/>
      <c r="AJ47" s="333"/>
      <c r="AK47" s="333"/>
      <c r="AL47" s="333"/>
      <c r="AM47" s="33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row>
    <row r="48" spans="1:80">
      <c r="A48" s="54"/>
      <c r="B48" s="54"/>
      <c r="C48" s="54"/>
      <c r="D48" s="54"/>
      <c r="E48" s="54"/>
      <c r="F48" s="54"/>
      <c r="G48" s="54"/>
      <c r="H48" s="54"/>
      <c r="I48" s="54"/>
      <c r="J48" s="332"/>
      <c r="K48" s="333"/>
      <c r="L48" s="333"/>
      <c r="M48" s="333"/>
      <c r="N48" s="333"/>
      <c r="O48" s="334"/>
      <c r="P48" s="332"/>
      <c r="Q48" s="333"/>
      <c r="R48" s="333"/>
      <c r="S48" s="333"/>
      <c r="T48" s="333"/>
      <c r="U48" s="334"/>
      <c r="V48" s="332"/>
      <c r="W48" s="333"/>
      <c r="X48" s="333"/>
      <c r="Y48" s="333"/>
      <c r="Z48" s="333"/>
      <c r="AA48" s="334"/>
      <c r="AB48" s="332"/>
      <c r="AC48" s="333"/>
      <c r="AD48" s="333"/>
      <c r="AE48" s="333"/>
      <c r="AF48" s="333"/>
      <c r="AG48" s="334"/>
      <c r="AH48" s="332"/>
      <c r="AI48" s="333"/>
      <c r="AJ48" s="333"/>
      <c r="AK48" s="333"/>
      <c r="AL48" s="333"/>
      <c r="AM48" s="33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row>
    <row r="49" spans="1:80">
      <c r="A49" s="54"/>
      <c r="B49" s="54"/>
      <c r="C49" s="54"/>
      <c r="D49" s="54"/>
      <c r="E49" s="54"/>
      <c r="F49" s="54"/>
      <c r="G49" s="54"/>
      <c r="H49" s="54"/>
      <c r="I49" s="54"/>
      <c r="J49" s="332"/>
      <c r="K49" s="333"/>
      <c r="L49" s="333"/>
      <c r="M49" s="333"/>
      <c r="N49" s="333"/>
      <c r="O49" s="334"/>
      <c r="P49" s="332"/>
      <c r="Q49" s="333"/>
      <c r="R49" s="333"/>
      <c r="S49" s="333"/>
      <c r="T49" s="333"/>
      <c r="U49" s="334"/>
      <c r="V49" s="332"/>
      <c r="W49" s="333"/>
      <c r="X49" s="333"/>
      <c r="Y49" s="333"/>
      <c r="Z49" s="333"/>
      <c r="AA49" s="334"/>
      <c r="AB49" s="332"/>
      <c r="AC49" s="333"/>
      <c r="AD49" s="333"/>
      <c r="AE49" s="333"/>
      <c r="AF49" s="333"/>
      <c r="AG49" s="334"/>
      <c r="AH49" s="332"/>
      <c r="AI49" s="333"/>
      <c r="AJ49" s="333"/>
      <c r="AK49" s="333"/>
      <c r="AL49" s="333"/>
      <c r="AM49" s="33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row>
    <row r="50" spans="1:80">
      <c r="A50" s="54"/>
      <c r="B50" s="54"/>
      <c r="C50" s="54"/>
      <c r="D50" s="54"/>
      <c r="E50" s="54"/>
      <c r="F50" s="54"/>
      <c r="G50" s="54"/>
      <c r="H50" s="54"/>
      <c r="I50" s="54"/>
      <c r="J50" s="332"/>
      <c r="K50" s="333"/>
      <c r="L50" s="333"/>
      <c r="M50" s="333"/>
      <c r="N50" s="333"/>
      <c r="O50" s="334"/>
      <c r="P50" s="332"/>
      <c r="Q50" s="333"/>
      <c r="R50" s="333"/>
      <c r="S50" s="333"/>
      <c r="T50" s="333"/>
      <c r="U50" s="334"/>
      <c r="V50" s="332"/>
      <c r="W50" s="333"/>
      <c r="X50" s="333"/>
      <c r="Y50" s="333"/>
      <c r="Z50" s="333"/>
      <c r="AA50" s="334"/>
      <c r="AB50" s="332"/>
      <c r="AC50" s="333"/>
      <c r="AD50" s="333"/>
      <c r="AE50" s="333"/>
      <c r="AF50" s="333"/>
      <c r="AG50" s="334"/>
      <c r="AH50" s="332"/>
      <c r="AI50" s="333"/>
      <c r="AJ50" s="333"/>
      <c r="AK50" s="333"/>
      <c r="AL50" s="333"/>
      <c r="AM50" s="33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row>
    <row r="51" spans="1:80" ht="15.75" thickBot="1">
      <c r="A51" s="54"/>
      <c r="B51" s="54"/>
      <c r="C51" s="54"/>
      <c r="D51" s="54"/>
      <c r="E51" s="54"/>
      <c r="F51" s="54"/>
      <c r="G51" s="54"/>
      <c r="H51" s="54"/>
      <c r="I51" s="54"/>
      <c r="J51" s="335"/>
      <c r="K51" s="336"/>
      <c r="L51" s="336"/>
      <c r="M51" s="336"/>
      <c r="N51" s="336"/>
      <c r="O51" s="337"/>
      <c r="P51" s="335"/>
      <c r="Q51" s="336"/>
      <c r="R51" s="336"/>
      <c r="S51" s="336"/>
      <c r="T51" s="336"/>
      <c r="U51" s="337"/>
      <c r="V51" s="335"/>
      <c r="W51" s="336"/>
      <c r="X51" s="336"/>
      <c r="Y51" s="336"/>
      <c r="Z51" s="336"/>
      <c r="AA51" s="337"/>
      <c r="AB51" s="335"/>
      <c r="AC51" s="336"/>
      <c r="AD51" s="336"/>
      <c r="AE51" s="336"/>
      <c r="AF51" s="336"/>
      <c r="AG51" s="337"/>
      <c r="AH51" s="335"/>
      <c r="AI51" s="336"/>
      <c r="AJ51" s="336"/>
      <c r="AK51" s="336"/>
      <c r="AL51" s="336"/>
      <c r="AM51" s="337"/>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row>
    <row r="52" spans="1:80">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row>
    <row r="53" spans="1:80" ht="15" customHeight="1">
      <c r="A53" s="54"/>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A53" s="54"/>
      <c r="CB53" s="54"/>
    </row>
    <row r="54" spans="1:80" ht="15" customHeight="1">
      <c r="A54" s="54"/>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row>
    <row r="55" spans="1:80">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row>
    <row r="56" spans="1:80">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row>
    <row r="57" spans="1:80">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row>
    <row r="58" spans="1:80">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row>
    <row r="59" spans="1:80">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row>
    <row r="60" spans="1:80">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row>
    <row r="61" spans="1:80">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4"/>
      <c r="BY61" s="54"/>
      <c r="BZ61" s="54"/>
      <c r="CA61" s="54"/>
      <c r="CB61" s="54"/>
    </row>
    <row r="62" spans="1:80">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4"/>
      <c r="BY62" s="54"/>
      <c r="BZ62" s="54"/>
      <c r="CA62" s="54"/>
      <c r="CB62" s="54"/>
    </row>
    <row r="63" spans="1:80">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c r="BL63" s="54"/>
      <c r="BM63" s="54"/>
      <c r="BN63" s="54"/>
      <c r="BO63" s="54"/>
      <c r="BP63" s="54"/>
      <c r="BQ63" s="54"/>
      <c r="BR63" s="54"/>
      <c r="BS63" s="54"/>
      <c r="BT63" s="54"/>
      <c r="BU63" s="54"/>
      <c r="BV63" s="54"/>
      <c r="BW63" s="54"/>
      <c r="BX63" s="54"/>
      <c r="BY63" s="54"/>
      <c r="BZ63" s="54"/>
      <c r="CA63" s="54"/>
      <c r="CB63" s="54"/>
    </row>
    <row r="64" spans="1:80">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4"/>
      <c r="BP64" s="54"/>
      <c r="BQ64" s="54"/>
      <c r="BR64" s="54"/>
      <c r="BS64" s="54"/>
      <c r="BT64" s="54"/>
      <c r="BU64" s="54"/>
      <c r="BV64" s="54"/>
      <c r="BW64" s="54"/>
      <c r="BX64" s="54"/>
      <c r="BY64" s="54"/>
      <c r="BZ64" s="54"/>
      <c r="CA64" s="54"/>
      <c r="CB64" s="54"/>
    </row>
    <row r="65" spans="1:80">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54"/>
      <c r="CA65" s="54"/>
      <c r="CB65" s="54"/>
    </row>
    <row r="66" spans="1:80">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c r="BY66" s="54"/>
      <c r="BZ66" s="54"/>
      <c r="CA66" s="54"/>
      <c r="CB66" s="54"/>
    </row>
    <row r="67" spans="1:80">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4"/>
      <c r="BY67" s="54"/>
      <c r="BZ67" s="54"/>
      <c r="CA67" s="54"/>
      <c r="CB67" s="54"/>
    </row>
    <row r="68" spans="1:80">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c r="BY68" s="54"/>
      <c r="BZ68" s="54"/>
      <c r="CA68" s="54"/>
      <c r="CB68" s="54"/>
    </row>
    <row r="69" spans="1:80">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row>
    <row r="70" spans="1:80">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row>
    <row r="71" spans="1:80">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row>
    <row r="72" spans="1:80">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4"/>
    </row>
    <row r="73" spans="1:80">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54"/>
      <c r="CA73" s="54"/>
      <c r="CB73" s="54"/>
    </row>
    <row r="74" spans="1:80">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row>
    <row r="75" spans="1:80">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4"/>
    </row>
    <row r="76" spans="1:80">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row>
    <row r="77" spans="1:80">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row>
    <row r="78" spans="1:80">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row>
    <row r="79" spans="1:80">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row>
    <row r="80" spans="1:80">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row>
    <row r="81" spans="1:63">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row>
    <row r="82" spans="1:63">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row>
    <row r="83" spans="1:63">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c r="BI83" s="54"/>
      <c r="BJ83" s="54"/>
      <c r="BK83" s="54"/>
    </row>
    <row r="84" spans="1:63">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row>
    <row r="85" spans="1:63">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c r="BI85" s="54"/>
      <c r="BJ85" s="54"/>
      <c r="BK85" s="54"/>
    </row>
    <row r="86" spans="1:63">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row>
    <row r="87" spans="1:63">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row>
    <row r="88" spans="1:63">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row>
    <row r="89" spans="1:63">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row>
    <row r="90" spans="1:63">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row>
    <row r="91" spans="1:63">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row>
    <row r="92" spans="1:63">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row>
    <row r="93" spans="1:63">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c r="BI93" s="54"/>
      <c r="BJ93" s="54"/>
      <c r="BK93" s="54"/>
    </row>
    <row r="94" spans="1:63">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c r="BI94" s="54"/>
      <c r="BJ94" s="54"/>
      <c r="BK94" s="54"/>
    </row>
    <row r="95" spans="1:63">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row>
    <row r="96" spans="1:63">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c r="BI96" s="54"/>
      <c r="BJ96" s="54"/>
      <c r="BK96" s="54"/>
    </row>
    <row r="97" spans="1:63">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c r="BI97" s="54"/>
      <c r="BJ97" s="54"/>
      <c r="BK97" s="54"/>
    </row>
    <row r="98" spans="1:63">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c r="BI98" s="54"/>
      <c r="BJ98" s="54"/>
      <c r="BK98" s="54"/>
    </row>
    <row r="99" spans="1:63">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c r="BI99" s="54"/>
      <c r="BJ99" s="54"/>
      <c r="BK99" s="54"/>
    </row>
    <row r="100" spans="1:63">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c r="BI100" s="54"/>
      <c r="BJ100" s="54"/>
      <c r="BK100" s="54"/>
    </row>
    <row r="101" spans="1:63">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row>
    <row r="102" spans="1:63">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row>
    <row r="103" spans="1:63">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row>
    <row r="104" spans="1:63">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row>
    <row r="105" spans="1:63">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row>
    <row r="106" spans="1:63">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row>
    <row r="107" spans="1:63">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row>
    <row r="108" spans="1:63">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row>
    <row r="109" spans="1:63">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row>
    <row r="110" spans="1:63">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row>
    <row r="111" spans="1:63">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4"/>
      <c r="AQ111" s="54"/>
      <c r="AR111" s="54"/>
      <c r="AS111" s="54"/>
      <c r="AT111" s="54"/>
      <c r="AU111" s="54"/>
      <c r="AV111" s="54"/>
      <c r="AW111" s="54"/>
      <c r="AX111" s="54"/>
      <c r="AY111" s="54"/>
      <c r="AZ111" s="54"/>
      <c r="BA111" s="54"/>
      <c r="BB111" s="54"/>
      <c r="BC111" s="54"/>
      <c r="BD111" s="54"/>
      <c r="BE111" s="54"/>
      <c r="BF111" s="54"/>
      <c r="BG111" s="54"/>
      <c r="BH111" s="54"/>
      <c r="BI111" s="54"/>
      <c r="BJ111" s="54"/>
      <c r="BK111" s="54"/>
    </row>
    <row r="112" spans="1:63">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c r="AR112" s="54"/>
      <c r="AS112" s="54"/>
      <c r="AT112" s="54"/>
      <c r="AU112" s="54"/>
      <c r="AV112" s="54"/>
      <c r="AW112" s="54"/>
      <c r="AX112" s="54"/>
      <c r="AY112" s="54"/>
      <c r="AZ112" s="54"/>
      <c r="BA112" s="54"/>
      <c r="BB112" s="54"/>
      <c r="BC112" s="54"/>
      <c r="BD112" s="54"/>
      <c r="BE112" s="54"/>
      <c r="BF112" s="54"/>
      <c r="BG112" s="54"/>
      <c r="BH112" s="54"/>
      <c r="BI112" s="54"/>
      <c r="BJ112" s="54"/>
      <c r="BK112" s="54"/>
    </row>
    <row r="113" spans="1:63">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c r="AR113" s="54"/>
      <c r="AS113" s="54"/>
      <c r="AT113" s="54"/>
      <c r="AU113" s="54"/>
      <c r="AV113" s="54"/>
      <c r="AW113" s="54"/>
      <c r="AX113" s="54"/>
      <c r="AY113" s="54"/>
      <c r="AZ113" s="54"/>
      <c r="BA113" s="54"/>
      <c r="BB113" s="54"/>
      <c r="BC113" s="54"/>
      <c r="BD113" s="54"/>
      <c r="BE113" s="54"/>
      <c r="BF113" s="54"/>
      <c r="BG113" s="54"/>
      <c r="BH113" s="54"/>
      <c r="BI113" s="54"/>
      <c r="BJ113" s="54"/>
      <c r="BK113" s="54"/>
    </row>
    <row r="114" spans="1:63">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c r="AO114" s="54"/>
      <c r="AP114" s="54"/>
      <c r="AQ114" s="54"/>
      <c r="AR114" s="54"/>
      <c r="AS114" s="54"/>
      <c r="AT114" s="54"/>
      <c r="AU114" s="54"/>
      <c r="AV114" s="54"/>
      <c r="AW114" s="54"/>
      <c r="AX114" s="54"/>
      <c r="AY114" s="54"/>
      <c r="AZ114" s="54"/>
      <c r="BA114" s="54"/>
      <c r="BB114" s="54"/>
      <c r="BC114" s="54"/>
      <c r="BD114" s="54"/>
      <c r="BE114" s="54"/>
      <c r="BF114" s="54"/>
      <c r="BG114" s="54"/>
      <c r="BH114" s="54"/>
      <c r="BI114" s="54"/>
      <c r="BJ114" s="54"/>
      <c r="BK114" s="54"/>
    </row>
    <row r="115" spans="1:63">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c r="BI115" s="54"/>
      <c r="BJ115" s="54"/>
      <c r="BK115" s="54"/>
    </row>
    <row r="116" spans="1:63">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c r="BI116" s="54"/>
      <c r="BJ116" s="54"/>
      <c r="BK116" s="54"/>
    </row>
    <row r="117" spans="1:63">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c r="BE117" s="54"/>
      <c r="BF117" s="54"/>
      <c r="BG117" s="54"/>
      <c r="BH117" s="54"/>
      <c r="BI117" s="54"/>
      <c r="BJ117" s="54"/>
      <c r="BK117" s="54"/>
    </row>
    <row r="118" spans="1:63">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c r="AZ118" s="54"/>
      <c r="BA118" s="54"/>
      <c r="BB118" s="54"/>
      <c r="BC118" s="54"/>
      <c r="BD118" s="54"/>
      <c r="BE118" s="54"/>
      <c r="BF118" s="54"/>
      <c r="BG118" s="54"/>
      <c r="BH118" s="54"/>
      <c r="BI118" s="54"/>
      <c r="BJ118" s="54"/>
      <c r="BK118" s="54"/>
    </row>
    <row r="119" spans="1:63">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row>
    <row r="120" spans="1:63">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c r="BE120" s="54"/>
      <c r="BF120" s="54"/>
      <c r="BG120" s="54"/>
      <c r="BH120" s="54"/>
      <c r="BI120" s="54"/>
      <c r="BJ120" s="54"/>
      <c r="BK120" s="54"/>
    </row>
    <row r="121" spans="1:63">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c r="BE121" s="54"/>
      <c r="BF121" s="54"/>
      <c r="BG121" s="54"/>
      <c r="BH121" s="54"/>
      <c r="BI121" s="54"/>
      <c r="BJ121" s="54"/>
      <c r="BK121" s="54"/>
    </row>
    <row r="122" spans="1:63">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c r="BF122" s="54"/>
      <c r="BG122" s="54"/>
      <c r="BH122" s="54"/>
      <c r="BI122" s="54"/>
      <c r="BJ122" s="54"/>
      <c r="BK122" s="54"/>
    </row>
    <row r="123" spans="1:63">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c r="AO123" s="54"/>
      <c r="AP123" s="54"/>
      <c r="AQ123" s="54"/>
      <c r="AR123" s="54"/>
      <c r="AS123" s="54"/>
      <c r="AT123" s="54"/>
      <c r="AU123" s="54"/>
      <c r="AV123" s="54"/>
      <c r="AW123" s="54"/>
      <c r="AX123" s="54"/>
      <c r="AY123" s="54"/>
      <c r="AZ123" s="54"/>
      <c r="BA123" s="54"/>
      <c r="BB123" s="54"/>
      <c r="BC123" s="54"/>
      <c r="BD123" s="54"/>
      <c r="BE123" s="54"/>
      <c r="BF123" s="54"/>
      <c r="BG123" s="54"/>
      <c r="BH123" s="54"/>
      <c r="BI123" s="54"/>
      <c r="BJ123" s="54"/>
      <c r="BK123" s="54"/>
    </row>
    <row r="124" spans="1:63">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c r="AM124" s="54"/>
      <c r="AN124" s="54"/>
      <c r="AO124" s="54"/>
      <c r="AP124" s="54"/>
      <c r="AQ124" s="54"/>
      <c r="AR124" s="54"/>
      <c r="AS124" s="54"/>
      <c r="AT124" s="54"/>
      <c r="AU124" s="54"/>
      <c r="AV124" s="54"/>
      <c r="AW124" s="54"/>
      <c r="AX124" s="54"/>
      <c r="AY124" s="54"/>
      <c r="AZ124" s="54"/>
      <c r="BA124" s="54"/>
      <c r="BB124" s="54"/>
      <c r="BC124" s="54"/>
      <c r="BD124" s="54"/>
      <c r="BE124" s="54"/>
      <c r="BF124" s="54"/>
      <c r="BG124" s="54"/>
      <c r="BH124" s="54"/>
      <c r="BI124" s="54"/>
      <c r="BJ124" s="54"/>
      <c r="BK124" s="54"/>
    </row>
    <row r="125" spans="1:63">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c r="BA125" s="54"/>
      <c r="BB125" s="54"/>
      <c r="BC125" s="54"/>
      <c r="BD125" s="54"/>
      <c r="BE125" s="54"/>
      <c r="BF125" s="54"/>
      <c r="BG125" s="54"/>
      <c r="BH125" s="54"/>
      <c r="BI125" s="54"/>
      <c r="BJ125" s="54"/>
      <c r="BK125" s="54"/>
    </row>
    <row r="126" spans="1:63">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c r="BE126" s="54"/>
      <c r="BF126" s="54"/>
      <c r="BG126" s="54"/>
      <c r="BH126" s="54"/>
      <c r="BI126" s="54"/>
      <c r="BJ126" s="54"/>
      <c r="BK126" s="54"/>
    </row>
    <row r="127" spans="1:63">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c r="BB127" s="54"/>
      <c r="BC127" s="54"/>
      <c r="BD127" s="54"/>
      <c r="BE127" s="54"/>
      <c r="BF127" s="54"/>
      <c r="BG127" s="54"/>
      <c r="BH127" s="54"/>
      <c r="BI127" s="54"/>
      <c r="BJ127" s="54"/>
      <c r="BK127" s="54"/>
    </row>
    <row r="128" spans="1:63">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c r="BE128" s="54"/>
      <c r="BF128" s="54"/>
      <c r="BG128" s="54"/>
      <c r="BH128" s="54"/>
      <c r="BI128" s="54"/>
      <c r="BJ128" s="54"/>
      <c r="BK128" s="54"/>
    </row>
    <row r="129" spans="2:63">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4"/>
      <c r="AO129" s="54"/>
      <c r="AP129" s="54"/>
      <c r="AQ129" s="54"/>
      <c r="AR129" s="54"/>
      <c r="AS129" s="54"/>
      <c r="AT129" s="54"/>
      <c r="AU129" s="54"/>
      <c r="AV129" s="54"/>
      <c r="AW129" s="54"/>
      <c r="AX129" s="54"/>
      <c r="AY129" s="54"/>
      <c r="AZ129" s="54"/>
      <c r="BA129" s="54"/>
      <c r="BB129" s="54"/>
      <c r="BC129" s="54"/>
      <c r="BD129" s="54"/>
      <c r="BE129" s="54"/>
      <c r="BF129" s="54"/>
      <c r="BG129" s="54"/>
      <c r="BH129" s="54"/>
      <c r="BI129" s="54"/>
      <c r="BJ129" s="54"/>
      <c r="BK129" s="54"/>
    </row>
    <row r="130" spans="2:63">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4"/>
      <c r="BD130" s="54"/>
      <c r="BE130" s="54"/>
      <c r="BF130" s="54"/>
      <c r="BG130" s="54"/>
      <c r="BH130" s="54"/>
      <c r="BI130" s="54"/>
      <c r="BJ130" s="54"/>
      <c r="BK130" s="54"/>
    </row>
    <row r="131" spans="2:63">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c r="AS131" s="54"/>
      <c r="AT131" s="54"/>
      <c r="AU131" s="54"/>
      <c r="AV131" s="54"/>
      <c r="AW131" s="54"/>
      <c r="AX131" s="54"/>
      <c r="AY131" s="54"/>
      <c r="AZ131" s="54"/>
      <c r="BA131" s="54"/>
      <c r="BB131" s="54"/>
      <c r="BC131" s="54"/>
      <c r="BD131" s="54"/>
      <c r="BE131" s="54"/>
      <c r="BF131" s="54"/>
      <c r="BG131" s="54"/>
      <c r="BH131" s="54"/>
      <c r="BI131" s="54"/>
      <c r="BJ131" s="54"/>
      <c r="BK131" s="54"/>
    </row>
    <row r="132" spans="2:63">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c r="AO132" s="54"/>
      <c r="AP132" s="54"/>
      <c r="AQ132" s="54"/>
      <c r="AR132" s="54"/>
      <c r="AS132" s="54"/>
      <c r="AT132" s="54"/>
      <c r="AU132" s="54"/>
      <c r="AV132" s="54"/>
      <c r="AW132" s="54"/>
      <c r="AX132" s="54"/>
      <c r="AY132" s="54"/>
      <c r="AZ132" s="54"/>
      <c r="BA132" s="54"/>
      <c r="BB132" s="54"/>
      <c r="BC132" s="54"/>
      <c r="BD132" s="54"/>
      <c r="BE132" s="54"/>
      <c r="BF132" s="54"/>
      <c r="BG132" s="54"/>
      <c r="BH132" s="54"/>
      <c r="BI132" s="54"/>
      <c r="BJ132" s="54"/>
      <c r="BK132" s="54"/>
    </row>
    <row r="133" spans="2:63">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4"/>
      <c r="BB133" s="54"/>
      <c r="BC133" s="54"/>
      <c r="BD133" s="54"/>
      <c r="BE133" s="54"/>
      <c r="BF133" s="54"/>
      <c r="BG133" s="54"/>
      <c r="BH133" s="54"/>
      <c r="BI133" s="54"/>
      <c r="BJ133" s="54"/>
      <c r="BK133" s="54"/>
    </row>
    <row r="134" spans="2:63">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row>
    <row r="135" spans="2:63">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c r="BF135" s="54"/>
      <c r="BG135" s="54"/>
      <c r="BH135" s="54"/>
      <c r="BI135" s="54"/>
      <c r="BJ135" s="54"/>
      <c r="BK135" s="54"/>
    </row>
    <row r="136" spans="2:63">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row>
    <row r="137" spans="2:63">
      <c r="B137" s="54"/>
      <c r="C137" s="54"/>
      <c r="D137" s="54"/>
      <c r="E137" s="54"/>
      <c r="F137" s="54"/>
      <c r="G137" s="54"/>
      <c r="H137" s="54"/>
      <c r="I137" s="54"/>
    </row>
    <row r="138" spans="2:63">
      <c r="B138" s="54"/>
      <c r="C138" s="54"/>
      <c r="D138" s="54"/>
      <c r="E138" s="54"/>
      <c r="F138" s="54"/>
      <c r="G138" s="54"/>
      <c r="H138" s="54"/>
      <c r="I138" s="54"/>
    </row>
    <row r="139" spans="2:63">
      <c r="B139" s="54"/>
      <c r="C139" s="54"/>
      <c r="D139" s="54"/>
      <c r="E139" s="54"/>
      <c r="F139" s="54"/>
      <c r="G139" s="54"/>
      <c r="H139" s="54"/>
      <c r="I139" s="54"/>
    </row>
    <row r="140" spans="2:63">
      <c r="B140" s="54"/>
      <c r="C140" s="54"/>
      <c r="D140" s="54"/>
      <c r="E140" s="54"/>
      <c r="F140" s="54"/>
      <c r="G140" s="54"/>
      <c r="H140" s="54"/>
      <c r="I140" s="54"/>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H36" sqref="AH36"/>
    </sheetView>
  </sheetViews>
  <sheetFormatPr defaultColWidth="11.42578125" defaultRowHeight="1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row>
    <row r="2" spans="1:91" ht="18" customHeight="1">
      <c r="A2" s="54"/>
      <c r="B2" s="406" t="s">
        <v>138</v>
      </c>
      <c r="C2" s="407"/>
      <c r="D2" s="407"/>
      <c r="E2" s="407"/>
      <c r="F2" s="407"/>
      <c r="G2" s="407"/>
      <c r="H2" s="407"/>
      <c r="I2" s="407"/>
      <c r="J2" s="328" t="s">
        <v>21</v>
      </c>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row>
    <row r="3" spans="1:91" ht="18.75" customHeight="1">
      <c r="A3" s="54"/>
      <c r="B3" s="407"/>
      <c r="C3" s="407"/>
      <c r="D3" s="407"/>
      <c r="E3" s="407"/>
      <c r="F3" s="407"/>
      <c r="G3" s="407"/>
      <c r="H3" s="407"/>
      <c r="I3" s="407"/>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row>
    <row r="4" spans="1:91" ht="15" customHeight="1">
      <c r="A4" s="54"/>
      <c r="B4" s="407"/>
      <c r="C4" s="407"/>
      <c r="D4" s="407"/>
      <c r="E4" s="407"/>
      <c r="F4" s="407"/>
      <c r="G4" s="407"/>
      <c r="H4" s="407"/>
      <c r="I4" s="407"/>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row>
    <row r="5" spans="1:91" ht="15.75" thickBot="1">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row>
    <row r="6" spans="1:91" ht="15" customHeight="1">
      <c r="A6" s="54"/>
      <c r="B6" s="339" t="s">
        <v>123</v>
      </c>
      <c r="C6" s="339"/>
      <c r="D6" s="340"/>
      <c r="E6" s="377" t="s">
        <v>124</v>
      </c>
      <c r="F6" s="378"/>
      <c r="G6" s="378"/>
      <c r="H6" s="378"/>
      <c r="I6" s="379"/>
      <c r="J6" s="17" t="str">
        <f>IF(AND('Mapa de Riesgos'!$Y$12="Muy Alta",'Mapa de Riesgos'!$AA$12="Leve"),CONCATENATE("R1C",'Mapa de Riesgos'!$O$12),"")</f>
        <v/>
      </c>
      <c r="K6" s="18" t="str">
        <f>IF(AND('Mapa de Riesgos'!$Y$13="Muy Alta",'Mapa de Riesgos'!$AA$13="Leve"),CONCATENATE("R1C",'Mapa de Riesgos'!$O$13),"")</f>
        <v/>
      </c>
      <c r="L6" s="18" t="str">
        <f>IF(AND('Mapa de Riesgos'!$Y$14="Muy Alta",'Mapa de Riesgos'!$AA$14="Leve"),CONCATENATE("R1C",'Mapa de Riesgos'!$O$14),"")</f>
        <v/>
      </c>
      <c r="M6" s="18" t="str">
        <f>IF(AND('Mapa de Riesgos'!$Y$15="Muy Alta",'Mapa de Riesgos'!$AA$15="Leve"),CONCATENATE("R1C",'Mapa de Riesgos'!$O$15),"")</f>
        <v/>
      </c>
      <c r="N6" s="18" t="str">
        <f>IF(AND('Mapa de Riesgos'!$Y$16="Muy Alta",'Mapa de Riesgos'!$AA$16="Leve"),CONCATENATE("R1C",'Mapa de Riesgos'!$O$16),"")</f>
        <v/>
      </c>
      <c r="O6" s="19" t="str">
        <f>IF(AND('Mapa de Riesgos'!$Y$17="Muy Alta",'Mapa de Riesgos'!$AA$17="Leve"),CONCATENATE("R1C",'Mapa de Riesgos'!$O$17),"")</f>
        <v/>
      </c>
      <c r="P6" s="17" t="str">
        <f>IF(AND('Mapa de Riesgos'!$Y$12="Muy Alta",'Mapa de Riesgos'!$AA$12="Menor"),CONCATENATE("R1C",'Mapa de Riesgos'!$O$12),"")</f>
        <v/>
      </c>
      <c r="Q6" s="18" t="str">
        <f>IF(AND('Mapa de Riesgos'!$Y$13="Muy Alta",'Mapa de Riesgos'!$AA$13="Menor"),CONCATENATE("R1C",'Mapa de Riesgos'!$O$13),"")</f>
        <v/>
      </c>
      <c r="R6" s="18" t="str">
        <f>IF(AND('Mapa de Riesgos'!$Y$14="Muy Alta",'Mapa de Riesgos'!$AA$14="Menor"),CONCATENATE("R1C",'Mapa de Riesgos'!$O$14),"")</f>
        <v/>
      </c>
      <c r="S6" s="18" t="str">
        <f>IF(AND('Mapa de Riesgos'!$Y$15="Muy Alta",'Mapa de Riesgos'!$AA$15="Menor"),CONCATENATE("R1C",'Mapa de Riesgos'!$O$15),"")</f>
        <v/>
      </c>
      <c r="T6" s="18" t="str">
        <f>IF(AND('Mapa de Riesgos'!$Y$16="Muy Alta",'Mapa de Riesgos'!$AA$16="Menor"),CONCATENATE("R1C",'Mapa de Riesgos'!$O$16),"")</f>
        <v/>
      </c>
      <c r="U6" s="19" t="str">
        <f>IF(AND('Mapa de Riesgos'!$Y$17="Muy Alta",'Mapa de Riesgos'!$AA$17="Menor"),CONCATENATE("R1C",'Mapa de Riesgos'!$O$17),"")</f>
        <v/>
      </c>
      <c r="V6" s="17" t="str">
        <f>IF(AND('Mapa de Riesgos'!$Y$12="Muy Alta",'Mapa de Riesgos'!$AA$12="Moderado"),CONCATENATE("R1C",'Mapa de Riesgos'!$O$12),"")</f>
        <v/>
      </c>
      <c r="W6" s="18" t="str">
        <f>IF(AND('Mapa de Riesgos'!$Y$13="Muy Alta",'Mapa de Riesgos'!$AA$13="Moderado"),CONCATENATE("R1C",'Mapa de Riesgos'!$O$13),"")</f>
        <v/>
      </c>
      <c r="X6" s="18" t="str">
        <f>IF(AND('Mapa de Riesgos'!$Y$14="Muy Alta",'Mapa de Riesgos'!$AA$14="Moderado"),CONCATENATE("R1C",'Mapa de Riesgos'!$O$14),"")</f>
        <v/>
      </c>
      <c r="Y6" s="18" t="str">
        <f>IF(AND('Mapa de Riesgos'!$Y$15="Muy Alta",'Mapa de Riesgos'!$AA$15="Moderado"),CONCATENATE("R1C",'Mapa de Riesgos'!$O$15),"")</f>
        <v/>
      </c>
      <c r="Z6" s="18" t="str">
        <f>IF(AND('Mapa de Riesgos'!$Y$16="Muy Alta",'Mapa de Riesgos'!$AA$16="Moderado"),CONCATENATE("R1C",'Mapa de Riesgos'!$O$16),"")</f>
        <v/>
      </c>
      <c r="AA6" s="19" t="str">
        <f>IF(AND('Mapa de Riesgos'!$Y$17="Muy Alta",'Mapa de Riesgos'!$AA$17="Moderado"),CONCATENATE("R1C",'Mapa de Riesgos'!$O$17),"")</f>
        <v/>
      </c>
      <c r="AB6" s="17" t="str">
        <f>IF(AND('Mapa de Riesgos'!$Y$12="Muy Alta",'Mapa de Riesgos'!$AA$12="Mayor"),CONCATENATE("R1C",'Mapa de Riesgos'!$O$12),"")</f>
        <v/>
      </c>
      <c r="AC6" s="18" t="str">
        <f>IF(AND('Mapa de Riesgos'!$Y$13="Muy Alta",'Mapa de Riesgos'!$AA$13="Mayor"),CONCATENATE("R1C",'Mapa de Riesgos'!$O$13),"")</f>
        <v/>
      </c>
      <c r="AD6" s="18" t="str">
        <f>IF(AND('Mapa de Riesgos'!$Y$14="Muy Alta",'Mapa de Riesgos'!$AA$14="Mayor"),CONCATENATE("R1C",'Mapa de Riesgos'!$O$14),"")</f>
        <v/>
      </c>
      <c r="AE6" s="18" t="str">
        <f>IF(AND('Mapa de Riesgos'!$Y$15="Muy Alta",'Mapa de Riesgos'!$AA$15="Mayor"),CONCATENATE("R1C",'Mapa de Riesgos'!$O$15),"")</f>
        <v/>
      </c>
      <c r="AF6" s="18" t="str">
        <f>IF(AND('Mapa de Riesgos'!$Y$16="Muy Alta",'Mapa de Riesgos'!$AA$16="Mayor"),CONCATENATE("R1C",'Mapa de Riesgos'!$O$16),"")</f>
        <v/>
      </c>
      <c r="AG6" s="19" t="str">
        <f>IF(AND('Mapa de Riesgos'!$Y$17="Muy Alta",'Mapa de Riesgos'!$AA$17="Mayor"),CONCATENATE("R1C",'Mapa de Riesgos'!$O$17),"")</f>
        <v/>
      </c>
      <c r="AH6" s="20" t="str">
        <f>IF(AND('Mapa de Riesgos'!$Y$12="Muy Alta",'Mapa de Riesgos'!$AA$12="Catastrófico"),CONCATENATE("R1C",'Mapa de Riesgos'!$O$12),"")</f>
        <v/>
      </c>
      <c r="AI6" s="21" t="str">
        <f>IF(AND('Mapa de Riesgos'!$Y$13="Muy Alta",'Mapa de Riesgos'!$AA$13="Catastrófico"),CONCATENATE("R1C",'Mapa de Riesgos'!$O$13),"")</f>
        <v/>
      </c>
      <c r="AJ6" s="21" t="str">
        <f>IF(AND('Mapa de Riesgos'!$Y$14="Muy Alta",'Mapa de Riesgos'!$AA$14="Catastrófico"),CONCATENATE("R1C",'Mapa de Riesgos'!$O$14),"")</f>
        <v/>
      </c>
      <c r="AK6" s="21" t="str">
        <f>IF(AND('Mapa de Riesgos'!$Y$15="Muy Alta",'Mapa de Riesgos'!$AA$15="Catastrófico"),CONCATENATE("R1C",'Mapa de Riesgos'!$O$15),"")</f>
        <v/>
      </c>
      <c r="AL6" s="21" t="str">
        <f>IF(AND('Mapa de Riesgos'!$Y$16="Muy Alta",'Mapa de Riesgos'!$AA$16="Catastrófico"),CONCATENATE("R1C",'Mapa de Riesgos'!$O$16),"")</f>
        <v/>
      </c>
      <c r="AM6" s="22" t="str">
        <f>IF(AND('Mapa de Riesgos'!$Y$17="Muy Alta",'Mapa de Riesgos'!$AA$17="Catastrófico"),CONCATENATE("R1C",'Mapa de Riesgos'!$O$17),"")</f>
        <v/>
      </c>
      <c r="AN6" s="54"/>
      <c r="AO6" s="397" t="s">
        <v>125</v>
      </c>
      <c r="AP6" s="398"/>
      <c r="AQ6" s="398"/>
      <c r="AR6" s="398"/>
      <c r="AS6" s="398"/>
      <c r="AT6" s="399"/>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row>
    <row r="7" spans="1:91" ht="15" customHeight="1">
      <c r="A7" s="54"/>
      <c r="B7" s="339"/>
      <c r="C7" s="339"/>
      <c r="D7" s="340"/>
      <c r="E7" s="380"/>
      <c r="F7" s="381"/>
      <c r="G7" s="381"/>
      <c r="H7" s="381"/>
      <c r="I7" s="382"/>
      <c r="J7" s="23" t="str">
        <f>IF(AND('Mapa de Riesgos'!$Y$18="Muy Alta",'Mapa de Riesgos'!$AA$18="Leve"),CONCATENATE("R2C",'Mapa de Riesgos'!$O$18),"")</f>
        <v/>
      </c>
      <c r="K7" s="24" t="str">
        <f>IF(AND('Mapa de Riesgos'!$Y$19="Muy Alta",'Mapa de Riesgos'!$AA$19="Leve"),CONCATENATE("R2C",'Mapa de Riesgos'!$O$19),"")</f>
        <v/>
      </c>
      <c r="L7" s="24" t="str">
        <f>IF(AND('Mapa de Riesgos'!$Y$20="Muy Alta",'Mapa de Riesgos'!$AA$20="Leve"),CONCATENATE("R2C",'Mapa de Riesgos'!$O$20),"")</f>
        <v/>
      </c>
      <c r="M7" s="24" t="str">
        <f>IF(AND('Mapa de Riesgos'!$Y$21="Muy Alta",'Mapa de Riesgos'!$AA$21="Leve"),CONCATENATE("R2C",'Mapa de Riesgos'!$O$21),"")</f>
        <v/>
      </c>
      <c r="N7" s="24" t="str">
        <f>IF(AND('Mapa de Riesgos'!$Y$22="Muy Alta",'Mapa de Riesgos'!$AA$22="Leve"),CONCATENATE("R2C",'Mapa de Riesgos'!$O$22),"")</f>
        <v/>
      </c>
      <c r="O7" s="25" t="str">
        <f>IF(AND('Mapa de Riesgos'!$Y$23="Muy Alta",'Mapa de Riesgos'!$AA$23="Leve"),CONCATENATE("R2C",'Mapa de Riesgos'!$O$23),"")</f>
        <v/>
      </c>
      <c r="P7" s="23" t="str">
        <f>IF(AND('Mapa de Riesgos'!$Y$18="Muy Alta",'Mapa de Riesgos'!$AA$18="Menor"),CONCATENATE("R2C",'Mapa de Riesgos'!$O$18),"")</f>
        <v/>
      </c>
      <c r="Q7" s="24" t="str">
        <f>IF(AND('Mapa de Riesgos'!$Y$19="Muy Alta",'Mapa de Riesgos'!$AA$19="Menor"),CONCATENATE("R2C",'Mapa de Riesgos'!$O$19),"")</f>
        <v/>
      </c>
      <c r="R7" s="24" t="str">
        <f>IF(AND('Mapa de Riesgos'!$Y$20="Muy Alta",'Mapa de Riesgos'!$AA$20="Menor"),CONCATENATE("R2C",'Mapa de Riesgos'!$O$20),"")</f>
        <v/>
      </c>
      <c r="S7" s="24" t="str">
        <f>IF(AND('Mapa de Riesgos'!$Y$21="Muy Alta",'Mapa de Riesgos'!$AA$21="Menor"),CONCATENATE("R2C",'Mapa de Riesgos'!$O$21),"")</f>
        <v/>
      </c>
      <c r="T7" s="24" t="str">
        <f>IF(AND('Mapa de Riesgos'!$Y$22="Muy Alta",'Mapa de Riesgos'!$AA$22="Menor"),CONCATENATE("R2C",'Mapa de Riesgos'!$O$22),"")</f>
        <v/>
      </c>
      <c r="U7" s="25" t="str">
        <f>IF(AND('Mapa de Riesgos'!$Y$23="Muy Alta",'Mapa de Riesgos'!$AA$23="Menor"),CONCATENATE("R2C",'Mapa de Riesgos'!$O$23),"")</f>
        <v/>
      </c>
      <c r="V7" s="23" t="str">
        <f>IF(AND('Mapa de Riesgos'!$Y$18="Muy Alta",'Mapa de Riesgos'!$AA$18="Moderado"),CONCATENATE("R2C",'Mapa de Riesgos'!$O$18),"")</f>
        <v/>
      </c>
      <c r="W7" s="24" t="str">
        <f>IF(AND('Mapa de Riesgos'!$Y$19="Muy Alta",'Mapa de Riesgos'!$AA$19="Moderado"),CONCATENATE("R2C",'Mapa de Riesgos'!$O$19),"")</f>
        <v/>
      </c>
      <c r="X7" s="24" t="str">
        <f>IF(AND('Mapa de Riesgos'!$Y$20="Muy Alta",'Mapa de Riesgos'!$AA$20="Moderado"),CONCATENATE("R2C",'Mapa de Riesgos'!$O$20),"")</f>
        <v/>
      </c>
      <c r="Y7" s="24" t="str">
        <f>IF(AND('Mapa de Riesgos'!$Y$21="Muy Alta",'Mapa de Riesgos'!$AA$21="Moderado"),CONCATENATE("R2C",'Mapa de Riesgos'!$O$21),"")</f>
        <v/>
      </c>
      <c r="Z7" s="24" t="str">
        <f>IF(AND('Mapa de Riesgos'!$Y$22="Muy Alta",'Mapa de Riesgos'!$AA$22="Moderado"),CONCATENATE("R2C",'Mapa de Riesgos'!$O$22),"")</f>
        <v/>
      </c>
      <c r="AA7" s="25" t="str">
        <f>IF(AND('Mapa de Riesgos'!$Y$23="Muy Alta",'Mapa de Riesgos'!$AA$23="Moderado"),CONCATENATE("R2C",'Mapa de Riesgos'!$O$23),"")</f>
        <v/>
      </c>
      <c r="AB7" s="23" t="str">
        <f>IF(AND('Mapa de Riesgos'!$Y$18="Muy Alta",'Mapa de Riesgos'!$AA$18="Mayor"),CONCATENATE("R2C",'Mapa de Riesgos'!$O$18),"")</f>
        <v/>
      </c>
      <c r="AC7" s="24" t="str">
        <f>IF(AND('Mapa de Riesgos'!$Y$19="Muy Alta",'Mapa de Riesgos'!$AA$19="Mayor"),CONCATENATE("R2C",'Mapa de Riesgos'!$O$19),"")</f>
        <v/>
      </c>
      <c r="AD7" s="24" t="str">
        <f>IF(AND('Mapa de Riesgos'!$Y$20="Muy Alta",'Mapa de Riesgos'!$AA$20="Mayor"),CONCATENATE("R2C",'Mapa de Riesgos'!$O$20),"")</f>
        <v/>
      </c>
      <c r="AE7" s="24" t="str">
        <f>IF(AND('Mapa de Riesgos'!$Y$21="Muy Alta",'Mapa de Riesgos'!$AA$21="Mayor"),CONCATENATE("R2C",'Mapa de Riesgos'!$O$21),"")</f>
        <v/>
      </c>
      <c r="AF7" s="24" t="str">
        <f>IF(AND('Mapa de Riesgos'!$Y$22="Muy Alta",'Mapa de Riesgos'!$AA$22="Mayor"),CONCATENATE("R2C",'Mapa de Riesgos'!$O$22),"")</f>
        <v/>
      </c>
      <c r="AG7" s="25" t="str">
        <f>IF(AND('Mapa de Riesgos'!$Y$23="Muy Alta",'Mapa de Riesgos'!$AA$23="Mayor"),CONCATENATE("R2C",'Mapa de Riesgos'!$O$23),"")</f>
        <v/>
      </c>
      <c r="AH7" s="26" t="str">
        <f>IF(AND('Mapa de Riesgos'!$Y$18="Muy Alta",'Mapa de Riesgos'!$AA$18="Catastrófico"),CONCATENATE("R2C",'Mapa de Riesgos'!$O$18),"")</f>
        <v/>
      </c>
      <c r="AI7" s="27" t="str">
        <f>IF(AND('Mapa de Riesgos'!$Y$19="Muy Alta",'Mapa de Riesgos'!$AA$19="Catastrófico"),CONCATENATE("R2C",'Mapa de Riesgos'!$O$19),"")</f>
        <v/>
      </c>
      <c r="AJ7" s="27" t="str">
        <f>IF(AND('Mapa de Riesgos'!$Y$20="Muy Alta",'Mapa de Riesgos'!$AA$20="Catastrófico"),CONCATENATE("R2C",'Mapa de Riesgos'!$O$20),"")</f>
        <v/>
      </c>
      <c r="AK7" s="27" t="str">
        <f>IF(AND('Mapa de Riesgos'!$Y$21="Muy Alta",'Mapa de Riesgos'!$AA$21="Catastrófico"),CONCATENATE("R2C",'Mapa de Riesgos'!$O$21),"")</f>
        <v/>
      </c>
      <c r="AL7" s="27" t="str">
        <f>IF(AND('Mapa de Riesgos'!$Y$22="Muy Alta",'Mapa de Riesgos'!$AA$22="Catastrófico"),CONCATENATE("R2C",'Mapa de Riesgos'!$O$22),"")</f>
        <v/>
      </c>
      <c r="AM7" s="28" t="str">
        <f>IF(AND('Mapa de Riesgos'!$Y$23="Muy Alta",'Mapa de Riesgos'!$AA$23="Catastrófico"),CONCATENATE("R2C",'Mapa de Riesgos'!$O$23),"")</f>
        <v/>
      </c>
      <c r="AN7" s="54"/>
      <c r="AO7" s="400"/>
      <c r="AP7" s="401"/>
      <c r="AQ7" s="401"/>
      <c r="AR7" s="401"/>
      <c r="AS7" s="401"/>
      <c r="AT7" s="402"/>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row>
    <row r="8" spans="1:91" ht="15" customHeight="1">
      <c r="A8" s="54"/>
      <c r="B8" s="339"/>
      <c r="C8" s="339"/>
      <c r="D8" s="340"/>
      <c r="E8" s="380"/>
      <c r="F8" s="381"/>
      <c r="G8" s="381"/>
      <c r="H8" s="381"/>
      <c r="I8" s="382"/>
      <c r="J8" s="23" t="str">
        <f>IF(AND('Mapa de Riesgos'!$Y$24="Muy Alta",'Mapa de Riesgos'!$AA$24="Leve"),CONCATENATE("R3C",'Mapa de Riesgos'!$O$24),"")</f>
        <v/>
      </c>
      <c r="K8" s="24" t="str">
        <f>IF(AND('Mapa de Riesgos'!$Y$25="Muy Alta",'Mapa de Riesgos'!$AA$25="Leve"),CONCATENATE("R3C",'Mapa de Riesgos'!$O$25),"")</f>
        <v/>
      </c>
      <c r="L8" s="24" t="str">
        <f>IF(AND('Mapa de Riesgos'!$Y$26="Muy Alta",'Mapa de Riesgos'!$AA$26="Leve"),CONCATENATE("R3C",'Mapa de Riesgos'!$O$26),"")</f>
        <v/>
      </c>
      <c r="M8" s="24" t="str">
        <f>IF(AND('Mapa de Riesgos'!$Y$27="Muy Alta",'Mapa de Riesgos'!$AA$27="Leve"),CONCATENATE("R3C",'Mapa de Riesgos'!$O$27),"")</f>
        <v/>
      </c>
      <c r="N8" s="24" t="str">
        <f>IF(AND('Mapa de Riesgos'!$Y$28="Muy Alta",'Mapa de Riesgos'!$AA$28="Leve"),CONCATENATE("R3C",'Mapa de Riesgos'!$O$28),"")</f>
        <v/>
      </c>
      <c r="O8" s="25" t="str">
        <f>IF(AND('Mapa de Riesgos'!$Y$29="Muy Alta",'Mapa de Riesgos'!$AA$29="Leve"),CONCATENATE("R3C",'Mapa de Riesgos'!$O$29),"")</f>
        <v/>
      </c>
      <c r="P8" s="23" t="str">
        <f>IF(AND('Mapa de Riesgos'!$Y$24="Muy Alta",'Mapa de Riesgos'!$AA$24="Menor"),CONCATENATE("R3C",'Mapa de Riesgos'!$O$24),"")</f>
        <v/>
      </c>
      <c r="Q8" s="24" t="str">
        <f>IF(AND('Mapa de Riesgos'!$Y$25="Muy Alta",'Mapa de Riesgos'!$AA$25="Menor"),CONCATENATE("R3C",'Mapa de Riesgos'!$O$25),"")</f>
        <v/>
      </c>
      <c r="R8" s="24" t="str">
        <f>IF(AND('Mapa de Riesgos'!$Y$26="Muy Alta",'Mapa de Riesgos'!$AA$26="Menor"),CONCATENATE("R3C",'Mapa de Riesgos'!$O$26),"")</f>
        <v/>
      </c>
      <c r="S8" s="24" t="str">
        <f>IF(AND('Mapa de Riesgos'!$Y$27="Muy Alta",'Mapa de Riesgos'!$AA$27="Menor"),CONCATENATE("R3C",'Mapa de Riesgos'!$O$27),"")</f>
        <v/>
      </c>
      <c r="T8" s="24" t="str">
        <f>IF(AND('Mapa de Riesgos'!$Y$28="Muy Alta",'Mapa de Riesgos'!$AA$28="Menor"),CONCATENATE("R3C",'Mapa de Riesgos'!$O$28),"")</f>
        <v/>
      </c>
      <c r="U8" s="25" t="str">
        <f>IF(AND('Mapa de Riesgos'!$Y$29="Muy Alta",'Mapa de Riesgos'!$AA$29="Menor"),CONCATENATE("R3C",'Mapa de Riesgos'!$O$29),"")</f>
        <v/>
      </c>
      <c r="V8" s="23" t="str">
        <f>IF(AND('Mapa de Riesgos'!$Y$24="Muy Alta",'Mapa de Riesgos'!$AA$24="Moderado"),CONCATENATE("R3C",'Mapa de Riesgos'!$O$24),"")</f>
        <v/>
      </c>
      <c r="W8" s="24" t="str">
        <f>IF(AND('Mapa de Riesgos'!$Y$25="Muy Alta",'Mapa de Riesgos'!$AA$25="Moderado"),CONCATENATE("R3C",'Mapa de Riesgos'!$O$25),"")</f>
        <v/>
      </c>
      <c r="X8" s="24" t="str">
        <f>IF(AND('Mapa de Riesgos'!$Y$26="Muy Alta",'Mapa de Riesgos'!$AA$26="Moderado"),CONCATENATE("R3C",'Mapa de Riesgos'!$O$26),"")</f>
        <v/>
      </c>
      <c r="Y8" s="24" t="str">
        <f>IF(AND('Mapa de Riesgos'!$Y$27="Muy Alta",'Mapa de Riesgos'!$AA$27="Moderado"),CONCATENATE("R3C",'Mapa de Riesgos'!$O$27),"")</f>
        <v/>
      </c>
      <c r="Z8" s="24" t="str">
        <f>IF(AND('Mapa de Riesgos'!$Y$28="Muy Alta",'Mapa de Riesgos'!$AA$28="Moderado"),CONCATENATE("R3C",'Mapa de Riesgos'!$O$28),"")</f>
        <v/>
      </c>
      <c r="AA8" s="25" t="str">
        <f>IF(AND('Mapa de Riesgos'!$Y$29="Muy Alta",'Mapa de Riesgos'!$AA$29="Moderado"),CONCATENATE("R3C",'Mapa de Riesgos'!$O$29),"")</f>
        <v/>
      </c>
      <c r="AB8" s="23" t="str">
        <f>IF(AND('Mapa de Riesgos'!$Y$24="Muy Alta",'Mapa de Riesgos'!$AA$24="Mayor"),CONCATENATE("R3C",'Mapa de Riesgos'!$O$24),"")</f>
        <v/>
      </c>
      <c r="AC8" s="24" t="str">
        <f>IF(AND('Mapa de Riesgos'!$Y$25="Muy Alta",'Mapa de Riesgos'!$AA$25="Mayor"),CONCATENATE("R3C",'Mapa de Riesgos'!$O$25),"")</f>
        <v/>
      </c>
      <c r="AD8" s="24" t="str">
        <f>IF(AND('Mapa de Riesgos'!$Y$26="Muy Alta",'Mapa de Riesgos'!$AA$26="Mayor"),CONCATENATE("R3C",'Mapa de Riesgos'!$O$26),"")</f>
        <v/>
      </c>
      <c r="AE8" s="24" t="str">
        <f>IF(AND('Mapa de Riesgos'!$Y$27="Muy Alta",'Mapa de Riesgos'!$AA$27="Mayor"),CONCATENATE("R3C",'Mapa de Riesgos'!$O$27),"")</f>
        <v/>
      </c>
      <c r="AF8" s="24" t="str">
        <f>IF(AND('Mapa de Riesgos'!$Y$28="Muy Alta",'Mapa de Riesgos'!$AA$28="Mayor"),CONCATENATE("R3C",'Mapa de Riesgos'!$O$28),"")</f>
        <v/>
      </c>
      <c r="AG8" s="25" t="str">
        <f>IF(AND('Mapa de Riesgos'!$Y$29="Muy Alta",'Mapa de Riesgos'!$AA$29="Mayor"),CONCATENATE("R3C",'Mapa de Riesgos'!$O$29),"")</f>
        <v/>
      </c>
      <c r="AH8" s="26" t="str">
        <f>IF(AND('Mapa de Riesgos'!$Y$24="Muy Alta",'Mapa de Riesgos'!$AA$24="Catastrófico"),CONCATENATE("R3C",'Mapa de Riesgos'!$O$24),"")</f>
        <v/>
      </c>
      <c r="AI8" s="27" t="str">
        <f>IF(AND('Mapa de Riesgos'!$Y$25="Muy Alta",'Mapa de Riesgos'!$AA$25="Catastrófico"),CONCATENATE("R3C",'Mapa de Riesgos'!$O$25),"")</f>
        <v/>
      </c>
      <c r="AJ8" s="27" t="str">
        <f>IF(AND('Mapa de Riesgos'!$Y$26="Muy Alta",'Mapa de Riesgos'!$AA$26="Catastrófico"),CONCATENATE("R3C",'Mapa de Riesgos'!$O$26),"")</f>
        <v/>
      </c>
      <c r="AK8" s="27" t="str">
        <f>IF(AND('Mapa de Riesgos'!$Y$27="Muy Alta",'Mapa de Riesgos'!$AA$27="Catastrófico"),CONCATENATE("R3C",'Mapa de Riesgos'!$O$27),"")</f>
        <v/>
      </c>
      <c r="AL8" s="27" t="str">
        <f>IF(AND('Mapa de Riesgos'!$Y$28="Muy Alta",'Mapa de Riesgos'!$AA$28="Catastrófico"),CONCATENATE("R3C",'Mapa de Riesgos'!$O$28),"")</f>
        <v/>
      </c>
      <c r="AM8" s="28" t="str">
        <f>IF(AND('Mapa de Riesgos'!$Y$29="Muy Alta",'Mapa de Riesgos'!$AA$29="Catastrófico"),CONCATENATE("R3C",'Mapa de Riesgos'!$O$29),"")</f>
        <v/>
      </c>
      <c r="AN8" s="54"/>
      <c r="AO8" s="400"/>
      <c r="AP8" s="401"/>
      <c r="AQ8" s="401"/>
      <c r="AR8" s="401"/>
      <c r="AS8" s="401"/>
      <c r="AT8" s="402"/>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row>
    <row r="9" spans="1:91" ht="15" customHeight="1">
      <c r="A9" s="54"/>
      <c r="B9" s="339"/>
      <c r="C9" s="339"/>
      <c r="D9" s="340"/>
      <c r="E9" s="380"/>
      <c r="F9" s="381"/>
      <c r="G9" s="381"/>
      <c r="H9" s="381"/>
      <c r="I9" s="382"/>
      <c r="J9" s="23" t="str">
        <f>IF(AND('Mapa de Riesgos'!$Y$30="Muy Alta",'Mapa de Riesgos'!$AA$30="Leve"),CONCATENATE("R4C",'Mapa de Riesgos'!$O$30),"")</f>
        <v/>
      </c>
      <c r="K9" s="24" t="str">
        <f>IF(AND('Mapa de Riesgos'!$Y$31="Muy Alta",'Mapa de Riesgos'!$AA$31="Leve"),CONCATENATE("R4C",'Mapa de Riesgos'!$O$31),"")</f>
        <v/>
      </c>
      <c r="L9" s="24" t="str">
        <f>IF(AND('Mapa de Riesgos'!$Y$32="Muy Alta",'Mapa de Riesgos'!$AA$32="Leve"),CONCATENATE("R4C",'Mapa de Riesgos'!$O$32),"")</f>
        <v/>
      </c>
      <c r="M9" s="24" t="str">
        <f>IF(AND('Mapa de Riesgos'!$Y$33="Muy Alta",'Mapa de Riesgos'!$AA$33="Leve"),CONCATENATE("R4C",'Mapa de Riesgos'!$O$33),"")</f>
        <v/>
      </c>
      <c r="N9" s="24" t="str">
        <f>IF(AND('Mapa de Riesgos'!$Y$34="Muy Alta",'Mapa de Riesgos'!$AA$34="Leve"),CONCATENATE("R4C",'Mapa de Riesgos'!$O$34),"")</f>
        <v/>
      </c>
      <c r="O9" s="25" t="str">
        <f>IF(AND('Mapa de Riesgos'!$Y$35="Muy Alta",'Mapa de Riesgos'!$AA$35="Leve"),CONCATENATE("R4C",'Mapa de Riesgos'!$O$35),"")</f>
        <v/>
      </c>
      <c r="P9" s="23" t="str">
        <f>IF(AND('Mapa de Riesgos'!$Y$30="Muy Alta",'Mapa de Riesgos'!$AA$30="Menor"),CONCATENATE("R4C",'Mapa de Riesgos'!$O$30),"")</f>
        <v/>
      </c>
      <c r="Q9" s="24" t="str">
        <f>IF(AND('Mapa de Riesgos'!$Y$31="Muy Alta",'Mapa de Riesgos'!$AA$31="Menor"),CONCATENATE("R4C",'Mapa de Riesgos'!$O$31),"")</f>
        <v/>
      </c>
      <c r="R9" s="24" t="str">
        <f>IF(AND('Mapa de Riesgos'!$Y$32="Muy Alta",'Mapa de Riesgos'!$AA$32="Menor"),CONCATENATE("R4C",'Mapa de Riesgos'!$O$32),"")</f>
        <v/>
      </c>
      <c r="S9" s="24" t="str">
        <f>IF(AND('Mapa de Riesgos'!$Y$33="Muy Alta",'Mapa de Riesgos'!$AA$33="Menor"),CONCATENATE("R4C",'Mapa de Riesgos'!$O$33),"")</f>
        <v/>
      </c>
      <c r="T9" s="24" t="str">
        <f>IF(AND('Mapa de Riesgos'!$Y$34="Muy Alta",'Mapa de Riesgos'!$AA$34="Menor"),CONCATENATE("R4C",'Mapa de Riesgos'!$O$34),"")</f>
        <v/>
      </c>
      <c r="U9" s="25" t="str">
        <f>IF(AND('Mapa de Riesgos'!$Y$35="Muy Alta",'Mapa de Riesgos'!$AA$35="Menor"),CONCATENATE("R4C",'Mapa de Riesgos'!$O$35),"")</f>
        <v/>
      </c>
      <c r="V9" s="23" t="str">
        <f>IF(AND('Mapa de Riesgos'!$Y$30="Muy Alta",'Mapa de Riesgos'!$AA$30="Moderado"),CONCATENATE("R4C",'Mapa de Riesgos'!$O$30),"")</f>
        <v/>
      </c>
      <c r="W9" s="24" t="str">
        <f>IF(AND('Mapa de Riesgos'!$Y$31="Muy Alta",'Mapa de Riesgos'!$AA$31="Moderado"),CONCATENATE("R4C",'Mapa de Riesgos'!$O$31),"")</f>
        <v/>
      </c>
      <c r="X9" s="24" t="str">
        <f>IF(AND('Mapa de Riesgos'!$Y$32="Muy Alta",'Mapa de Riesgos'!$AA$32="Moderado"),CONCATENATE("R4C",'Mapa de Riesgos'!$O$32),"")</f>
        <v/>
      </c>
      <c r="Y9" s="24" t="str">
        <f>IF(AND('Mapa de Riesgos'!$Y$33="Muy Alta",'Mapa de Riesgos'!$AA$33="Moderado"),CONCATENATE("R4C",'Mapa de Riesgos'!$O$33),"")</f>
        <v/>
      </c>
      <c r="Z9" s="24" t="str">
        <f>IF(AND('Mapa de Riesgos'!$Y$34="Muy Alta",'Mapa de Riesgos'!$AA$34="Moderado"),CONCATENATE("R4C",'Mapa de Riesgos'!$O$34),"")</f>
        <v/>
      </c>
      <c r="AA9" s="25" t="str">
        <f>IF(AND('Mapa de Riesgos'!$Y$35="Muy Alta",'Mapa de Riesgos'!$AA$35="Moderado"),CONCATENATE("R4C",'Mapa de Riesgos'!$O$35),"")</f>
        <v/>
      </c>
      <c r="AB9" s="23" t="str">
        <f>IF(AND('Mapa de Riesgos'!$Y$30="Muy Alta",'Mapa de Riesgos'!$AA$30="Mayor"),CONCATENATE("R4C",'Mapa de Riesgos'!$O$30),"")</f>
        <v/>
      </c>
      <c r="AC9" s="24" t="str">
        <f>IF(AND('Mapa de Riesgos'!$Y$31="Muy Alta",'Mapa de Riesgos'!$AA$31="Mayor"),CONCATENATE("R4C",'Mapa de Riesgos'!$O$31),"")</f>
        <v/>
      </c>
      <c r="AD9" s="24" t="str">
        <f>IF(AND('Mapa de Riesgos'!$Y$32="Muy Alta",'Mapa de Riesgos'!$AA$32="Mayor"),CONCATENATE("R4C",'Mapa de Riesgos'!$O$32),"")</f>
        <v/>
      </c>
      <c r="AE9" s="24" t="str">
        <f>IF(AND('Mapa de Riesgos'!$Y$33="Muy Alta",'Mapa de Riesgos'!$AA$33="Mayor"),CONCATENATE("R4C",'Mapa de Riesgos'!$O$33),"")</f>
        <v/>
      </c>
      <c r="AF9" s="24" t="str">
        <f>IF(AND('Mapa de Riesgos'!$Y$34="Muy Alta",'Mapa de Riesgos'!$AA$34="Mayor"),CONCATENATE("R4C",'Mapa de Riesgos'!$O$34),"")</f>
        <v/>
      </c>
      <c r="AG9" s="25" t="str">
        <f>IF(AND('Mapa de Riesgos'!$Y$35="Muy Alta",'Mapa de Riesgos'!$AA$35="Mayor"),CONCATENATE("R4C",'Mapa de Riesgos'!$O$35),"")</f>
        <v/>
      </c>
      <c r="AH9" s="26" t="str">
        <f>IF(AND('Mapa de Riesgos'!$Y$30="Muy Alta",'Mapa de Riesgos'!$AA$30="Catastrófico"),CONCATENATE("R4C",'Mapa de Riesgos'!$O$30),"")</f>
        <v/>
      </c>
      <c r="AI9" s="27" t="str">
        <f>IF(AND('Mapa de Riesgos'!$Y$31="Muy Alta",'Mapa de Riesgos'!$AA$31="Catastrófico"),CONCATENATE("R4C",'Mapa de Riesgos'!$O$31),"")</f>
        <v/>
      </c>
      <c r="AJ9" s="27" t="str">
        <f>IF(AND('Mapa de Riesgos'!$Y$32="Muy Alta",'Mapa de Riesgos'!$AA$32="Catastrófico"),CONCATENATE("R4C",'Mapa de Riesgos'!$O$32),"")</f>
        <v/>
      </c>
      <c r="AK9" s="27" t="str">
        <f>IF(AND('Mapa de Riesgos'!$Y$33="Muy Alta",'Mapa de Riesgos'!$AA$33="Catastrófico"),CONCATENATE("R4C",'Mapa de Riesgos'!$O$33),"")</f>
        <v/>
      </c>
      <c r="AL9" s="27" t="str">
        <f>IF(AND('Mapa de Riesgos'!$Y$34="Muy Alta",'Mapa de Riesgos'!$AA$34="Catastrófico"),CONCATENATE("R4C",'Mapa de Riesgos'!$O$34),"")</f>
        <v/>
      </c>
      <c r="AM9" s="28" t="str">
        <f>IF(AND('Mapa de Riesgos'!$Y$35="Muy Alta",'Mapa de Riesgos'!$AA$35="Catastrófico"),CONCATENATE("R4C",'Mapa de Riesgos'!$O$35),"")</f>
        <v/>
      </c>
      <c r="AN9" s="54"/>
      <c r="AO9" s="400"/>
      <c r="AP9" s="401"/>
      <c r="AQ9" s="401"/>
      <c r="AR9" s="401"/>
      <c r="AS9" s="401"/>
      <c r="AT9" s="402"/>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row>
    <row r="10" spans="1:91" ht="15" customHeight="1">
      <c r="A10" s="54"/>
      <c r="B10" s="339"/>
      <c r="C10" s="339"/>
      <c r="D10" s="340"/>
      <c r="E10" s="380"/>
      <c r="F10" s="381"/>
      <c r="G10" s="381"/>
      <c r="H10" s="381"/>
      <c r="I10" s="382"/>
      <c r="J10" s="23" t="str">
        <f>IF(AND('Mapa de Riesgos'!$Y$36="Muy Alta",'Mapa de Riesgos'!$AA$36="Leve"),CONCATENATE("R5C",'Mapa de Riesgos'!$O$36),"")</f>
        <v/>
      </c>
      <c r="K10" s="24" t="str">
        <f>IF(AND('Mapa de Riesgos'!$Y$37="Muy Alta",'Mapa de Riesgos'!$AA$37="Leve"),CONCATENATE("R5C",'Mapa de Riesgos'!$O$37),"")</f>
        <v/>
      </c>
      <c r="L10" s="24" t="str">
        <f>IF(AND('Mapa de Riesgos'!$Y$38="Muy Alta",'Mapa de Riesgos'!$AA$38="Leve"),CONCATENATE("R5C",'Mapa de Riesgos'!$O$38),"")</f>
        <v/>
      </c>
      <c r="M10" s="24" t="str">
        <f>IF(AND('Mapa de Riesgos'!$Y$39="Muy Alta",'Mapa de Riesgos'!$AA$39="Leve"),CONCATENATE("R5C",'Mapa de Riesgos'!$O$39),"")</f>
        <v/>
      </c>
      <c r="N10" s="24" t="str">
        <f>IF(AND('Mapa de Riesgos'!$Y$40="Muy Alta",'Mapa de Riesgos'!$AA$40="Leve"),CONCATENATE("R5C",'Mapa de Riesgos'!$O$40),"")</f>
        <v/>
      </c>
      <c r="O10" s="25" t="str">
        <f>IF(AND('Mapa de Riesgos'!$Y$41="Muy Alta",'Mapa de Riesgos'!$AA$41="Leve"),CONCATENATE("R5C",'Mapa de Riesgos'!$O$41),"")</f>
        <v/>
      </c>
      <c r="P10" s="23" t="str">
        <f>IF(AND('Mapa de Riesgos'!$Y$36="Muy Alta",'Mapa de Riesgos'!$AA$36="Menor"),CONCATENATE("R5C",'Mapa de Riesgos'!$O$36),"")</f>
        <v/>
      </c>
      <c r="Q10" s="24" t="str">
        <f>IF(AND('Mapa de Riesgos'!$Y$37="Muy Alta",'Mapa de Riesgos'!$AA$37="Menor"),CONCATENATE("R5C",'Mapa de Riesgos'!$O$37),"")</f>
        <v/>
      </c>
      <c r="R10" s="24" t="str">
        <f>IF(AND('Mapa de Riesgos'!$Y$38="Muy Alta",'Mapa de Riesgos'!$AA$38="Menor"),CONCATENATE("R5C",'Mapa de Riesgos'!$O$38),"")</f>
        <v/>
      </c>
      <c r="S10" s="24" t="str">
        <f>IF(AND('Mapa de Riesgos'!$Y$39="Muy Alta",'Mapa de Riesgos'!$AA$39="Menor"),CONCATENATE("R5C",'Mapa de Riesgos'!$O$39),"")</f>
        <v/>
      </c>
      <c r="T10" s="24" t="str">
        <f>IF(AND('Mapa de Riesgos'!$Y$40="Muy Alta",'Mapa de Riesgos'!$AA$40="Menor"),CONCATENATE("R5C",'Mapa de Riesgos'!$O$40),"")</f>
        <v/>
      </c>
      <c r="U10" s="25" t="str">
        <f>IF(AND('Mapa de Riesgos'!$Y$41="Muy Alta",'Mapa de Riesgos'!$AA$41="Menor"),CONCATENATE("R5C",'Mapa de Riesgos'!$O$41),"")</f>
        <v/>
      </c>
      <c r="V10" s="23" t="str">
        <f>IF(AND('Mapa de Riesgos'!$Y$36="Muy Alta",'Mapa de Riesgos'!$AA$36="Moderado"),CONCATENATE("R5C",'Mapa de Riesgos'!$O$36),"")</f>
        <v/>
      </c>
      <c r="W10" s="24" t="str">
        <f>IF(AND('Mapa de Riesgos'!$Y$37="Muy Alta",'Mapa de Riesgos'!$AA$37="Moderado"),CONCATENATE("R5C",'Mapa de Riesgos'!$O$37),"")</f>
        <v/>
      </c>
      <c r="X10" s="24" t="str">
        <f>IF(AND('Mapa de Riesgos'!$Y$38="Muy Alta",'Mapa de Riesgos'!$AA$38="Moderado"),CONCATENATE("R5C",'Mapa de Riesgos'!$O$38),"")</f>
        <v/>
      </c>
      <c r="Y10" s="24" t="str">
        <f>IF(AND('Mapa de Riesgos'!$Y$39="Muy Alta",'Mapa de Riesgos'!$AA$39="Moderado"),CONCATENATE("R5C",'Mapa de Riesgos'!$O$39),"")</f>
        <v/>
      </c>
      <c r="Z10" s="24" t="str">
        <f>IF(AND('Mapa de Riesgos'!$Y$40="Muy Alta",'Mapa de Riesgos'!$AA$40="Moderado"),CONCATENATE("R5C",'Mapa de Riesgos'!$O$40),"")</f>
        <v/>
      </c>
      <c r="AA10" s="25" t="str">
        <f>IF(AND('Mapa de Riesgos'!$Y$41="Muy Alta",'Mapa de Riesgos'!$AA$41="Moderado"),CONCATENATE("R5C",'Mapa de Riesgos'!$O$41),"")</f>
        <v/>
      </c>
      <c r="AB10" s="23" t="str">
        <f>IF(AND('Mapa de Riesgos'!$Y$36="Muy Alta",'Mapa de Riesgos'!$AA$36="Mayor"),CONCATENATE("R5C",'Mapa de Riesgos'!$O$36),"")</f>
        <v/>
      </c>
      <c r="AC10" s="24" t="str">
        <f>IF(AND('Mapa de Riesgos'!$Y$37="Muy Alta",'Mapa de Riesgos'!$AA$37="Mayor"),CONCATENATE("R5C",'Mapa de Riesgos'!$O$37),"")</f>
        <v/>
      </c>
      <c r="AD10" s="24" t="str">
        <f>IF(AND('Mapa de Riesgos'!$Y$38="Muy Alta",'Mapa de Riesgos'!$AA$38="Mayor"),CONCATENATE("R5C",'Mapa de Riesgos'!$O$38),"")</f>
        <v/>
      </c>
      <c r="AE10" s="24" t="str">
        <f>IF(AND('Mapa de Riesgos'!$Y$39="Muy Alta",'Mapa de Riesgos'!$AA$39="Mayor"),CONCATENATE("R5C",'Mapa de Riesgos'!$O$39),"")</f>
        <v/>
      </c>
      <c r="AF10" s="24" t="str">
        <f>IF(AND('Mapa de Riesgos'!$Y$40="Muy Alta",'Mapa de Riesgos'!$AA$40="Mayor"),CONCATENATE("R5C",'Mapa de Riesgos'!$O$40),"")</f>
        <v/>
      </c>
      <c r="AG10" s="25" t="str">
        <f>IF(AND('Mapa de Riesgos'!$Y$41="Muy Alta",'Mapa de Riesgos'!$AA$41="Mayor"),CONCATENATE("R5C",'Mapa de Riesgos'!$O$41),"")</f>
        <v/>
      </c>
      <c r="AH10" s="26" t="str">
        <f>IF(AND('Mapa de Riesgos'!$Y$36="Muy Alta",'Mapa de Riesgos'!$AA$36="Catastrófico"),CONCATENATE("R5C",'Mapa de Riesgos'!$O$36),"")</f>
        <v/>
      </c>
      <c r="AI10" s="27" t="str">
        <f>IF(AND('Mapa de Riesgos'!$Y$37="Muy Alta",'Mapa de Riesgos'!$AA$37="Catastrófico"),CONCATENATE("R5C",'Mapa de Riesgos'!$O$37),"")</f>
        <v/>
      </c>
      <c r="AJ10" s="27" t="str">
        <f>IF(AND('Mapa de Riesgos'!$Y$38="Muy Alta",'Mapa de Riesgos'!$AA$38="Catastrófico"),CONCATENATE("R5C",'Mapa de Riesgos'!$O$38),"")</f>
        <v/>
      </c>
      <c r="AK10" s="27" t="str">
        <f>IF(AND('Mapa de Riesgos'!$Y$39="Muy Alta",'Mapa de Riesgos'!$AA$39="Catastrófico"),CONCATENATE("R5C",'Mapa de Riesgos'!$O$39),"")</f>
        <v/>
      </c>
      <c r="AL10" s="27" t="str">
        <f>IF(AND('Mapa de Riesgos'!$Y$40="Muy Alta",'Mapa de Riesgos'!$AA$40="Catastrófico"),CONCATENATE("R5C",'Mapa de Riesgos'!$O$40),"")</f>
        <v/>
      </c>
      <c r="AM10" s="28" t="str">
        <f>IF(AND('Mapa de Riesgos'!$Y$41="Muy Alta",'Mapa de Riesgos'!$AA$41="Catastrófico"),CONCATENATE("R5C",'Mapa de Riesgos'!$O$41),"")</f>
        <v/>
      </c>
      <c r="AN10" s="54"/>
      <c r="AO10" s="400"/>
      <c r="AP10" s="401"/>
      <c r="AQ10" s="401"/>
      <c r="AR10" s="401"/>
      <c r="AS10" s="401"/>
      <c r="AT10" s="402"/>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row>
    <row r="11" spans="1:91" ht="15" customHeight="1">
      <c r="A11" s="54"/>
      <c r="B11" s="339"/>
      <c r="C11" s="339"/>
      <c r="D11" s="340"/>
      <c r="E11" s="380"/>
      <c r="F11" s="381"/>
      <c r="G11" s="381"/>
      <c r="H11" s="381"/>
      <c r="I11" s="382"/>
      <c r="J11" s="23" t="str">
        <f>IF(AND('Mapa de Riesgos'!$Y$42="Muy Alta",'Mapa de Riesgos'!$AA$42="Leve"),CONCATENATE("R6C",'Mapa de Riesgos'!$O$42),"")</f>
        <v/>
      </c>
      <c r="K11" s="24" t="str">
        <f>IF(AND('Mapa de Riesgos'!$Y$43="Muy Alta",'Mapa de Riesgos'!$AA$43="Leve"),CONCATENATE("R6C",'Mapa de Riesgos'!$O$43),"")</f>
        <v/>
      </c>
      <c r="L11" s="24" t="str">
        <f>IF(AND('Mapa de Riesgos'!$Y$44="Muy Alta",'Mapa de Riesgos'!$AA$44="Leve"),CONCATENATE("R6C",'Mapa de Riesgos'!$O$44),"")</f>
        <v/>
      </c>
      <c r="M11" s="24" t="str">
        <f>IF(AND('Mapa de Riesgos'!$Y$45="Muy Alta",'Mapa de Riesgos'!$AA$45="Leve"),CONCATENATE("R6C",'Mapa de Riesgos'!$O$45),"")</f>
        <v/>
      </c>
      <c r="N11" s="24" t="str">
        <f>IF(AND('Mapa de Riesgos'!$Y$46="Muy Alta",'Mapa de Riesgos'!$AA$46="Leve"),CONCATENATE("R6C",'Mapa de Riesgos'!$O$46),"")</f>
        <v/>
      </c>
      <c r="O11" s="25" t="str">
        <f>IF(AND('Mapa de Riesgos'!$Y$47="Muy Alta",'Mapa de Riesgos'!$AA$47="Leve"),CONCATENATE("R6C",'Mapa de Riesgos'!$O$47),"")</f>
        <v/>
      </c>
      <c r="P11" s="23" t="str">
        <f>IF(AND('Mapa de Riesgos'!$Y$42="Muy Alta",'Mapa de Riesgos'!$AA$42="Menor"),CONCATENATE("R6C",'Mapa de Riesgos'!$O$42),"")</f>
        <v/>
      </c>
      <c r="Q11" s="24" t="str">
        <f>IF(AND('Mapa de Riesgos'!$Y$43="Muy Alta",'Mapa de Riesgos'!$AA$43="Menor"),CONCATENATE("R6C",'Mapa de Riesgos'!$O$43),"")</f>
        <v/>
      </c>
      <c r="R11" s="24" t="str">
        <f>IF(AND('Mapa de Riesgos'!$Y$44="Muy Alta",'Mapa de Riesgos'!$AA$44="Menor"),CONCATENATE("R6C",'Mapa de Riesgos'!$O$44),"")</f>
        <v/>
      </c>
      <c r="S11" s="24" t="str">
        <f>IF(AND('Mapa de Riesgos'!$Y$45="Muy Alta",'Mapa de Riesgos'!$AA$45="Menor"),CONCATENATE("R6C",'Mapa de Riesgos'!$O$45),"")</f>
        <v/>
      </c>
      <c r="T11" s="24" t="str">
        <f>IF(AND('Mapa de Riesgos'!$Y$46="Muy Alta",'Mapa de Riesgos'!$AA$46="Menor"),CONCATENATE("R6C",'Mapa de Riesgos'!$O$46),"")</f>
        <v/>
      </c>
      <c r="U11" s="25" t="str">
        <f>IF(AND('Mapa de Riesgos'!$Y$47="Muy Alta",'Mapa de Riesgos'!$AA$47="Menor"),CONCATENATE("R6C",'Mapa de Riesgos'!$O$47),"")</f>
        <v/>
      </c>
      <c r="V11" s="23" t="str">
        <f>IF(AND('Mapa de Riesgos'!$Y$42="Muy Alta",'Mapa de Riesgos'!$AA$42="Moderado"),CONCATENATE("R6C",'Mapa de Riesgos'!$O$42),"")</f>
        <v/>
      </c>
      <c r="W11" s="24" t="str">
        <f>IF(AND('Mapa de Riesgos'!$Y$43="Muy Alta",'Mapa de Riesgos'!$AA$43="Moderado"),CONCATENATE("R6C",'Mapa de Riesgos'!$O$43),"")</f>
        <v/>
      </c>
      <c r="X11" s="24" t="str">
        <f>IF(AND('Mapa de Riesgos'!$Y$44="Muy Alta",'Mapa de Riesgos'!$AA$44="Moderado"),CONCATENATE("R6C",'Mapa de Riesgos'!$O$44),"")</f>
        <v/>
      </c>
      <c r="Y11" s="24" t="str">
        <f>IF(AND('Mapa de Riesgos'!$Y$45="Muy Alta",'Mapa de Riesgos'!$AA$45="Moderado"),CONCATENATE("R6C",'Mapa de Riesgos'!$O$45),"")</f>
        <v/>
      </c>
      <c r="Z11" s="24" t="str">
        <f>IF(AND('Mapa de Riesgos'!$Y$46="Muy Alta",'Mapa de Riesgos'!$AA$46="Moderado"),CONCATENATE("R6C",'Mapa de Riesgos'!$O$46),"")</f>
        <v/>
      </c>
      <c r="AA11" s="25" t="str">
        <f>IF(AND('Mapa de Riesgos'!$Y$47="Muy Alta",'Mapa de Riesgos'!$AA$47="Moderado"),CONCATENATE("R6C",'Mapa de Riesgos'!$O$47),"")</f>
        <v/>
      </c>
      <c r="AB11" s="23" t="str">
        <f>IF(AND('Mapa de Riesgos'!$Y$42="Muy Alta",'Mapa de Riesgos'!$AA$42="Mayor"),CONCATENATE("R6C",'Mapa de Riesgos'!$O$42),"")</f>
        <v/>
      </c>
      <c r="AC11" s="24" t="str">
        <f>IF(AND('Mapa de Riesgos'!$Y$43="Muy Alta",'Mapa de Riesgos'!$AA$43="Mayor"),CONCATENATE("R6C",'Mapa de Riesgos'!$O$43),"")</f>
        <v/>
      </c>
      <c r="AD11" s="24" t="str">
        <f>IF(AND('Mapa de Riesgos'!$Y$44="Muy Alta",'Mapa de Riesgos'!$AA$44="Mayor"),CONCATENATE("R6C",'Mapa de Riesgos'!$O$44),"")</f>
        <v/>
      </c>
      <c r="AE11" s="24" t="str">
        <f>IF(AND('Mapa de Riesgos'!$Y$45="Muy Alta",'Mapa de Riesgos'!$AA$45="Mayor"),CONCATENATE("R6C",'Mapa de Riesgos'!$O$45),"")</f>
        <v/>
      </c>
      <c r="AF11" s="24" t="str">
        <f>IF(AND('Mapa de Riesgos'!$Y$46="Muy Alta",'Mapa de Riesgos'!$AA$46="Mayor"),CONCATENATE("R6C",'Mapa de Riesgos'!$O$46),"")</f>
        <v/>
      </c>
      <c r="AG11" s="25" t="str">
        <f>IF(AND('Mapa de Riesgos'!$Y$47="Muy Alta",'Mapa de Riesgos'!$AA$47="Mayor"),CONCATENATE("R6C",'Mapa de Riesgos'!$O$47),"")</f>
        <v/>
      </c>
      <c r="AH11" s="26" t="str">
        <f>IF(AND('Mapa de Riesgos'!$Y$42="Muy Alta",'Mapa de Riesgos'!$AA$42="Catastrófico"),CONCATENATE("R6C",'Mapa de Riesgos'!$O$42),"")</f>
        <v/>
      </c>
      <c r="AI11" s="27" t="str">
        <f>IF(AND('Mapa de Riesgos'!$Y$43="Muy Alta",'Mapa de Riesgos'!$AA$43="Catastrófico"),CONCATENATE("R6C",'Mapa de Riesgos'!$O$43),"")</f>
        <v/>
      </c>
      <c r="AJ11" s="27" t="str">
        <f>IF(AND('Mapa de Riesgos'!$Y$44="Muy Alta",'Mapa de Riesgos'!$AA$44="Catastrófico"),CONCATENATE("R6C",'Mapa de Riesgos'!$O$44),"")</f>
        <v/>
      </c>
      <c r="AK11" s="27" t="str">
        <f>IF(AND('Mapa de Riesgos'!$Y$45="Muy Alta",'Mapa de Riesgos'!$AA$45="Catastrófico"),CONCATENATE("R6C",'Mapa de Riesgos'!$O$45),"")</f>
        <v/>
      </c>
      <c r="AL11" s="27" t="str">
        <f>IF(AND('Mapa de Riesgos'!$Y$46="Muy Alta",'Mapa de Riesgos'!$AA$46="Catastrófico"),CONCATENATE("R6C",'Mapa de Riesgos'!$O$46),"")</f>
        <v/>
      </c>
      <c r="AM11" s="28" t="str">
        <f>IF(AND('Mapa de Riesgos'!$Y$47="Muy Alta",'Mapa de Riesgos'!$AA$47="Catastrófico"),CONCATENATE("R6C",'Mapa de Riesgos'!$O$47),"")</f>
        <v/>
      </c>
      <c r="AN11" s="54"/>
      <c r="AO11" s="400"/>
      <c r="AP11" s="401"/>
      <c r="AQ11" s="401"/>
      <c r="AR11" s="401"/>
      <c r="AS11" s="401"/>
      <c r="AT11" s="402"/>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row>
    <row r="12" spans="1:91" ht="15" customHeight="1">
      <c r="A12" s="54"/>
      <c r="B12" s="339"/>
      <c r="C12" s="339"/>
      <c r="D12" s="340"/>
      <c r="E12" s="380"/>
      <c r="F12" s="381"/>
      <c r="G12" s="381"/>
      <c r="H12" s="381"/>
      <c r="I12" s="382"/>
      <c r="J12" s="23" t="str">
        <f>IF(AND('Mapa de Riesgos'!$Y$48="Muy Alta",'Mapa de Riesgos'!$AA$48="Leve"),CONCATENATE("R7C",'Mapa de Riesgos'!$O$48),"")</f>
        <v/>
      </c>
      <c r="K12" s="24" t="str">
        <f>IF(AND('Mapa de Riesgos'!$Y$49="Muy Alta",'Mapa de Riesgos'!$AA$49="Leve"),CONCATENATE("R7C",'Mapa de Riesgos'!$O$49),"")</f>
        <v/>
      </c>
      <c r="L12" s="24" t="str">
        <f>IF(AND('Mapa de Riesgos'!$Y$50="Muy Alta",'Mapa de Riesgos'!$AA$50="Leve"),CONCATENATE("R7C",'Mapa de Riesgos'!$O$50),"")</f>
        <v/>
      </c>
      <c r="M12" s="24" t="str">
        <f>IF(AND('Mapa de Riesgos'!$Y$51="Muy Alta",'Mapa de Riesgos'!$AA$51="Leve"),CONCATENATE("R7C",'Mapa de Riesgos'!$O$51),"")</f>
        <v/>
      </c>
      <c r="N12" s="24" t="str">
        <f>IF(AND('Mapa de Riesgos'!$Y$52="Muy Alta",'Mapa de Riesgos'!$AA$52="Leve"),CONCATENATE("R7C",'Mapa de Riesgos'!$O$52),"")</f>
        <v/>
      </c>
      <c r="O12" s="25" t="str">
        <f>IF(AND('Mapa de Riesgos'!$Y$53="Muy Alta",'Mapa de Riesgos'!$AA$53="Leve"),CONCATENATE("R7C",'Mapa de Riesgos'!$O$53),"")</f>
        <v/>
      </c>
      <c r="P12" s="23" t="str">
        <f>IF(AND('Mapa de Riesgos'!$Y$48="Muy Alta",'Mapa de Riesgos'!$AA$48="Menor"),CONCATENATE("R7C",'Mapa de Riesgos'!$O$48),"")</f>
        <v/>
      </c>
      <c r="Q12" s="24" t="str">
        <f>IF(AND('Mapa de Riesgos'!$Y$49="Muy Alta",'Mapa de Riesgos'!$AA$49="Menor"),CONCATENATE("R7C",'Mapa de Riesgos'!$O$49),"")</f>
        <v/>
      </c>
      <c r="R12" s="24" t="str">
        <f>IF(AND('Mapa de Riesgos'!$Y$50="Muy Alta",'Mapa de Riesgos'!$AA$50="Menor"),CONCATENATE("R7C",'Mapa de Riesgos'!$O$50),"")</f>
        <v/>
      </c>
      <c r="S12" s="24" t="str">
        <f>IF(AND('Mapa de Riesgos'!$Y$51="Muy Alta",'Mapa de Riesgos'!$AA$51="Menor"),CONCATENATE("R7C",'Mapa de Riesgos'!$O$51),"")</f>
        <v/>
      </c>
      <c r="T12" s="24" t="str">
        <f>IF(AND('Mapa de Riesgos'!$Y$52="Muy Alta",'Mapa de Riesgos'!$AA$52="Menor"),CONCATENATE("R7C",'Mapa de Riesgos'!$O$52),"")</f>
        <v/>
      </c>
      <c r="U12" s="25" t="str">
        <f>IF(AND('Mapa de Riesgos'!$Y$53="Muy Alta",'Mapa de Riesgos'!$AA$53="Menor"),CONCATENATE("R7C",'Mapa de Riesgos'!$O$53),"")</f>
        <v/>
      </c>
      <c r="V12" s="23" t="str">
        <f>IF(AND('Mapa de Riesgos'!$Y$48="Muy Alta",'Mapa de Riesgos'!$AA$48="Moderado"),CONCATENATE("R7C",'Mapa de Riesgos'!$O$48),"")</f>
        <v/>
      </c>
      <c r="W12" s="24" t="str">
        <f>IF(AND('Mapa de Riesgos'!$Y$49="Muy Alta",'Mapa de Riesgos'!$AA$49="Moderado"),CONCATENATE("R7C",'Mapa de Riesgos'!$O$49),"")</f>
        <v/>
      </c>
      <c r="X12" s="24" t="str">
        <f>IF(AND('Mapa de Riesgos'!$Y$50="Muy Alta",'Mapa de Riesgos'!$AA$50="Moderado"),CONCATENATE("R7C",'Mapa de Riesgos'!$O$50),"")</f>
        <v/>
      </c>
      <c r="Y12" s="24" t="str">
        <f>IF(AND('Mapa de Riesgos'!$Y$51="Muy Alta",'Mapa de Riesgos'!$AA$51="Moderado"),CONCATENATE("R7C",'Mapa de Riesgos'!$O$51),"")</f>
        <v/>
      </c>
      <c r="Z12" s="24" t="str">
        <f>IF(AND('Mapa de Riesgos'!$Y$52="Muy Alta",'Mapa de Riesgos'!$AA$52="Moderado"),CONCATENATE("R7C",'Mapa de Riesgos'!$O$52),"")</f>
        <v/>
      </c>
      <c r="AA12" s="25" t="str">
        <f>IF(AND('Mapa de Riesgos'!$Y$53="Muy Alta",'Mapa de Riesgos'!$AA$53="Moderado"),CONCATENATE("R7C",'Mapa de Riesgos'!$O$53),"")</f>
        <v/>
      </c>
      <c r="AB12" s="23" t="str">
        <f>IF(AND('Mapa de Riesgos'!$Y$48="Muy Alta",'Mapa de Riesgos'!$AA$48="Mayor"),CONCATENATE("R7C",'Mapa de Riesgos'!$O$48),"")</f>
        <v/>
      </c>
      <c r="AC12" s="24" t="str">
        <f>IF(AND('Mapa de Riesgos'!$Y$49="Muy Alta",'Mapa de Riesgos'!$AA$49="Mayor"),CONCATENATE("R7C",'Mapa de Riesgos'!$O$49),"")</f>
        <v/>
      </c>
      <c r="AD12" s="24" t="str">
        <f>IF(AND('Mapa de Riesgos'!$Y$50="Muy Alta",'Mapa de Riesgos'!$AA$50="Mayor"),CONCATENATE("R7C",'Mapa de Riesgos'!$O$50),"")</f>
        <v/>
      </c>
      <c r="AE12" s="24" t="str">
        <f>IF(AND('Mapa de Riesgos'!$Y$51="Muy Alta",'Mapa de Riesgos'!$AA$51="Mayor"),CONCATENATE("R7C",'Mapa de Riesgos'!$O$51),"")</f>
        <v/>
      </c>
      <c r="AF12" s="24" t="str">
        <f>IF(AND('Mapa de Riesgos'!$Y$52="Muy Alta",'Mapa de Riesgos'!$AA$52="Mayor"),CONCATENATE("R7C",'Mapa de Riesgos'!$O$52),"")</f>
        <v/>
      </c>
      <c r="AG12" s="25" t="str">
        <f>IF(AND('Mapa de Riesgos'!$Y$53="Muy Alta",'Mapa de Riesgos'!$AA$53="Mayor"),CONCATENATE("R7C",'Mapa de Riesgos'!$O$53),"")</f>
        <v/>
      </c>
      <c r="AH12" s="26" t="str">
        <f>IF(AND('Mapa de Riesgos'!$Y$48="Muy Alta",'Mapa de Riesgos'!$AA$48="Catastrófico"),CONCATENATE("R7C",'Mapa de Riesgos'!$O$48),"")</f>
        <v/>
      </c>
      <c r="AI12" s="27" t="str">
        <f>IF(AND('Mapa de Riesgos'!$Y$49="Muy Alta",'Mapa de Riesgos'!$AA$49="Catastrófico"),CONCATENATE("R7C",'Mapa de Riesgos'!$O$49),"")</f>
        <v/>
      </c>
      <c r="AJ12" s="27" t="str">
        <f>IF(AND('Mapa de Riesgos'!$Y$50="Muy Alta",'Mapa de Riesgos'!$AA$50="Catastrófico"),CONCATENATE("R7C",'Mapa de Riesgos'!$O$50),"")</f>
        <v/>
      </c>
      <c r="AK12" s="27" t="str">
        <f>IF(AND('Mapa de Riesgos'!$Y$51="Muy Alta",'Mapa de Riesgos'!$AA$51="Catastrófico"),CONCATENATE("R7C",'Mapa de Riesgos'!$O$51),"")</f>
        <v/>
      </c>
      <c r="AL12" s="27" t="str">
        <f>IF(AND('Mapa de Riesgos'!$Y$52="Muy Alta",'Mapa de Riesgos'!$AA$52="Catastrófico"),CONCATENATE("R7C",'Mapa de Riesgos'!$O$52),"")</f>
        <v/>
      </c>
      <c r="AM12" s="28" t="str">
        <f>IF(AND('Mapa de Riesgos'!$Y$53="Muy Alta",'Mapa de Riesgos'!$AA$53="Catastrófico"),CONCATENATE("R7C",'Mapa de Riesgos'!$O$53),"")</f>
        <v/>
      </c>
      <c r="AN12" s="54"/>
      <c r="AO12" s="400"/>
      <c r="AP12" s="401"/>
      <c r="AQ12" s="401"/>
      <c r="AR12" s="401"/>
      <c r="AS12" s="401"/>
      <c r="AT12" s="402"/>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row>
    <row r="13" spans="1:91" ht="15" customHeight="1">
      <c r="A13" s="54"/>
      <c r="B13" s="339"/>
      <c r="C13" s="339"/>
      <c r="D13" s="340"/>
      <c r="E13" s="380"/>
      <c r="F13" s="381"/>
      <c r="G13" s="381"/>
      <c r="H13" s="381"/>
      <c r="I13" s="382"/>
      <c r="J13" s="23" t="str">
        <f>IF(AND('Mapa de Riesgos'!$Y$54="Muy Alta",'Mapa de Riesgos'!$AA$54="Leve"),CONCATENATE("R8C",'Mapa de Riesgos'!$O$54),"")</f>
        <v/>
      </c>
      <c r="K13" s="24" t="str">
        <f>IF(AND('Mapa de Riesgos'!$Y$55="Muy Alta",'Mapa de Riesgos'!$AA$55="Leve"),CONCATENATE("R8C",'Mapa de Riesgos'!$O$55),"")</f>
        <v/>
      </c>
      <c r="L13" s="24" t="str">
        <f>IF(AND('Mapa de Riesgos'!$Y$56="Muy Alta",'Mapa de Riesgos'!$AA$56="Leve"),CONCATENATE("R8C",'Mapa de Riesgos'!$O$56),"")</f>
        <v/>
      </c>
      <c r="M13" s="24" t="str">
        <f>IF(AND('Mapa de Riesgos'!$Y$57="Muy Alta",'Mapa de Riesgos'!$AA$57="Leve"),CONCATENATE("R8C",'Mapa de Riesgos'!$O$57),"")</f>
        <v/>
      </c>
      <c r="N13" s="24" t="str">
        <f>IF(AND('Mapa de Riesgos'!$Y$58="Muy Alta",'Mapa de Riesgos'!$AA$58="Leve"),CONCATENATE("R8C",'Mapa de Riesgos'!$O$58),"")</f>
        <v/>
      </c>
      <c r="O13" s="25" t="str">
        <f>IF(AND('Mapa de Riesgos'!$Y$59="Muy Alta",'Mapa de Riesgos'!$AA$59="Leve"),CONCATENATE("R8C",'Mapa de Riesgos'!$O$59),"")</f>
        <v/>
      </c>
      <c r="P13" s="23" t="str">
        <f>IF(AND('Mapa de Riesgos'!$Y$54="Muy Alta",'Mapa de Riesgos'!$AA$54="Menor"),CONCATENATE("R8C",'Mapa de Riesgos'!$O$54),"")</f>
        <v/>
      </c>
      <c r="Q13" s="24" t="str">
        <f>IF(AND('Mapa de Riesgos'!$Y$55="Muy Alta",'Mapa de Riesgos'!$AA$55="Menor"),CONCATENATE("R8C",'Mapa de Riesgos'!$O$55),"")</f>
        <v/>
      </c>
      <c r="R13" s="24" t="str">
        <f>IF(AND('Mapa de Riesgos'!$Y$56="Muy Alta",'Mapa de Riesgos'!$AA$56="Menor"),CONCATENATE("R8C",'Mapa de Riesgos'!$O$56),"")</f>
        <v/>
      </c>
      <c r="S13" s="24" t="str">
        <f>IF(AND('Mapa de Riesgos'!$Y$57="Muy Alta",'Mapa de Riesgos'!$AA$57="Menor"),CONCATENATE("R8C",'Mapa de Riesgos'!$O$57),"")</f>
        <v/>
      </c>
      <c r="T13" s="24" t="str">
        <f>IF(AND('Mapa de Riesgos'!$Y$58="Muy Alta",'Mapa de Riesgos'!$AA$58="Menor"),CONCATENATE("R8C",'Mapa de Riesgos'!$O$58),"")</f>
        <v/>
      </c>
      <c r="U13" s="25" t="str">
        <f>IF(AND('Mapa de Riesgos'!$Y$59="Muy Alta",'Mapa de Riesgos'!$AA$59="Menor"),CONCATENATE("R8C",'Mapa de Riesgos'!$O$59),"")</f>
        <v/>
      </c>
      <c r="V13" s="23" t="str">
        <f>IF(AND('Mapa de Riesgos'!$Y$54="Muy Alta",'Mapa de Riesgos'!$AA$54="Moderado"),CONCATENATE("R8C",'Mapa de Riesgos'!$O$54),"")</f>
        <v/>
      </c>
      <c r="W13" s="24" t="str">
        <f>IF(AND('Mapa de Riesgos'!$Y$55="Muy Alta",'Mapa de Riesgos'!$AA$55="Moderado"),CONCATENATE("R8C",'Mapa de Riesgos'!$O$55),"")</f>
        <v/>
      </c>
      <c r="X13" s="24" t="str">
        <f>IF(AND('Mapa de Riesgos'!$Y$56="Muy Alta",'Mapa de Riesgos'!$AA$56="Moderado"),CONCATENATE("R8C",'Mapa de Riesgos'!$O$56),"")</f>
        <v/>
      </c>
      <c r="Y13" s="24" t="str">
        <f>IF(AND('Mapa de Riesgos'!$Y$57="Muy Alta",'Mapa de Riesgos'!$AA$57="Moderado"),CONCATENATE("R8C",'Mapa de Riesgos'!$O$57),"")</f>
        <v/>
      </c>
      <c r="Z13" s="24" t="str">
        <f>IF(AND('Mapa de Riesgos'!$Y$58="Muy Alta",'Mapa de Riesgos'!$AA$58="Moderado"),CONCATENATE("R8C",'Mapa de Riesgos'!$O$58),"")</f>
        <v/>
      </c>
      <c r="AA13" s="25" t="str">
        <f>IF(AND('Mapa de Riesgos'!$Y$59="Muy Alta",'Mapa de Riesgos'!$AA$59="Moderado"),CONCATENATE("R8C",'Mapa de Riesgos'!$O$59),"")</f>
        <v/>
      </c>
      <c r="AB13" s="23" t="str">
        <f>IF(AND('Mapa de Riesgos'!$Y$54="Muy Alta",'Mapa de Riesgos'!$AA$54="Mayor"),CONCATENATE("R8C",'Mapa de Riesgos'!$O$54),"")</f>
        <v/>
      </c>
      <c r="AC13" s="24" t="str">
        <f>IF(AND('Mapa de Riesgos'!$Y$55="Muy Alta",'Mapa de Riesgos'!$AA$55="Mayor"),CONCATENATE("R8C",'Mapa de Riesgos'!$O$55),"")</f>
        <v/>
      </c>
      <c r="AD13" s="24" t="str">
        <f>IF(AND('Mapa de Riesgos'!$Y$56="Muy Alta",'Mapa de Riesgos'!$AA$56="Mayor"),CONCATENATE("R8C",'Mapa de Riesgos'!$O$56),"")</f>
        <v/>
      </c>
      <c r="AE13" s="24" t="str">
        <f>IF(AND('Mapa de Riesgos'!$Y$57="Muy Alta",'Mapa de Riesgos'!$AA$57="Mayor"),CONCATENATE("R8C",'Mapa de Riesgos'!$O$57),"")</f>
        <v/>
      </c>
      <c r="AF13" s="24" t="str">
        <f>IF(AND('Mapa de Riesgos'!$Y$58="Muy Alta",'Mapa de Riesgos'!$AA$58="Mayor"),CONCATENATE("R8C",'Mapa de Riesgos'!$O$58),"")</f>
        <v/>
      </c>
      <c r="AG13" s="25" t="str">
        <f>IF(AND('Mapa de Riesgos'!$Y$59="Muy Alta",'Mapa de Riesgos'!$AA$59="Mayor"),CONCATENATE("R8C",'Mapa de Riesgos'!$O$59),"")</f>
        <v/>
      </c>
      <c r="AH13" s="26" t="str">
        <f>IF(AND('Mapa de Riesgos'!$Y$54="Muy Alta",'Mapa de Riesgos'!$AA$54="Catastrófico"),CONCATENATE("R8C",'Mapa de Riesgos'!$O$54),"")</f>
        <v/>
      </c>
      <c r="AI13" s="27" t="str">
        <f>IF(AND('Mapa de Riesgos'!$Y$55="Muy Alta",'Mapa de Riesgos'!$AA$55="Catastrófico"),CONCATENATE("R8C",'Mapa de Riesgos'!$O$55),"")</f>
        <v/>
      </c>
      <c r="AJ13" s="27" t="str">
        <f>IF(AND('Mapa de Riesgos'!$Y$56="Muy Alta",'Mapa de Riesgos'!$AA$56="Catastrófico"),CONCATENATE("R8C",'Mapa de Riesgos'!$O$56),"")</f>
        <v/>
      </c>
      <c r="AK13" s="27" t="str">
        <f>IF(AND('Mapa de Riesgos'!$Y$57="Muy Alta",'Mapa de Riesgos'!$AA$57="Catastrófico"),CONCATENATE("R8C",'Mapa de Riesgos'!$O$57),"")</f>
        <v/>
      </c>
      <c r="AL13" s="27" t="str">
        <f>IF(AND('Mapa de Riesgos'!$Y$58="Muy Alta",'Mapa de Riesgos'!$AA$58="Catastrófico"),CONCATENATE("R8C",'Mapa de Riesgos'!$O$58),"")</f>
        <v/>
      </c>
      <c r="AM13" s="28" t="str">
        <f>IF(AND('Mapa de Riesgos'!$Y$59="Muy Alta",'Mapa de Riesgos'!$AA$59="Catastrófico"),CONCATENATE("R8C",'Mapa de Riesgos'!$O$59),"")</f>
        <v/>
      </c>
      <c r="AN13" s="54"/>
      <c r="AO13" s="400"/>
      <c r="AP13" s="401"/>
      <c r="AQ13" s="401"/>
      <c r="AR13" s="401"/>
      <c r="AS13" s="401"/>
      <c r="AT13" s="402"/>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row>
    <row r="14" spans="1:91" ht="15" customHeight="1">
      <c r="A14" s="54"/>
      <c r="B14" s="339"/>
      <c r="C14" s="339"/>
      <c r="D14" s="340"/>
      <c r="E14" s="380"/>
      <c r="F14" s="381"/>
      <c r="G14" s="381"/>
      <c r="H14" s="381"/>
      <c r="I14" s="382"/>
      <c r="J14" s="23" t="str">
        <f>IF(AND('Mapa de Riesgos'!$Y$60="Muy Alta",'Mapa de Riesgos'!$AA$60="Leve"),CONCATENATE("R9C",'Mapa de Riesgos'!$O$60),"")</f>
        <v/>
      </c>
      <c r="K14" s="24" t="str">
        <f>IF(AND('Mapa de Riesgos'!$Y$61="Muy Alta",'Mapa de Riesgos'!$AA$61="Leve"),CONCATENATE("R9C",'Mapa de Riesgos'!$O$61),"")</f>
        <v/>
      </c>
      <c r="L14" s="24" t="str">
        <f>IF(AND('Mapa de Riesgos'!$Y$62="Muy Alta",'Mapa de Riesgos'!$AA$62="Leve"),CONCATENATE("R9C",'Mapa de Riesgos'!$O$62),"")</f>
        <v/>
      </c>
      <c r="M14" s="24" t="str">
        <f>IF(AND('Mapa de Riesgos'!$Y$63="Muy Alta",'Mapa de Riesgos'!$AA$63="Leve"),CONCATENATE("R9C",'Mapa de Riesgos'!$O$63),"")</f>
        <v/>
      </c>
      <c r="N14" s="24" t="str">
        <f>IF(AND('Mapa de Riesgos'!$Y$64="Muy Alta",'Mapa de Riesgos'!$AA$64="Leve"),CONCATENATE("R9C",'Mapa de Riesgos'!$O$64),"")</f>
        <v/>
      </c>
      <c r="O14" s="25" t="str">
        <f>IF(AND('Mapa de Riesgos'!$Y$65="Muy Alta",'Mapa de Riesgos'!$AA$65="Leve"),CONCATENATE("R9C",'Mapa de Riesgos'!$O$65),"")</f>
        <v/>
      </c>
      <c r="P14" s="23" t="str">
        <f>IF(AND('Mapa de Riesgos'!$Y$60="Muy Alta",'Mapa de Riesgos'!$AA$60="Menor"),CONCATENATE("R9C",'Mapa de Riesgos'!$O$60),"")</f>
        <v/>
      </c>
      <c r="Q14" s="24" t="str">
        <f>IF(AND('Mapa de Riesgos'!$Y$61="Muy Alta",'Mapa de Riesgos'!$AA$61="Menor"),CONCATENATE("R9C",'Mapa de Riesgos'!$O$61),"")</f>
        <v/>
      </c>
      <c r="R14" s="24" t="str">
        <f>IF(AND('Mapa de Riesgos'!$Y$62="Muy Alta",'Mapa de Riesgos'!$AA$62="Menor"),CONCATENATE("R9C",'Mapa de Riesgos'!$O$62),"")</f>
        <v/>
      </c>
      <c r="S14" s="24" t="str">
        <f>IF(AND('Mapa de Riesgos'!$Y$63="Muy Alta",'Mapa de Riesgos'!$AA$63="Menor"),CONCATENATE("R9C",'Mapa de Riesgos'!$O$63),"")</f>
        <v/>
      </c>
      <c r="T14" s="24" t="str">
        <f>IF(AND('Mapa de Riesgos'!$Y$64="Muy Alta",'Mapa de Riesgos'!$AA$64="Menor"),CONCATENATE("R9C",'Mapa de Riesgos'!$O$64),"")</f>
        <v/>
      </c>
      <c r="U14" s="25" t="str">
        <f>IF(AND('Mapa de Riesgos'!$Y$65="Muy Alta",'Mapa de Riesgos'!$AA$65="Menor"),CONCATENATE("R9C",'Mapa de Riesgos'!$O$65),"")</f>
        <v/>
      </c>
      <c r="V14" s="23" t="str">
        <f>IF(AND('Mapa de Riesgos'!$Y$60="Muy Alta",'Mapa de Riesgos'!$AA$60="Moderado"),CONCATENATE("R9C",'Mapa de Riesgos'!$O$60),"")</f>
        <v/>
      </c>
      <c r="W14" s="24" t="str">
        <f>IF(AND('Mapa de Riesgos'!$Y$61="Muy Alta",'Mapa de Riesgos'!$AA$61="Moderado"),CONCATENATE("R9C",'Mapa de Riesgos'!$O$61),"")</f>
        <v/>
      </c>
      <c r="X14" s="24" t="str">
        <f>IF(AND('Mapa de Riesgos'!$Y$62="Muy Alta",'Mapa de Riesgos'!$AA$62="Moderado"),CONCATENATE("R9C",'Mapa de Riesgos'!$O$62),"")</f>
        <v/>
      </c>
      <c r="Y14" s="24" t="str">
        <f>IF(AND('Mapa de Riesgos'!$Y$63="Muy Alta",'Mapa de Riesgos'!$AA$63="Moderado"),CONCATENATE("R9C",'Mapa de Riesgos'!$O$63),"")</f>
        <v/>
      </c>
      <c r="Z14" s="24" t="str">
        <f>IF(AND('Mapa de Riesgos'!$Y$64="Muy Alta",'Mapa de Riesgos'!$AA$64="Moderado"),CONCATENATE("R9C",'Mapa de Riesgos'!$O$64),"")</f>
        <v/>
      </c>
      <c r="AA14" s="25" t="str">
        <f>IF(AND('Mapa de Riesgos'!$Y$65="Muy Alta",'Mapa de Riesgos'!$AA$65="Moderado"),CONCATENATE("R9C",'Mapa de Riesgos'!$O$65),"")</f>
        <v/>
      </c>
      <c r="AB14" s="23" t="str">
        <f>IF(AND('Mapa de Riesgos'!$Y$60="Muy Alta",'Mapa de Riesgos'!$AA$60="Mayor"),CONCATENATE("R9C",'Mapa de Riesgos'!$O$60),"")</f>
        <v/>
      </c>
      <c r="AC14" s="24" t="str">
        <f>IF(AND('Mapa de Riesgos'!$Y$61="Muy Alta",'Mapa de Riesgos'!$AA$61="Mayor"),CONCATENATE("R9C",'Mapa de Riesgos'!$O$61),"")</f>
        <v/>
      </c>
      <c r="AD14" s="24" t="str">
        <f>IF(AND('Mapa de Riesgos'!$Y$62="Muy Alta",'Mapa de Riesgos'!$AA$62="Mayor"),CONCATENATE("R9C",'Mapa de Riesgos'!$O$62),"")</f>
        <v/>
      </c>
      <c r="AE14" s="24" t="str">
        <f>IF(AND('Mapa de Riesgos'!$Y$63="Muy Alta",'Mapa de Riesgos'!$AA$63="Mayor"),CONCATENATE("R9C",'Mapa de Riesgos'!$O$63),"")</f>
        <v/>
      </c>
      <c r="AF14" s="24" t="str">
        <f>IF(AND('Mapa de Riesgos'!$Y$64="Muy Alta",'Mapa de Riesgos'!$AA$64="Mayor"),CONCATENATE("R9C",'Mapa de Riesgos'!$O$64),"")</f>
        <v/>
      </c>
      <c r="AG14" s="25" t="str">
        <f>IF(AND('Mapa de Riesgos'!$Y$65="Muy Alta",'Mapa de Riesgos'!$AA$65="Mayor"),CONCATENATE("R9C",'Mapa de Riesgos'!$O$65),"")</f>
        <v/>
      </c>
      <c r="AH14" s="26" t="str">
        <f>IF(AND('Mapa de Riesgos'!$Y$60="Muy Alta",'Mapa de Riesgos'!$AA$60="Catastrófico"),CONCATENATE("R9C",'Mapa de Riesgos'!$O$60),"")</f>
        <v/>
      </c>
      <c r="AI14" s="27" t="str">
        <f>IF(AND('Mapa de Riesgos'!$Y$61="Muy Alta",'Mapa de Riesgos'!$AA$61="Catastrófico"),CONCATENATE("R9C",'Mapa de Riesgos'!$O$61),"")</f>
        <v/>
      </c>
      <c r="AJ14" s="27" t="str">
        <f>IF(AND('Mapa de Riesgos'!$Y$62="Muy Alta",'Mapa de Riesgos'!$AA$62="Catastrófico"),CONCATENATE("R9C",'Mapa de Riesgos'!$O$62),"")</f>
        <v/>
      </c>
      <c r="AK14" s="27" t="str">
        <f>IF(AND('Mapa de Riesgos'!$Y$63="Muy Alta",'Mapa de Riesgos'!$AA$63="Catastrófico"),CONCATENATE("R9C",'Mapa de Riesgos'!$O$63),"")</f>
        <v/>
      </c>
      <c r="AL14" s="27" t="str">
        <f>IF(AND('Mapa de Riesgos'!$Y$64="Muy Alta",'Mapa de Riesgos'!$AA$64="Catastrófico"),CONCATENATE("R9C",'Mapa de Riesgos'!$O$64),"")</f>
        <v/>
      </c>
      <c r="AM14" s="28" t="str">
        <f>IF(AND('Mapa de Riesgos'!$Y$65="Muy Alta",'Mapa de Riesgos'!$AA$65="Catastrófico"),CONCATENATE("R9C",'Mapa de Riesgos'!$O$65),"")</f>
        <v/>
      </c>
      <c r="AN14" s="54"/>
      <c r="AO14" s="400"/>
      <c r="AP14" s="401"/>
      <c r="AQ14" s="401"/>
      <c r="AR14" s="401"/>
      <c r="AS14" s="401"/>
      <c r="AT14" s="402"/>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row>
    <row r="15" spans="1:91" ht="15.75" customHeight="1" thickBot="1">
      <c r="A15" s="54"/>
      <c r="B15" s="339"/>
      <c r="C15" s="339"/>
      <c r="D15" s="340"/>
      <c r="E15" s="383"/>
      <c r="F15" s="384"/>
      <c r="G15" s="384"/>
      <c r="H15" s="384"/>
      <c r="I15" s="385"/>
      <c r="J15" s="29" t="str">
        <f>IF(AND('Mapa de Riesgos'!$Y$66="Muy Alta",'Mapa de Riesgos'!$AA$66="Leve"),CONCATENATE("R10C",'Mapa de Riesgos'!$O$66),"")</f>
        <v/>
      </c>
      <c r="K15" s="30" t="str">
        <f>IF(AND('Mapa de Riesgos'!$Y$67="Muy Alta",'Mapa de Riesgos'!$AA$67="Leve"),CONCATENATE("R10C",'Mapa de Riesgos'!$O$67),"")</f>
        <v/>
      </c>
      <c r="L15" s="30" t="str">
        <f>IF(AND('Mapa de Riesgos'!$Y$68="Muy Alta",'Mapa de Riesgos'!$AA$68="Leve"),CONCATENATE("R10C",'Mapa de Riesgos'!$O$68),"")</f>
        <v/>
      </c>
      <c r="M15" s="30" t="str">
        <f>IF(AND('Mapa de Riesgos'!$Y$69="Muy Alta",'Mapa de Riesgos'!$AA$69="Leve"),CONCATENATE("R10C",'Mapa de Riesgos'!$O$69),"")</f>
        <v/>
      </c>
      <c r="N15" s="30" t="str">
        <f>IF(AND('Mapa de Riesgos'!$Y$70="Muy Alta",'Mapa de Riesgos'!$AA$70="Leve"),CONCATENATE("R10C",'Mapa de Riesgos'!$O$70),"")</f>
        <v/>
      </c>
      <c r="O15" s="31" t="str">
        <f>IF(AND('Mapa de Riesgos'!$Y$71="Muy Alta",'Mapa de Riesgos'!$AA$71="Leve"),CONCATENATE("R10C",'Mapa de Riesgos'!$O$71),"")</f>
        <v/>
      </c>
      <c r="P15" s="23" t="str">
        <f>IF(AND('Mapa de Riesgos'!$Y$66="Muy Alta",'Mapa de Riesgos'!$AA$66="Menor"),CONCATENATE("R10C",'Mapa de Riesgos'!$O$66),"")</f>
        <v/>
      </c>
      <c r="Q15" s="24" t="str">
        <f>IF(AND('Mapa de Riesgos'!$Y$67="Muy Alta",'Mapa de Riesgos'!$AA$67="Menor"),CONCATENATE("R10C",'Mapa de Riesgos'!$O$67),"")</f>
        <v/>
      </c>
      <c r="R15" s="24" t="str">
        <f>IF(AND('Mapa de Riesgos'!$Y$68="Muy Alta",'Mapa de Riesgos'!$AA$68="Menor"),CONCATENATE("R10C",'Mapa de Riesgos'!$O$68),"")</f>
        <v/>
      </c>
      <c r="S15" s="24" t="str">
        <f>IF(AND('Mapa de Riesgos'!$Y$69="Muy Alta",'Mapa de Riesgos'!$AA$69="Menor"),CONCATENATE("R10C",'Mapa de Riesgos'!$O$69),"")</f>
        <v/>
      </c>
      <c r="T15" s="24" t="str">
        <f>IF(AND('Mapa de Riesgos'!$Y$70="Muy Alta",'Mapa de Riesgos'!$AA$70="Menor"),CONCATENATE("R10C",'Mapa de Riesgos'!$O$70),"")</f>
        <v/>
      </c>
      <c r="U15" s="25" t="str">
        <f>IF(AND('Mapa de Riesgos'!$Y$71="Muy Alta",'Mapa de Riesgos'!$AA$71="Menor"),CONCATENATE("R10C",'Mapa de Riesgos'!$O$71),"")</f>
        <v/>
      </c>
      <c r="V15" s="29" t="str">
        <f>IF(AND('Mapa de Riesgos'!$Y$66="Muy Alta",'Mapa de Riesgos'!$AA$66="Moderado"),CONCATENATE("R10C",'Mapa de Riesgos'!$O$66),"")</f>
        <v/>
      </c>
      <c r="W15" s="30" t="str">
        <f>IF(AND('Mapa de Riesgos'!$Y$67="Muy Alta",'Mapa de Riesgos'!$AA$67="Moderado"),CONCATENATE("R10C",'Mapa de Riesgos'!$O$67),"")</f>
        <v/>
      </c>
      <c r="X15" s="30" t="str">
        <f>IF(AND('Mapa de Riesgos'!$Y$68="Muy Alta",'Mapa de Riesgos'!$AA$68="Moderado"),CONCATENATE("R10C",'Mapa de Riesgos'!$O$68),"")</f>
        <v/>
      </c>
      <c r="Y15" s="30" t="str">
        <f>IF(AND('Mapa de Riesgos'!$Y$69="Muy Alta",'Mapa de Riesgos'!$AA$69="Moderado"),CONCATENATE("R10C",'Mapa de Riesgos'!$O$69),"")</f>
        <v/>
      </c>
      <c r="Z15" s="30" t="str">
        <f>IF(AND('Mapa de Riesgos'!$Y$70="Muy Alta",'Mapa de Riesgos'!$AA$70="Moderado"),CONCATENATE("R10C",'Mapa de Riesgos'!$O$70),"")</f>
        <v/>
      </c>
      <c r="AA15" s="31" t="str">
        <f>IF(AND('Mapa de Riesgos'!$Y$71="Muy Alta",'Mapa de Riesgos'!$AA$71="Moderado"),CONCATENATE("R10C",'Mapa de Riesgos'!$O$71),"")</f>
        <v/>
      </c>
      <c r="AB15" s="23" t="str">
        <f>IF(AND('Mapa de Riesgos'!$Y$66="Muy Alta",'Mapa de Riesgos'!$AA$66="Mayor"),CONCATENATE("R10C",'Mapa de Riesgos'!$O$66),"")</f>
        <v/>
      </c>
      <c r="AC15" s="24" t="str">
        <f>IF(AND('Mapa de Riesgos'!$Y$67="Muy Alta",'Mapa de Riesgos'!$AA$67="Mayor"),CONCATENATE("R10C",'Mapa de Riesgos'!$O$67),"")</f>
        <v/>
      </c>
      <c r="AD15" s="24" t="str">
        <f>IF(AND('Mapa de Riesgos'!$Y$68="Muy Alta",'Mapa de Riesgos'!$AA$68="Mayor"),CONCATENATE("R10C",'Mapa de Riesgos'!$O$68),"")</f>
        <v/>
      </c>
      <c r="AE15" s="24" t="str">
        <f>IF(AND('Mapa de Riesgos'!$Y$69="Muy Alta",'Mapa de Riesgos'!$AA$69="Mayor"),CONCATENATE("R10C",'Mapa de Riesgos'!$O$69),"")</f>
        <v/>
      </c>
      <c r="AF15" s="24" t="str">
        <f>IF(AND('Mapa de Riesgos'!$Y$70="Muy Alta",'Mapa de Riesgos'!$AA$70="Mayor"),CONCATENATE("R10C",'Mapa de Riesgos'!$O$70),"")</f>
        <v/>
      </c>
      <c r="AG15" s="25" t="str">
        <f>IF(AND('Mapa de Riesgos'!$Y$71="Muy Alta",'Mapa de Riesgos'!$AA$71="Mayor"),CONCATENATE("R10C",'Mapa de Riesgos'!$O$71),"")</f>
        <v/>
      </c>
      <c r="AH15" s="32" t="str">
        <f>IF(AND('Mapa de Riesgos'!$Y$66="Muy Alta",'Mapa de Riesgos'!$AA$66="Catastrófico"),CONCATENATE("R10C",'Mapa de Riesgos'!$O$66),"")</f>
        <v/>
      </c>
      <c r="AI15" s="33" t="str">
        <f>IF(AND('Mapa de Riesgos'!$Y$67="Muy Alta",'Mapa de Riesgos'!$AA$67="Catastrófico"),CONCATENATE("R10C",'Mapa de Riesgos'!$O$67),"")</f>
        <v/>
      </c>
      <c r="AJ15" s="33" t="str">
        <f>IF(AND('Mapa de Riesgos'!$Y$68="Muy Alta",'Mapa de Riesgos'!$AA$68="Catastrófico"),CONCATENATE("R10C",'Mapa de Riesgos'!$O$68),"")</f>
        <v/>
      </c>
      <c r="AK15" s="33" t="str">
        <f>IF(AND('Mapa de Riesgos'!$Y$69="Muy Alta",'Mapa de Riesgos'!$AA$69="Catastrófico"),CONCATENATE("R10C",'Mapa de Riesgos'!$O$69),"")</f>
        <v/>
      </c>
      <c r="AL15" s="33" t="str">
        <f>IF(AND('Mapa de Riesgos'!$Y$70="Muy Alta",'Mapa de Riesgos'!$AA$70="Catastrófico"),CONCATENATE("R10C",'Mapa de Riesgos'!$O$70),"")</f>
        <v/>
      </c>
      <c r="AM15" s="34" t="str">
        <f>IF(AND('Mapa de Riesgos'!$Y$71="Muy Alta",'Mapa de Riesgos'!$AA$71="Catastrófico"),CONCATENATE("R10C",'Mapa de Riesgos'!$O$71),"")</f>
        <v/>
      </c>
      <c r="AN15" s="54"/>
      <c r="AO15" s="403"/>
      <c r="AP15" s="404"/>
      <c r="AQ15" s="404"/>
      <c r="AR15" s="404"/>
      <c r="AS15" s="404"/>
      <c r="AT15" s="405"/>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row>
    <row r="16" spans="1:91" ht="15" customHeight="1">
      <c r="A16" s="54"/>
      <c r="B16" s="339"/>
      <c r="C16" s="339"/>
      <c r="D16" s="340"/>
      <c r="E16" s="377" t="s">
        <v>126</v>
      </c>
      <c r="F16" s="378"/>
      <c r="G16" s="378"/>
      <c r="H16" s="378"/>
      <c r="I16" s="378"/>
      <c r="J16" s="35" t="str">
        <f>IF(AND('Mapa de Riesgos'!$Y$12="Alta",'Mapa de Riesgos'!$AA$12="Leve"),CONCATENATE("R1C",'Mapa de Riesgos'!$O$12),"")</f>
        <v/>
      </c>
      <c r="K16" s="36" t="str">
        <f>IF(AND('Mapa de Riesgos'!$Y$13="Alta",'Mapa de Riesgos'!$AA$13="Leve"),CONCATENATE("R1C",'Mapa de Riesgos'!$O$13),"")</f>
        <v/>
      </c>
      <c r="L16" s="36" t="str">
        <f>IF(AND('Mapa de Riesgos'!$Y$14="Alta",'Mapa de Riesgos'!$AA$14="Leve"),CONCATENATE("R1C",'Mapa de Riesgos'!$O$14),"")</f>
        <v/>
      </c>
      <c r="M16" s="36" t="str">
        <f>IF(AND('Mapa de Riesgos'!$Y$15="Alta",'Mapa de Riesgos'!$AA$15="Leve"),CONCATENATE("R1C",'Mapa de Riesgos'!$O$15),"")</f>
        <v/>
      </c>
      <c r="N16" s="36" t="str">
        <f>IF(AND('Mapa de Riesgos'!$Y$16="Alta",'Mapa de Riesgos'!$AA$16="Leve"),CONCATENATE("R1C",'Mapa de Riesgos'!$O$16),"")</f>
        <v/>
      </c>
      <c r="O16" s="37" t="str">
        <f>IF(AND('Mapa de Riesgos'!$Y$17="Alta",'Mapa de Riesgos'!$AA$17="Leve"),CONCATENATE("R1C",'Mapa de Riesgos'!$O$17),"")</f>
        <v/>
      </c>
      <c r="P16" s="35" t="str">
        <f>IF(AND('Mapa de Riesgos'!$Y$12="Alta",'Mapa de Riesgos'!$AA$12="Menor"),CONCATENATE("R1C",'Mapa de Riesgos'!$O$12),"")</f>
        <v/>
      </c>
      <c r="Q16" s="36" t="str">
        <f>IF(AND('Mapa de Riesgos'!$Y$13="Alta",'Mapa de Riesgos'!$AA$13="Menor"),CONCATENATE("R1C",'Mapa de Riesgos'!$O$13),"")</f>
        <v/>
      </c>
      <c r="R16" s="36" t="str">
        <f>IF(AND('Mapa de Riesgos'!$Y$14="Alta",'Mapa de Riesgos'!$AA$14="Menor"),CONCATENATE("R1C",'Mapa de Riesgos'!$O$14),"")</f>
        <v/>
      </c>
      <c r="S16" s="36" t="str">
        <f>IF(AND('Mapa de Riesgos'!$Y$15="Alta",'Mapa de Riesgos'!$AA$15="Menor"),CONCATENATE("R1C",'Mapa de Riesgos'!$O$15),"")</f>
        <v/>
      </c>
      <c r="T16" s="36" t="str">
        <f>IF(AND('Mapa de Riesgos'!$Y$16="Alta",'Mapa de Riesgos'!$AA$16="Menor"),CONCATENATE("R1C",'Mapa de Riesgos'!$O$16),"")</f>
        <v/>
      </c>
      <c r="U16" s="37" t="str">
        <f>IF(AND('Mapa de Riesgos'!$Y$17="Alta",'Mapa de Riesgos'!$AA$17="Menor"),CONCATENATE("R1C",'Mapa de Riesgos'!$O$17),"")</f>
        <v/>
      </c>
      <c r="V16" s="17" t="str">
        <f>IF(AND('Mapa de Riesgos'!$Y$12="Alta",'Mapa de Riesgos'!$AA$12="Moderado"),CONCATENATE("R1C",'Mapa de Riesgos'!$O$12),"")</f>
        <v/>
      </c>
      <c r="W16" s="18" t="str">
        <f>IF(AND('Mapa de Riesgos'!$Y$13="Alta",'Mapa de Riesgos'!$AA$13="Moderado"),CONCATENATE("R1C",'Mapa de Riesgos'!$O$13),"")</f>
        <v/>
      </c>
      <c r="X16" s="18" t="str">
        <f>IF(AND('Mapa de Riesgos'!$Y$14="Alta",'Mapa de Riesgos'!$AA$14="Moderado"),CONCATENATE("R1C",'Mapa de Riesgos'!$O$14),"")</f>
        <v/>
      </c>
      <c r="Y16" s="18" t="str">
        <f>IF(AND('Mapa de Riesgos'!$Y$15="Alta",'Mapa de Riesgos'!$AA$15="Moderado"),CONCATENATE("R1C",'Mapa de Riesgos'!$O$15),"")</f>
        <v/>
      </c>
      <c r="Z16" s="18" t="str">
        <f>IF(AND('Mapa de Riesgos'!$Y$16="Alta",'Mapa de Riesgos'!$AA$16="Moderado"),CONCATENATE("R1C",'Mapa de Riesgos'!$O$16),"")</f>
        <v/>
      </c>
      <c r="AA16" s="19" t="str">
        <f>IF(AND('Mapa de Riesgos'!$Y$17="Alta",'Mapa de Riesgos'!$AA$17="Moderado"),CONCATENATE("R1C",'Mapa de Riesgos'!$O$17),"")</f>
        <v/>
      </c>
      <c r="AB16" s="17" t="str">
        <f>IF(AND('Mapa de Riesgos'!$Y$12="Alta",'Mapa de Riesgos'!$AA$12="Mayor"),CONCATENATE("R1C",'Mapa de Riesgos'!$O$12),"")</f>
        <v/>
      </c>
      <c r="AC16" s="18" t="str">
        <f>IF(AND('Mapa de Riesgos'!$Y$13="Alta",'Mapa de Riesgos'!$AA$13="Mayor"),CONCATENATE("R1C",'Mapa de Riesgos'!$O$13),"")</f>
        <v/>
      </c>
      <c r="AD16" s="18" t="str">
        <f>IF(AND('Mapa de Riesgos'!$Y$14="Alta",'Mapa de Riesgos'!$AA$14="Mayor"),CONCATENATE("R1C",'Mapa de Riesgos'!$O$14),"")</f>
        <v/>
      </c>
      <c r="AE16" s="18" t="str">
        <f>IF(AND('Mapa de Riesgos'!$Y$15="Alta",'Mapa de Riesgos'!$AA$15="Mayor"),CONCATENATE("R1C",'Mapa de Riesgos'!$O$15),"")</f>
        <v/>
      </c>
      <c r="AF16" s="18" t="str">
        <f>IF(AND('Mapa de Riesgos'!$Y$16="Alta",'Mapa de Riesgos'!$AA$16="Mayor"),CONCATENATE("R1C",'Mapa de Riesgos'!$O$16),"")</f>
        <v/>
      </c>
      <c r="AG16" s="19" t="str">
        <f>IF(AND('Mapa de Riesgos'!$Y$17="Alta",'Mapa de Riesgos'!$AA$17="Mayor"),CONCATENATE("R1C",'Mapa de Riesgos'!$O$17),"")</f>
        <v/>
      </c>
      <c r="AH16" s="20" t="str">
        <f>IF(AND('Mapa de Riesgos'!$Y$12="Alta",'Mapa de Riesgos'!$AA$12="Catastrófico"),CONCATENATE("R1C",'Mapa de Riesgos'!$O$12),"")</f>
        <v/>
      </c>
      <c r="AI16" s="21" t="str">
        <f>IF(AND('Mapa de Riesgos'!$Y$13="Alta",'Mapa de Riesgos'!$AA$13="Catastrófico"),CONCATENATE("R1C",'Mapa de Riesgos'!$O$13),"")</f>
        <v/>
      </c>
      <c r="AJ16" s="21" t="str">
        <f>IF(AND('Mapa de Riesgos'!$Y$14="Alta",'Mapa de Riesgos'!$AA$14="Catastrófico"),CONCATENATE("R1C",'Mapa de Riesgos'!$O$14),"")</f>
        <v/>
      </c>
      <c r="AK16" s="21" t="str">
        <f>IF(AND('Mapa de Riesgos'!$Y$15="Alta",'Mapa de Riesgos'!$AA$15="Catastrófico"),CONCATENATE("R1C",'Mapa de Riesgos'!$O$15),"")</f>
        <v/>
      </c>
      <c r="AL16" s="21" t="str">
        <f>IF(AND('Mapa de Riesgos'!$Y$16="Alta",'Mapa de Riesgos'!$AA$16="Catastrófico"),CONCATENATE("R1C",'Mapa de Riesgos'!$O$16),"")</f>
        <v/>
      </c>
      <c r="AM16" s="22" t="str">
        <f>IF(AND('Mapa de Riesgos'!$Y$17="Alta",'Mapa de Riesgos'!$AA$17="Catastrófico"),CONCATENATE("R1C",'Mapa de Riesgos'!$O$17),"")</f>
        <v/>
      </c>
      <c r="AN16" s="54"/>
      <c r="AO16" s="387" t="s">
        <v>127</v>
      </c>
      <c r="AP16" s="388"/>
      <c r="AQ16" s="388"/>
      <c r="AR16" s="388"/>
      <c r="AS16" s="388"/>
      <c r="AT16" s="389"/>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row>
    <row r="17" spans="1:76" ht="15" customHeight="1">
      <c r="A17" s="54"/>
      <c r="B17" s="339"/>
      <c r="C17" s="339"/>
      <c r="D17" s="340"/>
      <c r="E17" s="396"/>
      <c r="F17" s="381"/>
      <c r="G17" s="381"/>
      <c r="H17" s="381"/>
      <c r="I17" s="381"/>
      <c r="J17" s="38" t="str">
        <f>IF(AND('Mapa de Riesgos'!$Y$18="Alta",'Mapa de Riesgos'!$AA$18="Leve"),CONCATENATE("R2C",'Mapa de Riesgos'!$O$18),"")</f>
        <v/>
      </c>
      <c r="K17" s="39" t="str">
        <f>IF(AND('Mapa de Riesgos'!$Y$19="Alta",'Mapa de Riesgos'!$AA$19="Leve"),CONCATENATE("R2C",'Mapa de Riesgos'!$O$19),"")</f>
        <v/>
      </c>
      <c r="L17" s="39" t="str">
        <f>IF(AND('Mapa de Riesgos'!$Y$20="Alta",'Mapa de Riesgos'!$AA$20="Leve"),CONCATENATE("R2C",'Mapa de Riesgos'!$O$20),"")</f>
        <v/>
      </c>
      <c r="M17" s="39" t="str">
        <f>IF(AND('Mapa de Riesgos'!$Y$21="Alta",'Mapa de Riesgos'!$AA$21="Leve"),CONCATENATE("R2C",'Mapa de Riesgos'!$O$21),"")</f>
        <v/>
      </c>
      <c r="N17" s="39" t="str">
        <f>IF(AND('Mapa de Riesgos'!$Y$22="Alta",'Mapa de Riesgos'!$AA$22="Leve"),CONCATENATE("R2C",'Mapa de Riesgos'!$O$22),"")</f>
        <v/>
      </c>
      <c r="O17" s="40" t="str">
        <f>IF(AND('Mapa de Riesgos'!$Y$23="Alta",'Mapa de Riesgos'!$AA$23="Leve"),CONCATENATE("R2C",'Mapa de Riesgos'!$O$23),"")</f>
        <v/>
      </c>
      <c r="P17" s="38" t="str">
        <f>IF(AND('Mapa de Riesgos'!$Y$18="Alta",'Mapa de Riesgos'!$AA$18="Menor"),CONCATENATE("R2C",'Mapa de Riesgos'!$O$18),"")</f>
        <v/>
      </c>
      <c r="Q17" s="39" t="str">
        <f>IF(AND('Mapa de Riesgos'!$Y$19="Alta",'Mapa de Riesgos'!$AA$19="Menor"),CONCATENATE("R2C",'Mapa de Riesgos'!$O$19),"")</f>
        <v/>
      </c>
      <c r="R17" s="39" t="str">
        <f>IF(AND('Mapa de Riesgos'!$Y$20="Alta",'Mapa de Riesgos'!$AA$20="Menor"),CONCATENATE("R2C",'Mapa de Riesgos'!$O$20),"")</f>
        <v/>
      </c>
      <c r="S17" s="39" t="str">
        <f>IF(AND('Mapa de Riesgos'!$Y$21="Alta",'Mapa de Riesgos'!$AA$21="Menor"),CONCATENATE("R2C",'Mapa de Riesgos'!$O$21),"")</f>
        <v/>
      </c>
      <c r="T17" s="39" t="str">
        <f>IF(AND('Mapa de Riesgos'!$Y$22="Alta",'Mapa de Riesgos'!$AA$22="Menor"),CONCATENATE("R2C",'Mapa de Riesgos'!$O$22),"")</f>
        <v/>
      </c>
      <c r="U17" s="40" t="str">
        <f>IF(AND('Mapa de Riesgos'!$Y$23="Alta",'Mapa de Riesgos'!$AA$23="Menor"),CONCATENATE("R2C",'Mapa de Riesgos'!$O$23),"")</f>
        <v/>
      </c>
      <c r="V17" s="23" t="str">
        <f>IF(AND('Mapa de Riesgos'!$Y$18="Alta",'Mapa de Riesgos'!$AA$18="Moderado"),CONCATENATE("R2C",'Mapa de Riesgos'!$O$18),"")</f>
        <v/>
      </c>
      <c r="W17" s="24" t="str">
        <f>IF(AND('Mapa de Riesgos'!$Y$19="Alta",'Mapa de Riesgos'!$AA$19="Moderado"),CONCATENATE("R2C",'Mapa de Riesgos'!$O$19),"")</f>
        <v/>
      </c>
      <c r="X17" s="24" t="str">
        <f>IF(AND('Mapa de Riesgos'!$Y$20="Alta",'Mapa de Riesgos'!$AA$20="Moderado"),CONCATENATE("R2C",'Mapa de Riesgos'!$O$20),"")</f>
        <v/>
      </c>
      <c r="Y17" s="24" t="str">
        <f>IF(AND('Mapa de Riesgos'!$Y$21="Alta",'Mapa de Riesgos'!$AA$21="Moderado"),CONCATENATE("R2C",'Mapa de Riesgos'!$O$21),"")</f>
        <v/>
      </c>
      <c r="Z17" s="24" t="str">
        <f>IF(AND('Mapa de Riesgos'!$Y$22="Alta",'Mapa de Riesgos'!$AA$22="Moderado"),CONCATENATE("R2C",'Mapa de Riesgos'!$O$22),"")</f>
        <v/>
      </c>
      <c r="AA17" s="25" t="str">
        <f>IF(AND('Mapa de Riesgos'!$Y$23="Alta",'Mapa de Riesgos'!$AA$23="Moderado"),CONCATENATE("R2C",'Mapa de Riesgos'!$O$23),"")</f>
        <v/>
      </c>
      <c r="AB17" s="23" t="str">
        <f>IF(AND('Mapa de Riesgos'!$Y$18="Alta",'Mapa de Riesgos'!$AA$18="Mayor"),CONCATENATE("R2C",'Mapa de Riesgos'!$O$18),"")</f>
        <v/>
      </c>
      <c r="AC17" s="24" t="str">
        <f>IF(AND('Mapa de Riesgos'!$Y$19="Alta",'Mapa de Riesgos'!$AA$19="Mayor"),CONCATENATE("R2C",'Mapa de Riesgos'!$O$19),"")</f>
        <v/>
      </c>
      <c r="AD17" s="24" t="str">
        <f>IF(AND('Mapa de Riesgos'!$Y$20="Alta",'Mapa de Riesgos'!$AA$20="Mayor"),CONCATENATE("R2C",'Mapa de Riesgos'!$O$20),"")</f>
        <v/>
      </c>
      <c r="AE17" s="24" t="str">
        <f>IF(AND('Mapa de Riesgos'!$Y$21="Alta",'Mapa de Riesgos'!$AA$21="Mayor"),CONCATENATE("R2C",'Mapa de Riesgos'!$O$21),"")</f>
        <v/>
      </c>
      <c r="AF17" s="24" t="str">
        <f>IF(AND('Mapa de Riesgos'!$Y$22="Alta",'Mapa de Riesgos'!$AA$22="Mayor"),CONCATENATE("R2C",'Mapa de Riesgos'!$O$22),"")</f>
        <v/>
      </c>
      <c r="AG17" s="25" t="str">
        <f>IF(AND('Mapa de Riesgos'!$Y$23="Alta",'Mapa de Riesgos'!$AA$23="Mayor"),CONCATENATE("R2C",'Mapa de Riesgos'!$O$23),"")</f>
        <v/>
      </c>
      <c r="AH17" s="26" t="str">
        <f>IF(AND('Mapa de Riesgos'!$Y$18="Alta",'Mapa de Riesgos'!$AA$18="Catastrófico"),CONCATENATE("R2C",'Mapa de Riesgos'!$O$18),"")</f>
        <v/>
      </c>
      <c r="AI17" s="27" t="str">
        <f>IF(AND('Mapa de Riesgos'!$Y$19="Alta",'Mapa de Riesgos'!$AA$19="Catastrófico"),CONCATENATE("R2C",'Mapa de Riesgos'!$O$19),"")</f>
        <v/>
      </c>
      <c r="AJ17" s="27" t="str">
        <f>IF(AND('Mapa de Riesgos'!$Y$20="Alta",'Mapa de Riesgos'!$AA$20="Catastrófico"),CONCATENATE("R2C",'Mapa de Riesgos'!$O$20),"")</f>
        <v/>
      </c>
      <c r="AK17" s="27" t="str">
        <f>IF(AND('Mapa de Riesgos'!$Y$21="Alta",'Mapa de Riesgos'!$AA$21="Catastrófico"),CONCATENATE("R2C",'Mapa de Riesgos'!$O$21),"")</f>
        <v/>
      </c>
      <c r="AL17" s="27" t="str">
        <f>IF(AND('Mapa de Riesgos'!$Y$22="Alta",'Mapa de Riesgos'!$AA$22="Catastrófico"),CONCATENATE("R2C",'Mapa de Riesgos'!$O$22),"")</f>
        <v/>
      </c>
      <c r="AM17" s="28" t="str">
        <f>IF(AND('Mapa de Riesgos'!$Y$23="Alta",'Mapa de Riesgos'!$AA$23="Catastrófico"),CONCATENATE("R2C",'Mapa de Riesgos'!$O$23),"")</f>
        <v/>
      </c>
      <c r="AN17" s="54"/>
      <c r="AO17" s="390"/>
      <c r="AP17" s="391"/>
      <c r="AQ17" s="391"/>
      <c r="AR17" s="391"/>
      <c r="AS17" s="391"/>
      <c r="AT17" s="392"/>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row>
    <row r="18" spans="1:76" ht="15" customHeight="1">
      <c r="A18" s="54"/>
      <c r="B18" s="339"/>
      <c r="C18" s="339"/>
      <c r="D18" s="340"/>
      <c r="E18" s="380"/>
      <c r="F18" s="381"/>
      <c r="G18" s="381"/>
      <c r="H18" s="381"/>
      <c r="I18" s="381"/>
      <c r="J18" s="38" t="str">
        <f>IF(AND('Mapa de Riesgos'!$Y$24="Alta",'Mapa de Riesgos'!$AA$24="Leve"),CONCATENATE("R3C",'Mapa de Riesgos'!$O$24),"")</f>
        <v/>
      </c>
      <c r="K18" s="39" t="str">
        <f>IF(AND('Mapa de Riesgos'!$Y$25="Alta",'Mapa de Riesgos'!$AA$25="Leve"),CONCATENATE("R3C",'Mapa de Riesgos'!$O$25),"")</f>
        <v/>
      </c>
      <c r="L18" s="39" t="str">
        <f>IF(AND('Mapa de Riesgos'!$Y$26="Alta",'Mapa de Riesgos'!$AA$26="Leve"),CONCATENATE("R3C",'Mapa de Riesgos'!$O$26),"")</f>
        <v/>
      </c>
      <c r="M18" s="39" t="str">
        <f>IF(AND('Mapa de Riesgos'!$Y$27="Alta",'Mapa de Riesgos'!$AA$27="Leve"),CONCATENATE("R3C",'Mapa de Riesgos'!$O$27),"")</f>
        <v/>
      </c>
      <c r="N18" s="39" t="str">
        <f>IF(AND('Mapa de Riesgos'!$Y$28="Alta",'Mapa de Riesgos'!$AA$28="Leve"),CONCATENATE("R3C",'Mapa de Riesgos'!$O$28),"")</f>
        <v/>
      </c>
      <c r="O18" s="40" t="str">
        <f>IF(AND('Mapa de Riesgos'!$Y$29="Alta",'Mapa de Riesgos'!$AA$29="Leve"),CONCATENATE("R3C",'Mapa de Riesgos'!$O$29),"")</f>
        <v/>
      </c>
      <c r="P18" s="38" t="str">
        <f>IF(AND('Mapa de Riesgos'!$Y$24="Alta",'Mapa de Riesgos'!$AA$24="Menor"),CONCATENATE("R3C",'Mapa de Riesgos'!$O$24),"")</f>
        <v/>
      </c>
      <c r="Q18" s="39" t="str">
        <f>IF(AND('Mapa de Riesgos'!$Y$25="Alta",'Mapa de Riesgos'!$AA$25="Menor"),CONCATENATE("R3C",'Mapa de Riesgos'!$O$25),"")</f>
        <v/>
      </c>
      <c r="R18" s="39" t="str">
        <f>IF(AND('Mapa de Riesgos'!$Y$26="Alta",'Mapa de Riesgos'!$AA$26="Menor"),CONCATENATE("R3C",'Mapa de Riesgos'!$O$26),"")</f>
        <v/>
      </c>
      <c r="S18" s="39" t="str">
        <f>IF(AND('Mapa de Riesgos'!$Y$27="Alta",'Mapa de Riesgos'!$AA$27="Menor"),CONCATENATE("R3C",'Mapa de Riesgos'!$O$27),"")</f>
        <v/>
      </c>
      <c r="T18" s="39" t="str">
        <f>IF(AND('Mapa de Riesgos'!$Y$28="Alta",'Mapa de Riesgos'!$AA$28="Menor"),CONCATENATE("R3C",'Mapa de Riesgos'!$O$28),"")</f>
        <v/>
      </c>
      <c r="U18" s="40" t="str">
        <f>IF(AND('Mapa de Riesgos'!$Y$29="Alta",'Mapa de Riesgos'!$AA$29="Menor"),CONCATENATE("R3C",'Mapa de Riesgos'!$O$29),"")</f>
        <v/>
      </c>
      <c r="V18" s="23" t="str">
        <f>IF(AND('Mapa de Riesgos'!$Y$24="Alta",'Mapa de Riesgos'!$AA$24="Moderado"),CONCATENATE("R3C",'Mapa de Riesgos'!$O$24),"")</f>
        <v/>
      </c>
      <c r="W18" s="24" t="str">
        <f>IF(AND('Mapa de Riesgos'!$Y$25="Alta",'Mapa de Riesgos'!$AA$25="Moderado"),CONCATENATE("R3C",'Mapa de Riesgos'!$O$25),"")</f>
        <v/>
      </c>
      <c r="X18" s="24" t="str">
        <f>IF(AND('Mapa de Riesgos'!$Y$26="Alta",'Mapa de Riesgos'!$AA$26="Moderado"),CONCATENATE("R3C",'Mapa de Riesgos'!$O$26),"")</f>
        <v/>
      </c>
      <c r="Y18" s="24" t="str">
        <f>IF(AND('Mapa de Riesgos'!$Y$27="Alta",'Mapa de Riesgos'!$AA$27="Moderado"),CONCATENATE("R3C",'Mapa de Riesgos'!$O$27),"")</f>
        <v/>
      </c>
      <c r="Z18" s="24" t="str">
        <f>IF(AND('Mapa de Riesgos'!$Y$28="Alta",'Mapa de Riesgos'!$AA$28="Moderado"),CONCATENATE("R3C",'Mapa de Riesgos'!$O$28),"")</f>
        <v/>
      </c>
      <c r="AA18" s="25" t="str">
        <f>IF(AND('Mapa de Riesgos'!$Y$29="Alta",'Mapa de Riesgos'!$AA$29="Moderado"),CONCATENATE("R3C",'Mapa de Riesgos'!$O$29),"")</f>
        <v/>
      </c>
      <c r="AB18" s="23" t="str">
        <f>IF(AND('Mapa de Riesgos'!$Y$24="Alta",'Mapa de Riesgos'!$AA$24="Mayor"),CONCATENATE("R3C",'Mapa de Riesgos'!$O$24),"")</f>
        <v/>
      </c>
      <c r="AC18" s="24" t="str">
        <f>IF(AND('Mapa de Riesgos'!$Y$25="Alta",'Mapa de Riesgos'!$AA$25="Mayor"),CONCATENATE("R3C",'Mapa de Riesgos'!$O$25),"")</f>
        <v/>
      </c>
      <c r="AD18" s="24" t="str">
        <f>IF(AND('Mapa de Riesgos'!$Y$26="Alta",'Mapa de Riesgos'!$AA$26="Mayor"),CONCATENATE("R3C",'Mapa de Riesgos'!$O$26),"")</f>
        <v/>
      </c>
      <c r="AE18" s="24" t="str">
        <f>IF(AND('Mapa de Riesgos'!$Y$27="Alta",'Mapa de Riesgos'!$AA$27="Mayor"),CONCATENATE("R3C",'Mapa de Riesgos'!$O$27),"")</f>
        <v/>
      </c>
      <c r="AF18" s="24" t="str">
        <f>IF(AND('Mapa de Riesgos'!$Y$28="Alta",'Mapa de Riesgos'!$AA$28="Mayor"),CONCATENATE("R3C",'Mapa de Riesgos'!$O$28),"")</f>
        <v/>
      </c>
      <c r="AG18" s="25" t="str">
        <f>IF(AND('Mapa de Riesgos'!$Y$29="Alta",'Mapa de Riesgos'!$AA$29="Mayor"),CONCATENATE("R3C",'Mapa de Riesgos'!$O$29),"")</f>
        <v/>
      </c>
      <c r="AH18" s="26" t="str">
        <f>IF(AND('Mapa de Riesgos'!$Y$24="Alta",'Mapa de Riesgos'!$AA$24="Catastrófico"),CONCATENATE("R3C",'Mapa de Riesgos'!$O$24),"")</f>
        <v/>
      </c>
      <c r="AI18" s="27" t="str">
        <f>IF(AND('Mapa de Riesgos'!$Y$25="Alta",'Mapa de Riesgos'!$AA$25="Catastrófico"),CONCATENATE("R3C",'Mapa de Riesgos'!$O$25),"")</f>
        <v/>
      </c>
      <c r="AJ18" s="27" t="str">
        <f>IF(AND('Mapa de Riesgos'!$Y$26="Alta",'Mapa de Riesgos'!$AA$26="Catastrófico"),CONCATENATE("R3C",'Mapa de Riesgos'!$O$26),"")</f>
        <v/>
      </c>
      <c r="AK18" s="27" t="str">
        <f>IF(AND('Mapa de Riesgos'!$Y$27="Alta",'Mapa de Riesgos'!$AA$27="Catastrófico"),CONCATENATE("R3C",'Mapa de Riesgos'!$O$27),"")</f>
        <v/>
      </c>
      <c r="AL18" s="27" t="str">
        <f>IF(AND('Mapa de Riesgos'!$Y$28="Alta",'Mapa de Riesgos'!$AA$28="Catastrófico"),CONCATENATE("R3C",'Mapa de Riesgos'!$O$28),"")</f>
        <v/>
      </c>
      <c r="AM18" s="28" t="str">
        <f>IF(AND('Mapa de Riesgos'!$Y$29="Alta",'Mapa de Riesgos'!$AA$29="Catastrófico"),CONCATENATE("R3C",'Mapa de Riesgos'!$O$29),"")</f>
        <v/>
      </c>
      <c r="AN18" s="54"/>
      <c r="AO18" s="390"/>
      <c r="AP18" s="391"/>
      <c r="AQ18" s="391"/>
      <c r="AR18" s="391"/>
      <c r="AS18" s="391"/>
      <c r="AT18" s="392"/>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row>
    <row r="19" spans="1:76" ht="15" customHeight="1">
      <c r="A19" s="54"/>
      <c r="B19" s="339"/>
      <c r="C19" s="339"/>
      <c r="D19" s="340"/>
      <c r="E19" s="380"/>
      <c r="F19" s="381"/>
      <c r="G19" s="381"/>
      <c r="H19" s="381"/>
      <c r="I19" s="381"/>
      <c r="J19" s="38" t="str">
        <f>IF(AND('Mapa de Riesgos'!$Y$30="Alta",'Mapa de Riesgos'!$AA$30="Leve"),CONCATENATE("R4C",'Mapa de Riesgos'!$O$30),"")</f>
        <v/>
      </c>
      <c r="K19" s="39" t="str">
        <f>IF(AND('Mapa de Riesgos'!$Y$31="Alta",'Mapa de Riesgos'!$AA$31="Leve"),CONCATENATE("R4C",'Mapa de Riesgos'!$O$31),"")</f>
        <v/>
      </c>
      <c r="L19" s="39" t="str">
        <f>IF(AND('Mapa de Riesgos'!$Y$32="Alta",'Mapa de Riesgos'!$AA$32="Leve"),CONCATENATE("R4C",'Mapa de Riesgos'!$O$32),"")</f>
        <v/>
      </c>
      <c r="M19" s="39" t="str">
        <f>IF(AND('Mapa de Riesgos'!$Y$33="Alta",'Mapa de Riesgos'!$AA$33="Leve"),CONCATENATE("R4C",'Mapa de Riesgos'!$O$33),"")</f>
        <v/>
      </c>
      <c r="N19" s="39" t="str">
        <f>IF(AND('Mapa de Riesgos'!$Y$34="Alta",'Mapa de Riesgos'!$AA$34="Leve"),CONCATENATE("R4C",'Mapa de Riesgos'!$O$34),"")</f>
        <v/>
      </c>
      <c r="O19" s="40" t="str">
        <f>IF(AND('Mapa de Riesgos'!$Y$35="Alta",'Mapa de Riesgos'!$AA$35="Leve"),CONCATENATE("R4C",'Mapa de Riesgos'!$O$35),"")</f>
        <v/>
      </c>
      <c r="P19" s="38" t="str">
        <f>IF(AND('Mapa de Riesgos'!$Y$30="Alta",'Mapa de Riesgos'!$AA$30="Menor"),CONCATENATE("R4C",'Mapa de Riesgos'!$O$30),"")</f>
        <v/>
      </c>
      <c r="Q19" s="39" t="str">
        <f>IF(AND('Mapa de Riesgos'!$Y$31="Alta",'Mapa de Riesgos'!$AA$31="Menor"),CONCATENATE("R4C",'Mapa de Riesgos'!$O$31),"")</f>
        <v/>
      </c>
      <c r="R19" s="39" t="str">
        <f>IF(AND('Mapa de Riesgos'!$Y$32="Alta",'Mapa de Riesgos'!$AA$32="Menor"),CONCATENATE("R4C",'Mapa de Riesgos'!$O$32),"")</f>
        <v/>
      </c>
      <c r="S19" s="39" t="str">
        <f>IF(AND('Mapa de Riesgos'!$Y$33="Alta",'Mapa de Riesgos'!$AA$33="Menor"),CONCATENATE("R4C",'Mapa de Riesgos'!$O$33),"")</f>
        <v/>
      </c>
      <c r="T19" s="39" t="str">
        <f>IF(AND('Mapa de Riesgos'!$Y$34="Alta",'Mapa de Riesgos'!$AA$34="Menor"),CONCATENATE("R4C",'Mapa de Riesgos'!$O$34),"")</f>
        <v/>
      </c>
      <c r="U19" s="40" t="str">
        <f>IF(AND('Mapa de Riesgos'!$Y$35="Alta",'Mapa de Riesgos'!$AA$35="Menor"),CONCATENATE("R4C",'Mapa de Riesgos'!$O$35),"")</f>
        <v/>
      </c>
      <c r="V19" s="23" t="str">
        <f>IF(AND('Mapa de Riesgos'!$Y$30="Alta",'Mapa de Riesgos'!$AA$30="Moderado"),CONCATENATE("R4C",'Mapa de Riesgos'!$O$30),"")</f>
        <v/>
      </c>
      <c r="W19" s="24" t="str">
        <f>IF(AND('Mapa de Riesgos'!$Y$31="Alta",'Mapa de Riesgos'!$AA$31="Moderado"),CONCATENATE("R4C",'Mapa de Riesgos'!$O$31),"")</f>
        <v/>
      </c>
      <c r="X19" s="24" t="str">
        <f>IF(AND('Mapa de Riesgos'!$Y$32="Alta",'Mapa de Riesgos'!$AA$32="Moderado"),CONCATENATE("R4C",'Mapa de Riesgos'!$O$32),"")</f>
        <v/>
      </c>
      <c r="Y19" s="24" t="str">
        <f>IF(AND('Mapa de Riesgos'!$Y$33="Alta",'Mapa de Riesgos'!$AA$33="Moderado"),CONCATENATE("R4C",'Mapa de Riesgos'!$O$33),"")</f>
        <v/>
      </c>
      <c r="Z19" s="24" t="str">
        <f>IF(AND('Mapa de Riesgos'!$Y$34="Alta",'Mapa de Riesgos'!$AA$34="Moderado"),CONCATENATE("R4C",'Mapa de Riesgos'!$O$34),"")</f>
        <v/>
      </c>
      <c r="AA19" s="25" t="str">
        <f>IF(AND('Mapa de Riesgos'!$Y$35="Alta",'Mapa de Riesgos'!$AA$35="Moderado"),CONCATENATE("R4C",'Mapa de Riesgos'!$O$35),"")</f>
        <v/>
      </c>
      <c r="AB19" s="23" t="str">
        <f>IF(AND('Mapa de Riesgos'!$Y$30="Alta",'Mapa de Riesgos'!$AA$30="Mayor"),CONCATENATE("R4C",'Mapa de Riesgos'!$O$30),"")</f>
        <v/>
      </c>
      <c r="AC19" s="24" t="str">
        <f>IF(AND('Mapa de Riesgos'!$Y$31="Alta",'Mapa de Riesgos'!$AA$31="Mayor"),CONCATENATE("R4C",'Mapa de Riesgos'!$O$31),"")</f>
        <v/>
      </c>
      <c r="AD19" s="24" t="str">
        <f>IF(AND('Mapa de Riesgos'!$Y$32="Alta",'Mapa de Riesgos'!$AA$32="Mayor"),CONCATENATE("R4C",'Mapa de Riesgos'!$O$32),"")</f>
        <v/>
      </c>
      <c r="AE19" s="24" t="str">
        <f>IF(AND('Mapa de Riesgos'!$Y$33="Alta",'Mapa de Riesgos'!$AA$33="Mayor"),CONCATENATE("R4C",'Mapa de Riesgos'!$O$33),"")</f>
        <v/>
      </c>
      <c r="AF19" s="24" t="str">
        <f>IF(AND('Mapa de Riesgos'!$Y$34="Alta",'Mapa de Riesgos'!$AA$34="Mayor"),CONCATENATE("R4C",'Mapa de Riesgos'!$O$34),"")</f>
        <v/>
      </c>
      <c r="AG19" s="25" t="str">
        <f>IF(AND('Mapa de Riesgos'!$Y$35="Alta",'Mapa de Riesgos'!$AA$35="Mayor"),CONCATENATE("R4C",'Mapa de Riesgos'!$O$35),"")</f>
        <v/>
      </c>
      <c r="AH19" s="26" t="str">
        <f>IF(AND('Mapa de Riesgos'!$Y$30="Alta",'Mapa de Riesgos'!$AA$30="Catastrófico"),CONCATENATE("R4C",'Mapa de Riesgos'!$O$30),"")</f>
        <v/>
      </c>
      <c r="AI19" s="27" t="str">
        <f>IF(AND('Mapa de Riesgos'!$Y$31="Alta",'Mapa de Riesgos'!$AA$31="Catastrófico"),CONCATENATE("R4C",'Mapa de Riesgos'!$O$31),"")</f>
        <v/>
      </c>
      <c r="AJ19" s="27" t="str">
        <f>IF(AND('Mapa de Riesgos'!$Y$32="Alta",'Mapa de Riesgos'!$AA$32="Catastrófico"),CONCATENATE("R4C",'Mapa de Riesgos'!$O$32),"")</f>
        <v/>
      </c>
      <c r="AK19" s="27" t="str">
        <f>IF(AND('Mapa de Riesgos'!$Y$33="Alta",'Mapa de Riesgos'!$AA$33="Catastrófico"),CONCATENATE("R4C",'Mapa de Riesgos'!$O$33),"")</f>
        <v/>
      </c>
      <c r="AL19" s="27" t="str">
        <f>IF(AND('Mapa de Riesgos'!$Y$34="Alta",'Mapa de Riesgos'!$AA$34="Catastrófico"),CONCATENATE("R4C",'Mapa de Riesgos'!$O$34),"")</f>
        <v/>
      </c>
      <c r="AM19" s="28" t="str">
        <f>IF(AND('Mapa de Riesgos'!$Y$35="Alta",'Mapa de Riesgos'!$AA$35="Catastrófico"),CONCATENATE("R4C",'Mapa de Riesgos'!$O$35),"")</f>
        <v/>
      </c>
      <c r="AN19" s="54"/>
      <c r="AO19" s="390"/>
      <c r="AP19" s="391"/>
      <c r="AQ19" s="391"/>
      <c r="AR19" s="391"/>
      <c r="AS19" s="391"/>
      <c r="AT19" s="392"/>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row>
    <row r="20" spans="1:76" ht="15" customHeight="1">
      <c r="A20" s="54"/>
      <c r="B20" s="339"/>
      <c r="C20" s="339"/>
      <c r="D20" s="340"/>
      <c r="E20" s="380"/>
      <c r="F20" s="381"/>
      <c r="G20" s="381"/>
      <c r="H20" s="381"/>
      <c r="I20" s="381"/>
      <c r="J20" s="38" t="str">
        <f>IF(AND('Mapa de Riesgos'!$Y$36="Alta",'Mapa de Riesgos'!$AA$36="Leve"),CONCATENATE("R5C",'Mapa de Riesgos'!$O$36),"")</f>
        <v/>
      </c>
      <c r="K20" s="39" t="str">
        <f>IF(AND('Mapa de Riesgos'!$Y$37="Alta",'Mapa de Riesgos'!$AA$37="Leve"),CONCATENATE("R5C",'Mapa de Riesgos'!$O$37),"")</f>
        <v/>
      </c>
      <c r="L20" s="39" t="str">
        <f>IF(AND('Mapa de Riesgos'!$Y$38="Alta",'Mapa de Riesgos'!$AA$38="Leve"),CONCATENATE("R5C",'Mapa de Riesgos'!$O$38),"")</f>
        <v/>
      </c>
      <c r="M20" s="39" t="str">
        <f>IF(AND('Mapa de Riesgos'!$Y$39="Alta",'Mapa de Riesgos'!$AA$39="Leve"),CONCATENATE("R5C",'Mapa de Riesgos'!$O$39),"")</f>
        <v/>
      </c>
      <c r="N20" s="39" t="str">
        <f>IF(AND('Mapa de Riesgos'!$Y$40="Alta",'Mapa de Riesgos'!$AA$40="Leve"),CONCATENATE("R5C",'Mapa de Riesgos'!$O$40),"")</f>
        <v/>
      </c>
      <c r="O20" s="40" t="str">
        <f>IF(AND('Mapa de Riesgos'!$Y$41="Alta",'Mapa de Riesgos'!$AA$41="Leve"),CONCATENATE("R5C",'Mapa de Riesgos'!$O$41),"")</f>
        <v/>
      </c>
      <c r="P20" s="38" t="str">
        <f>IF(AND('Mapa de Riesgos'!$Y$36="Alta",'Mapa de Riesgos'!$AA$36="Menor"),CONCATENATE("R5C",'Mapa de Riesgos'!$O$36),"")</f>
        <v/>
      </c>
      <c r="Q20" s="39" t="str">
        <f>IF(AND('Mapa de Riesgos'!$Y$37="Alta",'Mapa de Riesgos'!$AA$37="Menor"),CONCATENATE("R5C",'Mapa de Riesgos'!$O$37),"")</f>
        <v/>
      </c>
      <c r="R20" s="39" t="str">
        <f>IF(AND('Mapa de Riesgos'!$Y$38="Alta",'Mapa de Riesgos'!$AA$38="Menor"),CONCATENATE("R5C",'Mapa de Riesgos'!$O$38),"")</f>
        <v/>
      </c>
      <c r="S20" s="39" t="str">
        <f>IF(AND('Mapa de Riesgos'!$Y$39="Alta",'Mapa de Riesgos'!$AA$39="Menor"),CONCATENATE("R5C",'Mapa de Riesgos'!$O$39),"")</f>
        <v/>
      </c>
      <c r="T20" s="39" t="str">
        <f>IF(AND('Mapa de Riesgos'!$Y$40="Alta",'Mapa de Riesgos'!$AA$40="Menor"),CONCATENATE("R5C",'Mapa de Riesgos'!$O$40),"")</f>
        <v/>
      </c>
      <c r="U20" s="40" t="str">
        <f>IF(AND('Mapa de Riesgos'!$Y$41="Alta",'Mapa de Riesgos'!$AA$41="Menor"),CONCATENATE("R5C",'Mapa de Riesgos'!$O$41),"")</f>
        <v/>
      </c>
      <c r="V20" s="23" t="str">
        <f>IF(AND('Mapa de Riesgos'!$Y$36="Alta",'Mapa de Riesgos'!$AA$36="Moderado"),CONCATENATE("R5C",'Mapa de Riesgos'!$O$36),"")</f>
        <v/>
      </c>
      <c r="W20" s="24" t="str">
        <f>IF(AND('Mapa de Riesgos'!$Y$37="Alta",'Mapa de Riesgos'!$AA$37="Moderado"),CONCATENATE("R5C",'Mapa de Riesgos'!$O$37),"")</f>
        <v/>
      </c>
      <c r="X20" s="24" t="str">
        <f>IF(AND('Mapa de Riesgos'!$Y$38="Alta",'Mapa de Riesgos'!$AA$38="Moderado"),CONCATENATE("R5C",'Mapa de Riesgos'!$O$38),"")</f>
        <v/>
      </c>
      <c r="Y20" s="24" t="str">
        <f>IF(AND('Mapa de Riesgos'!$Y$39="Alta",'Mapa de Riesgos'!$AA$39="Moderado"),CONCATENATE("R5C",'Mapa de Riesgos'!$O$39),"")</f>
        <v/>
      </c>
      <c r="Z20" s="24" t="str">
        <f>IF(AND('Mapa de Riesgos'!$Y$40="Alta",'Mapa de Riesgos'!$AA$40="Moderado"),CONCATENATE("R5C",'Mapa de Riesgos'!$O$40),"")</f>
        <v/>
      </c>
      <c r="AA20" s="25" t="str">
        <f>IF(AND('Mapa de Riesgos'!$Y$41="Alta",'Mapa de Riesgos'!$AA$41="Moderado"),CONCATENATE("R5C",'Mapa de Riesgos'!$O$41),"")</f>
        <v/>
      </c>
      <c r="AB20" s="23" t="str">
        <f>IF(AND('Mapa de Riesgos'!$Y$36="Alta",'Mapa de Riesgos'!$AA$36="Mayor"),CONCATENATE("R5C",'Mapa de Riesgos'!$O$36),"")</f>
        <v/>
      </c>
      <c r="AC20" s="24" t="str">
        <f>IF(AND('Mapa de Riesgos'!$Y$37="Alta",'Mapa de Riesgos'!$AA$37="Mayor"),CONCATENATE("R5C",'Mapa de Riesgos'!$O$37),"")</f>
        <v/>
      </c>
      <c r="AD20" s="24" t="str">
        <f>IF(AND('Mapa de Riesgos'!$Y$38="Alta",'Mapa de Riesgos'!$AA$38="Mayor"),CONCATENATE("R5C",'Mapa de Riesgos'!$O$38),"")</f>
        <v/>
      </c>
      <c r="AE20" s="24" t="str">
        <f>IF(AND('Mapa de Riesgos'!$Y$39="Alta",'Mapa de Riesgos'!$AA$39="Mayor"),CONCATENATE("R5C",'Mapa de Riesgos'!$O$39),"")</f>
        <v/>
      </c>
      <c r="AF20" s="24" t="str">
        <f>IF(AND('Mapa de Riesgos'!$Y$40="Alta",'Mapa de Riesgos'!$AA$40="Mayor"),CONCATENATE("R5C",'Mapa de Riesgos'!$O$40),"")</f>
        <v/>
      </c>
      <c r="AG20" s="25" t="str">
        <f>IF(AND('Mapa de Riesgos'!$Y$41="Alta",'Mapa de Riesgos'!$AA$41="Mayor"),CONCATENATE("R5C",'Mapa de Riesgos'!$O$41),"")</f>
        <v/>
      </c>
      <c r="AH20" s="26" t="str">
        <f>IF(AND('Mapa de Riesgos'!$Y$36="Alta",'Mapa de Riesgos'!$AA$36="Catastrófico"),CONCATENATE("R5C",'Mapa de Riesgos'!$O$36),"")</f>
        <v/>
      </c>
      <c r="AI20" s="27" t="str">
        <f>IF(AND('Mapa de Riesgos'!$Y$37="Alta",'Mapa de Riesgos'!$AA$37="Catastrófico"),CONCATENATE("R5C",'Mapa de Riesgos'!$O$37),"")</f>
        <v/>
      </c>
      <c r="AJ20" s="27" t="str">
        <f>IF(AND('Mapa de Riesgos'!$Y$38="Alta",'Mapa de Riesgos'!$AA$38="Catastrófico"),CONCATENATE("R5C",'Mapa de Riesgos'!$O$38),"")</f>
        <v/>
      </c>
      <c r="AK20" s="27" t="str">
        <f>IF(AND('Mapa de Riesgos'!$Y$39="Alta",'Mapa de Riesgos'!$AA$39="Catastrófico"),CONCATENATE("R5C",'Mapa de Riesgos'!$O$39),"")</f>
        <v/>
      </c>
      <c r="AL20" s="27" t="str">
        <f>IF(AND('Mapa de Riesgos'!$Y$40="Alta",'Mapa de Riesgos'!$AA$40="Catastrófico"),CONCATENATE("R5C",'Mapa de Riesgos'!$O$40),"")</f>
        <v/>
      </c>
      <c r="AM20" s="28" t="str">
        <f>IF(AND('Mapa de Riesgos'!$Y$41="Alta",'Mapa de Riesgos'!$AA$41="Catastrófico"),CONCATENATE("R5C",'Mapa de Riesgos'!$O$41),"")</f>
        <v/>
      </c>
      <c r="AN20" s="54"/>
      <c r="AO20" s="390"/>
      <c r="AP20" s="391"/>
      <c r="AQ20" s="391"/>
      <c r="AR20" s="391"/>
      <c r="AS20" s="391"/>
      <c r="AT20" s="392"/>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row>
    <row r="21" spans="1:76" ht="15" customHeight="1">
      <c r="A21" s="54"/>
      <c r="B21" s="339"/>
      <c r="C21" s="339"/>
      <c r="D21" s="340"/>
      <c r="E21" s="380"/>
      <c r="F21" s="381"/>
      <c r="G21" s="381"/>
      <c r="H21" s="381"/>
      <c r="I21" s="381"/>
      <c r="J21" s="38" t="str">
        <f>IF(AND('Mapa de Riesgos'!$Y$42="Alta",'Mapa de Riesgos'!$AA$42="Leve"),CONCATENATE("R6C",'Mapa de Riesgos'!$O$42),"")</f>
        <v/>
      </c>
      <c r="K21" s="39" t="str">
        <f>IF(AND('Mapa de Riesgos'!$Y$43="Alta",'Mapa de Riesgos'!$AA$43="Leve"),CONCATENATE("R6C",'Mapa de Riesgos'!$O$43),"")</f>
        <v/>
      </c>
      <c r="L21" s="39" t="str">
        <f>IF(AND('Mapa de Riesgos'!$Y$44="Alta",'Mapa de Riesgos'!$AA$44="Leve"),CONCATENATE("R6C",'Mapa de Riesgos'!$O$44),"")</f>
        <v/>
      </c>
      <c r="M21" s="39" t="str">
        <f>IF(AND('Mapa de Riesgos'!$Y$45="Alta",'Mapa de Riesgos'!$AA$45="Leve"),CONCATENATE("R6C",'Mapa de Riesgos'!$O$45),"")</f>
        <v/>
      </c>
      <c r="N21" s="39" t="str">
        <f>IF(AND('Mapa de Riesgos'!$Y$46="Alta",'Mapa de Riesgos'!$AA$46="Leve"),CONCATENATE("R6C",'Mapa de Riesgos'!$O$46),"")</f>
        <v/>
      </c>
      <c r="O21" s="40" t="str">
        <f>IF(AND('Mapa de Riesgos'!$Y$47="Alta",'Mapa de Riesgos'!$AA$47="Leve"),CONCATENATE("R6C",'Mapa de Riesgos'!$O$47),"")</f>
        <v/>
      </c>
      <c r="P21" s="38" t="str">
        <f>IF(AND('Mapa de Riesgos'!$Y$42="Alta",'Mapa de Riesgos'!$AA$42="Menor"),CONCATENATE("R6C",'Mapa de Riesgos'!$O$42),"")</f>
        <v/>
      </c>
      <c r="Q21" s="39" t="str">
        <f>IF(AND('Mapa de Riesgos'!$Y$43="Alta",'Mapa de Riesgos'!$AA$43="Menor"),CONCATENATE("R6C",'Mapa de Riesgos'!$O$43),"")</f>
        <v/>
      </c>
      <c r="R21" s="39" t="str">
        <f>IF(AND('Mapa de Riesgos'!$Y$44="Alta",'Mapa de Riesgos'!$AA$44="Menor"),CONCATENATE("R6C",'Mapa de Riesgos'!$O$44),"")</f>
        <v/>
      </c>
      <c r="S21" s="39" t="str">
        <f>IF(AND('Mapa de Riesgos'!$Y$45="Alta",'Mapa de Riesgos'!$AA$45="Menor"),CONCATENATE("R6C",'Mapa de Riesgos'!$O$45),"")</f>
        <v/>
      </c>
      <c r="T21" s="39" t="str">
        <f>IF(AND('Mapa de Riesgos'!$Y$46="Alta",'Mapa de Riesgos'!$AA$46="Menor"),CONCATENATE("R6C",'Mapa de Riesgos'!$O$46),"")</f>
        <v/>
      </c>
      <c r="U21" s="40" t="str">
        <f>IF(AND('Mapa de Riesgos'!$Y$47="Alta",'Mapa de Riesgos'!$AA$47="Menor"),CONCATENATE("R6C",'Mapa de Riesgos'!$O$47),"")</f>
        <v/>
      </c>
      <c r="V21" s="23" t="str">
        <f>IF(AND('Mapa de Riesgos'!$Y$42="Alta",'Mapa de Riesgos'!$AA$42="Moderado"),CONCATENATE("R6C",'Mapa de Riesgos'!$O$42),"")</f>
        <v/>
      </c>
      <c r="W21" s="24" t="str">
        <f>IF(AND('Mapa de Riesgos'!$Y$43="Alta",'Mapa de Riesgos'!$AA$43="Moderado"),CONCATENATE("R6C",'Mapa de Riesgos'!$O$43),"")</f>
        <v/>
      </c>
      <c r="X21" s="24" t="str">
        <f>IF(AND('Mapa de Riesgos'!$Y$44="Alta",'Mapa de Riesgos'!$AA$44="Moderado"),CONCATENATE("R6C",'Mapa de Riesgos'!$O$44),"")</f>
        <v/>
      </c>
      <c r="Y21" s="24" t="str">
        <f>IF(AND('Mapa de Riesgos'!$Y$45="Alta",'Mapa de Riesgos'!$AA$45="Moderado"),CONCATENATE("R6C",'Mapa de Riesgos'!$O$45),"")</f>
        <v/>
      </c>
      <c r="Z21" s="24" t="str">
        <f>IF(AND('Mapa de Riesgos'!$Y$46="Alta",'Mapa de Riesgos'!$AA$46="Moderado"),CONCATENATE("R6C",'Mapa de Riesgos'!$O$46),"")</f>
        <v/>
      </c>
      <c r="AA21" s="25" t="str">
        <f>IF(AND('Mapa de Riesgos'!$Y$47="Alta",'Mapa de Riesgos'!$AA$47="Moderado"),CONCATENATE("R6C",'Mapa de Riesgos'!$O$47),"")</f>
        <v/>
      </c>
      <c r="AB21" s="23" t="str">
        <f>IF(AND('Mapa de Riesgos'!$Y$42="Alta",'Mapa de Riesgos'!$AA$42="Mayor"),CONCATENATE("R6C",'Mapa de Riesgos'!$O$42),"")</f>
        <v/>
      </c>
      <c r="AC21" s="24" t="str">
        <f>IF(AND('Mapa de Riesgos'!$Y$43="Alta",'Mapa de Riesgos'!$AA$43="Mayor"),CONCATENATE("R6C",'Mapa de Riesgos'!$O$43),"")</f>
        <v/>
      </c>
      <c r="AD21" s="24" t="str">
        <f>IF(AND('Mapa de Riesgos'!$Y$44="Alta",'Mapa de Riesgos'!$AA$44="Mayor"),CONCATENATE("R6C",'Mapa de Riesgos'!$O$44),"")</f>
        <v/>
      </c>
      <c r="AE21" s="24" t="str">
        <f>IF(AND('Mapa de Riesgos'!$Y$45="Alta",'Mapa de Riesgos'!$AA$45="Mayor"),CONCATENATE("R6C",'Mapa de Riesgos'!$O$45),"")</f>
        <v/>
      </c>
      <c r="AF21" s="24" t="str">
        <f>IF(AND('Mapa de Riesgos'!$Y$46="Alta",'Mapa de Riesgos'!$AA$46="Mayor"),CONCATENATE("R6C",'Mapa de Riesgos'!$O$46),"")</f>
        <v/>
      </c>
      <c r="AG21" s="25" t="str">
        <f>IF(AND('Mapa de Riesgos'!$Y$47="Alta",'Mapa de Riesgos'!$AA$47="Mayor"),CONCATENATE("R6C",'Mapa de Riesgos'!$O$47),"")</f>
        <v/>
      </c>
      <c r="AH21" s="26" t="str">
        <f>IF(AND('Mapa de Riesgos'!$Y$42="Alta",'Mapa de Riesgos'!$AA$42="Catastrófico"),CONCATENATE("R6C",'Mapa de Riesgos'!$O$42),"")</f>
        <v/>
      </c>
      <c r="AI21" s="27" t="str">
        <f>IF(AND('Mapa de Riesgos'!$Y$43="Alta",'Mapa de Riesgos'!$AA$43="Catastrófico"),CONCATENATE("R6C",'Mapa de Riesgos'!$O$43),"")</f>
        <v/>
      </c>
      <c r="AJ21" s="27" t="str">
        <f>IF(AND('Mapa de Riesgos'!$Y$44="Alta",'Mapa de Riesgos'!$AA$44="Catastrófico"),CONCATENATE("R6C",'Mapa de Riesgos'!$O$44),"")</f>
        <v/>
      </c>
      <c r="AK21" s="27" t="str">
        <f>IF(AND('Mapa de Riesgos'!$Y$45="Alta",'Mapa de Riesgos'!$AA$45="Catastrófico"),CONCATENATE("R6C",'Mapa de Riesgos'!$O$45),"")</f>
        <v/>
      </c>
      <c r="AL21" s="27" t="str">
        <f>IF(AND('Mapa de Riesgos'!$Y$46="Alta",'Mapa de Riesgos'!$AA$46="Catastrófico"),CONCATENATE("R6C",'Mapa de Riesgos'!$O$46),"")</f>
        <v/>
      </c>
      <c r="AM21" s="28" t="str">
        <f>IF(AND('Mapa de Riesgos'!$Y$47="Alta",'Mapa de Riesgos'!$AA$47="Catastrófico"),CONCATENATE("R6C",'Mapa de Riesgos'!$O$47),"")</f>
        <v/>
      </c>
      <c r="AN21" s="54"/>
      <c r="AO21" s="390"/>
      <c r="AP21" s="391"/>
      <c r="AQ21" s="391"/>
      <c r="AR21" s="391"/>
      <c r="AS21" s="391"/>
      <c r="AT21" s="392"/>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row>
    <row r="22" spans="1:76" ht="15" customHeight="1">
      <c r="A22" s="54"/>
      <c r="B22" s="339"/>
      <c r="C22" s="339"/>
      <c r="D22" s="340"/>
      <c r="E22" s="380"/>
      <c r="F22" s="381"/>
      <c r="G22" s="381"/>
      <c r="H22" s="381"/>
      <c r="I22" s="381"/>
      <c r="J22" s="38" t="str">
        <f>IF(AND('Mapa de Riesgos'!$Y$48="Alta",'Mapa de Riesgos'!$AA$48="Leve"),CONCATENATE("R7C",'Mapa de Riesgos'!$O$48),"")</f>
        <v/>
      </c>
      <c r="K22" s="39" t="str">
        <f>IF(AND('Mapa de Riesgos'!$Y$49="Alta",'Mapa de Riesgos'!$AA$49="Leve"),CONCATENATE("R7C",'Mapa de Riesgos'!$O$49),"")</f>
        <v/>
      </c>
      <c r="L22" s="39" t="str">
        <f>IF(AND('Mapa de Riesgos'!$Y$50="Alta",'Mapa de Riesgos'!$AA$50="Leve"),CONCATENATE("R7C",'Mapa de Riesgos'!$O$50),"")</f>
        <v/>
      </c>
      <c r="M22" s="39" t="str">
        <f>IF(AND('Mapa de Riesgos'!$Y$51="Alta",'Mapa de Riesgos'!$AA$51="Leve"),CONCATENATE("R7C",'Mapa de Riesgos'!$O$51),"")</f>
        <v/>
      </c>
      <c r="N22" s="39" t="str">
        <f>IF(AND('Mapa de Riesgos'!$Y$52="Alta",'Mapa de Riesgos'!$AA$52="Leve"),CONCATENATE("R7C",'Mapa de Riesgos'!$O$52),"")</f>
        <v/>
      </c>
      <c r="O22" s="40" t="str">
        <f>IF(AND('Mapa de Riesgos'!$Y$53="Alta",'Mapa de Riesgos'!$AA$53="Leve"),CONCATENATE("R7C",'Mapa de Riesgos'!$O$53),"")</f>
        <v/>
      </c>
      <c r="P22" s="38" t="str">
        <f>IF(AND('Mapa de Riesgos'!$Y$48="Alta",'Mapa de Riesgos'!$AA$48="Menor"),CONCATENATE("R7C",'Mapa de Riesgos'!$O$48),"")</f>
        <v/>
      </c>
      <c r="Q22" s="39" t="str">
        <f>IF(AND('Mapa de Riesgos'!$Y$49="Alta",'Mapa de Riesgos'!$AA$49="Menor"),CONCATENATE("R7C",'Mapa de Riesgos'!$O$49),"")</f>
        <v/>
      </c>
      <c r="R22" s="39" t="str">
        <f>IF(AND('Mapa de Riesgos'!$Y$50="Alta",'Mapa de Riesgos'!$AA$50="Menor"),CONCATENATE("R7C",'Mapa de Riesgos'!$O$50),"")</f>
        <v/>
      </c>
      <c r="S22" s="39" t="str">
        <f>IF(AND('Mapa de Riesgos'!$Y$51="Alta",'Mapa de Riesgos'!$AA$51="Menor"),CONCATENATE("R7C",'Mapa de Riesgos'!$O$51),"")</f>
        <v/>
      </c>
      <c r="T22" s="39" t="str">
        <f>IF(AND('Mapa de Riesgos'!$Y$52="Alta",'Mapa de Riesgos'!$AA$52="Menor"),CONCATENATE("R7C",'Mapa de Riesgos'!$O$52),"")</f>
        <v/>
      </c>
      <c r="U22" s="40" t="str">
        <f>IF(AND('Mapa de Riesgos'!$Y$53="Alta",'Mapa de Riesgos'!$AA$53="Menor"),CONCATENATE("R7C",'Mapa de Riesgos'!$O$53),"")</f>
        <v/>
      </c>
      <c r="V22" s="23" t="str">
        <f>IF(AND('Mapa de Riesgos'!$Y$48="Alta",'Mapa de Riesgos'!$AA$48="Moderado"),CONCATENATE("R7C",'Mapa de Riesgos'!$O$48),"")</f>
        <v/>
      </c>
      <c r="W22" s="24" t="str">
        <f>IF(AND('Mapa de Riesgos'!$Y$49="Alta",'Mapa de Riesgos'!$AA$49="Moderado"),CONCATENATE("R7C",'Mapa de Riesgos'!$O$49),"")</f>
        <v/>
      </c>
      <c r="X22" s="24" t="str">
        <f>IF(AND('Mapa de Riesgos'!$Y$50="Alta",'Mapa de Riesgos'!$AA$50="Moderado"),CONCATENATE("R7C",'Mapa de Riesgos'!$O$50),"")</f>
        <v/>
      </c>
      <c r="Y22" s="24" t="str">
        <f>IF(AND('Mapa de Riesgos'!$Y$51="Alta",'Mapa de Riesgos'!$AA$51="Moderado"),CONCATENATE("R7C",'Mapa de Riesgos'!$O$51),"")</f>
        <v/>
      </c>
      <c r="Z22" s="24" t="str">
        <f>IF(AND('Mapa de Riesgos'!$Y$52="Alta",'Mapa de Riesgos'!$AA$52="Moderado"),CONCATENATE("R7C",'Mapa de Riesgos'!$O$52),"")</f>
        <v/>
      </c>
      <c r="AA22" s="25" t="str">
        <f>IF(AND('Mapa de Riesgos'!$Y$53="Alta",'Mapa de Riesgos'!$AA$53="Moderado"),CONCATENATE("R7C",'Mapa de Riesgos'!$O$53),"")</f>
        <v/>
      </c>
      <c r="AB22" s="23" t="str">
        <f>IF(AND('Mapa de Riesgos'!$Y$48="Alta",'Mapa de Riesgos'!$AA$48="Mayor"),CONCATENATE("R7C",'Mapa de Riesgos'!$O$48),"")</f>
        <v/>
      </c>
      <c r="AC22" s="24" t="str">
        <f>IF(AND('Mapa de Riesgos'!$Y$49="Alta",'Mapa de Riesgos'!$AA$49="Mayor"),CONCATENATE("R7C",'Mapa de Riesgos'!$O$49),"")</f>
        <v/>
      </c>
      <c r="AD22" s="24" t="str">
        <f>IF(AND('Mapa de Riesgos'!$Y$50="Alta",'Mapa de Riesgos'!$AA$50="Mayor"),CONCATENATE("R7C",'Mapa de Riesgos'!$O$50),"")</f>
        <v/>
      </c>
      <c r="AE22" s="24" t="str">
        <f>IF(AND('Mapa de Riesgos'!$Y$51="Alta",'Mapa de Riesgos'!$AA$51="Mayor"),CONCATENATE("R7C",'Mapa de Riesgos'!$O$51),"")</f>
        <v/>
      </c>
      <c r="AF22" s="24" t="str">
        <f>IF(AND('Mapa de Riesgos'!$Y$52="Alta",'Mapa de Riesgos'!$AA$52="Mayor"),CONCATENATE("R7C",'Mapa de Riesgos'!$O$52),"")</f>
        <v/>
      </c>
      <c r="AG22" s="25" t="str">
        <f>IF(AND('Mapa de Riesgos'!$Y$53="Alta",'Mapa de Riesgos'!$AA$53="Mayor"),CONCATENATE("R7C",'Mapa de Riesgos'!$O$53),"")</f>
        <v/>
      </c>
      <c r="AH22" s="26" t="str">
        <f>IF(AND('Mapa de Riesgos'!$Y$48="Alta",'Mapa de Riesgos'!$AA$48="Catastrófico"),CONCATENATE("R7C",'Mapa de Riesgos'!$O$48),"")</f>
        <v/>
      </c>
      <c r="AI22" s="27" t="str">
        <f>IF(AND('Mapa de Riesgos'!$Y$49="Alta",'Mapa de Riesgos'!$AA$49="Catastrófico"),CONCATENATE("R7C",'Mapa de Riesgos'!$O$49),"")</f>
        <v/>
      </c>
      <c r="AJ22" s="27" t="str">
        <f>IF(AND('Mapa de Riesgos'!$Y$50="Alta",'Mapa de Riesgos'!$AA$50="Catastrófico"),CONCATENATE("R7C",'Mapa de Riesgos'!$O$50),"")</f>
        <v/>
      </c>
      <c r="AK22" s="27" t="str">
        <f>IF(AND('Mapa de Riesgos'!$Y$51="Alta",'Mapa de Riesgos'!$AA$51="Catastrófico"),CONCATENATE("R7C",'Mapa de Riesgos'!$O$51),"")</f>
        <v/>
      </c>
      <c r="AL22" s="27" t="str">
        <f>IF(AND('Mapa de Riesgos'!$Y$52="Alta",'Mapa de Riesgos'!$AA$52="Catastrófico"),CONCATENATE("R7C",'Mapa de Riesgos'!$O$52),"")</f>
        <v/>
      </c>
      <c r="AM22" s="28" t="str">
        <f>IF(AND('Mapa de Riesgos'!$Y$53="Alta",'Mapa de Riesgos'!$AA$53="Catastrófico"),CONCATENATE("R7C",'Mapa de Riesgos'!$O$53),"")</f>
        <v/>
      </c>
      <c r="AN22" s="54"/>
      <c r="AO22" s="390"/>
      <c r="AP22" s="391"/>
      <c r="AQ22" s="391"/>
      <c r="AR22" s="391"/>
      <c r="AS22" s="391"/>
      <c r="AT22" s="392"/>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row>
    <row r="23" spans="1:76" ht="15" customHeight="1">
      <c r="A23" s="54"/>
      <c r="B23" s="339"/>
      <c r="C23" s="339"/>
      <c r="D23" s="340"/>
      <c r="E23" s="380"/>
      <c r="F23" s="381"/>
      <c r="G23" s="381"/>
      <c r="H23" s="381"/>
      <c r="I23" s="381"/>
      <c r="J23" s="38" t="str">
        <f>IF(AND('Mapa de Riesgos'!$Y$54="Alta",'Mapa de Riesgos'!$AA$54="Leve"),CONCATENATE("R8C",'Mapa de Riesgos'!$O$54),"")</f>
        <v/>
      </c>
      <c r="K23" s="39" t="str">
        <f>IF(AND('Mapa de Riesgos'!$Y$55="Alta",'Mapa de Riesgos'!$AA$55="Leve"),CONCATENATE("R8C",'Mapa de Riesgos'!$O$55),"")</f>
        <v/>
      </c>
      <c r="L23" s="39" t="str">
        <f>IF(AND('Mapa de Riesgos'!$Y$56="Alta",'Mapa de Riesgos'!$AA$56="Leve"),CONCATENATE("R8C",'Mapa de Riesgos'!$O$56),"")</f>
        <v/>
      </c>
      <c r="M23" s="39" t="str">
        <f>IF(AND('Mapa de Riesgos'!$Y$57="Alta",'Mapa de Riesgos'!$AA$57="Leve"),CONCATENATE("R8C",'Mapa de Riesgos'!$O$57),"")</f>
        <v/>
      </c>
      <c r="N23" s="39" t="str">
        <f>IF(AND('Mapa de Riesgos'!$Y$58="Alta",'Mapa de Riesgos'!$AA$58="Leve"),CONCATENATE("R8C",'Mapa de Riesgos'!$O$58),"")</f>
        <v/>
      </c>
      <c r="O23" s="40" t="str">
        <f>IF(AND('Mapa de Riesgos'!$Y$59="Alta",'Mapa de Riesgos'!$AA$59="Leve"),CONCATENATE("R8C",'Mapa de Riesgos'!$O$59),"")</f>
        <v/>
      </c>
      <c r="P23" s="38" t="str">
        <f>IF(AND('Mapa de Riesgos'!$Y$54="Alta",'Mapa de Riesgos'!$AA$54="Menor"),CONCATENATE("R8C",'Mapa de Riesgos'!$O$54),"")</f>
        <v/>
      </c>
      <c r="Q23" s="39" t="str">
        <f>IF(AND('Mapa de Riesgos'!$Y$55="Alta",'Mapa de Riesgos'!$AA$55="Menor"),CONCATENATE("R8C",'Mapa de Riesgos'!$O$55),"")</f>
        <v/>
      </c>
      <c r="R23" s="39" t="str">
        <f>IF(AND('Mapa de Riesgos'!$Y$56="Alta",'Mapa de Riesgos'!$AA$56="Menor"),CONCATENATE("R8C",'Mapa de Riesgos'!$O$56),"")</f>
        <v/>
      </c>
      <c r="S23" s="39" t="str">
        <f>IF(AND('Mapa de Riesgos'!$Y$57="Alta",'Mapa de Riesgos'!$AA$57="Menor"),CONCATENATE("R8C",'Mapa de Riesgos'!$O$57),"")</f>
        <v/>
      </c>
      <c r="T23" s="39" t="str">
        <f>IF(AND('Mapa de Riesgos'!$Y$58="Alta",'Mapa de Riesgos'!$AA$58="Menor"),CONCATENATE("R8C",'Mapa de Riesgos'!$O$58),"")</f>
        <v/>
      </c>
      <c r="U23" s="40" t="str">
        <f>IF(AND('Mapa de Riesgos'!$Y$59="Alta",'Mapa de Riesgos'!$AA$59="Menor"),CONCATENATE("R8C",'Mapa de Riesgos'!$O$59),"")</f>
        <v/>
      </c>
      <c r="V23" s="23" t="str">
        <f>IF(AND('Mapa de Riesgos'!$Y$54="Alta",'Mapa de Riesgos'!$AA$54="Moderado"),CONCATENATE("R8C",'Mapa de Riesgos'!$O$54),"")</f>
        <v/>
      </c>
      <c r="W23" s="24" t="str">
        <f>IF(AND('Mapa de Riesgos'!$Y$55="Alta",'Mapa de Riesgos'!$AA$55="Moderado"),CONCATENATE("R8C",'Mapa de Riesgos'!$O$55),"")</f>
        <v/>
      </c>
      <c r="X23" s="24" t="str">
        <f>IF(AND('Mapa de Riesgos'!$Y$56="Alta",'Mapa de Riesgos'!$AA$56="Moderado"),CONCATENATE("R8C",'Mapa de Riesgos'!$O$56),"")</f>
        <v/>
      </c>
      <c r="Y23" s="24" t="str">
        <f>IF(AND('Mapa de Riesgos'!$Y$57="Alta",'Mapa de Riesgos'!$AA$57="Moderado"),CONCATENATE("R8C",'Mapa de Riesgos'!$O$57),"")</f>
        <v/>
      </c>
      <c r="Z23" s="24" t="str">
        <f>IF(AND('Mapa de Riesgos'!$Y$58="Alta",'Mapa de Riesgos'!$AA$58="Moderado"),CONCATENATE("R8C",'Mapa de Riesgos'!$O$58),"")</f>
        <v/>
      </c>
      <c r="AA23" s="25" t="str">
        <f>IF(AND('Mapa de Riesgos'!$Y$59="Alta",'Mapa de Riesgos'!$AA$59="Moderado"),CONCATENATE("R8C",'Mapa de Riesgos'!$O$59),"")</f>
        <v/>
      </c>
      <c r="AB23" s="23" t="str">
        <f>IF(AND('Mapa de Riesgos'!$Y$54="Alta",'Mapa de Riesgos'!$AA$54="Mayor"),CONCATENATE("R8C",'Mapa de Riesgos'!$O$54),"")</f>
        <v/>
      </c>
      <c r="AC23" s="24" t="str">
        <f>IF(AND('Mapa de Riesgos'!$Y$55="Alta",'Mapa de Riesgos'!$AA$55="Mayor"),CONCATENATE("R8C",'Mapa de Riesgos'!$O$55),"")</f>
        <v/>
      </c>
      <c r="AD23" s="24" t="str">
        <f>IF(AND('Mapa de Riesgos'!$Y$56="Alta",'Mapa de Riesgos'!$AA$56="Mayor"),CONCATENATE("R8C",'Mapa de Riesgos'!$O$56),"")</f>
        <v/>
      </c>
      <c r="AE23" s="24" t="str">
        <f>IF(AND('Mapa de Riesgos'!$Y$57="Alta",'Mapa de Riesgos'!$AA$57="Mayor"),CONCATENATE("R8C",'Mapa de Riesgos'!$O$57),"")</f>
        <v/>
      </c>
      <c r="AF23" s="24" t="str">
        <f>IF(AND('Mapa de Riesgos'!$Y$58="Alta",'Mapa de Riesgos'!$AA$58="Mayor"),CONCATENATE("R8C",'Mapa de Riesgos'!$O$58),"")</f>
        <v/>
      </c>
      <c r="AG23" s="25" t="str">
        <f>IF(AND('Mapa de Riesgos'!$Y$59="Alta",'Mapa de Riesgos'!$AA$59="Mayor"),CONCATENATE("R8C",'Mapa de Riesgos'!$O$59),"")</f>
        <v/>
      </c>
      <c r="AH23" s="26" t="str">
        <f>IF(AND('Mapa de Riesgos'!$Y$54="Alta",'Mapa de Riesgos'!$AA$54="Catastrófico"),CONCATENATE("R8C",'Mapa de Riesgos'!$O$54),"")</f>
        <v/>
      </c>
      <c r="AI23" s="27" t="str">
        <f>IF(AND('Mapa de Riesgos'!$Y$55="Alta",'Mapa de Riesgos'!$AA$55="Catastrófico"),CONCATENATE("R8C",'Mapa de Riesgos'!$O$55),"")</f>
        <v/>
      </c>
      <c r="AJ23" s="27" t="str">
        <f>IF(AND('Mapa de Riesgos'!$Y$56="Alta",'Mapa de Riesgos'!$AA$56="Catastrófico"),CONCATENATE("R8C",'Mapa de Riesgos'!$O$56),"")</f>
        <v/>
      </c>
      <c r="AK23" s="27" t="str">
        <f>IF(AND('Mapa de Riesgos'!$Y$57="Alta",'Mapa de Riesgos'!$AA$57="Catastrófico"),CONCATENATE("R8C",'Mapa de Riesgos'!$O$57),"")</f>
        <v/>
      </c>
      <c r="AL23" s="27" t="str">
        <f>IF(AND('Mapa de Riesgos'!$Y$58="Alta",'Mapa de Riesgos'!$AA$58="Catastrófico"),CONCATENATE("R8C",'Mapa de Riesgos'!$O$58),"")</f>
        <v/>
      </c>
      <c r="AM23" s="28" t="str">
        <f>IF(AND('Mapa de Riesgos'!$Y$59="Alta",'Mapa de Riesgos'!$AA$59="Catastrófico"),CONCATENATE("R8C",'Mapa de Riesgos'!$O$59),"")</f>
        <v/>
      </c>
      <c r="AN23" s="54"/>
      <c r="AO23" s="390"/>
      <c r="AP23" s="391"/>
      <c r="AQ23" s="391"/>
      <c r="AR23" s="391"/>
      <c r="AS23" s="391"/>
      <c r="AT23" s="392"/>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row>
    <row r="24" spans="1:76" ht="15" customHeight="1">
      <c r="A24" s="54"/>
      <c r="B24" s="339"/>
      <c r="C24" s="339"/>
      <c r="D24" s="340"/>
      <c r="E24" s="380"/>
      <c r="F24" s="381"/>
      <c r="G24" s="381"/>
      <c r="H24" s="381"/>
      <c r="I24" s="381"/>
      <c r="J24" s="38" t="str">
        <f>IF(AND('Mapa de Riesgos'!$Y$60="Alta",'Mapa de Riesgos'!$AA$60="Leve"),CONCATENATE("R9C",'Mapa de Riesgos'!$O$60),"")</f>
        <v/>
      </c>
      <c r="K24" s="39" t="str">
        <f>IF(AND('Mapa de Riesgos'!$Y$61="Alta",'Mapa de Riesgos'!$AA$61="Leve"),CONCATENATE("R9C",'Mapa de Riesgos'!$O$61),"")</f>
        <v/>
      </c>
      <c r="L24" s="39" t="str">
        <f>IF(AND('Mapa de Riesgos'!$Y$62="Alta",'Mapa de Riesgos'!$AA$62="Leve"),CONCATENATE("R9C",'Mapa de Riesgos'!$O$62),"")</f>
        <v/>
      </c>
      <c r="M24" s="39" t="str">
        <f>IF(AND('Mapa de Riesgos'!$Y$63="Alta",'Mapa de Riesgos'!$AA$63="Leve"),CONCATENATE("R9C",'Mapa de Riesgos'!$O$63),"")</f>
        <v/>
      </c>
      <c r="N24" s="39" t="str">
        <f>IF(AND('Mapa de Riesgos'!$Y$64="Alta",'Mapa de Riesgos'!$AA$64="Leve"),CONCATENATE("R9C",'Mapa de Riesgos'!$O$64),"")</f>
        <v/>
      </c>
      <c r="O24" s="40" t="str">
        <f>IF(AND('Mapa de Riesgos'!$Y$65="Alta",'Mapa de Riesgos'!$AA$65="Leve"),CONCATENATE("R9C",'Mapa de Riesgos'!$O$65),"")</f>
        <v/>
      </c>
      <c r="P24" s="38" t="str">
        <f>IF(AND('Mapa de Riesgos'!$Y$60="Alta",'Mapa de Riesgos'!$AA$60="Menor"),CONCATENATE("R9C",'Mapa de Riesgos'!$O$60),"")</f>
        <v/>
      </c>
      <c r="Q24" s="39" t="str">
        <f>IF(AND('Mapa de Riesgos'!$Y$61="Alta",'Mapa de Riesgos'!$AA$61="Menor"),CONCATENATE("R9C",'Mapa de Riesgos'!$O$61),"")</f>
        <v/>
      </c>
      <c r="R24" s="39" t="str">
        <f>IF(AND('Mapa de Riesgos'!$Y$62="Alta",'Mapa de Riesgos'!$AA$62="Menor"),CONCATENATE("R9C",'Mapa de Riesgos'!$O$62),"")</f>
        <v/>
      </c>
      <c r="S24" s="39" t="str">
        <f>IF(AND('Mapa de Riesgos'!$Y$63="Alta",'Mapa de Riesgos'!$AA$63="Menor"),CONCATENATE("R9C",'Mapa de Riesgos'!$O$63),"")</f>
        <v/>
      </c>
      <c r="T24" s="39" t="str">
        <f>IF(AND('Mapa de Riesgos'!$Y$64="Alta",'Mapa de Riesgos'!$AA$64="Menor"),CONCATENATE("R9C",'Mapa de Riesgos'!$O$64),"")</f>
        <v/>
      </c>
      <c r="U24" s="40" t="str">
        <f>IF(AND('Mapa de Riesgos'!$Y$65="Alta",'Mapa de Riesgos'!$AA$65="Menor"),CONCATENATE("R9C",'Mapa de Riesgos'!$O$65),"")</f>
        <v/>
      </c>
      <c r="V24" s="23" t="str">
        <f>IF(AND('Mapa de Riesgos'!$Y$60="Alta",'Mapa de Riesgos'!$AA$60="Moderado"),CONCATENATE("R9C",'Mapa de Riesgos'!$O$60),"")</f>
        <v/>
      </c>
      <c r="W24" s="24" t="str">
        <f>IF(AND('Mapa de Riesgos'!$Y$61="Alta",'Mapa de Riesgos'!$AA$61="Moderado"),CONCATENATE("R9C",'Mapa de Riesgos'!$O$61),"")</f>
        <v/>
      </c>
      <c r="X24" s="24" t="str">
        <f>IF(AND('Mapa de Riesgos'!$Y$62="Alta",'Mapa de Riesgos'!$AA$62="Moderado"),CONCATENATE("R9C",'Mapa de Riesgos'!$O$62),"")</f>
        <v/>
      </c>
      <c r="Y24" s="24" t="str">
        <f>IF(AND('Mapa de Riesgos'!$Y$63="Alta",'Mapa de Riesgos'!$AA$63="Moderado"),CONCATENATE("R9C",'Mapa de Riesgos'!$O$63),"")</f>
        <v/>
      </c>
      <c r="Z24" s="24" t="str">
        <f>IF(AND('Mapa de Riesgos'!$Y$64="Alta",'Mapa de Riesgos'!$AA$64="Moderado"),CONCATENATE("R9C",'Mapa de Riesgos'!$O$64),"")</f>
        <v/>
      </c>
      <c r="AA24" s="25" t="str">
        <f>IF(AND('Mapa de Riesgos'!$Y$65="Alta",'Mapa de Riesgos'!$AA$65="Moderado"),CONCATENATE("R9C",'Mapa de Riesgos'!$O$65),"")</f>
        <v/>
      </c>
      <c r="AB24" s="23" t="str">
        <f>IF(AND('Mapa de Riesgos'!$Y$60="Alta",'Mapa de Riesgos'!$AA$60="Mayor"),CONCATENATE("R9C",'Mapa de Riesgos'!$O$60),"")</f>
        <v/>
      </c>
      <c r="AC24" s="24" t="str">
        <f>IF(AND('Mapa de Riesgos'!$Y$61="Alta",'Mapa de Riesgos'!$AA$61="Mayor"),CONCATENATE("R9C",'Mapa de Riesgos'!$O$61),"")</f>
        <v/>
      </c>
      <c r="AD24" s="24" t="str">
        <f>IF(AND('Mapa de Riesgos'!$Y$62="Alta",'Mapa de Riesgos'!$AA$62="Mayor"),CONCATENATE("R9C",'Mapa de Riesgos'!$O$62),"")</f>
        <v/>
      </c>
      <c r="AE24" s="24" t="str">
        <f>IF(AND('Mapa de Riesgos'!$Y$63="Alta",'Mapa de Riesgos'!$AA$63="Mayor"),CONCATENATE("R9C",'Mapa de Riesgos'!$O$63),"")</f>
        <v/>
      </c>
      <c r="AF24" s="24" t="str">
        <f>IF(AND('Mapa de Riesgos'!$Y$64="Alta",'Mapa de Riesgos'!$AA$64="Mayor"),CONCATENATE("R9C",'Mapa de Riesgos'!$O$64),"")</f>
        <v/>
      </c>
      <c r="AG24" s="25" t="str">
        <f>IF(AND('Mapa de Riesgos'!$Y$65="Alta",'Mapa de Riesgos'!$AA$65="Mayor"),CONCATENATE("R9C",'Mapa de Riesgos'!$O$65),"")</f>
        <v/>
      </c>
      <c r="AH24" s="26" t="str">
        <f>IF(AND('Mapa de Riesgos'!$Y$60="Alta",'Mapa de Riesgos'!$AA$60="Catastrófico"),CONCATENATE("R9C",'Mapa de Riesgos'!$O$60),"")</f>
        <v/>
      </c>
      <c r="AI24" s="27" t="str">
        <f>IF(AND('Mapa de Riesgos'!$Y$61="Alta",'Mapa de Riesgos'!$AA$61="Catastrófico"),CONCATENATE("R9C",'Mapa de Riesgos'!$O$61),"")</f>
        <v/>
      </c>
      <c r="AJ24" s="27" t="str">
        <f>IF(AND('Mapa de Riesgos'!$Y$62="Alta",'Mapa de Riesgos'!$AA$62="Catastrófico"),CONCATENATE("R9C",'Mapa de Riesgos'!$O$62),"")</f>
        <v/>
      </c>
      <c r="AK24" s="27" t="str">
        <f>IF(AND('Mapa de Riesgos'!$Y$63="Alta",'Mapa de Riesgos'!$AA$63="Catastrófico"),CONCATENATE("R9C",'Mapa de Riesgos'!$O$63),"")</f>
        <v/>
      </c>
      <c r="AL24" s="27" t="str">
        <f>IF(AND('Mapa de Riesgos'!$Y$64="Alta",'Mapa de Riesgos'!$AA$64="Catastrófico"),CONCATENATE("R9C",'Mapa de Riesgos'!$O$64),"")</f>
        <v/>
      </c>
      <c r="AM24" s="28" t="str">
        <f>IF(AND('Mapa de Riesgos'!$Y$65="Alta",'Mapa de Riesgos'!$AA$65="Catastrófico"),CONCATENATE("R9C",'Mapa de Riesgos'!$O$65),"")</f>
        <v/>
      </c>
      <c r="AN24" s="54"/>
      <c r="AO24" s="390"/>
      <c r="AP24" s="391"/>
      <c r="AQ24" s="391"/>
      <c r="AR24" s="391"/>
      <c r="AS24" s="391"/>
      <c r="AT24" s="392"/>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row>
    <row r="25" spans="1:76" ht="15.75" customHeight="1" thickBot="1">
      <c r="A25" s="54"/>
      <c r="B25" s="339"/>
      <c r="C25" s="339"/>
      <c r="D25" s="340"/>
      <c r="E25" s="383"/>
      <c r="F25" s="384"/>
      <c r="G25" s="384"/>
      <c r="H25" s="384"/>
      <c r="I25" s="384"/>
      <c r="J25" s="41" t="str">
        <f>IF(AND('Mapa de Riesgos'!$Y$66="Alta",'Mapa de Riesgos'!$AA$66="Leve"),CONCATENATE("R10C",'Mapa de Riesgos'!$O$66),"")</f>
        <v/>
      </c>
      <c r="K25" s="42" t="str">
        <f>IF(AND('Mapa de Riesgos'!$Y$67="Alta",'Mapa de Riesgos'!$AA$67="Leve"),CONCATENATE("R10C",'Mapa de Riesgos'!$O$67),"")</f>
        <v/>
      </c>
      <c r="L25" s="42" t="str">
        <f>IF(AND('Mapa de Riesgos'!$Y$68="Alta",'Mapa de Riesgos'!$AA$68="Leve"),CONCATENATE("R10C",'Mapa de Riesgos'!$O$68),"")</f>
        <v/>
      </c>
      <c r="M25" s="42" t="str">
        <f>IF(AND('Mapa de Riesgos'!$Y$69="Alta",'Mapa de Riesgos'!$AA$69="Leve"),CONCATENATE("R10C",'Mapa de Riesgos'!$O$69),"")</f>
        <v/>
      </c>
      <c r="N25" s="42" t="str">
        <f>IF(AND('Mapa de Riesgos'!$Y$70="Alta",'Mapa de Riesgos'!$AA$70="Leve"),CONCATENATE("R10C",'Mapa de Riesgos'!$O$70),"")</f>
        <v/>
      </c>
      <c r="O25" s="43" t="str">
        <f>IF(AND('Mapa de Riesgos'!$Y$71="Alta",'Mapa de Riesgos'!$AA$71="Leve"),CONCATENATE("R10C",'Mapa de Riesgos'!$O$71),"")</f>
        <v/>
      </c>
      <c r="P25" s="41" t="str">
        <f>IF(AND('Mapa de Riesgos'!$Y$66="Alta",'Mapa de Riesgos'!$AA$66="Menor"),CONCATENATE("R10C",'Mapa de Riesgos'!$O$66),"")</f>
        <v/>
      </c>
      <c r="Q25" s="42" t="str">
        <f>IF(AND('Mapa de Riesgos'!$Y$67="Alta",'Mapa de Riesgos'!$AA$67="Menor"),CONCATENATE("R10C",'Mapa de Riesgos'!$O$67),"")</f>
        <v/>
      </c>
      <c r="R25" s="42" t="str">
        <f>IF(AND('Mapa de Riesgos'!$Y$68="Alta",'Mapa de Riesgos'!$AA$68="Menor"),CONCATENATE("R10C",'Mapa de Riesgos'!$O$68),"")</f>
        <v/>
      </c>
      <c r="S25" s="42" t="str">
        <f>IF(AND('Mapa de Riesgos'!$Y$69="Alta",'Mapa de Riesgos'!$AA$69="Menor"),CONCATENATE("R10C",'Mapa de Riesgos'!$O$69),"")</f>
        <v/>
      </c>
      <c r="T25" s="42" t="str">
        <f>IF(AND('Mapa de Riesgos'!$Y$70="Alta",'Mapa de Riesgos'!$AA$70="Menor"),CONCATENATE("R10C",'Mapa de Riesgos'!$O$70),"")</f>
        <v/>
      </c>
      <c r="U25" s="43" t="str">
        <f>IF(AND('Mapa de Riesgos'!$Y$71="Alta",'Mapa de Riesgos'!$AA$71="Menor"),CONCATENATE("R10C",'Mapa de Riesgos'!$O$71),"")</f>
        <v/>
      </c>
      <c r="V25" s="29" t="str">
        <f>IF(AND('Mapa de Riesgos'!$Y$66="Alta",'Mapa de Riesgos'!$AA$66="Moderado"),CONCATENATE("R10C",'Mapa de Riesgos'!$O$66),"")</f>
        <v/>
      </c>
      <c r="W25" s="30" t="str">
        <f>IF(AND('Mapa de Riesgos'!$Y$67="Alta",'Mapa de Riesgos'!$AA$67="Moderado"),CONCATENATE("R10C",'Mapa de Riesgos'!$O$67),"")</f>
        <v/>
      </c>
      <c r="X25" s="30" t="str">
        <f>IF(AND('Mapa de Riesgos'!$Y$68="Alta",'Mapa de Riesgos'!$AA$68="Moderado"),CONCATENATE("R10C",'Mapa de Riesgos'!$O$68),"")</f>
        <v/>
      </c>
      <c r="Y25" s="30" t="str">
        <f>IF(AND('Mapa de Riesgos'!$Y$69="Alta",'Mapa de Riesgos'!$AA$69="Moderado"),CONCATENATE("R10C",'Mapa de Riesgos'!$O$69),"")</f>
        <v/>
      </c>
      <c r="Z25" s="30" t="str">
        <f>IF(AND('Mapa de Riesgos'!$Y$70="Alta",'Mapa de Riesgos'!$AA$70="Moderado"),CONCATENATE("R10C",'Mapa de Riesgos'!$O$70),"")</f>
        <v/>
      </c>
      <c r="AA25" s="31" t="str">
        <f>IF(AND('Mapa de Riesgos'!$Y$71="Alta",'Mapa de Riesgos'!$AA$71="Moderado"),CONCATENATE("R10C",'Mapa de Riesgos'!$O$71),"")</f>
        <v/>
      </c>
      <c r="AB25" s="29" t="str">
        <f>IF(AND('Mapa de Riesgos'!$Y$66="Alta",'Mapa de Riesgos'!$AA$66="Mayor"),CONCATENATE("R10C",'Mapa de Riesgos'!$O$66),"")</f>
        <v/>
      </c>
      <c r="AC25" s="30" t="str">
        <f>IF(AND('Mapa de Riesgos'!$Y$67="Alta",'Mapa de Riesgos'!$AA$67="Mayor"),CONCATENATE("R10C",'Mapa de Riesgos'!$O$67),"")</f>
        <v/>
      </c>
      <c r="AD25" s="30" t="str">
        <f>IF(AND('Mapa de Riesgos'!$Y$68="Alta",'Mapa de Riesgos'!$AA$68="Mayor"),CONCATENATE("R10C",'Mapa de Riesgos'!$O$68),"")</f>
        <v/>
      </c>
      <c r="AE25" s="30" t="str">
        <f>IF(AND('Mapa de Riesgos'!$Y$69="Alta",'Mapa de Riesgos'!$AA$69="Mayor"),CONCATENATE("R10C",'Mapa de Riesgos'!$O$69),"")</f>
        <v/>
      </c>
      <c r="AF25" s="30" t="str">
        <f>IF(AND('Mapa de Riesgos'!$Y$70="Alta",'Mapa de Riesgos'!$AA$70="Mayor"),CONCATENATE("R10C",'Mapa de Riesgos'!$O$70),"")</f>
        <v/>
      </c>
      <c r="AG25" s="31" t="str">
        <f>IF(AND('Mapa de Riesgos'!$Y$71="Alta",'Mapa de Riesgos'!$AA$71="Mayor"),CONCATENATE("R10C",'Mapa de Riesgos'!$O$71),"")</f>
        <v/>
      </c>
      <c r="AH25" s="32" t="str">
        <f>IF(AND('Mapa de Riesgos'!$Y$66="Alta",'Mapa de Riesgos'!$AA$66="Catastrófico"),CONCATENATE("R10C",'Mapa de Riesgos'!$O$66),"")</f>
        <v/>
      </c>
      <c r="AI25" s="33" t="str">
        <f>IF(AND('Mapa de Riesgos'!$Y$67="Alta",'Mapa de Riesgos'!$AA$67="Catastrófico"),CONCATENATE("R10C",'Mapa de Riesgos'!$O$67),"")</f>
        <v/>
      </c>
      <c r="AJ25" s="33" t="str">
        <f>IF(AND('Mapa de Riesgos'!$Y$68="Alta",'Mapa de Riesgos'!$AA$68="Catastrófico"),CONCATENATE("R10C",'Mapa de Riesgos'!$O$68),"")</f>
        <v/>
      </c>
      <c r="AK25" s="33" t="str">
        <f>IF(AND('Mapa de Riesgos'!$Y$69="Alta",'Mapa de Riesgos'!$AA$69="Catastrófico"),CONCATENATE("R10C",'Mapa de Riesgos'!$O$69),"")</f>
        <v/>
      </c>
      <c r="AL25" s="33" t="str">
        <f>IF(AND('Mapa de Riesgos'!$Y$70="Alta",'Mapa de Riesgos'!$AA$70="Catastrófico"),CONCATENATE("R10C",'Mapa de Riesgos'!$O$70),"")</f>
        <v/>
      </c>
      <c r="AM25" s="34" t="str">
        <f>IF(AND('Mapa de Riesgos'!$Y$71="Alta",'Mapa de Riesgos'!$AA$71="Catastrófico"),CONCATENATE("R10C",'Mapa de Riesgos'!$O$71),"")</f>
        <v/>
      </c>
      <c r="AN25" s="54"/>
      <c r="AO25" s="393"/>
      <c r="AP25" s="394"/>
      <c r="AQ25" s="394"/>
      <c r="AR25" s="394"/>
      <c r="AS25" s="394"/>
      <c r="AT25" s="395"/>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row>
    <row r="26" spans="1:76" ht="15" customHeight="1">
      <c r="A26" s="54"/>
      <c r="B26" s="339"/>
      <c r="C26" s="339"/>
      <c r="D26" s="340"/>
      <c r="E26" s="377" t="s">
        <v>128</v>
      </c>
      <c r="F26" s="378"/>
      <c r="G26" s="378"/>
      <c r="H26" s="378"/>
      <c r="I26" s="379"/>
      <c r="J26" s="35" t="str">
        <f>IF(AND('Mapa de Riesgos'!$Y$12="Media",'Mapa de Riesgos'!$AA$12="Leve"),CONCATENATE("R1C",'Mapa de Riesgos'!$O$12),"")</f>
        <v/>
      </c>
      <c r="K26" s="36" t="str">
        <f>IF(AND('Mapa de Riesgos'!$Y$13="Media",'Mapa de Riesgos'!$AA$13="Leve"),CONCATENATE("R1C",'Mapa de Riesgos'!$O$13),"")</f>
        <v/>
      </c>
      <c r="L26" s="36" t="str">
        <f>IF(AND('Mapa de Riesgos'!$Y$14="Media",'Mapa de Riesgos'!$AA$14="Leve"),CONCATENATE("R1C",'Mapa de Riesgos'!$O$14),"")</f>
        <v/>
      </c>
      <c r="M26" s="36" t="str">
        <f>IF(AND('Mapa de Riesgos'!$Y$15="Media",'Mapa de Riesgos'!$AA$15="Leve"),CONCATENATE("R1C",'Mapa de Riesgos'!$O$15),"")</f>
        <v/>
      </c>
      <c r="N26" s="36" t="str">
        <f>IF(AND('Mapa de Riesgos'!$Y$16="Media",'Mapa de Riesgos'!$AA$16="Leve"),CONCATENATE("R1C",'Mapa de Riesgos'!$O$16),"")</f>
        <v/>
      </c>
      <c r="O26" s="37" t="str">
        <f>IF(AND('Mapa de Riesgos'!$Y$17="Media",'Mapa de Riesgos'!$AA$17="Leve"),CONCATENATE("R1C",'Mapa de Riesgos'!$O$17),"")</f>
        <v/>
      </c>
      <c r="P26" s="35" t="str">
        <f>IF(AND('Mapa de Riesgos'!$Y$12="Media",'Mapa de Riesgos'!$AA$12="Menor"),CONCATENATE("R1C",'Mapa de Riesgos'!$O$12),"")</f>
        <v/>
      </c>
      <c r="Q26" s="36" t="str">
        <f>IF(AND('Mapa de Riesgos'!$Y$13="Media",'Mapa de Riesgos'!$AA$13="Menor"),CONCATENATE("R1C",'Mapa de Riesgos'!$O$13),"")</f>
        <v/>
      </c>
      <c r="R26" s="36" t="str">
        <f>IF(AND('Mapa de Riesgos'!$Y$14="Media",'Mapa de Riesgos'!$AA$14="Menor"),CONCATENATE("R1C",'Mapa de Riesgos'!$O$14),"")</f>
        <v/>
      </c>
      <c r="S26" s="36" t="str">
        <f>IF(AND('Mapa de Riesgos'!$Y$15="Media",'Mapa de Riesgos'!$AA$15="Menor"),CONCATENATE("R1C",'Mapa de Riesgos'!$O$15),"")</f>
        <v/>
      </c>
      <c r="T26" s="36" t="str">
        <f>IF(AND('Mapa de Riesgos'!$Y$16="Media",'Mapa de Riesgos'!$AA$16="Menor"),CONCATENATE("R1C",'Mapa de Riesgos'!$O$16),"")</f>
        <v/>
      </c>
      <c r="U26" s="37" t="str">
        <f>IF(AND('Mapa de Riesgos'!$Y$17="Media",'Mapa de Riesgos'!$AA$17="Menor"),CONCATENATE("R1C",'Mapa de Riesgos'!$O$17),"")</f>
        <v/>
      </c>
      <c r="V26" s="35" t="str">
        <f>IF(AND('Mapa de Riesgos'!$Y$12="Media",'Mapa de Riesgos'!$AA$12="Moderado"),CONCATENATE("R1C",'Mapa de Riesgos'!$O$12),"")</f>
        <v/>
      </c>
      <c r="W26" s="36" t="str">
        <f>IF(AND('Mapa de Riesgos'!$Y$13="Media",'Mapa de Riesgos'!$AA$13="Moderado"),CONCATENATE("R1C",'Mapa de Riesgos'!$O$13),"")</f>
        <v/>
      </c>
      <c r="X26" s="36" t="str">
        <f>IF(AND('Mapa de Riesgos'!$Y$14="Media",'Mapa de Riesgos'!$AA$14="Moderado"),CONCATENATE("R1C",'Mapa de Riesgos'!$O$14),"")</f>
        <v/>
      </c>
      <c r="Y26" s="36" t="str">
        <f>IF(AND('Mapa de Riesgos'!$Y$15="Media",'Mapa de Riesgos'!$AA$15="Moderado"),CONCATENATE("R1C",'Mapa de Riesgos'!$O$15),"")</f>
        <v/>
      </c>
      <c r="Z26" s="36" t="str">
        <f>IF(AND('Mapa de Riesgos'!$Y$16="Media",'Mapa de Riesgos'!$AA$16="Moderado"),CONCATENATE("R1C",'Mapa de Riesgos'!$O$16),"")</f>
        <v/>
      </c>
      <c r="AA26" s="37" t="str">
        <f>IF(AND('Mapa de Riesgos'!$Y$17="Media",'Mapa de Riesgos'!$AA$17="Moderado"),CONCATENATE("R1C",'Mapa de Riesgos'!$O$17),"")</f>
        <v/>
      </c>
      <c r="AB26" s="17" t="str">
        <f>IF(AND('Mapa de Riesgos'!$Y$12="Media",'Mapa de Riesgos'!$AA$12="Mayor"),CONCATENATE("R1C",'Mapa de Riesgos'!$O$12),"")</f>
        <v/>
      </c>
      <c r="AC26" s="18" t="str">
        <f>IF(AND('Mapa de Riesgos'!$Y$13="Media",'Mapa de Riesgos'!$AA$13="Mayor"),CONCATENATE("R1C",'Mapa de Riesgos'!$O$13),"")</f>
        <v/>
      </c>
      <c r="AD26" s="18" t="str">
        <f>IF(AND('Mapa de Riesgos'!$Y$14="Media",'Mapa de Riesgos'!$AA$14="Mayor"),CONCATENATE("R1C",'Mapa de Riesgos'!$O$14),"")</f>
        <v/>
      </c>
      <c r="AE26" s="18" t="str">
        <f>IF(AND('Mapa de Riesgos'!$Y$15="Media",'Mapa de Riesgos'!$AA$15="Mayor"),CONCATENATE("R1C",'Mapa de Riesgos'!$O$15),"")</f>
        <v/>
      </c>
      <c r="AF26" s="18" t="str">
        <f>IF(AND('Mapa de Riesgos'!$Y$16="Media",'Mapa de Riesgos'!$AA$16="Mayor"),CONCATENATE("R1C",'Mapa de Riesgos'!$O$16),"")</f>
        <v/>
      </c>
      <c r="AG26" s="19" t="str">
        <f>IF(AND('Mapa de Riesgos'!$Y$17="Media",'Mapa de Riesgos'!$AA$17="Mayor"),CONCATENATE("R1C",'Mapa de Riesgos'!$O$17),"")</f>
        <v/>
      </c>
      <c r="AH26" s="20" t="str">
        <f>IF(AND('Mapa de Riesgos'!$Y$12="Media",'Mapa de Riesgos'!$AA$12="Catastrófico"),CONCATENATE("R1C",'Mapa de Riesgos'!$O$12),"")</f>
        <v/>
      </c>
      <c r="AI26" s="21" t="str">
        <f>IF(AND('Mapa de Riesgos'!$Y$13="Media",'Mapa de Riesgos'!$AA$13="Catastrófico"),CONCATENATE("R1C",'Mapa de Riesgos'!$O$13),"")</f>
        <v/>
      </c>
      <c r="AJ26" s="21" t="str">
        <f>IF(AND('Mapa de Riesgos'!$Y$14="Media",'Mapa de Riesgos'!$AA$14="Catastrófico"),CONCATENATE("R1C",'Mapa de Riesgos'!$O$14),"")</f>
        <v/>
      </c>
      <c r="AK26" s="21" t="str">
        <f>IF(AND('Mapa de Riesgos'!$Y$15="Media",'Mapa de Riesgos'!$AA$15="Catastrófico"),CONCATENATE("R1C",'Mapa de Riesgos'!$O$15),"")</f>
        <v/>
      </c>
      <c r="AL26" s="21" t="str">
        <f>IF(AND('Mapa de Riesgos'!$Y$16="Media",'Mapa de Riesgos'!$AA$16="Catastrófico"),CONCATENATE("R1C",'Mapa de Riesgos'!$O$16),"")</f>
        <v/>
      </c>
      <c r="AM26" s="22" t="str">
        <f>IF(AND('Mapa de Riesgos'!$Y$17="Media",'Mapa de Riesgos'!$AA$17="Catastrófico"),CONCATENATE("R1C",'Mapa de Riesgos'!$O$17),"")</f>
        <v/>
      </c>
      <c r="AN26" s="54"/>
      <c r="AO26" s="417" t="s">
        <v>129</v>
      </c>
      <c r="AP26" s="418"/>
      <c r="AQ26" s="418"/>
      <c r="AR26" s="418"/>
      <c r="AS26" s="418"/>
      <c r="AT26" s="419"/>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row>
    <row r="27" spans="1:76" ht="15" customHeight="1">
      <c r="A27" s="54"/>
      <c r="B27" s="339"/>
      <c r="C27" s="339"/>
      <c r="D27" s="340"/>
      <c r="E27" s="396"/>
      <c r="F27" s="381"/>
      <c r="G27" s="381"/>
      <c r="H27" s="381"/>
      <c r="I27" s="382"/>
      <c r="J27" s="38" t="str">
        <f>IF(AND('Mapa de Riesgos'!$Y$18="Media",'Mapa de Riesgos'!$AA$18="Leve"),CONCATENATE("R2C",'Mapa de Riesgos'!$O$18),"")</f>
        <v/>
      </c>
      <c r="K27" s="39" t="str">
        <f>IF(AND('Mapa de Riesgos'!$Y$19="Media",'Mapa de Riesgos'!$AA$19="Leve"),CONCATENATE("R2C",'Mapa de Riesgos'!$O$19),"")</f>
        <v/>
      </c>
      <c r="L27" s="39" t="str">
        <f>IF(AND('Mapa de Riesgos'!$Y$20="Media",'Mapa de Riesgos'!$AA$20="Leve"),CONCATENATE("R2C",'Mapa de Riesgos'!$O$20),"")</f>
        <v/>
      </c>
      <c r="M27" s="39" t="str">
        <f>IF(AND('Mapa de Riesgos'!$Y$21="Media",'Mapa de Riesgos'!$AA$21="Leve"),CONCATENATE("R2C",'Mapa de Riesgos'!$O$21),"")</f>
        <v/>
      </c>
      <c r="N27" s="39" t="str">
        <f>IF(AND('Mapa de Riesgos'!$Y$22="Media",'Mapa de Riesgos'!$AA$22="Leve"),CONCATENATE("R2C",'Mapa de Riesgos'!$O$22),"")</f>
        <v/>
      </c>
      <c r="O27" s="40" t="str">
        <f>IF(AND('Mapa de Riesgos'!$Y$23="Media",'Mapa de Riesgos'!$AA$23="Leve"),CONCATENATE("R2C",'Mapa de Riesgos'!$O$23),"")</f>
        <v/>
      </c>
      <c r="P27" s="38" t="str">
        <f>IF(AND('Mapa de Riesgos'!$Y$18="Media",'Mapa de Riesgos'!$AA$18="Menor"),CONCATENATE("R2C",'Mapa de Riesgos'!$O$18),"")</f>
        <v/>
      </c>
      <c r="Q27" s="39" t="str">
        <f>IF(AND('Mapa de Riesgos'!$Y$19="Media",'Mapa de Riesgos'!$AA$19="Menor"),CONCATENATE("R2C",'Mapa de Riesgos'!$O$19),"")</f>
        <v/>
      </c>
      <c r="R27" s="39" t="str">
        <f>IF(AND('Mapa de Riesgos'!$Y$20="Media",'Mapa de Riesgos'!$AA$20="Menor"),CONCATENATE("R2C",'Mapa de Riesgos'!$O$20),"")</f>
        <v/>
      </c>
      <c r="S27" s="39" t="str">
        <f>IF(AND('Mapa de Riesgos'!$Y$21="Media",'Mapa de Riesgos'!$AA$21="Menor"),CONCATENATE("R2C",'Mapa de Riesgos'!$O$21),"")</f>
        <v/>
      </c>
      <c r="T27" s="39" t="str">
        <f>IF(AND('Mapa de Riesgos'!$Y$22="Media",'Mapa de Riesgos'!$AA$22="Menor"),CONCATENATE("R2C",'Mapa de Riesgos'!$O$22),"")</f>
        <v/>
      </c>
      <c r="U27" s="40" t="str">
        <f>IF(AND('Mapa de Riesgos'!$Y$23="Media",'Mapa de Riesgos'!$AA$23="Menor"),CONCATENATE("R2C",'Mapa de Riesgos'!$O$23),"")</f>
        <v/>
      </c>
      <c r="V27" s="38" t="str">
        <f>IF(AND('Mapa de Riesgos'!$Y$18="Media",'Mapa de Riesgos'!$AA$18="Moderado"),CONCATENATE("R2C",'Mapa de Riesgos'!$O$18),"")</f>
        <v/>
      </c>
      <c r="W27" s="39" t="str">
        <f>IF(AND('Mapa de Riesgos'!$Y$19="Media",'Mapa de Riesgos'!$AA$19="Moderado"),CONCATENATE("R2C",'Mapa de Riesgos'!$O$19),"")</f>
        <v/>
      </c>
      <c r="X27" s="39" t="str">
        <f>IF(AND('Mapa de Riesgos'!$Y$20="Media",'Mapa de Riesgos'!$AA$20="Moderado"),CONCATENATE("R2C",'Mapa de Riesgos'!$O$20),"")</f>
        <v/>
      </c>
      <c r="Y27" s="39" t="str">
        <f>IF(AND('Mapa de Riesgos'!$Y$21="Media",'Mapa de Riesgos'!$AA$21="Moderado"),CONCATENATE("R2C",'Mapa de Riesgos'!$O$21),"")</f>
        <v/>
      </c>
      <c r="Z27" s="39" t="str">
        <f>IF(AND('Mapa de Riesgos'!$Y$22="Media",'Mapa de Riesgos'!$AA$22="Moderado"),CONCATENATE("R2C",'Mapa de Riesgos'!$O$22),"")</f>
        <v/>
      </c>
      <c r="AA27" s="40" t="str">
        <f>IF(AND('Mapa de Riesgos'!$Y$23="Media",'Mapa de Riesgos'!$AA$23="Moderado"),CONCATENATE("R2C",'Mapa de Riesgos'!$O$23),"")</f>
        <v/>
      </c>
      <c r="AB27" s="23" t="str">
        <f>IF(AND('Mapa de Riesgos'!$Y$18="Media",'Mapa de Riesgos'!$AA$18="Mayor"),CONCATENATE("R2C",'Mapa de Riesgos'!$O$18),"")</f>
        <v/>
      </c>
      <c r="AC27" s="24" t="str">
        <f>IF(AND('Mapa de Riesgos'!$Y$19="Media",'Mapa de Riesgos'!$AA$19="Mayor"),CONCATENATE("R2C",'Mapa de Riesgos'!$O$19),"")</f>
        <v/>
      </c>
      <c r="AD27" s="24" t="str">
        <f>IF(AND('Mapa de Riesgos'!$Y$20="Media",'Mapa de Riesgos'!$AA$20="Mayor"),CONCATENATE("R2C",'Mapa de Riesgos'!$O$20),"")</f>
        <v/>
      </c>
      <c r="AE27" s="24" t="str">
        <f>IF(AND('Mapa de Riesgos'!$Y$21="Media",'Mapa de Riesgos'!$AA$21="Mayor"),CONCATENATE("R2C",'Mapa de Riesgos'!$O$21),"")</f>
        <v/>
      </c>
      <c r="AF27" s="24" t="str">
        <f>IF(AND('Mapa de Riesgos'!$Y$22="Media",'Mapa de Riesgos'!$AA$22="Mayor"),CONCATENATE("R2C",'Mapa de Riesgos'!$O$22),"")</f>
        <v/>
      </c>
      <c r="AG27" s="25" t="str">
        <f>IF(AND('Mapa de Riesgos'!$Y$23="Media",'Mapa de Riesgos'!$AA$23="Mayor"),CONCATENATE("R2C",'Mapa de Riesgos'!$O$23),"")</f>
        <v/>
      </c>
      <c r="AH27" s="26" t="str">
        <f>IF(AND('Mapa de Riesgos'!$Y$18="Media",'Mapa de Riesgos'!$AA$18="Catastrófico"),CONCATENATE("R2C",'Mapa de Riesgos'!$O$18),"")</f>
        <v/>
      </c>
      <c r="AI27" s="27" t="str">
        <f>IF(AND('Mapa de Riesgos'!$Y$19="Media",'Mapa de Riesgos'!$AA$19="Catastrófico"),CONCATENATE("R2C",'Mapa de Riesgos'!$O$19),"")</f>
        <v/>
      </c>
      <c r="AJ27" s="27" t="str">
        <f>IF(AND('Mapa de Riesgos'!$Y$20="Media",'Mapa de Riesgos'!$AA$20="Catastrófico"),CONCATENATE("R2C",'Mapa de Riesgos'!$O$20),"")</f>
        <v/>
      </c>
      <c r="AK27" s="27" t="str">
        <f>IF(AND('Mapa de Riesgos'!$Y$21="Media",'Mapa de Riesgos'!$AA$21="Catastrófico"),CONCATENATE("R2C",'Mapa de Riesgos'!$O$21),"")</f>
        <v/>
      </c>
      <c r="AL27" s="27" t="str">
        <f>IF(AND('Mapa de Riesgos'!$Y$22="Media",'Mapa de Riesgos'!$AA$22="Catastrófico"),CONCATENATE("R2C",'Mapa de Riesgos'!$O$22),"")</f>
        <v/>
      </c>
      <c r="AM27" s="28" t="str">
        <f>IF(AND('Mapa de Riesgos'!$Y$23="Media",'Mapa de Riesgos'!$AA$23="Catastrófico"),CONCATENATE("R2C",'Mapa de Riesgos'!$O$23),"")</f>
        <v/>
      </c>
      <c r="AN27" s="54"/>
      <c r="AO27" s="420"/>
      <c r="AP27" s="421"/>
      <c r="AQ27" s="421"/>
      <c r="AR27" s="421"/>
      <c r="AS27" s="421"/>
      <c r="AT27" s="422"/>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row>
    <row r="28" spans="1:76" ht="15" customHeight="1">
      <c r="A28" s="54"/>
      <c r="B28" s="339"/>
      <c r="C28" s="339"/>
      <c r="D28" s="340"/>
      <c r="E28" s="380"/>
      <c r="F28" s="381"/>
      <c r="G28" s="381"/>
      <c r="H28" s="381"/>
      <c r="I28" s="382"/>
      <c r="J28" s="38" t="str">
        <f>IF(AND('Mapa de Riesgos'!$Y$24="Media",'Mapa de Riesgos'!$AA$24="Leve"),CONCATENATE("R3C",'Mapa de Riesgos'!$O$24),"")</f>
        <v/>
      </c>
      <c r="K28" s="39" t="str">
        <f>IF(AND('Mapa de Riesgos'!$Y$25="Media",'Mapa de Riesgos'!$AA$25="Leve"),CONCATENATE("R3C",'Mapa de Riesgos'!$O$25),"")</f>
        <v/>
      </c>
      <c r="L28" s="39" t="str">
        <f>IF(AND('Mapa de Riesgos'!$Y$26="Media",'Mapa de Riesgos'!$AA$26="Leve"),CONCATENATE("R3C",'Mapa de Riesgos'!$O$26),"")</f>
        <v/>
      </c>
      <c r="M28" s="39" t="str">
        <f>IF(AND('Mapa de Riesgos'!$Y$27="Media",'Mapa de Riesgos'!$AA$27="Leve"),CONCATENATE("R3C",'Mapa de Riesgos'!$O$27),"")</f>
        <v/>
      </c>
      <c r="N28" s="39" t="str">
        <f>IF(AND('Mapa de Riesgos'!$Y$28="Media",'Mapa de Riesgos'!$AA$28="Leve"),CONCATENATE("R3C",'Mapa de Riesgos'!$O$28),"")</f>
        <v/>
      </c>
      <c r="O28" s="40" t="str">
        <f>IF(AND('Mapa de Riesgos'!$Y$29="Media",'Mapa de Riesgos'!$AA$29="Leve"),CONCATENATE("R3C",'Mapa de Riesgos'!$O$29),"")</f>
        <v/>
      </c>
      <c r="P28" s="38" t="str">
        <f>IF(AND('Mapa de Riesgos'!$Y$24="Media",'Mapa de Riesgos'!$AA$24="Menor"),CONCATENATE("R3C",'Mapa de Riesgos'!$O$24),"")</f>
        <v/>
      </c>
      <c r="Q28" s="39" t="str">
        <f>IF(AND('Mapa de Riesgos'!$Y$25="Media",'Mapa de Riesgos'!$AA$25="Menor"),CONCATENATE("R3C",'Mapa de Riesgos'!$O$25),"")</f>
        <v/>
      </c>
      <c r="R28" s="39" t="str">
        <f>IF(AND('Mapa de Riesgos'!$Y$26="Media",'Mapa de Riesgos'!$AA$26="Menor"),CONCATENATE("R3C",'Mapa de Riesgos'!$O$26),"")</f>
        <v/>
      </c>
      <c r="S28" s="39" t="str">
        <f>IF(AND('Mapa de Riesgos'!$Y$27="Media",'Mapa de Riesgos'!$AA$27="Menor"),CONCATENATE("R3C",'Mapa de Riesgos'!$O$27),"")</f>
        <v/>
      </c>
      <c r="T28" s="39" t="str">
        <f>IF(AND('Mapa de Riesgos'!$Y$28="Media",'Mapa de Riesgos'!$AA$28="Menor"),CONCATENATE("R3C",'Mapa de Riesgos'!$O$28),"")</f>
        <v/>
      </c>
      <c r="U28" s="40" t="str">
        <f>IF(AND('Mapa de Riesgos'!$Y$29="Media",'Mapa de Riesgos'!$AA$29="Menor"),CONCATENATE("R3C",'Mapa de Riesgos'!$O$29),"")</f>
        <v/>
      </c>
      <c r="V28" s="38" t="str">
        <f>IF(AND('Mapa de Riesgos'!$Y$24="Media",'Mapa de Riesgos'!$AA$24="Moderado"),CONCATENATE("R3C",'Mapa de Riesgos'!$O$24),"")</f>
        <v/>
      </c>
      <c r="W28" s="39" t="str">
        <f>IF(AND('Mapa de Riesgos'!$Y$25="Media",'Mapa de Riesgos'!$AA$25="Moderado"),CONCATENATE("R3C",'Mapa de Riesgos'!$O$25),"")</f>
        <v/>
      </c>
      <c r="X28" s="39" t="str">
        <f>IF(AND('Mapa de Riesgos'!$Y$26="Media",'Mapa de Riesgos'!$AA$26="Moderado"),CONCATENATE("R3C",'Mapa de Riesgos'!$O$26),"")</f>
        <v/>
      </c>
      <c r="Y28" s="39" t="str">
        <f>IF(AND('Mapa de Riesgos'!$Y$27="Media",'Mapa de Riesgos'!$AA$27="Moderado"),CONCATENATE("R3C",'Mapa de Riesgos'!$O$27),"")</f>
        <v/>
      </c>
      <c r="Z28" s="39" t="str">
        <f>IF(AND('Mapa de Riesgos'!$Y$28="Media",'Mapa de Riesgos'!$AA$28="Moderado"),CONCATENATE("R3C",'Mapa de Riesgos'!$O$28),"")</f>
        <v/>
      </c>
      <c r="AA28" s="40" t="str">
        <f>IF(AND('Mapa de Riesgos'!$Y$29="Media",'Mapa de Riesgos'!$AA$29="Moderado"),CONCATENATE("R3C",'Mapa de Riesgos'!$O$29),"")</f>
        <v/>
      </c>
      <c r="AB28" s="23" t="str">
        <f>IF(AND('Mapa de Riesgos'!$Y$24="Media",'Mapa de Riesgos'!$AA$24="Mayor"),CONCATENATE("R3C",'Mapa de Riesgos'!$O$24),"")</f>
        <v/>
      </c>
      <c r="AC28" s="24" t="str">
        <f>IF(AND('Mapa de Riesgos'!$Y$25="Media",'Mapa de Riesgos'!$AA$25="Mayor"),CONCATENATE("R3C",'Mapa de Riesgos'!$O$25),"")</f>
        <v/>
      </c>
      <c r="AD28" s="24" t="str">
        <f>IF(AND('Mapa de Riesgos'!$Y$26="Media",'Mapa de Riesgos'!$AA$26="Mayor"),CONCATENATE("R3C",'Mapa de Riesgos'!$O$26),"")</f>
        <v/>
      </c>
      <c r="AE28" s="24" t="str">
        <f>IF(AND('Mapa de Riesgos'!$Y$27="Media",'Mapa de Riesgos'!$AA$27="Mayor"),CONCATENATE("R3C",'Mapa de Riesgos'!$O$27),"")</f>
        <v/>
      </c>
      <c r="AF28" s="24" t="str">
        <f>IF(AND('Mapa de Riesgos'!$Y$28="Media",'Mapa de Riesgos'!$AA$28="Mayor"),CONCATENATE("R3C",'Mapa de Riesgos'!$O$28),"")</f>
        <v/>
      </c>
      <c r="AG28" s="25" t="str">
        <f>IF(AND('Mapa de Riesgos'!$Y$29="Media",'Mapa de Riesgos'!$AA$29="Mayor"),CONCATENATE("R3C",'Mapa de Riesgos'!$O$29),"")</f>
        <v/>
      </c>
      <c r="AH28" s="26" t="str">
        <f>IF(AND('Mapa de Riesgos'!$Y$24="Media",'Mapa de Riesgos'!$AA$24="Catastrófico"),CONCATENATE("R3C",'Mapa de Riesgos'!$O$24),"")</f>
        <v/>
      </c>
      <c r="AI28" s="27" t="str">
        <f>IF(AND('Mapa de Riesgos'!$Y$25="Media",'Mapa de Riesgos'!$AA$25="Catastrófico"),CONCATENATE("R3C",'Mapa de Riesgos'!$O$25),"")</f>
        <v/>
      </c>
      <c r="AJ28" s="27" t="str">
        <f>IF(AND('Mapa de Riesgos'!$Y$26="Media",'Mapa de Riesgos'!$AA$26="Catastrófico"),CONCATENATE("R3C",'Mapa de Riesgos'!$O$26),"")</f>
        <v/>
      </c>
      <c r="AK28" s="27" t="str">
        <f>IF(AND('Mapa de Riesgos'!$Y$27="Media",'Mapa de Riesgos'!$AA$27="Catastrófico"),CONCATENATE("R3C",'Mapa de Riesgos'!$O$27),"")</f>
        <v/>
      </c>
      <c r="AL28" s="27" t="str">
        <f>IF(AND('Mapa de Riesgos'!$Y$28="Media",'Mapa de Riesgos'!$AA$28="Catastrófico"),CONCATENATE("R3C",'Mapa de Riesgos'!$O$28),"")</f>
        <v/>
      </c>
      <c r="AM28" s="28" t="str">
        <f>IF(AND('Mapa de Riesgos'!$Y$29="Media",'Mapa de Riesgos'!$AA$29="Catastrófico"),CONCATENATE("R3C",'Mapa de Riesgos'!$O$29),"")</f>
        <v/>
      </c>
      <c r="AN28" s="54"/>
      <c r="AO28" s="420"/>
      <c r="AP28" s="421"/>
      <c r="AQ28" s="421"/>
      <c r="AR28" s="421"/>
      <c r="AS28" s="421"/>
      <c r="AT28" s="422"/>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row>
    <row r="29" spans="1:76" ht="15" customHeight="1">
      <c r="A29" s="54"/>
      <c r="B29" s="339"/>
      <c r="C29" s="339"/>
      <c r="D29" s="340"/>
      <c r="E29" s="380"/>
      <c r="F29" s="381"/>
      <c r="G29" s="381"/>
      <c r="H29" s="381"/>
      <c r="I29" s="382"/>
      <c r="J29" s="38" t="str">
        <f>IF(AND('Mapa de Riesgos'!$Y$30="Media",'Mapa de Riesgos'!$AA$30="Leve"),CONCATENATE("R4C",'Mapa de Riesgos'!$O$30),"")</f>
        <v/>
      </c>
      <c r="K29" s="39" t="str">
        <f>IF(AND('Mapa de Riesgos'!$Y$31="Media",'Mapa de Riesgos'!$AA$31="Leve"),CONCATENATE("R4C",'Mapa de Riesgos'!$O$31),"")</f>
        <v/>
      </c>
      <c r="L29" s="39" t="str">
        <f>IF(AND('Mapa de Riesgos'!$Y$32="Media",'Mapa de Riesgos'!$AA$32="Leve"),CONCATENATE("R4C",'Mapa de Riesgos'!$O$32),"")</f>
        <v/>
      </c>
      <c r="M29" s="39" t="str">
        <f>IF(AND('Mapa de Riesgos'!$Y$33="Media",'Mapa de Riesgos'!$AA$33="Leve"),CONCATENATE("R4C",'Mapa de Riesgos'!$O$33),"")</f>
        <v/>
      </c>
      <c r="N29" s="39" t="str">
        <f>IF(AND('Mapa de Riesgos'!$Y$34="Media",'Mapa de Riesgos'!$AA$34="Leve"),CONCATENATE("R4C",'Mapa de Riesgos'!$O$34),"")</f>
        <v/>
      </c>
      <c r="O29" s="40" t="str">
        <f>IF(AND('Mapa de Riesgos'!$Y$35="Media",'Mapa de Riesgos'!$AA$35="Leve"),CONCATENATE("R4C",'Mapa de Riesgos'!$O$35),"")</f>
        <v/>
      </c>
      <c r="P29" s="38" t="str">
        <f>IF(AND('Mapa de Riesgos'!$Y$30="Media",'Mapa de Riesgos'!$AA$30="Menor"),CONCATENATE("R4C",'Mapa de Riesgos'!$O$30),"")</f>
        <v/>
      </c>
      <c r="Q29" s="39" t="str">
        <f>IF(AND('Mapa de Riesgos'!$Y$31="Media",'Mapa de Riesgos'!$AA$31="Menor"),CONCATENATE("R4C",'Mapa de Riesgos'!$O$31),"")</f>
        <v/>
      </c>
      <c r="R29" s="39" t="str">
        <f>IF(AND('Mapa de Riesgos'!$Y$32="Media",'Mapa de Riesgos'!$AA$32="Menor"),CONCATENATE("R4C",'Mapa de Riesgos'!$O$32),"")</f>
        <v/>
      </c>
      <c r="S29" s="39" t="str">
        <f>IF(AND('Mapa de Riesgos'!$Y$33="Media",'Mapa de Riesgos'!$AA$33="Menor"),CONCATENATE("R4C",'Mapa de Riesgos'!$O$33),"")</f>
        <v/>
      </c>
      <c r="T29" s="39" t="str">
        <f>IF(AND('Mapa de Riesgos'!$Y$34="Media",'Mapa de Riesgos'!$AA$34="Menor"),CONCATENATE("R4C",'Mapa de Riesgos'!$O$34),"")</f>
        <v/>
      </c>
      <c r="U29" s="40" t="str">
        <f>IF(AND('Mapa de Riesgos'!$Y$35="Media",'Mapa de Riesgos'!$AA$35="Menor"),CONCATENATE("R4C",'Mapa de Riesgos'!$O$35),"")</f>
        <v/>
      </c>
      <c r="V29" s="38" t="str">
        <f>IF(AND('Mapa de Riesgos'!$Y$30="Media",'Mapa de Riesgos'!$AA$30="Moderado"),CONCATENATE("R4C",'Mapa de Riesgos'!$O$30),"")</f>
        <v/>
      </c>
      <c r="W29" s="39" t="str">
        <f>IF(AND('Mapa de Riesgos'!$Y$31="Media",'Mapa de Riesgos'!$AA$31="Moderado"),CONCATENATE("R4C",'Mapa de Riesgos'!$O$31),"")</f>
        <v/>
      </c>
      <c r="X29" s="39" t="str">
        <f>IF(AND('Mapa de Riesgos'!$Y$32="Media",'Mapa de Riesgos'!$AA$32="Moderado"),CONCATENATE("R4C",'Mapa de Riesgos'!$O$32),"")</f>
        <v/>
      </c>
      <c r="Y29" s="39" t="str">
        <f>IF(AND('Mapa de Riesgos'!$Y$33="Media",'Mapa de Riesgos'!$AA$33="Moderado"),CONCATENATE("R4C",'Mapa de Riesgos'!$O$33),"")</f>
        <v/>
      </c>
      <c r="Z29" s="39" t="str">
        <f>IF(AND('Mapa de Riesgos'!$Y$34="Media",'Mapa de Riesgos'!$AA$34="Moderado"),CONCATENATE("R4C",'Mapa de Riesgos'!$O$34),"")</f>
        <v/>
      </c>
      <c r="AA29" s="40" t="str">
        <f>IF(AND('Mapa de Riesgos'!$Y$35="Media",'Mapa de Riesgos'!$AA$35="Moderado"),CONCATENATE("R4C",'Mapa de Riesgos'!$O$35),"")</f>
        <v/>
      </c>
      <c r="AB29" s="23" t="str">
        <f>IF(AND('Mapa de Riesgos'!$Y$30="Media",'Mapa de Riesgos'!$AA$30="Mayor"),CONCATENATE("R4C",'Mapa de Riesgos'!$O$30),"")</f>
        <v/>
      </c>
      <c r="AC29" s="24" t="str">
        <f>IF(AND('Mapa de Riesgos'!$Y$31="Media",'Mapa de Riesgos'!$AA$31="Mayor"),CONCATENATE("R4C",'Mapa de Riesgos'!$O$31),"")</f>
        <v/>
      </c>
      <c r="AD29" s="24" t="str">
        <f>IF(AND('Mapa de Riesgos'!$Y$32="Media",'Mapa de Riesgos'!$AA$32="Mayor"),CONCATENATE("R4C",'Mapa de Riesgos'!$O$32),"")</f>
        <v/>
      </c>
      <c r="AE29" s="24" t="str">
        <f>IF(AND('Mapa de Riesgos'!$Y$33="Media",'Mapa de Riesgos'!$AA$33="Mayor"),CONCATENATE("R4C",'Mapa de Riesgos'!$O$33),"")</f>
        <v/>
      </c>
      <c r="AF29" s="24" t="str">
        <f>IF(AND('Mapa de Riesgos'!$Y$34="Media",'Mapa de Riesgos'!$AA$34="Mayor"),CONCATENATE("R4C",'Mapa de Riesgos'!$O$34),"")</f>
        <v/>
      </c>
      <c r="AG29" s="25" t="str">
        <f>IF(AND('Mapa de Riesgos'!$Y$35="Media",'Mapa de Riesgos'!$AA$35="Mayor"),CONCATENATE("R4C",'Mapa de Riesgos'!$O$35),"")</f>
        <v/>
      </c>
      <c r="AH29" s="26" t="str">
        <f>IF(AND('Mapa de Riesgos'!$Y$30="Media",'Mapa de Riesgos'!$AA$30="Catastrófico"),CONCATENATE("R4C",'Mapa de Riesgos'!$O$30),"")</f>
        <v/>
      </c>
      <c r="AI29" s="27" t="str">
        <f>IF(AND('Mapa de Riesgos'!$Y$31="Media",'Mapa de Riesgos'!$AA$31="Catastrófico"),CONCATENATE("R4C",'Mapa de Riesgos'!$O$31),"")</f>
        <v/>
      </c>
      <c r="AJ29" s="27" t="str">
        <f>IF(AND('Mapa de Riesgos'!$Y$32="Media",'Mapa de Riesgos'!$AA$32="Catastrófico"),CONCATENATE("R4C",'Mapa de Riesgos'!$O$32),"")</f>
        <v/>
      </c>
      <c r="AK29" s="27" t="str">
        <f>IF(AND('Mapa de Riesgos'!$Y$33="Media",'Mapa de Riesgos'!$AA$33="Catastrófico"),CONCATENATE("R4C",'Mapa de Riesgos'!$O$33),"")</f>
        <v/>
      </c>
      <c r="AL29" s="27" t="str">
        <f>IF(AND('Mapa de Riesgos'!$Y$34="Media",'Mapa de Riesgos'!$AA$34="Catastrófico"),CONCATENATE("R4C",'Mapa de Riesgos'!$O$34),"")</f>
        <v/>
      </c>
      <c r="AM29" s="28" t="str">
        <f>IF(AND('Mapa de Riesgos'!$Y$35="Media",'Mapa de Riesgos'!$AA$35="Catastrófico"),CONCATENATE("R4C",'Mapa de Riesgos'!$O$35),"")</f>
        <v/>
      </c>
      <c r="AN29" s="54"/>
      <c r="AO29" s="420"/>
      <c r="AP29" s="421"/>
      <c r="AQ29" s="421"/>
      <c r="AR29" s="421"/>
      <c r="AS29" s="421"/>
      <c r="AT29" s="422"/>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row>
    <row r="30" spans="1:76" ht="15" customHeight="1">
      <c r="A30" s="54"/>
      <c r="B30" s="339"/>
      <c r="C30" s="339"/>
      <c r="D30" s="340"/>
      <c r="E30" s="380"/>
      <c r="F30" s="381"/>
      <c r="G30" s="381"/>
      <c r="H30" s="381"/>
      <c r="I30" s="382"/>
      <c r="J30" s="38" t="str">
        <f>IF(AND('Mapa de Riesgos'!$Y$36="Media",'Mapa de Riesgos'!$AA$36="Leve"),CONCATENATE("R5C",'Mapa de Riesgos'!$O$36),"")</f>
        <v/>
      </c>
      <c r="K30" s="39" t="str">
        <f>IF(AND('Mapa de Riesgos'!$Y$37="Media",'Mapa de Riesgos'!$AA$37="Leve"),CONCATENATE("R5C",'Mapa de Riesgos'!$O$37),"")</f>
        <v/>
      </c>
      <c r="L30" s="39" t="str">
        <f>IF(AND('Mapa de Riesgos'!$Y$38="Media",'Mapa de Riesgos'!$AA$38="Leve"),CONCATENATE("R5C",'Mapa de Riesgos'!$O$38),"")</f>
        <v/>
      </c>
      <c r="M30" s="39" t="str">
        <f>IF(AND('Mapa de Riesgos'!$Y$39="Media",'Mapa de Riesgos'!$AA$39="Leve"),CONCATENATE("R5C",'Mapa de Riesgos'!$O$39),"")</f>
        <v/>
      </c>
      <c r="N30" s="39" t="str">
        <f>IF(AND('Mapa de Riesgos'!$Y$40="Media",'Mapa de Riesgos'!$AA$40="Leve"),CONCATENATE("R5C",'Mapa de Riesgos'!$O$40),"")</f>
        <v/>
      </c>
      <c r="O30" s="40" t="str">
        <f>IF(AND('Mapa de Riesgos'!$Y$41="Media",'Mapa de Riesgos'!$AA$41="Leve"),CONCATENATE("R5C",'Mapa de Riesgos'!$O$41),"")</f>
        <v/>
      </c>
      <c r="P30" s="38" t="str">
        <f>IF(AND('Mapa de Riesgos'!$Y$36="Media",'Mapa de Riesgos'!$AA$36="Menor"),CONCATENATE("R5C",'Mapa de Riesgos'!$O$36),"")</f>
        <v/>
      </c>
      <c r="Q30" s="39" t="str">
        <f>IF(AND('Mapa de Riesgos'!$Y$37="Media",'Mapa de Riesgos'!$AA$37="Menor"),CONCATENATE("R5C",'Mapa de Riesgos'!$O$37),"")</f>
        <v/>
      </c>
      <c r="R30" s="39" t="str">
        <f>IF(AND('Mapa de Riesgos'!$Y$38="Media",'Mapa de Riesgos'!$AA$38="Menor"),CONCATENATE("R5C",'Mapa de Riesgos'!$O$38),"")</f>
        <v/>
      </c>
      <c r="S30" s="39" t="str">
        <f>IF(AND('Mapa de Riesgos'!$Y$39="Media",'Mapa de Riesgos'!$AA$39="Menor"),CONCATENATE("R5C",'Mapa de Riesgos'!$O$39),"")</f>
        <v/>
      </c>
      <c r="T30" s="39" t="str">
        <f>IF(AND('Mapa de Riesgos'!$Y$40="Media",'Mapa de Riesgos'!$AA$40="Menor"),CONCATENATE("R5C",'Mapa de Riesgos'!$O$40),"")</f>
        <v/>
      </c>
      <c r="U30" s="40" t="str">
        <f>IF(AND('Mapa de Riesgos'!$Y$41="Media",'Mapa de Riesgos'!$AA$41="Menor"),CONCATENATE("R5C",'Mapa de Riesgos'!$O$41),"")</f>
        <v/>
      </c>
      <c r="V30" s="38" t="str">
        <f>IF(AND('Mapa de Riesgos'!$Y$36="Media",'Mapa de Riesgos'!$AA$36="Moderado"),CONCATENATE("R5C",'Mapa de Riesgos'!$O$36),"")</f>
        <v/>
      </c>
      <c r="W30" s="39" t="str">
        <f>IF(AND('Mapa de Riesgos'!$Y$37="Media",'Mapa de Riesgos'!$AA$37="Moderado"),CONCATENATE("R5C",'Mapa de Riesgos'!$O$37),"")</f>
        <v/>
      </c>
      <c r="X30" s="39" t="str">
        <f>IF(AND('Mapa de Riesgos'!$Y$38="Media",'Mapa de Riesgos'!$AA$38="Moderado"),CONCATENATE("R5C",'Mapa de Riesgos'!$O$38),"")</f>
        <v/>
      </c>
      <c r="Y30" s="39" t="str">
        <f>IF(AND('Mapa de Riesgos'!$Y$39="Media",'Mapa de Riesgos'!$AA$39="Moderado"),CONCATENATE("R5C",'Mapa de Riesgos'!$O$39),"")</f>
        <v/>
      </c>
      <c r="Z30" s="39" t="str">
        <f>IF(AND('Mapa de Riesgos'!$Y$40="Media",'Mapa de Riesgos'!$AA$40="Moderado"),CONCATENATE("R5C",'Mapa de Riesgos'!$O$40),"")</f>
        <v/>
      </c>
      <c r="AA30" s="40" t="str">
        <f>IF(AND('Mapa de Riesgos'!$Y$41="Media",'Mapa de Riesgos'!$AA$41="Moderado"),CONCATENATE("R5C",'Mapa de Riesgos'!$O$41),"")</f>
        <v/>
      </c>
      <c r="AB30" s="23" t="str">
        <f>IF(AND('Mapa de Riesgos'!$Y$36="Media",'Mapa de Riesgos'!$AA$36="Mayor"),CONCATENATE("R5C",'Mapa de Riesgos'!$O$36),"")</f>
        <v/>
      </c>
      <c r="AC30" s="24" t="str">
        <f>IF(AND('Mapa de Riesgos'!$Y$37="Media",'Mapa de Riesgos'!$AA$37="Mayor"),CONCATENATE("R5C",'Mapa de Riesgos'!$O$37),"")</f>
        <v/>
      </c>
      <c r="AD30" s="24" t="str">
        <f>IF(AND('Mapa de Riesgos'!$Y$38="Media",'Mapa de Riesgos'!$AA$38="Mayor"),CONCATENATE("R5C",'Mapa de Riesgos'!$O$38),"")</f>
        <v/>
      </c>
      <c r="AE30" s="24" t="str">
        <f>IF(AND('Mapa de Riesgos'!$Y$39="Media",'Mapa de Riesgos'!$AA$39="Mayor"),CONCATENATE("R5C",'Mapa de Riesgos'!$O$39),"")</f>
        <v/>
      </c>
      <c r="AF30" s="24" t="str">
        <f>IF(AND('Mapa de Riesgos'!$Y$40="Media",'Mapa de Riesgos'!$AA$40="Mayor"),CONCATENATE("R5C",'Mapa de Riesgos'!$O$40),"")</f>
        <v/>
      </c>
      <c r="AG30" s="25" t="str">
        <f>IF(AND('Mapa de Riesgos'!$Y$41="Media",'Mapa de Riesgos'!$AA$41="Mayor"),CONCATENATE("R5C",'Mapa de Riesgos'!$O$41),"")</f>
        <v/>
      </c>
      <c r="AH30" s="26" t="str">
        <f>IF(AND('Mapa de Riesgos'!$Y$36="Media",'Mapa de Riesgos'!$AA$36="Catastrófico"),CONCATENATE("R5C",'Mapa de Riesgos'!$O$36),"")</f>
        <v/>
      </c>
      <c r="AI30" s="27" t="str">
        <f>IF(AND('Mapa de Riesgos'!$Y$37="Media",'Mapa de Riesgos'!$AA$37="Catastrófico"),CONCATENATE("R5C",'Mapa de Riesgos'!$O$37),"")</f>
        <v/>
      </c>
      <c r="AJ30" s="27" t="str">
        <f>IF(AND('Mapa de Riesgos'!$Y$38="Media",'Mapa de Riesgos'!$AA$38="Catastrófico"),CONCATENATE("R5C",'Mapa de Riesgos'!$O$38),"")</f>
        <v/>
      </c>
      <c r="AK30" s="27" t="str">
        <f>IF(AND('Mapa de Riesgos'!$Y$39="Media",'Mapa de Riesgos'!$AA$39="Catastrófico"),CONCATENATE("R5C",'Mapa de Riesgos'!$O$39),"")</f>
        <v/>
      </c>
      <c r="AL30" s="27" t="str">
        <f>IF(AND('Mapa de Riesgos'!$Y$40="Media",'Mapa de Riesgos'!$AA$40="Catastrófico"),CONCATENATE("R5C",'Mapa de Riesgos'!$O$40),"")</f>
        <v/>
      </c>
      <c r="AM30" s="28" t="str">
        <f>IF(AND('Mapa de Riesgos'!$Y$41="Media",'Mapa de Riesgos'!$AA$41="Catastrófico"),CONCATENATE("R5C",'Mapa de Riesgos'!$O$41),"")</f>
        <v/>
      </c>
      <c r="AN30" s="54"/>
      <c r="AO30" s="420"/>
      <c r="AP30" s="421"/>
      <c r="AQ30" s="421"/>
      <c r="AR30" s="421"/>
      <c r="AS30" s="421"/>
      <c r="AT30" s="422"/>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row>
    <row r="31" spans="1:76" ht="15" customHeight="1">
      <c r="A31" s="54"/>
      <c r="B31" s="339"/>
      <c r="C31" s="339"/>
      <c r="D31" s="340"/>
      <c r="E31" s="380"/>
      <c r="F31" s="381"/>
      <c r="G31" s="381"/>
      <c r="H31" s="381"/>
      <c r="I31" s="382"/>
      <c r="J31" s="38" t="str">
        <f>IF(AND('Mapa de Riesgos'!$Y$42="Media",'Mapa de Riesgos'!$AA$42="Leve"),CONCATENATE("R6C",'Mapa de Riesgos'!$O$42),"")</f>
        <v/>
      </c>
      <c r="K31" s="39" t="str">
        <f>IF(AND('Mapa de Riesgos'!$Y$43="Media",'Mapa de Riesgos'!$AA$43="Leve"),CONCATENATE("R6C",'Mapa de Riesgos'!$O$43),"")</f>
        <v/>
      </c>
      <c r="L31" s="39" t="str">
        <f>IF(AND('Mapa de Riesgos'!$Y$44="Media",'Mapa de Riesgos'!$AA$44="Leve"),CONCATENATE("R6C",'Mapa de Riesgos'!$O$44),"")</f>
        <v/>
      </c>
      <c r="M31" s="39" t="str">
        <f>IF(AND('Mapa de Riesgos'!$Y$45="Media",'Mapa de Riesgos'!$AA$45="Leve"),CONCATENATE("R6C",'Mapa de Riesgos'!$O$45),"")</f>
        <v/>
      </c>
      <c r="N31" s="39" t="str">
        <f>IF(AND('Mapa de Riesgos'!$Y$46="Media",'Mapa de Riesgos'!$AA$46="Leve"),CONCATENATE("R6C",'Mapa de Riesgos'!$O$46),"")</f>
        <v/>
      </c>
      <c r="O31" s="40" t="str">
        <f>IF(AND('Mapa de Riesgos'!$Y$47="Media",'Mapa de Riesgos'!$AA$47="Leve"),CONCATENATE("R6C",'Mapa de Riesgos'!$O$47),"")</f>
        <v/>
      </c>
      <c r="P31" s="38" t="str">
        <f>IF(AND('Mapa de Riesgos'!$Y$42="Media",'Mapa de Riesgos'!$AA$42="Menor"),CONCATENATE("R6C",'Mapa de Riesgos'!$O$42),"")</f>
        <v/>
      </c>
      <c r="Q31" s="39" t="str">
        <f>IF(AND('Mapa de Riesgos'!$Y$43="Media",'Mapa de Riesgos'!$AA$43="Menor"),CONCATENATE("R6C",'Mapa de Riesgos'!$O$43),"")</f>
        <v/>
      </c>
      <c r="R31" s="39" t="str">
        <f>IF(AND('Mapa de Riesgos'!$Y$44="Media",'Mapa de Riesgos'!$AA$44="Menor"),CONCATENATE("R6C",'Mapa de Riesgos'!$O$44),"")</f>
        <v/>
      </c>
      <c r="S31" s="39" t="str">
        <f>IF(AND('Mapa de Riesgos'!$Y$45="Media",'Mapa de Riesgos'!$AA$45="Menor"),CONCATENATE("R6C",'Mapa de Riesgos'!$O$45),"")</f>
        <v/>
      </c>
      <c r="T31" s="39" t="str">
        <f>IF(AND('Mapa de Riesgos'!$Y$46="Media",'Mapa de Riesgos'!$AA$46="Menor"),CONCATENATE("R6C",'Mapa de Riesgos'!$O$46),"")</f>
        <v/>
      </c>
      <c r="U31" s="40" t="str">
        <f>IF(AND('Mapa de Riesgos'!$Y$47="Media",'Mapa de Riesgos'!$AA$47="Menor"),CONCATENATE("R6C",'Mapa de Riesgos'!$O$47),"")</f>
        <v/>
      </c>
      <c r="V31" s="38" t="str">
        <f>IF(AND('Mapa de Riesgos'!$Y$42="Media",'Mapa de Riesgos'!$AA$42="Moderado"),CONCATENATE("R6C",'Mapa de Riesgos'!$O$42),"")</f>
        <v/>
      </c>
      <c r="W31" s="39" t="str">
        <f>IF(AND('Mapa de Riesgos'!$Y$43="Media",'Mapa de Riesgos'!$AA$43="Moderado"),CONCATENATE("R6C",'Mapa de Riesgos'!$O$43),"")</f>
        <v/>
      </c>
      <c r="X31" s="39" t="str">
        <f>IF(AND('Mapa de Riesgos'!$Y$44="Media",'Mapa de Riesgos'!$AA$44="Moderado"),CONCATENATE("R6C",'Mapa de Riesgos'!$O$44),"")</f>
        <v/>
      </c>
      <c r="Y31" s="39" t="str">
        <f>IF(AND('Mapa de Riesgos'!$Y$45="Media",'Mapa de Riesgos'!$AA$45="Moderado"),CONCATENATE("R6C",'Mapa de Riesgos'!$O$45),"")</f>
        <v/>
      </c>
      <c r="Z31" s="39" t="str">
        <f>IF(AND('Mapa de Riesgos'!$Y$46="Media",'Mapa de Riesgos'!$AA$46="Moderado"),CONCATENATE("R6C",'Mapa de Riesgos'!$O$46),"")</f>
        <v/>
      </c>
      <c r="AA31" s="40" t="str">
        <f>IF(AND('Mapa de Riesgos'!$Y$47="Media",'Mapa de Riesgos'!$AA$47="Moderado"),CONCATENATE("R6C",'Mapa de Riesgos'!$O$47),"")</f>
        <v/>
      </c>
      <c r="AB31" s="23" t="str">
        <f>IF(AND('Mapa de Riesgos'!$Y$42="Media",'Mapa de Riesgos'!$AA$42="Mayor"),CONCATENATE("R6C",'Mapa de Riesgos'!$O$42),"")</f>
        <v/>
      </c>
      <c r="AC31" s="24" t="str">
        <f>IF(AND('Mapa de Riesgos'!$Y$43="Media",'Mapa de Riesgos'!$AA$43="Mayor"),CONCATENATE("R6C",'Mapa de Riesgos'!$O$43),"")</f>
        <v/>
      </c>
      <c r="AD31" s="24" t="str">
        <f>IF(AND('Mapa de Riesgos'!$Y$44="Media",'Mapa de Riesgos'!$AA$44="Mayor"),CONCATENATE("R6C",'Mapa de Riesgos'!$O$44),"")</f>
        <v/>
      </c>
      <c r="AE31" s="24" t="str">
        <f>IF(AND('Mapa de Riesgos'!$Y$45="Media",'Mapa de Riesgos'!$AA$45="Mayor"),CONCATENATE("R6C",'Mapa de Riesgos'!$O$45),"")</f>
        <v/>
      </c>
      <c r="AF31" s="24" t="str">
        <f>IF(AND('Mapa de Riesgos'!$Y$46="Media",'Mapa de Riesgos'!$AA$46="Mayor"),CONCATENATE("R6C",'Mapa de Riesgos'!$O$46),"")</f>
        <v/>
      </c>
      <c r="AG31" s="25" t="str">
        <f>IF(AND('Mapa de Riesgos'!$Y$47="Media",'Mapa de Riesgos'!$AA$47="Mayor"),CONCATENATE("R6C",'Mapa de Riesgos'!$O$47),"")</f>
        <v/>
      </c>
      <c r="AH31" s="26" t="str">
        <f>IF(AND('Mapa de Riesgos'!$Y$42="Media",'Mapa de Riesgos'!$AA$42="Catastrófico"),CONCATENATE("R6C",'Mapa de Riesgos'!$O$42),"")</f>
        <v/>
      </c>
      <c r="AI31" s="27" t="str">
        <f>IF(AND('Mapa de Riesgos'!$Y$43="Media",'Mapa de Riesgos'!$AA$43="Catastrófico"),CONCATENATE("R6C",'Mapa de Riesgos'!$O$43),"")</f>
        <v/>
      </c>
      <c r="AJ31" s="27" t="str">
        <f>IF(AND('Mapa de Riesgos'!$Y$44="Media",'Mapa de Riesgos'!$AA$44="Catastrófico"),CONCATENATE("R6C",'Mapa de Riesgos'!$O$44),"")</f>
        <v/>
      </c>
      <c r="AK31" s="27" t="str">
        <f>IF(AND('Mapa de Riesgos'!$Y$45="Media",'Mapa de Riesgos'!$AA$45="Catastrófico"),CONCATENATE("R6C",'Mapa de Riesgos'!$O$45),"")</f>
        <v/>
      </c>
      <c r="AL31" s="27" t="str">
        <f>IF(AND('Mapa de Riesgos'!$Y$46="Media",'Mapa de Riesgos'!$AA$46="Catastrófico"),CONCATENATE("R6C",'Mapa de Riesgos'!$O$46),"")</f>
        <v/>
      </c>
      <c r="AM31" s="28" t="str">
        <f>IF(AND('Mapa de Riesgos'!$Y$47="Media",'Mapa de Riesgos'!$AA$47="Catastrófico"),CONCATENATE("R6C",'Mapa de Riesgos'!$O$47),"")</f>
        <v/>
      </c>
      <c r="AN31" s="54"/>
      <c r="AO31" s="420"/>
      <c r="AP31" s="421"/>
      <c r="AQ31" s="421"/>
      <c r="AR31" s="421"/>
      <c r="AS31" s="421"/>
      <c r="AT31" s="422"/>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row>
    <row r="32" spans="1:76" ht="15" customHeight="1">
      <c r="A32" s="54"/>
      <c r="B32" s="339"/>
      <c r="C32" s="339"/>
      <c r="D32" s="340"/>
      <c r="E32" s="380"/>
      <c r="F32" s="381"/>
      <c r="G32" s="381"/>
      <c r="H32" s="381"/>
      <c r="I32" s="382"/>
      <c r="J32" s="38" t="str">
        <f>IF(AND('Mapa de Riesgos'!$Y$48="Media",'Mapa de Riesgos'!$AA$48="Leve"),CONCATENATE("R7C",'Mapa de Riesgos'!$O$48),"")</f>
        <v/>
      </c>
      <c r="K32" s="39" t="str">
        <f>IF(AND('Mapa de Riesgos'!$Y$49="Media",'Mapa de Riesgos'!$AA$49="Leve"),CONCATENATE("R7C",'Mapa de Riesgos'!$O$49),"")</f>
        <v/>
      </c>
      <c r="L32" s="39" t="str">
        <f>IF(AND('Mapa de Riesgos'!$Y$50="Media",'Mapa de Riesgos'!$AA$50="Leve"),CONCATENATE("R7C",'Mapa de Riesgos'!$O$50),"")</f>
        <v/>
      </c>
      <c r="M32" s="39" t="str">
        <f>IF(AND('Mapa de Riesgos'!$Y$51="Media",'Mapa de Riesgos'!$AA$51="Leve"),CONCATENATE("R7C",'Mapa de Riesgos'!$O$51),"")</f>
        <v/>
      </c>
      <c r="N32" s="39" t="str">
        <f>IF(AND('Mapa de Riesgos'!$Y$52="Media",'Mapa de Riesgos'!$AA$52="Leve"),CONCATENATE("R7C",'Mapa de Riesgos'!$O$52),"")</f>
        <v/>
      </c>
      <c r="O32" s="40" t="str">
        <f>IF(AND('Mapa de Riesgos'!$Y$53="Media",'Mapa de Riesgos'!$AA$53="Leve"),CONCATENATE("R7C",'Mapa de Riesgos'!$O$53),"")</f>
        <v/>
      </c>
      <c r="P32" s="38" t="str">
        <f>IF(AND('Mapa de Riesgos'!$Y$48="Media",'Mapa de Riesgos'!$AA$48="Menor"),CONCATENATE("R7C",'Mapa de Riesgos'!$O$48),"")</f>
        <v/>
      </c>
      <c r="Q32" s="39" t="str">
        <f>IF(AND('Mapa de Riesgos'!$Y$49="Media",'Mapa de Riesgos'!$AA$49="Menor"),CONCATENATE("R7C",'Mapa de Riesgos'!$O$49),"")</f>
        <v/>
      </c>
      <c r="R32" s="39" t="str">
        <f>IF(AND('Mapa de Riesgos'!$Y$50="Media",'Mapa de Riesgos'!$AA$50="Menor"),CONCATENATE("R7C",'Mapa de Riesgos'!$O$50),"")</f>
        <v/>
      </c>
      <c r="S32" s="39" t="str">
        <f>IF(AND('Mapa de Riesgos'!$Y$51="Media",'Mapa de Riesgos'!$AA$51="Menor"),CONCATENATE("R7C",'Mapa de Riesgos'!$O$51),"")</f>
        <v/>
      </c>
      <c r="T32" s="39" t="str">
        <f>IF(AND('Mapa de Riesgos'!$Y$52="Media",'Mapa de Riesgos'!$AA$52="Menor"),CONCATENATE("R7C",'Mapa de Riesgos'!$O$52),"")</f>
        <v/>
      </c>
      <c r="U32" s="40" t="str">
        <f>IF(AND('Mapa de Riesgos'!$Y$53="Media",'Mapa de Riesgos'!$AA$53="Menor"),CONCATENATE("R7C",'Mapa de Riesgos'!$O$53),"")</f>
        <v/>
      </c>
      <c r="V32" s="38" t="str">
        <f>IF(AND('Mapa de Riesgos'!$Y$48="Media",'Mapa de Riesgos'!$AA$48="Moderado"),CONCATENATE("R7C",'Mapa de Riesgos'!$O$48),"")</f>
        <v/>
      </c>
      <c r="W32" s="39" t="str">
        <f>IF(AND('Mapa de Riesgos'!$Y$49="Media",'Mapa de Riesgos'!$AA$49="Moderado"),CONCATENATE("R7C",'Mapa de Riesgos'!$O$49),"")</f>
        <v/>
      </c>
      <c r="X32" s="39" t="str">
        <f>IF(AND('Mapa de Riesgos'!$Y$50="Media",'Mapa de Riesgos'!$AA$50="Moderado"),CONCATENATE("R7C",'Mapa de Riesgos'!$O$50),"")</f>
        <v/>
      </c>
      <c r="Y32" s="39" t="str">
        <f>IF(AND('Mapa de Riesgos'!$Y$51="Media",'Mapa de Riesgos'!$AA$51="Moderado"),CONCATENATE("R7C",'Mapa de Riesgos'!$O$51),"")</f>
        <v/>
      </c>
      <c r="Z32" s="39" t="str">
        <f>IF(AND('Mapa de Riesgos'!$Y$52="Media",'Mapa de Riesgos'!$AA$52="Moderado"),CONCATENATE("R7C",'Mapa de Riesgos'!$O$52),"")</f>
        <v/>
      </c>
      <c r="AA32" s="40" t="str">
        <f>IF(AND('Mapa de Riesgos'!$Y$53="Media",'Mapa de Riesgos'!$AA$53="Moderado"),CONCATENATE("R7C",'Mapa de Riesgos'!$O$53),"")</f>
        <v/>
      </c>
      <c r="AB32" s="23" t="str">
        <f>IF(AND('Mapa de Riesgos'!$Y$48="Media",'Mapa de Riesgos'!$AA$48="Mayor"),CONCATENATE("R7C",'Mapa de Riesgos'!$O$48),"")</f>
        <v/>
      </c>
      <c r="AC32" s="24" t="str">
        <f>IF(AND('Mapa de Riesgos'!$Y$49="Media",'Mapa de Riesgos'!$AA$49="Mayor"),CONCATENATE("R7C",'Mapa de Riesgos'!$O$49),"")</f>
        <v/>
      </c>
      <c r="AD32" s="24" t="str">
        <f>IF(AND('Mapa de Riesgos'!$Y$50="Media",'Mapa de Riesgos'!$AA$50="Mayor"),CONCATENATE("R7C",'Mapa de Riesgos'!$O$50),"")</f>
        <v/>
      </c>
      <c r="AE32" s="24" t="str">
        <f>IF(AND('Mapa de Riesgos'!$Y$51="Media",'Mapa de Riesgos'!$AA$51="Mayor"),CONCATENATE("R7C",'Mapa de Riesgos'!$O$51),"")</f>
        <v/>
      </c>
      <c r="AF32" s="24" t="str">
        <f>IF(AND('Mapa de Riesgos'!$Y$52="Media",'Mapa de Riesgos'!$AA$52="Mayor"),CONCATENATE("R7C",'Mapa de Riesgos'!$O$52),"")</f>
        <v/>
      </c>
      <c r="AG32" s="25" t="str">
        <f>IF(AND('Mapa de Riesgos'!$Y$53="Media",'Mapa de Riesgos'!$AA$53="Mayor"),CONCATENATE("R7C",'Mapa de Riesgos'!$O$53),"")</f>
        <v/>
      </c>
      <c r="AH32" s="26" t="str">
        <f>IF(AND('Mapa de Riesgos'!$Y$48="Media",'Mapa de Riesgos'!$AA$48="Catastrófico"),CONCATENATE("R7C",'Mapa de Riesgos'!$O$48),"")</f>
        <v/>
      </c>
      <c r="AI32" s="27" t="str">
        <f>IF(AND('Mapa de Riesgos'!$Y$49="Media",'Mapa de Riesgos'!$AA$49="Catastrófico"),CONCATENATE("R7C",'Mapa de Riesgos'!$O$49),"")</f>
        <v/>
      </c>
      <c r="AJ32" s="27" t="str">
        <f>IF(AND('Mapa de Riesgos'!$Y$50="Media",'Mapa de Riesgos'!$AA$50="Catastrófico"),CONCATENATE("R7C",'Mapa de Riesgos'!$O$50),"")</f>
        <v/>
      </c>
      <c r="AK32" s="27" t="str">
        <f>IF(AND('Mapa de Riesgos'!$Y$51="Media",'Mapa de Riesgos'!$AA$51="Catastrófico"),CONCATENATE("R7C",'Mapa de Riesgos'!$O$51),"")</f>
        <v/>
      </c>
      <c r="AL32" s="27" t="str">
        <f>IF(AND('Mapa de Riesgos'!$Y$52="Media",'Mapa de Riesgos'!$AA$52="Catastrófico"),CONCATENATE("R7C",'Mapa de Riesgos'!$O$52),"")</f>
        <v/>
      </c>
      <c r="AM32" s="28" t="str">
        <f>IF(AND('Mapa de Riesgos'!$Y$53="Media",'Mapa de Riesgos'!$AA$53="Catastrófico"),CONCATENATE("R7C",'Mapa de Riesgos'!$O$53),"")</f>
        <v/>
      </c>
      <c r="AN32" s="54"/>
      <c r="AO32" s="420"/>
      <c r="AP32" s="421"/>
      <c r="AQ32" s="421"/>
      <c r="AR32" s="421"/>
      <c r="AS32" s="421"/>
      <c r="AT32" s="422"/>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row>
    <row r="33" spans="1:80" ht="15" customHeight="1">
      <c r="A33" s="54"/>
      <c r="B33" s="339"/>
      <c r="C33" s="339"/>
      <c r="D33" s="340"/>
      <c r="E33" s="380"/>
      <c r="F33" s="381"/>
      <c r="G33" s="381"/>
      <c r="H33" s="381"/>
      <c r="I33" s="382"/>
      <c r="J33" s="38" t="str">
        <f>IF(AND('Mapa de Riesgos'!$Y$54="Media",'Mapa de Riesgos'!$AA$54="Leve"),CONCATENATE("R8C",'Mapa de Riesgos'!$O$54),"")</f>
        <v/>
      </c>
      <c r="K33" s="39" t="str">
        <f>IF(AND('Mapa de Riesgos'!$Y$55="Media",'Mapa de Riesgos'!$AA$55="Leve"),CONCATENATE("R8C",'Mapa de Riesgos'!$O$55),"")</f>
        <v/>
      </c>
      <c r="L33" s="39" t="str">
        <f>IF(AND('Mapa de Riesgos'!$Y$56="Media",'Mapa de Riesgos'!$AA$56="Leve"),CONCATENATE("R8C",'Mapa de Riesgos'!$O$56),"")</f>
        <v/>
      </c>
      <c r="M33" s="39" t="str">
        <f>IF(AND('Mapa de Riesgos'!$Y$57="Media",'Mapa de Riesgos'!$AA$57="Leve"),CONCATENATE("R8C",'Mapa de Riesgos'!$O$57),"")</f>
        <v/>
      </c>
      <c r="N33" s="39" t="str">
        <f>IF(AND('Mapa de Riesgos'!$Y$58="Media",'Mapa de Riesgos'!$AA$58="Leve"),CONCATENATE("R8C",'Mapa de Riesgos'!$O$58),"")</f>
        <v/>
      </c>
      <c r="O33" s="40" t="str">
        <f>IF(AND('Mapa de Riesgos'!$Y$59="Media",'Mapa de Riesgos'!$AA$59="Leve"),CONCATENATE("R8C",'Mapa de Riesgos'!$O$59),"")</f>
        <v/>
      </c>
      <c r="P33" s="38" t="str">
        <f>IF(AND('Mapa de Riesgos'!$Y$54="Media",'Mapa de Riesgos'!$AA$54="Menor"),CONCATENATE("R8C",'Mapa de Riesgos'!$O$54),"")</f>
        <v/>
      </c>
      <c r="Q33" s="39" t="str">
        <f>IF(AND('Mapa de Riesgos'!$Y$55="Media",'Mapa de Riesgos'!$AA$55="Menor"),CONCATENATE("R8C",'Mapa de Riesgos'!$O$55),"")</f>
        <v/>
      </c>
      <c r="R33" s="39" t="str">
        <f>IF(AND('Mapa de Riesgos'!$Y$56="Media",'Mapa de Riesgos'!$AA$56="Menor"),CONCATENATE("R8C",'Mapa de Riesgos'!$O$56),"")</f>
        <v/>
      </c>
      <c r="S33" s="39" t="str">
        <f>IF(AND('Mapa de Riesgos'!$Y$57="Media",'Mapa de Riesgos'!$AA$57="Menor"),CONCATENATE("R8C",'Mapa de Riesgos'!$O$57),"")</f>
        <v/>
      </c>
      <c r="T33" s="39" t="str">
        <f>IF(AND('Mapa de Riesgos'!$Y$58="Media",'Mapa de Riesgos'!$AA$58="Menor"),CONCATENATE("R8C",'Mapa de Riesgos'!$O$58),"")</f>
        <v/>
      </c>
      <c r="U33" s="40" t="str">
        <f>IF(AND('Mapa de Riesgos'!$Y$59="Media",'Mapa de Riesgos'!$AA$59="Menor"),CONCATENATE("R8C",'Mapa de Riesgos'!$O$59),"")</f>
        <v/>
      </c>
      <c r="V33" s="38" t="str">
        <f>IF(AND('Mapa de Riesgos'!$Y$54="Media",'Mapa de Riesgos'!$AA$54="Moderado"),CONCATENATE("R8C",'Mapa de Riesgos'!$O$54),"")</f>
        <v/>
      </c>
      <c r="W33" s="39" t="str">
        <f>IF(AND('Mapa de Riesgos'!$Y$55="Media",'Mapa de Riesgos'!$AA$55="Moderado"),CONCATENATE("R8C",'Mapa de Riesgos'!$O$55),"")</f>
        <v/>
      </c>
      <c r="X33" s="39" t="str">
        <f>IF(AND('Mapa de Riesgos'!$Y$56="Media",'Mapa de Riesgos'!$AA$56="Moderado"),CONCATENATE("R8C",'Mapa de Riesgos'!$O$56),"")</f>
        <v/>
      </c>
      <c r="Y33" s="39" t="str">
        <f>IF(AND('Mapa de Riesgos'!$Y$57="Media",'Mapa de Riesgos'!$AA$57="Moderado"),CONCATENATE("R8C",'Mapa de Riesgos'!$O$57),"")</f>
        <v/>
      </c>
      <c r="Z33" s="39" t="str">
        <f>IF(AND('Mapa de Riesgos'!$Y$58="Media",'Mapa de Riesgos'!$AA$58="Moderado"),CONCATENATE("R8C",'Mapa de Riesgos'!$O$58),"")</f>
        <v/>
      </c>
      <c r="AA33" s="40" t="str">
        <f>IF(AND('Mapa de Riesgos'!$Y$59="Media",'Mapa de Riesgos'!$AA$59="Moderado"),CONCATENATE("R8C",'Mapa de Riesgos'!$O$59),"")</f>
        <v/>
      </c>
      <c r="AB33" s="23" t="str">
        <f>IF(AND('Mapa de Riesgos'!$Y$54="Media",'Mapa de Riesgos'!$AA$54="Mayor"),CONCATENATE("R8C",'Mapa de Riesgos'!$O$54),"")</f>
        <v/>
      </c>
      <c r="AC33" s="24" t="str">
        <f>IF(AND('Mapa de Riesgos'!$Y$55="Media",'Mapa de Riesgos'!$AA$55="Mayor"),CONCATENATE("R8C",'Mapa de Riesgos'!$O$55),"")</f>
        <v/>
      </c>
      <c r="AD33" s="24" t="str">
        <f>IF(AND('Mapa de Riesgos'!$Y$56="Media",'Mapa de Riesgos'!$AA$56="Mayor"),CONCATENATE("R8C",'Mapa de Riesgos'!$O$56),"")</f>
        <v/>
      </c>
      <c r="AE33" s="24" t="str">
        <f>IF(AND('Mapa de Riesgos'!$Y$57="Media",'Mapa de Riesgos'!$AA$57="Mayor"),CONCATENATE("R8C",'Mapa de Riesgos'!$O$57),"")</f>
        <v/>
      </c>
      <c r="AF33" s="24" t="str">
        <f>IF(AND('Mapa de Riesgos'!$Y$58="Media",'Mapa de Riesgos'!$AA$58="Mayor"),CONCATENATE("R8C",'Mapa de Riesgos'!$O$58),"")</f>
        <v/>
      </c>
      <c r="AG33" s="25" t="str">
        <f>IF(AND('Mapa de Riesgos'!$Y$59="Media",'Mapa de Riesgos'!$AA$59="Mayor"),CONCATENATE("R8C",'Mapa de Riesgos'!$O$59),"")</f>
        <v/>
      </c>
      <c r="AH33" s="26" t="str">
        <f>IF(AND('Mapa de Riesgos'!$Y$54="Media",'Mapa de Riesgos'!$AA$54="Catastrófico"),CONCATENATE("R8C",'Mapa de Riesgos'!$O$54),"")</f>
        <v/>
      </c>
      <c r="AI33" s="27" t="str">
        <f>IF(AND('Mapa de Riesgos'!$Y$55="Media",'Mapa de Riesgos'!$AA$55="Catastrófico"),CONCATENATE("R8C",'Mapa de Riesgos'!$O$55),"")</f>
        <v/>
      </c>
      <c r="AJ33" s="27" t="str">
        <f>IF(AND('Mapa de Riesgos'!$Y$56="Media",'Mapa de Riesgos'!$AA$56="Catastrófico"),CONCATENATE("R8C",'Mapa de Riesgos'!$O$56),"")</f>
        <v/>
      </c>
      <c r="AK33" s="27" t="str">
        <f>IF(AND('Mapa de Riesgos'!$Y$57="Media",'Mapa de Riesgos'!$AA$57="Catastrófico"),CONCATENATE("R8C",'Mapa de Riesgos'!$O$57),"")</f>
        <v/>
      </c>
      <c r="AL33" s="27" t="str">
        <f>IF(AND('Mapa de Riesgos'!$Y$58="Media",'Mapa de Riesgos'!$AA$58="Catastrófico"),CONCATENATE("R8C",'Mapa de Riesgos'!$O$58),"")</f>
        <v/>
      </c>
      <c r="AM33" s="28" t="str">
        <f>IF(AND('Mapa de Riesgos'!$Y$59="Media",'Mapa de Riesgos'!$AA$59="Catastrófico"),CONCATENATE("R8C",'Mapa de Riesgos'!$O$59),"")</f>
        <v/>
      </c>
      <c r="AN33" s="54"/>
      <c r="AO33" s="420"/>
      <c r="AP33" s="421"/>
      <c r="AQ33" s="421"/>
      <c r="AR33" s="421"/>
      <c r="AS33" s="421"/>
      <c r="AT33" s="422"/>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row>
    <row r="34" spans="1:80" ht="15" customHeight="1">
      <c r="A34" s="54"/>
      <c r="B34" s="339"/>
      <c r="C34" s="339"/>
      <c r="D34" s="340"/>
      <c r="E34" s="380"/>
      <c r="F34" s="381"/>
      <c r="G34" s="381"/>
      <c r="H34" s="381"/>
      <c r="I34" s="382"/>
      <c r="J34" s="38" t="str">
        <f>IF(AND('Mapa de Riesgos'!$Y$60="Media",'Mapa de Riesgos'!$AA$60="Leve"),CONCATENATE("R9C",'Mapa de Riesgos'!$O$60),"")</f>
        <v/>
      </c>
      <c r="K34" s="39" t="str">
        <f>IF(AND('Mapa de Riesgos'!$Y$61="Media",'Mapa de Riesgos'!$AA$61="Leve"),CONCATENATE("R9C",'Mapa de Riesgos'!$O$61),"")</f>
        <v/>
      </c>
      <c r="L34" s="39" t="str">
        <f>IF(AND('Mapa de Riesgos'!$Y$62="Media",'Mapa de Riesgos'!$AA$62="Leve"),CONCATENATE("R9C",'Mapa de Riesgos'!$O$62),"")</f>
        <v/>
      </c>
      <c r="M34" s="39" t="str">
        <f>IF(AND('Mapa de Riesgos'!$Y$63="Media",'Mapa de Riesgos'!$AA$63="Leve"),CONCATENATE("R9C",'Mapa de Riesgos'!$O$63),"")</f>
        <v/>
      </c>
      <c r="N34" s="39" t="str">
        <f>IF(AND('Mapa de Riesgos'!$Y$64="Media",'Mapa de Riesgos'!$AA$64="Leve"),CONCATENATE("R9C",'Mapa de Riesgos'!$O$64),"")</f>
        <v/>
      </c>
      <c r="O34" s="40" t="str">
        <f>IF(AND('Mapa de Riesgos'!$Y$65="Media",'Mapa de Riesgos'!$AA$65="Leve"),CONCATENATE("R9C",'Mapa de Riesgos'!$O$65),"")</f>
        <v/>
      </c>
      <c r="P34" s="38" t="str">
        <f>IF(AND('Mapa de Riesgos'!$Y$60="Media",'Mapa de Riesgos'!$AA$60="Menor"),CONCATENATE("R9C",'Mapa de Riesgos'!$O$60),"")</f>
        <v/>
      </c>
      <c r="Q34" s="39" t="str">
        <f>IF(AND('Mapa de Riesgos'!$Y$61="Media",'Mapa de Riesgos'!$AA$61="Menor"),CONCATENATE("R9C",'Mapa de Riesgos'!$O$61),"")</f>
        <v/>
      </c>
      <c r="R34" s="39" t="str">
        <f>IF(AND('Mapa de Riesgos'!$Y$62="Media",'Mapa de Riesgos'!$AA$62="Menor"),CONCATENATE("R9C",'Mapa de Riesgos'!$O$62),"")</f>
        <v/>
      </c>
      <c r="S34" s="39" t="str">
        <f>IF(AND('Mapa de Riesgos'!$Y$63="Media",'Mapa de Riesgos'!$AA$63="Menor"),CONCATENATE("R9C",'Mapa de Riesgos'!$O$63),"")</f>
        <v/>
      </c>
      <c r="T34" s="39" t="str">
        <f>IF(AND('Mapa de Riesgos'!$Y$64="Media",'Mapa de Riesgos'!$AA$64="Menor"),CONCATENATE("R9C",'Mapa de Riesgos'!$O$64),"")</f>
        <v/>
      </c>
      <c r="U34" s="40" t="str">
        <f>IF(AND('Mapa de Riesgos'!$Y$65="Media",'Mapa de Riesgos'!$AA$65="Menor"),CONCATENATE("R9C",'Mapa de Riesgos'!$O$65),"")</f>
        <v/>
      </c>
      <c r="V34" s="38" t="str">
        <f>IF(AND('Mapa de Riesgos'!$Y$60="Media",'Mapa de Riesgos'!$AA$60="Moderado"),CONCATENATE("R9C",'Mapa de Riesgos'!$O$60),"")</f>
        <v/>
      </c>
      <c r="W34" s="39" t="str">
        <f>IF(AND('Mapa de Riesgos'!$Y$61="Media",'Mapa de Riesgos'!$AA$61="Moderado"),CONCATENATE("R9C",'Mapa de Riesgos'!$O$61),"")</f>
        <v/>
      </c>
      <c r="X34" s="39" t="str">
        <f>IF(AND('Mapa de Riesgos'!$Y$62="Media",'Mapa de Riesgos'!$AA$62="Moderado"),CONCATENATE("R9C",'Mapa de Riesgos'!$O$62),"")</f>
        <v/>
      </c>
      <c r="Y34" s="39" t="str">
        <f>IF(AND('Mapa de Riesgos'!$Y$63="Media",'Mapa de Riesgos'!$AA$63="Moderado"),CONCATENATE("R9C",'Mapa de Riesgos'!$O$63),"")</f>
        <v/>
      </c>
      <c r="Z34" s="39" t="str">
        <f>IF(AND('Mapa de Riesgos'!$Y$64="Media",'Mapa de Riesgos'!$AA$64="Moderado"),CONCATENATE("R9C",'Mapa de Riesgos'!$O$64),"")</f>
        <v/>
      </c>
      <c r="AA34" s="40" t="str">
        <f>IF(AND('Mapa de Riesgos'!$Y$65="Media",'Mapa de Riesgos'!$AA$65="Moderado"),CONCATENATE("R9C",'Mapa de Riesgos'!$O$65),"")</f>
        <v/>
      </c>
      <c r="AB34" s="23" t="str">
        <f>IF(AND('Mapa de Riesgos'!$Y$60="Media",'Mapa de Riesgos'!$AA$60="Mayor"),CONCATENATE("R9C",'Mapa de Riesgos'!$O$60),"")</f>
        <v/>
      </c>
      <c r="AC34" s="24" t="str">
        <f>IF(AND('Mapa de Riesgos'!$Y$61="Media",'Mapa de Riesgos'!$AA$61="Mayor"),CONCATENATE("R9C",'Mapa de Riesgos'!$O$61),"")</f>
        <v/>
      </c>
      <c r="AD34" s="24" t="str">
        <f>IF(AND('Mapa de Riesgos'!$Y$62="Media",'Mapa de Riesgos'!$AA$62="Mayor"),CONCATENATE("R9C",'Mapa de Riesgos'!$O$62),"")</f>
        <v/>
      </c>
      <c r="AE34" s="24" t="str">
        <f>IF(AND('Mapa de Riesgos'!$Y$63="Media",'Mapa de Riesgos'!$AA$63="Mayor"),CONCATENATE("R9C",'Mapa de Riesgos'!$O$63),"")</f>
        <v/>
      </c>
      <c r="AF34" s="24" t="str">
        <f>IF(AND('Mapa de Riesgos'!$Y$64="Media",'Mapa de Riesgos'!$AA$64="Mayor"),CONCATENATE("R9C",'Mapa de Riesgos'!$O$64),"")</f>
        <v/>
      </c>
      <c r="AG34" s="25" t="str">
        <f>IF(AND('Mapa de Riesgos'!$Y$65="Media",'Mapa de Riesgos'!$AA$65="Mayor"),CONCATENATE("R9C",'Mapa de Riesgos'!$O$65),"")</f>
        <v/>
      </c>
      <c r="AH34" s="26" t="str">
        <f>IF(AND('Mapa de Riesgos'!$Y$60="Media",'Mapa de Riesgos'!$AA$60="Catastrófico"),CONCATENATE("R9C",'Mapa de Riesgos'!$O$60),"")</f>
        <v/>
      </c>
      <c r="AI34" s="27" t="str">
        <f>IF(AND('Mapa de Riesgos'!$Y$61="Media",'Mapa de Riesgos'!$AA$61="Catastrófico"),CONCATENATE("R9C",'Mapa de Riesgos'!$O$61),"")</f>
        <v/>
      </c>
      <c r="AJ34" s="27" t="str">
        <f>IF(AND('Mapa de Riesgos'!$Y$62="Media",'Mapa de Riesgos'!$AA$62="Catastrófico"),CONCATENATE("R9C",'Mapa de Riesgos'!$O$62),"")</f>
        <v/>
      </c>
      <c r="AK34" s="27" t="str">
        <f>IF(AND('Mapa de Riesgos'!$Y$63="Media",'Mapa de Riesgos'!$AA$63="Catastrófico"),CONCATENATE("R9C",'Mapa de Riesgos'!$O$63),"")</f>
        <v/>
      </c>
      <c r="AL34" s="27" t="str">
        <f>IF(AND('Mapa de Riesgos'!$Y$64="Media",'Mapa de Riesgos'!$AA$64="Catastrófico"),CONCATENATE("R9C",'Mapa de Riesgos'!$O$64),"")</f>
        <v/>
      </c>
      <c r="AM34" s="28" t="str">
        <f>IF(AND('Mapa de Riesgos'!$Y$65="Media",'Mapa de Riesgos'!$AA$65="Catastrófico"),CONCATENATE("R9C",'Mapa de Riesgos'!$O$65),"")</f>
        <v/>
      </c>
      <c r="AN34" s="54"/>
      <c r="AO34" s="420"/>
      <c r="AP34" s="421"/>
      <c r="AQ34" s="421"/>
      <c r="AR34" s="421"/>
      <c r="AS34" s="421"/>
      <c r="AT34" s="422"/>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row>
    <row r="35" spans="1:80" ht="15.75" customHeight="1" thickBot="1">
      <c r="A35" s="54"/>
      <c r="B35" s="339"/>
      <c r="C35" s="339"/>
      <c r="D35" s="340"/>
      <c r="E35" s="383"/>
      <c r="F35" s="384"/>
      <c r="G35" s="384"/>
      <c r="H35" s="384"/>
      <c r="I35" s="385"/>
      <c r="J35" s="38" t="str">
        <f>IF(AND('Mapa de Riesgos'!$Y$66="Media",'Mapa de Riesgos'!$AA$66="Leve"),CONCATENATE("R10C",'Mapa de Riesgos'!$O$66),"")</f>
        <v/>
      </c>
      <c r="K35" s="39" t="str">
        <f>IF(AND('Mapa de Riesgos'!$Y$67="Media",'Mapa de Riesgos'!$AA$67="Leve"),CONCATENATE("R10C",'Mapa de Riesgos'!$O$67),"")</f>
        <v/>
      </c>
      <c r="L35" s="39" t="str">
        <f>IF(AND('Mapa de Riesgos'!$Y$68="Media",'Mapa de Riesgos'!$AA$68="Leve"),CONCATENATE("R10C",'Mapa de Riesgos'!$O$68),"")</f>
        <v/>
      </c>
      <c r="M35" s="39" t="str">
        <f>IF(AND('Mapa de Riesgos'!$Y$69="Media",'Mapa de Riesgos'!$AA$69="Leve"),CONCATENATE("R10C",'Mapa de Riesgos'!$O$69),"")</f>
        <v/>
      </c>
      <c r="N35" s="39" t="str">
        <f>IF(AND('Mapa de Riesgos'!$Y$70="Media",'Mapa de Riesgos'!$AA$70="Leve"),CONCATENATE("R10C",'Mapa de Riesgos'!$O$70),"")</f>
        <v/>
      </c>
      <c r="O35" s="40" t="str">
        <f>IF(AND('Mapa de Riesgos'!$Y$71="Media",'Mapa de Riesgos'!$AA$71="Leve"),CONCATENATE("R10C",'Mapa de Riesgos'!$O$71),"")</f>
        <v/>
      </c>
      <c r="P35" s="38" t="str">
        <f>IF(AND('Mapa de Riesgos'!$Y$66="Media",'Mapa de Riesgos'!$AA$66="Menor"),CONCATENATE("R10C",'Mapa de Riesgos'!$O$66),"")</f>
        <v/>
      </c>
      <c r="Q35" s="39" t="str">
        <f>IF(AND('Mapa de Riesgos'!$Y$67="Media",'Mapa de Riesgos'!$AA$67="Menor"),CONCATENATE("R10C",'Mapa de Riesgos'!$O$67),"")</f>
        <v/>
      </c>
      <c r="R35" s="39" t="str">
        <f>IF(AND('Mapa de Riesgos'!$Y$68="Media",'Mapa de Riesgos'!$AA$68="Menor"),CONCATENATE("R10C",'Mapa de Riesgos'!$O$68),"")</f>
        <v/>
      </c>
      <c r="S35" s="39" t="str">
        <f>IF(AND('Mapa de Riesgos'!$Y$69="Media",'Mapa de Riesgos'!$AA$69="Menor"),CONCATENATE("R10C",'Mapa de Riesgos'!$O$69),"")</f>
        <v/>
      </c>
      <c r="T35" s="39" t="str">
        <f>IF(AND('Mapa de Riesgos'!$Y$70="Media",'Mapa de Riesgos'!$AA$70="Menor"),CONCATENATE("R10C",'Mapa de Riesgos'!$O$70),"")</f>
        <v/>
      </c>
      <c r="U35" s="40" t="str">
        <f>IF(AND('Mapa de Riesgos'!$Y$71="Media",'Mapa de Riesgos'!$AA$71="Menor"),CONCATENATE("R10C",'Mapa de Riesgos'!$O$71),"")</f>
        <v/>
      </c>
      <c r="V35" s="38" t="str">
        <f>IF(AND('Mapa de Riesgos'!$Y$66="Media",'Mapa de Riesgos'!$AA$66="Moderado"),CONCATENATE("R10C",'Mapa de Riesgos'!$O$66),"")</f>
        <v/>
      </c>
      <c r="W35" s="39" t="str">
        <f>IF(AND('Mapa de Riesgos'!$Y$67="Media",'Mapa de Riesgos'!$AA$67="Moderado"),CONCATENATE("R10C",'Mapa de Riesgos'!$O$67),"")</f>
        <v/>
      </c>
      <c r="X35" s="39" t="str">
        <f>IF(AND('Mapa de Riesgos'!$Y$68="Media",'Mapa de Riesgos'!$AA$68="Moderado"),CONCATENATE("R10C",'Mapa de Riesgos'!$O$68),"")</f>
        <v/>
      </c>
      <c r="Y35" s="39" t="str">
        <f>IF(AND('Mapa de Riesgos'!$Y$69="Media",'Mapa de Riesgos'!$AA$69="Moderado"),CONCATENATE("R10C",'Mapa de Riesgos'!$O$69),"")</f>
        <v/>
      </c>
      <c r="Z35" s="39" t="str">
        <f>IF(AND('Mapa de Riesgos'!$Y$70="Media",'Mapa de Riesgos'!$AA$70="Moderado"),CONCATENATE("R10C",'Mapa de Riesgos'!$O$70),"")</f>
        <v/>
      </c>
      <c r="AA35" s="40" t="str">
        <f>IF(AND('Mapa de Riesgos'!$Y$71="Media",'Mapa de Riesgos'!$AA$71="Moderado"),CONCATENATE("R10C",'Mapa de Riesgos'!$O$71),"")</f>
        <v/>
      </c>
      <c r="AB35" s="29" t="str">
        <f>IF(AND('Mapa de Riesgos'!$Y$66="Media",'Mapa de Riesgos'!$AA$66="Mayor"),CONCATENATE("R10C",'Mapa de Riesgos'!$O$66),"")</f>
        <v/>
      </c>
      <c r="AC35" s="30" t="str">
        <f>IF(AND('Mapa de Riesgos'!$Y$67="Media",'Mapa de Riesgos'!$AA$67="Mayor"),CONCATENATE("R10C",'Mapa de Riesgos'!$O$67),"")</f>
        <v/>
      </c>
      <c r="AD35" s="30" t="str">
        <f>IF(AND('Mapa de Riesgos'!$Y$68="Media",'Mapa de Riesgos'!$AA$68="Mayor"),CONCATENATE("R10C",'Mapa de Riesgos'!$O$68),"")</f>
        <v/>
      </c>
      <c r="AE35" s="30" t="str">
        <f>IF(AND('Mapa de Riesgos'!$Y$69="Media",'Mapa de Riesgos'!$AA$69="Mayor"),CONCATENATE("R10C",'Mapa de Riesgos'!$O$69),"")</f>
        <v/>
      </c>
      <c r="AF35" s="30" t="str">
        <f>IF(AND('Mapa de Riesgos'!$Y$70="Media",'Mapa de Riesgos'!$AA$70="Mayor"),CONCATENATE("R10C",'Mapa de Riesgos'!$O$70),"")</f>
        <v/>
      </c>
      <c r="AG35" s="31" t="str">
        <f>IF(AND('Mapa de Riesgos'!$Y$71="Media",'Mapa de Riesgos'!$AA$71="Mayor"),CONCATENATE("R10C",'Mapa de Riesgos'!$O$71),"")</f>
        <v/>
      </c>
      <c r="AH35" s="32" t="str">
        <f>IF(AND('Mapa de Riesgos'!$Y$66="Media",'Mapa de Riesgos'!$AA$66="Catastrófico"),CONCATENATE("R10C",'Mapa de Riesgos'!$O$66),"")</f>
        <v/>
      </c>
      <c r="AI35" s="33" t="str">
        <f>IF(AND('Mapa de Riesgos'!$Y$67="Media",'Mapa de Riesgos'!$AA$67="Catastrófico"),CONCATENATE("R10C",'Mapa de Riesgos'!$O$67),"")</f>
        <v/>
      </c>
      <c r="AJ35" s="33" t="str">
        <f>IF(AND('Mapa de Riesgos'!$Y$68="Media",'Mapa de Riesgos'!$AA$68="Catastrófico"),CONCATENATE("R10C",'Mapa de Riesgos'!$O$68),"")</f>
        <v/>
      </c>
      <c r="AK35" s="33" t="str">
        <f>IF(AND('Mapa de Riesgos'!$Y$69="Media",'Mapa de Riesgos'!$AA$69="Catastrófico"),CONCATENATE("R10C",'Mapa de Riesgos'!$O$69),"")</f>
        <v/>
      </c>
      <c r="AL35" s="33" t="str">
        <f>IF(AND('Mapa de Riesgos'!$Y$70="Media",'Mapa de Riesgos'!$AA$70="Catastrófico"),CONCATENATE("R10C",'Mapa de Riesgos'!$O$70),"")</f>
        <v/>
      </c>
      <c r="AM35" s="34" t="str">
        <f>IF(AND('Mapa de Riesgos'!$Y$71="Media",'Mapa de Riesgos'!$AA$71="Catastrófico"),CONCATENATE("R10C",'Mapa de Riesgos'!$O$71),"")</f>
        <v/>
      </c>
      <c r="AN35" s="54"/>
      <c r="AO35" s="423"/>
      <c r="AP35" s="424"/>
      <c r="AQ35" s="424"/>
      <c r="AR35" s="424"/>
      <c r="AS35" s="424"/>
      <c r="AT35" s="425"/>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row>
    <row r="36" spans="1:80" ht="15" customHeight="1">
      <c r="A36" s="54"/>
      <c r="B36" s="339"/>
      <c r="C36" s="339"/>
      <c r="D36" s="340"/>
      <c r="E36" s="377" t="s">
        <v>130</v>
      </c>
      <c r="F36" s="378"/>
      <c r="G36" s="378"/>
      <c r="H36" s="378"/>
      <c r="I36" s="378"/>
      <c r="J36" s="44" t="str">
        <f>IF(AND('Mapa de Riesgos'!$Y$12="Baja",'Mapa de Riesgos'!$AA$12="Leve"),CONCATENATE("R1C",'Mapa de Riesgos'!$O$12),"")</f>
        <v/>
      </c>
      <c r="K36" s="45" t="str">
        <f>IF(AND('Mapa de Riesgos'!$Y$13="Baja",'Mapa de Riesgos'!$AA$13="Leve"),CONCATENATE("R1C",'Mapa de Riesgos'!$O$13),"")</f>
        <v/>
      </c>
      <c r="L36" s="45" t="str">
        <f>IF(AND('Mapa de Riesgos'!$Y$14="Baja",'Mapa de Riesgos'!$AA$14="Leve"),CONCATENATE("R1C",'Mapa de Riesgos'!$O$14),"")</f>
        <v/>
      </c>
      <c r="M36" s="45" t="str">
        <f>IF(AND('Mapa de Riesgos'!$Y$15="Baja",'Mapa de Riesgos'!$AA$15="Leve"),CONCATENATE("R1C",'Mapa de Riesgos'!$O$15),"")</f>
        <v/>
      </c>
      <c r="N36" s="45" t="str">
        <f>IF(AND('Mapa de Riesgos'!$Y$16="Baja",'Mapa de Riesgos'!$AA$16="Leve"),CONCATENATE("R1C",'Mapa de Riesgos'!$O$16),"")</f>
        <v/>
      </c>
      <c r="O36" s="46" t="str">
        <f>IF(AND('Mapa de Riesgos'!$Y$17="Baja",'Mapa de Riesgos'!$AA$17="Leve"),CONCATENATE("R1C",'Mapa de Riesgos'!$O$17),"")</f>
        <v/>
      </c>
      <c r="P36" s="35" t="str">
        <f>IF(AND('Mapa de Riesgos'!$Y$12="Baja",'Mapa de Riesgos'!$AA$12="Menor"),CONCATENATE("R1C",'Mapa de Riesgos'!$O$12),"")</f>
        <v/>
      </c>
      <c r="Q36" s="36" t="str">
        <f>IF(AND('Mapa de Riesgos'!$Y$13="Baja",'Mapa de Riesgos'!$AA$13="Menor"),CONCATENATE("R1C",'Mapa de Riesgos'!$O$13),"")</f>
        <v/>
      </c>
      <c r="R36" s="36" t="str">
        <f>IF(AND('Mapa de Riesgos'!$Y$14="Baja",'Mapa de Riesgos'!$AA$14="Menor"),CONCATENATE("R1C",'Mapa de Riesgos'!$O$14),"")</f>
        <v/>
      </c>
      <c r="S36" s="36" t="str">
        <f>IF(AND('Mapa de Riesgos'!$Y$15="Baja",'Mapa de Riesgos'!$AA$15="Menor"),CONCATENATE("R1C",'Mapa de Riesgos'!$O$15),"")</f>
        <v/>
      </c>
      <c r="T36" s="36" t="str">
        <f>IF(AND('Mapa de Riesgos'!$Y$16="Baja",'Mapa de Riesgos'!$AA$16="Menor"),CONCATENATE("R1C",'Mapa de Riesgos'!$O$16),"")</f>
        <v/>
      </c>
      <c r="U36" s="37" t="str">
        <f>IF(AND('Mapa de Riesgos'!$Y$17="Baja",'Mapa de Riesgos'!$AA$17="Menor"),CONCATENATE("R1C",'Mapa de Riesgos'!$O$17),"")</f>
        <v/>
      </c>
      <c r="V36" s="35" t="str">
        <f>IF(AND('Mapa de Riesgos'!$Y$12="Baja",'Mapa de Riesgos'!$AA$12="Moderado"),CONCATENATE("R1C",'Mapa de Riesgos'!$O$12),"")</f>
        <v/>
      </c>
      <c r="W36" s="36" t="str">
        <f>IF(AND('Mapa de Riesgos'!$Y$13="Baja",'Mapa de Riesgos'!$AA$13="Moderado"),CONCATENATE("R1C",'Mapa de Riesgos'!$O$13),"")</f>
        <v/>
      </c>
      <c r="X36" s="36" t="str">
        <f>IF(AND('Mapa de Riesgos'!$Y$14="Baja",'Mapa de Riesgos'!$AA$14="Moderado"),CONCATENATE("R1C",'Mapa de Riesgos'!$O$14),"")</f>
        <v/>
      </c>
      <c r="Y36" s="36" t="str">
        <f>IF(AND('Mapa de Riesgos'!$Y$15="Baja",'Mapa de Riesgos'!$AA$15="Moderado"),CONCATENATE("R1C",'Mapa de Riesgos'!$O$15),"")</f>
        <v/>
      </c>
      <c r="Z36" s="36" t="str">
        <f>IF(AND('Mapa de Riesgos'!$Y$16="Baja",'Mapa de Riesgos'!$AA$16="Moderado"),CONCATENATE("R1C",'Mapa de Riesgos'!$O$16),"")</f>
        <v/>
      </c>
      <c r="AA36" s="37" t="str">
        <f>IF(AND('Mapa de Riesgos'!$Y$17="Baja",'Mapa de Riesgos'!$AA$17="Moderado"),CONCATENATE("R1C",'Mapa de Riesgos'!$O$17),"")</f>
        <v/>
      </c>
      <c r="AB36" s="17" t="str">
        <f>IF(AND('Mapa de Riesgos'!$Y$12="Baja",'Mapa de Riesgos'!$AA$12="Mayor"),CONCATENATE("R1C",'Mapa de Riesgos'!$O$12),"")</f>
        <v>R1C1</v>
      </c>
      <c r="AC36" s="18" t="str">
        <f>IF(AND('Mapa de Riesgos'!$Y$13="Baja",'Mapa de Riesgos'!$AA$13="Mayor"),CONCATENATE("R1C",'Mapa de Riesgos'!$O$13),"")</f>
        <v/>
      </c>
      <c r="AD36" s="18" t="str">
        <f>IF(AND('Mapa de Riesgos'!$Y$14="Baja",'Mapa de Riesgos'!$AA$14="Mayor"),CONCATENATE("R1C",'Mapa de Riesgos'!$O$14),"")</f>
        <v/>
      </c>
      <c r="AE36" s="18" t="str">
        <f>IF(AND('Mapa de Riesgos'!$Y$15="Baja",'Mapa de Riesgos'!$AA$15="Mayor"),CONCATENATE("R1C",'Mapa de Riesgos'!$O$15),"")</f>
        <v/>
      </c>
      <c r="AF36" s="18" t="str">
        <f>IF(AND('Mapa de Riesgos'!$Y$16="Baja",'Mapa de Riesgos'!$AA$16="Mayor"),CONCATENATE("R1C",'Mapa de Riesgos'!$O$16),"")</f>
        <v/>
      </c>
      <c r="AG36" s="19" t="str">
        <f>IF(AND('Mapa de Riesgos'!$Y$17="Baja",'Mapa de Riesgos'!$AA$17="Mayor"),CONCATENATE("R1C",'Mapa de Riesgos'!$O$17),"")</f>
        <v/>
      </c>
      <c r="AH36" s="20" t="str">
        <f>IF(AND('Mapa de Riesgos'!$Y$12="Baja",'Mapa de Riesgos'!$AA$12="Catastrófico"),CONCATENATE("R1C",'Mapa de Riesgos'!$O$12),"")</f>
        <v/>
      </c>
      <c r="AI36" s="21" t="str">
        <f>IF(AND('Mapa de Riesgos'!$Y$13="Baja",'Mapa de Riesgos'!$AA$13="Catastrófico"),CONCATENATE("R1C",'Mapa de Riesgos'!$O$13),"")</f>
        <v/>
      </c>
      <c r="AJ36" s="21" t="str">
        <f>IF(AND('Mapa de Riesgos'!$Y$14="Baja",'Mapa de Riesgos'!$AA$14="Catastrófico"),CONCATENATE("R1C",'Mapa de Riesgos'!$O$14),"")</f>
        <v/>
      </c>
      <c r="AK36" s="21" t="str">
        <f>IF(AND('Mapa de Riesgos'!$Y$15="Baja",'Mapa de Riesgos'!$AA$15="Catastrófico"),CONCATENATE("R1C",'Mapa de Riesgos'!$O$15),"")</f>
        <v/>
      </c>
      <c r="AL36" s="21" t="str">
        <f>IF(AND('Mapa de Riesgos'!$Y$16="Baja",'Mapa de Riesgos'!$AA$16="Catastrófico"),CONCATENATE("R1C",'Mapa de Riesgos'!$O$16),"")</f>
        <v/>
      </c>
      <c r="AM36" s="22" t="str">
        <f>IF(AND('Mapa de Riesgos'!$Y$17="Baja",'Mapa de Riesgos'!$AA$17="Catastrófico"),CONCATENATE("R1C",'Mapa de Riesgos'!$O$17),"")</f>
        <v/>
      </c>
      <c r="AN36" s="54"/>
      <c r="AO36" s="408" t="s">
        <v>131</v>
      </c>
      <c r="AP36" s="409"/>
      <c r="AQ36" s="409"/>
      <c r="AR36" s="409"/>
      <c r="AS36" s="409"/>
      <c r="AT36" s="410"/>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row>
    <row r="37" spans="1:80" ht="15" customHeight="1">
      <c r="A37" s="54"/>
      <c r="B37" s="339"/>
      <c r="C37" s="339"/>
      <c r="D37" s="340"/>
      <c r="E37" s="396"/>
      <c r="F37" s="381"/>
      <c r="G37" s="381"/>
      <c r="H37" s="381"/>
      <c r="I37" s="381"/>
      <c r="J37" s="47" t="str">
        <f>IF(AND('Mapa de Riesgos'!$Y$18="Baja",'Mapa de Riesgos'!$AA$18="Leve"),CONCATENATE("R2C",'Mapa de Riesgos'!$O$18),"")</f>
        <v/>
      </c>
      <c r="K37" s="48" t="str">
        <f>IF(AND('Mapa de Riesgos'!$Y$19="Baja",'Mapa de Riesgos'!$AA$19="Leve"),CONCATENATE("R2C",'Mapa de Riesgos'!$O$19),"")</f>
        <v/>
      </c>
      <c r="L37" s="48" t="str">
        <f>IF(AND('Mapa de Riesgos'!$Y$20="Baja",'Mapa de Riesgos'!$AA$20="Leve"),CONCATENATE("R2C",'Mapa de Riesgos'!$O$20),"")</f>
        <v/>
      </c>
      <c r="M37" s="48" t="str">
        <f>IF(AND('Mapa de Riesgos'!$Y$21="Baja",'Mapa de Riesgos'!$AA$21="Leve"),CONCATENATE("R2C",'Mapa de Riesgos'!$O$21),"")</f>
        <v/>
      </c>
      <c r="N37" s="48" t="str">
        <f>IF(AND('Mapa de Riesgos'!$Y$22="Baja",'Mapa de Riesgos'!$AA$22="Leve"),CONCATENATE("R2C",'Mapa de Riesgos'!$O$22),"")</f>
        <v/>
      </c>
      <c r="O37" s="49" t="str">
        <f>IF(AND('Mapa de Riesgos'!$Y$23="Baja",'Mapa de Riesgos'!$AA$23="Leve"),CONCATENATE("R2C",'Mapa de Riesgos'!$O$23),"")</f>
        <v/>
      </c>
      <c r="P37" s="38" t="str">
        <f>IF(AND('Mapa de Riesgos'!$Y$18="Baja",'Mapa de Riesgos'!$AA$18="Menor"),CONCATENATE("R2C",'Mapa de Riesgos'!$O$18),"")</f>
        <v/>
      </c>
      <c r="Q37" s="39" t="str">
        <f>IF(AND('Mapa de Riesgos'!$Y$19="Baja",'Mapa de Riesgos'!$AA$19="Menor"),CONCATENATE("R2C",'Mapa de Riesgos'!$O$19),"")</f>
        <v/>
      </c>
      <c r="R37" s="39" t="str">
        <f>IF(AND('Mapa de Riesgos'!$Y$20="Baja",'Mapa de Riesgos'!$AA$20="Menor"),CONCATENATE("R2C",'Mapa de Riesgos'!$O$20),"")</f>
        <v/>
      </c>
      <c r="S37" s="39" t="str">
        <f>IF(AND('Mapa de Riesgos'!$Y$21="Baja",'Mapa de Riesgos'!$AA$21="Menor"),CONCATENATE("R2C",'Mapa de Riesgos'!$O$21),"")</f>
        <v/>
      </c>
      <c r="T37" s="39" t="str">
        <f>IF(AND('Mapa de Riesgos'!$Y$22="Baja",'Mapa de Riesgos'!$AA$22="Menor"),CONCATENATE("R2C",'Mapa de Riesgos'!$O$22),"")</f>
        <v/>
      </c>
      <c r="U37" s="40" t="str">
        <f>IF(AND('Mapa de Riesgos'!$Y$23="Baja",'Mapa de Riesgos'!$AA$23="Menor"),CONCATENATE("R2C",'Mapa de Riesgos'!$O$23),"")</f>
        <v/>
      </c>
      <c r="V37" s="38" t="str">
        <f>IF(AND('Mapa de Riesgos'!$Y$18="Baja",'Mapa de Riesgos'!$AA$18="Moderado"),CONCATENATE("R2C",'Mapa de Riesgos'!$O$18),"")</f>
        <v/>
      </c>
      <c r="W37" s="39" t="str">
        <f>IF(AND('Mapa de Riesgos'!$Y$19="Baja",'Mapa de Riesgos'!$AA$19="Moderado"),CONCATENATE("R2C",'Mapa de Riesgos'!$O$19),"")</f>
        <v/>
      </c>
      <c r="X37" s="39" t="str">
        <f>IF(AND('Mapa de Riesgos'!$Y$20="Baja",'Mapa de Riesgos'!$AA$20="Moderado"),CONCATENATE("R2C",'Mapa de Riesgos'!$O$20),"")</f>
        <v/>
      </c>
      <c r="Y37" s="39" t="str">
        <f>IF(AND('Mapa de Riesgos'!$Y$21="Baja",'Mapa de Riesgos'!$AA$21="Moderado"),CONCATENATE("R2C",'Mapa de Riesgos'!$O$21),"")</f>
        <v/>
      </c>
      <c r="Z37" s="39" t="str">
        <f>IF(AND('Mapa de Riesgos'!$Y$22="Baja",'Mapa de Riesgos'!$AA$22="Moderado"),CONCATENATE("R2C",'Mapa de Riesgos'!$O$22),"")</f>
        <v/>
      </c>
      <c r="AA37" s="40" t="str">
        <f>IF(AND('Mapa de Riesgos'!$Y$23="Baja",'Mapa de Riesgos'!$AA$23="Moderado"),CONCATENATE("R2C",'Mapa de Riesgos'!$O$23),"")</f>
        <v/>
      </c>
      <c r="AB37" s="23" t="str">
        <f>IF(AND('Mapa de Riesgos'!$Y$18="Baja",'Mapa de Riesgos'!$AA$18="Mayor"),CONCATENATE("R2C",'Mapa de Riesgos'!$O$18),"")</f>
        <v/>
      </c>
      <c r="AC37" s="24" t="str">
        <f>IF(AND('Mapa de Riesgos'!$Y$19="Baja",'Mapa de Riesgos'!$AA$19="Mayor"),CONCATENATE("R2C",'Mapa de Riesgos'!$O$19),"")</f>
        <v/>
      </c>
      <c r="AD37" s="24" t="str">
        <f>IF(AND('Mapa de Riesgos'!$Y$20="Baja",'Mapa de Riesgos'!$AA$20="Mayor"),CONCATENATE("R2C",'Mapa de Riesgos'!$O$20),"")</f>
        <v/>
      </c>
      <c r="AE37" s="24" t="str">
        <f>IF(AND('Mapa de Riesgos'!$Y$21="Baja",'Mapa de Riesgos'!$AA$21="Mayor"),CONCATENATE("R2C",'Mapa de Riesgos'!$O$21),"")</f>
        <v/>
      </c>
      <c r="AF37" s="24" t="str">
        <f>IF(AND('Mapa de Riesgos'!$Y$22="Baja",'Mapa de Riesgos'!$AA$22="Mayor"),CONCATENATE("R2C",'Mapa de Riesgos'!$O$22),"")</f>
        <v/>
      </c>
      <c r="AG37" s="25" t="str">
        <f>IF(AND('Mapa de Riesgos'!$Y$23="Baja",'Mapa de Riesgos'!$AA$23="Mayor"),CONCATENATE("R2C",'Mapa de Riesgos'!$O$23),"")</f>
        <v/>
      </c>
      <c r="AH37" s="26" t="str">
        <f>IF(AND('Mapa de Riesgos'!$Y$18="Baja",'Mapa de Riesgos'!$AA$18="Catastrófico"),CONCATENATE("R2C",'Mapa de Riesgos'!$O$18),"")</f>
        <v/>
      </c>
      <c r="AI37" s="27" t="str">
        <f>IF(AND('Mapa de Riesgos'!$Y$19="Baja",'Mapa de Riesgos'!$AA$19="Catastrófico"),CONCATENATE("R2C",'Mapa de Riesgos'!$O$19),"")</f>
        <v/>
      </c>
      <c r="AJ37" s="27" t="str">
        <f>IF(AND('Mapa de Riesgos'!$Y$20="Baja",'Mapa de Riesgos'!$AA$20="Catastrófico"),CONCATENATE("R2C",'Mapa de Riesgos'!$O$20),"")</f>
        <v/>
      </c>
      <c r="AK37" s="27" t="str">
        <f>IF(AND('Mapa de Riesgos'!$Y$21="Baja",'Mapa de Riesgos'!$AA$21="Catastrófico"),CONCATENATE("R2C",'Mapa de Riesgos'!$O$21),"")</f>
        <v/>
      </c>
      <c r="AL37" s="27" t="str">
        <f>IF(AND('Mapa de Riesgos'!$Y$22="Baja",'Mapa de Riesgos'!$AA$22="Catastrófico"),CONCATENATE("R2C",'Mapa de Riesgos'!$O$22),"")</f>
        <v/>
      </c>
      <c r="AM37" s="28" t="str">
        <f>IF(AND('Mapa de Riesgos'!$Y$23="Baja",'Mapa de Riesgos'!$AA$23="Catastrófico"),CONCATENATE("R2C",'Mapa de Riesgos'!$O$23),"")</f>
        <v/>
      </c>
      <c r="AN37" s="54"/>
      <c r="AO37" s="411"/>
      <c r="AP37" s="412"/>
      <c r="AQ37" s="412"/>
      <c r="AR37" s="412"/>
      <c r="AS37" s="412"/>
      <c r="AT37" s="413"/>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row>
    <row r="38" spans="1:80" ht="15" customHeight="1">
      <c r="A38" s="54"/>
      <c r="B38" s="339"/>
      <c r="C38" s="339"/>
      <c r="D38" s="340"/>
      <c r="E38" s="380"/>
      <c r="F38" s="381"/>
      <c r="G38" s="381"/>
      <c r="H38" s="381"/>
      <c r="I38" s="381"/>
      <c r="J38" s="47" t="str">
        <f>IF(AND('Mapa de Riesgos'!$Y$24="Baja",'Mapa de Riesgos'!$AA$24="Leve"),CONCATENATE("R3C",'Mapa de Riesgos'!$O$24),"")</f>
        <v/>
      </c>
      <c r="K38" s="48" t="str">
        <f>IF(AND('Mapa de Riesgos'!$Y$25="Baja",'Mapa de Riesgos'!$AA$25="Leve"),CONCATENATE("R3C",'Mapa de Riesgos'!$O$25),"")</f>
        <v/>
      </c>
      <c r="L38" s="48" t="str">
        <f>IF(AND('Mapa de Riesgos'!$Y$26="Baja",'Mapa de Riesgos'!$AA$26="Leve"),CONCATENATE("R3C",'Mapa de Riesgos'!$O$26),"")</f>
        <v/>
      </c>
      <c r="M38" s="48" t="str">
        <f>IF(AND('Mapa de Riesgos'!$Y$27="Baja",'Mapa de Riesgos'!$AA$27="Leve"),CONCATENATE("R3C",'Mapa de Riesgos'!$O$27),"")</f>
        <v/>
      </c>
      <c r="N38" s="48" t="str">
        <f>IF(AND('Mapa de Riesgos'!$Y$28="Baja",'Mapa de Riesgos'!$AA$28="Leve"),CONCATENATE("R3C",'Mapa de Riesgos'!$O$28),"")</f>
        <v/>
      </c>
      <c r="O38" s="49" t="str">
        <f>IF(AND('Mapa de Riesgos'!$Y$29="Baja",'Mapa de Riesgos'!$AA$29="Leve"),CONCATENATE("R3C",'Mapa de Riesgos'!$O$29),"")</f>
        <v/>
      </c>
      <c r="P38" s="38" t="str">
        <f>IF(AND('Mapa de Riesgos'!$Y$24="Baja",'Mapa de Riesgos'!$AA$24="Menor"),CONCATENATE("R3C",'Mapa de Riesgos'!$O$24),"")</f>
        <v/>
      </c>
      <c r="Q38" s="39" t="str">
        <f>IF(AND('Mapa de Riesgos'!$Y$25="Baja",'Mapa de Riesgos'!$AA$25="Menor"),CONCATENATE("R3C",'Mapa de Riesgos'!$O$25),"")</f>
        <v/>
      </c>
      <c r="R38" s="39" t="str">
        <f>IF(AND('Mapa de Riesgos'!$Y$26="Baja",'Mapa de Riesgos'!$AA$26="Menor"),CONCATENATE("R3C",'Mapa de Riesgos'!$O$26),"")</f>
        <v/>
      </c>
      <c r="S38" s="39" t="str">
        <f>IF(AND('Mapa de Riesgos'!$Y$27="Baja",'Mapa de Riesgos'!$AA$27="Menor"),CONCATENATE("R3C",'Mapa de Riesgos'!$O$27),"")</f>
        <v/>
      </c>
      <c r="T38" s="39" t="str">
        <f>IF(AND('Mapa de Riesgos'!$Y$28="Baja",'Mapa de Riesgos'!$AA$28="Menor"),CONCATENATE("R3C",'Mapa de Riesgos'!$O$28),"")</f>
        <v/>
      </c>
      <c r="U38" s="40" t="str">
        <f>IF(AND('Mapa de Riesgos'!$Y$29="Baja",'Mapa de Riesgos'!$AA$29="Menor"),CONCATENATE("R3C",'Mapa de Riesgos'!$O$29),"")</f>
        <v/>
      </c>
      <c r="V38" s="38" t="str">
        <f>IF(AND('Mapa de Riesgos'!$Y$24="Baja",'Mapa de Riesgos'!$AA$24="Moderado"),CONCATENATE("R3C",'Mapa de Riesgos'!$O$24),"")</f>
        <v/>
      </c>
      <c r="W38" s="39" t="str">
        <f>IF(AND('Mapa de Riesgos'!$Y$25="Baja",'Mapa de Riesgos'!$AA$25="Moderado"),CONCATENATE("R3C",'Mapa de Riesgos'!$O$25),"")</f>
        <v/>
      </c>
      <c r="X38" s="39" t="str">
        <f>IF(AND('Mapa de Riesgos'!$Y$26="Baja",'Mapa de Riesgos'!$AA$26="Moderado"),CONCATENATE("R3C",'Mapa de Riesgos'!$O$26),"")</f>
        <v/>
      </c>
      <c r="Y38" s="39" t="str">
        <f>IF(AND('Mapa de Riesgos'!$Y$27="Baja",'Mapa de Riesgos'!$AA$27="Moderado"),CONCATENATE("R3C",'Mapa de Riesgos'!$O$27),"")</f>
        <v/>
      </c>
      <c r="Z38" s="39" t="str">
        <f>IF(AND('Mapa de Riesgos'!$Y$28="Baja",'Mapa de Riesgos'!$AA$28="Moderado"),CONCATENATE("R3C",'Mapa de Riesgos'!$O$28),"")</f>
        <v/>
      </c>
      <c r="AA38" s="40" t="str">
        <f>IF(AND('Mapa de Riesgos'!$Y$29="Baja",'Mapa de Riesgos'!$AA$29="Moderado"),CONCATENATE("R3C",'Mapa de Riesgos'!$O$29),"")</f>
        <v/>
      </c>
      <c r="AB38" s="23" t="str">
        <f>IF(AND('Mapa de Riesgos'!$Y$24="Baja",'Mapa de Riesgos'!$AA$24="Mayor"),CONCATENATE("R3C",'Mapa de Riesgos'!$O$24),"")</f>
        <v/>
      </c>
      <c r="AC38" s="24" t="str">
        <f>IF(AND('Mapa de Riesgos'!$Y$25="Baja",'Mapa de Riesgos'!$AA$25="Mayor"),CONCATENATE("R3C",'Mapa de Riesgos'!$O$25),"")</f>
        <v/>
      </c>
      <c r="AD38" s="24" t="str">
        <f>IF(AND('Mapa de Riesgos'!$Y$26="Baja",'Mapa de Riesgos'!$AA$26="Mayor"),CONCATENATE("R3C",'Mapa de Riesgos'!$O$26),"")</f>
        <v/>
      </c>
      <c r="AE38" s="24" t="str">
        <f>IF(AND('Mapa de Riesgos'!$Y$27="Baja",'Mapa de Riesgos'!$AA$27="Mayor"),CONCATENATE("R3C",'Mapa de Riesgos'!$O$27),"")</f>
        <v/>
      </c>
      <c r="AF38" s="24" t="str">
        <f>IF(AND('Mapa de Riesgos'!$Y$28="Baja",'Mapa de Riesgos'!$AA$28="Mayor"),CONCATENATE("R3C",'Mapa de Riesgos'!$O$28),"")</f>
        <v/>
      </c>
      <c r="AG38" s="25" t="str">
        <f>IF(AND('Mapa de Riesgos'!$Y$29="Baja",'Mapa de Riesgos'!$AA$29="Mayor"),CONCATENATE("R3C",'Mapa de Riesgos'!$O$29),"")</f>
        <v/>
      </c>
      <c r="AH38" s="26" t="str">
        <f>IF(AND('Mapa de Riesgos'!$Y$24="Baja",'Mapa de Riesgos'!$AA$24="Catastrófico"),CONCATENATE("R3C",'Mapa de Riesgos'!$O$24),"")</f>
        <v/>
      </c>
      <c r="AI38" s="27" t="str">
        <f>IF(AND('Mapa de Riesgos'!$Y$25="Baja",'Mapa de Riesgos'!$AA$25="Catastrófico"),CONCATENATE("R3C",'Mapa de Riesgos'!$O$25),"")</f>
        <v/>
      </c>
      <c r="AJ38" s="27" t="str">
        <f>IF(AND('Mapa de Riesgos'!$Y$26="Baja",'Mapa de Riesgos'!$AA$26="Catastrófico"),CONCATENATE("R3C",'Mapa de Riesgos'!$O$26),"")</f>
        <v/>
      </c>
      <c r="AK38" s="27" t="str">
        <f>IF(AND('Mapa de Riesgos'!$Y$27="Baja",'Mapa de Riesgos'!$AA$27="Catastrófico"),CONCATENATE("R3C",'Mapa de Riesgos'!$O$27),"")</f>
        <v/>
      </c>
      <c r="AL38" s="27" t="str">
        <f>IF(AND('Mapa de Riesgos'!$Y$28="Baja",'Mapa de Riesgos'!$AA$28="Catastrófico"),CONCATENATE("R3C",'Mapa de Riesgos'!$O$28),"")</f>
        <v/>
      </c>
      <c r="AM38" s="28" t="str">
        <f>IF(AND('Mapa de Riesgos'!$Y$29="Baja",'Mapa de Riesgos'!$AA$29="Catastrófico"),CONCATENATE("R3C",'Mapa de Riesgos'!$O$29),"")</f>
        <v/>
      </c>
      <c r="AN38" s="54"/>
      <c r="AO38" s="411"/>
      <c r="AP38" s="412"/>
      <c r="AQ38" s="412"/>
      <c r="AR38" s="412"/>
      <c r="AS38" s="412"/>
      <c r="AT38" s="413"/>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row>
    <row r="39" spans="1:80" ht="15" customHeight="1">
      <c r="A39" s="54"/>
      <c r="B39" s="339"/>
      <c r="C39" s="339"/>
      <c r="D39" s="340"/>
      <c r="E39" s="380"/>
      <c r="F39" s="381"/>
      <c r="G39" s="381"/>
      <c r="H39" s="381"/>
      <c r="I39" s="381"/>
      <c r="J39" s="47" t="str">
        <f>IF(AND('Mapa de Riesgos'!$Y$30="Baja",'Mapa de Riesgos'!$AA$30="Leve"),CONCATENATE("R4C",'Mapa de Riesgos'!$O$30),"")</f>
        <v/>
      </c>
      <c r="K39" s="48" t="str">
        <f>IF(AND('Mapa de Riesgos'!$Y$31="Baja",'Mapa de Riesgos'!$AA$31="Leve"),CONCATENATE("R4C",'Mapa de Riesgos'!$O$31),"")</f>
        <v/>
      </c>
      <c r="L39" s="48" t="str">
        <f>IF(AND('Mapa de Riesgos'!$Y$32="Baja",'Mapa de Riesgos'!$AA$32="Leve"),CONCATENATE("R4C",'Mapa de Riesgos'!$O$32),"")</f>
        <v/>
      </c>
      <c r="M39" s="48" t="str">
        <f>IF(AND('Mapa de Riesgos'!$Y$33="Baja",'Mapa de Riesgos'!$AA$33="Leve"),CONCATENATE("R4C",'Mapa de Riesgos'!$O$33),"")</f>
        <v/>
      </c>
      <c r="N39" s="48" t="str">
        <f>IF(AND('Mapa de Riesgos'!$Y$34="Baja",'Mapa de Riesgos'!$AA$34="Leve"),CONCATENATE("R4C",'Mapa de Riesgos'!$O$34),"")</f>
        <v/>
      </c>
      <c r="O39" s="49" t="str">
        <f>IF(AND('Mapa de Riesgos'!$Y$35="Baja",'Mapa de Riesgos'!$AA$35="Leve"),CONCATENATE("R4C",'Mapa de Riesgos'!$O$35),"")</f>
        <v/>
      </c>
      <c r="P39" s="38" t="str">
        <f>IF(AND('Mapa de Riesgos'!$Y$30="Baja",'Mapa de Riesgos'!$AA$30="Menor"),CONCATENATE("R4C",'Mapa de Riesgos'!$O$30),"")</f>
        <v/>
      </c>
      <c r="Q39" s="39" t="str">
        <f>IF(AND('Mapa de Riesgos'!$Y$31="Baja",'Mapa de Riesgos'!$AA$31="Menor"),CONCATENATE("R4C",'Mapa de Riesgos'!$O$31),"")</f>
        <v/>
      </c>
      <c r="R39" s="39" t="str">
        <f>IF(AND('Mapa de Riesgos'!$Y$32="Baja",'Mapa de Riesgos'!$AA$32="Menor"),CONCATENATE("R4C",'Mapa de Riesgos'!$O$32),"")</f>
        <v/>
      </c>
      <c r="S39" s="39" t="str">
        <f>IF(AND('Mapa de Riesgos'!$Y$33="Baja",'Mapa de Riesgos'!$AA$33="Menor"),CONCATENATE("R4C",'Mapa de Riesgos'!$O$33),"")</f>
        <v/>
      </c>
      <c r="T39" s="39" t="str">
        <f>IF(AND('Mapa de Riesgos'!$Y$34="Baja",'Mapa de Riesgos'!$AA$34="Menor"),CONCATENATE("R4C",'Mapa de Riesgos'!$O$34),"")</f>
        <v/>
      </c>
      <c r="U39" s="40" t="str">
        <f>IF(AND('Mapa de Riesgos'!$Y$35="Baja",'Mapa de Riesgos'!$AA$35="Menor"),CONCATENATE("R4C",'Mapa de Riesgos'!$O$35),"")</f>
        <v/>
      </c>
      <c r="V39" s="38" t="str">
        <f>IF(AND('Mapa de Riesgos'!$Y$30="Baja",'Mapa de Riesgos'!$AA$30="Moderado"),CONCATENATE("R4C",'Mapa de Riesgos'!$O$30),"")</f>
        <v/>
      </c>
      <c r="W39" s="39" t="str">
        <f>IF(AND('Mapa de Riesgos'!$Y$31="Baja",'Mapa de Riesgos'!$AA$31="Moderado"),CONCATENATE("R4C",'Mapa de Riesgos'!$O$31),"")</f>
        <v/>
      </c>
      <c r="X39" s="39" t="str">
        <f>IF(AND('Mapa de Riesgos'!$Y$32="Baja",'Mapa de Riesgos'!$AA$32="Moderado"),CONCATENATE("R4C",'Mapa de Riesgos'!$O$32),"")</f>
        <v/>
      </c>
      <c r="Y39" s="39" t="str">
        <f>IF(AND('Mapa de Riesgos'!$Y$33="Baja",'Mapa de Riesgos'!$AA$33="Moderado"),CONCATENATE("R4C",'Mapa de Riesgos'!$O$33),"")</f>
        <v/>
      </c>
      <c r="Z39" s="39" t="str">
        <f>IF(AND('Mapa de Riesgos'!$Y$34="Baja",'Mapa de Riesgos'!$AA$34="Moderado"),CONCATENATE("R4C",'Mapa de Riesgos'!$O$34),"")</f>
        <v/>
      </c>
      <c r="AA39" s="40" t="str">
        <f>IF(AND('Mapa de Riesgos'!$Y$35="Baja",'Mapa de Riesgos'!$AA$35="Moderado"),CONCATENATE("R4C",'Mapa de Riesgos'!$O$35),"")</f>
        <v/>
      </c>
      <c r="AB39" s="23" t="str">
        <f>IF(AND('Mapa de Riesgos'!$Y$30="Baja",'Mapa de Riesgos'!$AA$30="Mayor"),CONCATENATE("R4C",'Mapa de Riesgos'!$O$30),"")</f>
        <v/>
      </c>
      <c r="AC39" s="24" t="str">
        <f>IF(AND('Mapa de Riesgos'!$Y$31="Baja",'Mapa de Riesgos'!$AA$31="Mayor"),CONCATENATE("R4C",'Mapa de Riesgos'!$O$31),"")</f>
        <v/>
      </c>
      <c r="AD39" s="24" t="str">
        <f>IF(AND('Mapa de Riesgos'!$Y$32="Baja",'Mapa de Riesgos'!$AA$32="Mayor"),CONCATENATE("R4C",'Mapa de Riesgos'!$O$32),"")</f>
        <v/>
      </c>
      <c r="AE39" s="24" t="str">
        <f>IF(AND('Mapa de Riesgos'!$Y$33="Baja",'Mapa de Riesgos'!$AA$33="Mayor"),CONCATENATE("R4C",'Mapa de Riesgos'!$O$33),"")</f>
        <v/>
      </c>
      <c r="AF39" s="24" t="str">
        <f>IF(AND('Mapa de Riesgos'!$Y$34="Baja",'Mapa de Riesgos'!$AA$34="Mayor"),CONCATENATE("R4C",'Mapa de Riesgos'!$O$34),"")</f>
        <v/>
      </c>
      <c r="AG39" s="25" t="str">
        <f>IF(AND('Mapa de Riesgos'!$Y$35="Baja",'Mapa de Riesgos'!$AA$35="Mayor"),CONCATENATE("R4C",'Mapa de Riesgos'!$O$35),"")</f>
        <v/>
      </c>
      <c r="AH39" s="26" t="str">
        <f>IF(AND('Mapa de Riesgos'!$Y$30="Baja",'Mapa de Riesgos'!$AA$30="Catastrófico"),CONCATENATE("R4C",'Mapa de Riesgos'!$O$30),"")</f>
        <v/>
      </c>
      <c r="AI39" s="27" t="str">
        <f>IF(AND('Mapa de Riesgos'!$Y$31="Baja",'Mapa de Riesgos'!$AA$31="Catastrófico"),CONCATENATE("R4C",'Mapa de Riesgos'!$O$31),"")</f>
        <v/>
      </c>
      <c r="AJ39" s="27" t="str">
        <f>IF(AND('Mapa de Riesgos'!$Y$32="Baja",'Mapa de Riesgos'!$AA$32="Catastrófico"),CONCATENATE("R4C",'Mapa de Riesgos'!$O$32),"")</f>
        <v/>
      </c>
      <c r="AK39" s="27" t="str">
        <f>IF(AND('Mapa de Riesgos'!$Y$33="Baja",'Mapa de Riesgos'!$AA$33="Catastrófico"),CONCATENATE("R4C",'Mapa de Riesgos'!$O$33),"")</f>
        <v/>
      </c>
      <c r="AL39" s="27" t="str">
        <f>IF(AND('Mapa de Riesgos'!$Y$34="Baja",'Mapa de Riesgos'!$AA$34="Catastrófico"),CONCATENATE("R4C",'Mapa de Riesgos'!$O$34),"")</f>
        <v/>
      </c>
      <c r="AM39" s="28" t="str">
        <f>IF(AND('Mapa de Riesgos'!$Y$35="Baja",'Mapa de Riesgos'!$AA$35="Catastrófico"),CONCATENATE("R4C",'Mapa de Riesgos'!$O$35),"")</f>
        <v/>
      </c>
      <c r="AN39" s="54"/>
      <c r="AO39" s="411"/>
      <c r="AP39" s="412"/>
      <c r="AQ39" s="412"/>
      <c r="AR39" s="412"/>
      <c r="AS39" s="412"/>
      <c r="AT39" s="413"/>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row>
    <row r="40" spans="1:80" ht="15" customHeight="1">
      <c r="A40" s="54"/>
      <c r="B40" s="339"/>
      <c r="C40" s="339"/>
      <c r="D40" s="340"/>
      <c r="E40" s="380"/>
      <c r="F40" s="381"/>
      <c r="G40" s="381"/>
      <c r="H40" s="381"/>
      <c r="I40" s="381"/>
      <c r="J40" s="47" t="str">
        <f>IF(AND('Mapa de Riesgos'!$Y$36="Baja",'Mapa de Riesgos'!$AA$36="Leve"),CONCATENATE("R5C",'Mapa de Riesgos'!$O$36),"")</f>
        <v/>
      </c>
      <c r="K40" s="48" t="str">
        <f>IF(AND('Mapa de Riesgos'!$Y$37="Baja",'Mapa de Riesgos'!$AA$37="Leve"),CONCATENATE("R5C",'Mapa de Riesgos'!$O$37),"")</f>
        <v/>
      </c>
      <c r="L40" s="48" t="str">
        <f>IF(AND('Mapa de Riesgos'!$Y$38="Baja",'Mapa de Riesgos'!$AA$38="Leve"),CONCATENATE("R5C",'Mapa de Riesgos'!$O$38),"")</f>
        <v/>
      </c>
      <c r="M40" s="48" t="str">
        <f>IF(AND('Mapa de Riesgos'!$Y$39="Baja",'Mapa de Riesgos'!$AA$39="Leve"),CONCATENATE("R5C",'Mapa de Riesgos'!$O$39),"")</f>
        <v/>
      </c>
      <c r="N40" s="48" t="str">
        <f>IF(AND('Mapa de Riesgos'!$Y$40="Baja",'Mapa de Riesgos'!$AA$40="Leve"),CONCATENATE("R5C",'Mapa de Riesgos'!$O$40),"")</f>
        <v/>
      </c>
      <c r="O40" s="49" t="str">
        <f>IF(AND('Mapa de Riesgos'!$Y$41="Baja",'Mapa de Riesgos'!$AA$41="Leve"),CONCATENATE("R5C",'Mapa de Riesgos'!$O$41),"")</f>
        <v/>
      </c>
      <c r="P40" s="38" t="str">
        <f>IF(AND('Mapa de Riesgos'!$Y$36="Baja",'Mapa de Riesgos'!$AA$36="Menor"),CONCATENATE("R5C",'Mapa de Riesgos'!$O$36),"")</f>
        <v/>
      </c>
      <c r="Q40" s="39" t="str">
        <f>IF(AND('Mapa de Riesgos'!$Y$37="Baja",'Mapa de Riesgos'!$AA$37="Menor"),CONCATENATE("R5C",'Mapa de Riesgos'!$O$37),"")</f>
        <v/>
      </c>
      <c r="R40" s="39" t="str">
        <f>IF(AND('Mapa de Riesgos'!$Y$38="Baja",'Mapa de Riesgos'!$AA$38="Menor"),CONCATENATE("R5C",'Mapa de Riesgos'!$O$38),"")</f>
        <v/>
      </c>
      <c r="S40" s="39" t="str">
        <f>IF(AND('Mapa de Riesgos'!$Y$39="Baja",'Mapa de Riesgos'!$AA$39="Menor"),CONCATENATE("R5C",'Mapa de Riesgos'!$O$39),"")</f>
        <v/>
      </c>
      <c r="T40" s="39" t="str">
        <f>IF(AND('Mapa de Riesgos'!$Y$40="Baja",'Mapa de Riesgos'!$AA$40="Menor"),CONCATENATE("R5C",'Mapa de Riesgos'!$O$40),"")</f>
        <v/>
      </c>
      <c r="U40" s="40" t="str">
        <f>IF(AND('Mapa de Riesgos'!$Y$41="Baja",'Mapa de Riesgos'!$AA$41="Menor"),CONCATENATE("R5C",'Mapa de Riesgos'!$O$41),"")</f>
        <v/>
      </c>
      <c r="V40" s="38" t="str">
        <f>IF(AND('Mapa de Riesgos'!$Y$36="Baja",'Mapa de Riesgos'!$AA$36="Moderado"),CONCATENATE("R5C",'Mapa de Riesgos'!$O$36),"")</f>
        <v/>
      </c>
      <c r="W40" s="39" t="str">
        <f>IF(AND('Mapa de Riesgos'!$Y$37="Baja",'Mapa de Riesgos'!$AA$37="Moderado"),CONCATENATE("R5C",'Mapa de Riesgos'!$O$37),"")</f>
        <v/>
      </c>
      <c r="X40" s="39" t="str">
        <f>IF(AND('Mapa de Riesgos'!$Y$38="Baja",'Mapa de Riesgos'!$AA$38="Moderado"),CONCATENATE("R5C",'Mapa de Riesgos'!$O$38),"")</f>
        <v/>
      </c>
      <c r="Y40" s="39" t="str">
        <f>IF(AND('Mapa de Riesgos'!$Y$39="Baja",'Mapa de Riesgos'!$AA$39="Moderado"),CONCATENATE("R5C",'Mapa de Riesgos'!$O$39),"")</f>
        <v/>
      </c>
      <c r="Z40" s="39" t="str">
        <f>IF(AND('Mapa de Riesgos'!$Y$40="Baja",'Mapa de Riesgos'!$AA$40="Moderado"),CONCATENATE("R5C",'Mapa de Riesgos'!$O$40),"")</f>
        <v/>
      </c>
      <c r="AA40" s="40" t="str">
        <f>IF(AND('Mapa de Riesgos'!$Y$41="Baja",'Mapa de Riesgos'!$AA$41="Moderado"),CONCATENATE("R5C",'Mapa de Riesgos'!$O$41),"")</f>
        <v/>
      </c>
      <c r="AB40" s="23" t="str">
        <f>IF(AND('Mapa de Riesgos'!$Y$36="Baja",'Mapa de Riesgos'!$AA$36="Mayor"),CONCATENATE("R5C",'Mapa de Riesgos'!$O$36),"")</f>
        <v/>
      </c>
      <c r="AC40" s="24" t="str">
        <f>IF(AND('Mapa de Riesgos'!$Y$37="Baja",'Mapa de Riesgos'!$AA$37="Mayor"),CONCATENATE("R5C",'Mapa de Riesgos'!$O$37),"")</f>
        <v/>
      </c>
      <c r="AD40" s="24" t="str">
        <f>IF(AND('Mapa de Riesgos'!$Y$38="Baja",'Mapa de Riesgos'!$AA$38="Mayor"),CONCATENATE("R5C",'Mapa de Riesgos'!$O$38),"")</f>
        <v/>
      </c>
      <c r="AE40" s="24" t="str">
        <f>IF(AND('Mapa de Riesgos'!$Y$39="Baja",'Mapa de Riesgos'!$AA$39="Mayor"),CONCATENATE("R5C",'Mapa de Riesgos'!$O$39),"")</f>
        <v/>
      </c>
      <c r="AF40" s="24" t="str">
        <f>IF(AND('Mapa de Riesgos'!$Y$40="Baja",'Mapa de Riesgos'!$AA$40="Mayor"),CONCATENATE("R5C",'Mapa de Riesgos'!$O$40),"")</f>
        <v/>
      </c>
      <c r="AG40" s="25" t="str">
        <f>IF(AND('Mapa de Riesgos'!$Y$41="Baja",'Mapa de Riesgos'!$AA$41="Mayor"),CONCATENATE("R5C",'Mapa de Riesgos'!$O$41),"")</f>
        <v/>
      </c>
      <c r="AH40" s="26" t="str">
        <f>IF(AND('Mapa de Riesgos'!$Y$36="Baja",'Mapa de Riesgos'!$AA$36="Catastrófico"),CONCATENATE("R5C",'Mapa de Riesgos'!$O$36),"")</f>
        <v/>
      </c>
      <c r="AI40" s="27" t="str">
        <f>IF(AND('Mapa de Riesgos'!$Y$37="Baja",'Mapa de Riesgos'!$AA$37="Catastrófico"),CONCATENATE("R5C",'Mapa de Riesgos'!$O$37),"")</f>
        <v/>
      </c>
      <c r="AJ40" s="27" t="str">
        <f>IF(AND('Mapa de Riesgos'!$Y$38="Baja",'Mapa de Riesgos'!$AA$38="Catastrófico"),CONCATENATE("R5C",'Mapa de Riesgos'!$O$38),"")</f>
        <v/>
      </c>
      <c r="AK40" s="27" t="str">
        <f>IF(AND('Mapa de Riesgos'!$Y$39="Baja",'Mapa de Riesgos'!$AA$39="Catastrófico"),CONCATENATE("R5C",'Mapa de Riesgos'!$O$39),"")</f>
        <v/>
      </c>
      <c r="AL40" s="27" t="str">
        <f>IF(AND('Mapa de Riesgos'!$Y$40="Baja",'Mapa de Riesgos'!$AA$40="Catastrófico"),CONCATENATE("R5C",'Mapa de Riesgos'!$O$40),"")</f>
        <v/>
      </c>
      <c r="AM40" s="28" t="str">
        <f>IF(AND('Mapa de Riesgos'!$Y$41="Baja",'Mapa de Riesgos'!$AA$41="Catastrófico"),CONCATENATE("R5C",'Mapa de Riesgos'!$O$41),"")</f>
        <v/>
      </c>
      <c r="AN40" s="54"/>
      <c r="AO40" s="411"/>
      <c r="AP40" s="412"/>
      <c r="AQ40" s="412"/>
      <c r="AR40" s="412"/>
      <c r="AS40" s="412"/>
      <c r="AT40" s="413"/>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row>
    <row r="41" spans="1:80" ht="15" customHeight="1">
      <c r="A41" s="54"/>
      <c r="B41" s="339"/>
      <c r="C41" s="339"/>
      <c r="D41" s="340"/>
      <c r="E41" s="380"/>
      <c r="F41" s="381"/>
      <c r="G41" s="381"/>
      <c r="H41" s="381"/>
      <c r="I41" s="381"/>
      <c r="J41" s="47" t="str">
        <f>IF(AND('Mapa de Riesgos'!$Y$42="Baja",'Mapa de Riesgos'!$AA$42="Leve"),CONCATENATE("R6C",'Mapa de Riesgos'!$O$42),"")</f>
        <v/>
      </c>
      <c r="K41" s="48" t="str">
        <f>IF(AND('Mapa de Riesgos'!$Y$43="Baja",'Mapa de Riesgos'!$AA$43="Leve"),CONCATENATE("R6C",'Mapa de Riesgos'!$O$43),"")</f>
        <v/>
      </c>
      <c r="L41" s="48" t="str">
        <f>IF(AND('Mapa de Riesgos'!$Y$44="Baja",'Mapa de Riesgos'!$AA$44="Leve"),CONCATENATE("R6C",'Mapa de Riesgos'!$O$44),"")</f>
        <v/>
      </c>
      <c r="M41" s="48" t="str">
        <f>IF(AND('Mapa de Riesgos'!$Y$45="Baja",'Mapa de Riesgos'!$AA$45="Leve"),CONCATENATE("R6C",'Mapa de Riesgos'!$O$45),"")</f>
        <v/>
      </c>
      <c r="N41" s="48" t="str">
        <f>IF(AND('Mapa de Riesgos'!$Y$46="Baja",'Mapa de Riesgos'!$AA$46="Leve"),CONCATENATE("R6C",'Mapa de Riesgos'!$O$46),"")</f>
        <v/>
      </c>
      <c r="O41" s="49" t="str">
        <f>IF(AND('Mapa de Riesgos'!$Y$47="Baja",'Mapa de Riesgos'!$AA$47="Leve"),CONCATENATE("R6C",'Mapa de Riesgos'!$O$47),"")</f>
        <v/>
      </c>
      <c r="P41" s="38" t="str">
        <f>IF(AND('Mapa de Riesgos'!$Y$42="Baja",'Mapa de Riesgos'!$AA$42="Menor"),CONCATENATE("R6C",'Mapa de Riesgos'!$O$42),"")</f>
        <v/>
      </c>
      <c r="Q41" s="39" t="str">
        <f>IF(AND('Mapa de Riesgos'!$Y$43="Baja",'Mapa de Riesgos'!$AA$43="Menor"),CONCATENATE("R6C",'Mapa de Riesgos'!$O$43),"")</f>
        <v/>
      </c>
      <c r="R41" s="39" t="str">
        <f>IF(AND('Mapa de Riesgos'!$Y$44="Baja",'Mapa de Riesgos'!$AA$44="Menor"),CONCATENATE("R6C",'Mapa de Riesgos'!$O$44),"")</f>
        <v/>
      </c>
      <c r="S41" s="39" t="str">
        <f>IF(AND('Mapa de Riesgos'!$Y$45="Baja",'Mapa de Riesgos'!$AA$45="Menor"),CONCATENATE("R6C",'Mapa de Riesgos'!$O$45),"")</f>
        <v/>
      </c>
      <c r="T41" s="39" t="str">
        <f>IF(AND('Mapa de Riesgos'!$Y$46="Baja",'Mapa de Riesgos'!$AA$46="Menor"),CONCATENATE("R6C",'Mapa de Riesgos'!$O$46),"")</f>
        <v/>
      </c>
      <c r="U41" s="40" t="str">
        <f>IF(AND('Mapa de Riesgos'!$Y$47="Baja",'Mapa de Riesgos'!$AA$47="Menor"),CONCATENATE("R6C",'Mapa de Riesgos'!$O$47),"")</f>
        <v/>
      </c>
      <c r="V41" s="38" t="str">
        <f>IF(AND('Mapa de Riesgos'!$Y$42="Baja",'Mapa de Riesgos'!$AA$42="Moderado"),CONCATENATE("R6C",'Mapa de Riesgos'!$O$42),"")</f>
        <v/>
      </c>
      <c r="W41" s="39" t="str">
        <f>IF(AND('Mapa de Riesgos'!$Y$43="Baja",'Mapa de Riesgos'!$AA$43="Moderado"),CONCATENATE("R6C",'Mapa de Riesgos'!$O$43),"")</f>
        <v/>
      </c>
      <c r="X41" s="39" t="str">
        <f>IF(AND('Mapa de Riesgos'!$Y$44="Baja",'Mapa de Riesgos'!$AA$44="Moderado"),CONCATENATE("R6C",'Mapa de Riesgos'!$O$44),"")</f>
        <v/>
      </c>
      <c r="Y41" s="39" t="str">
        <f>IF(AND('Mapa de Riesgos'!$Y$45="Baja",'Mapa de Riesgos'!$AA$45="Moderado"),CONCATENATE("R6C",'Mapa de Riesgos'!$O$45),"")</f>
        <v/>
      </c>
      <c r="Z41" s="39" t="str">
        <f>IF(AND('Mapa de Riesgos'!$Y$46="Baja",'Mapa de Riesgos'!$AA$46="Moderado"),CONCATENATE("R6C",'Mapa de Riesgos'!$O$46),"")</f>
        <v/>
      </c>
      <c r="AA41" s="40" t="str">
        <f>IF(AND('Mapa de Riesgos'!$Y$47="Baja",'Mapa de Riesgos'!$AA$47="Moderado"),CONCATENATE("R6C",'Mapa de Riesgos'!$O$47),"")</f>
        <v/>
      </c>
      <c r="AB41" s="23" t="str">
        <f>IF(AND('Mapa de Riesgos'!$Y$42="Baja",'Mapa de Riesgos'!$AA$42="Mayor"),CONCATENATE("R6C",'Mapa de Riesgos'!$O$42),"")</f>
        <v/>
      </c>
      <c r="AC41" s="24" t="str">
        <f>IF(AND('Mapa de Riesgos'!$Y$43="Baja",'Mapa de Riesgos'!$AA$43="Mayor"),CONCATENATE("R6C",'Mapa de Riesgos'!$O$43),"")</f>
        <v/>
      </c>
      <c r="AD41" s="24" t="str">
        <f>IF(AND('Mapa de Riesgos'!$Y$44="Baja",'Mapa de Riesgos'!$AA$44="Mayor"),CONCATENATE("R6C",'Mapa de Riesgos'!$O$44),"")</f>
        <v/>
      </c>
      <c r="AE41" s="24" t="str">
        <f>IF(AND('Mapa de Riesgos'!$Y$45="Baja",'Mapa de Riesgos'!$AA$45="Mayor"),CONCATENATE("R6C",'Mapa de Riesgos'!$O$45),"")</f>
        <v/>
      </c>
      <c r="AF41" s="24" t="str">
        <f>IF(AND('Mapa de Riesgos'!$Y$46="Baja",'Mapa de Riesgos'!$AA$46="Mayor"),CONCATENATE("R6C",'Mapa de Riesgos'!$O$46),"")</f>
        <v/>
      </c>
      <c r="AG41" s="25" t="str">
        <f>IF(AND('Mapa de Riesgos'!$Y$47="Baja",'Mapa de Riesgos'!$AA$47="Mayor"),CONCATENATE("R6C",'Mapa de Riesgos'!$O$47),"")</f>
        <v/>
      </c>
      <c r="AH41" s="26" t="str">
        <f>IF(AND('Mapa de Riesgos'!$Y$42="Baja",'Mapa de Riesgos'!$AA$42="Catastrófico"),CONCATENATE("R6C",'Mapa de Riesgos'!$O$42),"")</f>
        <v/>
      </c>
      <c r="AI41" s="27" t="str">
        <f>IF(AND('Mapa de Riesgos'!$Y$43="Baja",'Mapa de Riesgos'!$AA$43="Catastrófico"),CONCATENATE("R6C",'Mapa de Riesgos'!$O$43),"")</f>
        <v/>
      </c>
      <c r="AJ41" s="27" t="str">
        <f>IF(AND('Mapa de Riesgos'!$Y$44="Baja",'Mapa de Riesgos'!$AA$44="Catastrófico"),CONCATENATE("R6C",'Mapa de Riesgos'!$O$44),"")</f>
        <v/>
      </c>
      <c r="AK41" s="27" t="str">
        <f>IF(AND('Mapa de Riesgos'!$Y$45="Baja",'Mapa de Riesgos'!$AA$45="Catastrófico"),CONCATENATE("R6C",'Mapa de Riesgos'!$O$45),"")</f>
        <v/>
      </c>
      <c r="AL41" s="27" t="str">
        <f>IF(AND('Mapa de Riesgos'!$Y$46="Baja",'Mapa de Riesgos'!$AA$46="Catastrófico"),CONCATENATE("R6C",'Mapa de Riesgos'!$O$46),"")</f>
        <v/>
      </c>
      <c r="AM41" s="28" t="str">
        <f>IF(AND('Mapa de Riesgos'!$Y$47="Baja",'Mapa de Riesgos'!$AA$47="Catastrófico"),CONCATENATE("R6C",'Mapa de Riesgos'!$O$47),"")</f>
        <v/>
      </c>
      <c r="AN41" s="54"/>
      <c r="AO41" s="411"/>
      <c r="AP41" s="412"/>
      <c r="AQ41" s="412"/>
      <c r="AR41" s="412"/>
      <c r="AS41" s="412"/>
      <c r="AT41" s="413"/>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row>
    <row r="42" spans="1:80" ht="15" customHeight="1">
      <c r="A42" s="54"/>
      <c r="B42" s="339"/>
      <c r="C42" s="339"/>
      <c r="D42" s="340"/>
      <c r="E42" s="380"/>
      <c r="F42" s="381"/>
      <c r="G42" s="381"/>
      <c r="H42" s="381"/>
      <c r="I42" s="381"/>
      <c r="J42" s="47" t="str">
        <f>IF(AND('Mapa de Riesgos'!$Y$48="Baja",'Mapa de Riesgos'!$AA$48="Leve"),CONCATENATE("R7C",'Mapa de Riesgos'!$O$48),"")</f>
        <v/>
      </c>
      <c r="K42" s="48" t="str">
        <f>IF(AND('Mapa de Riesgos'!$Y$49="Baja",'Mapa de Riesgos'!$AA$49="Leve"),CONCATENATE("R7C",'Mapa de Riesgos'!$O$49),"")</f>
        <v/>
      </c>
      <c r="L42" s="48" t="str">
        <f>IF(AND('Mapa de Riesgos'!$Y$50="Baja",'Mapa de Riesgos'!$AA$50="Leve"),CONCATENATE("R7C",'Mapa de Riesgos'!$O$50),"")</f>
        <v/>
      </c>
      <c r="M42" s="48" t="str">
        <f>IF(AND('Mapa de Riesgos'!$Y$51="Baja",'Mapa de Riesgos'!$AA$51="Leve"),CONCATENATE("R7C",'Mapa de Riesgos'!$O$51),"")</f>
        <v/>
      </c>
      <c r="N42" s="48" t="str">
        <f>IF(AND('Mapa de Riesgos'!$Y$52="Baja",'Mapa de Riesgos'!$AA$52="Leve"),CONCATENATE("R7C",'Mapa de Riesgos'!$O$52),"")</f>
        <v/>
      </c>
      <c r="O42" s="49" t="str">
        <f>IF(AND('Mapa de Riesgos'!$Y$53="Baja",'Mapa de Riesgos'!$AA$53="Leve"),CONCATENATE("R7C",'Mapa de Riesgos'!$O$53),"")</f>
        <v/>
      </c>
      <c r="P42" s="38" t="str">
        <f>IF(AND('Mapa de Riesgos'!$Y$48="Baja",'Mapa de Riesgos'!$AA$48="Menor"),CONCATENATE("R7C",'Mapa de Riesgos'!$O$48),"")</f>
        <v/>
      </c>
      <c r="Q42" s="39" t="str">
        <f>IF(AND('Mapa de Riesgos'!$Y$49="Baja",'Mapa de Riesgos'!$AA$49="Menor"),CONCATENATE("R7C",'Mapa de Riesgos'!$O$49),"")</f>
        <v/>
      </c>
      <c r="R42" s="39" t="str">
        <f>IF(AND('Mapa de Riesgos'!$Y$50="Baja",'Mapa de Riesgos'!$AA$50="Menor"),CONCATENATE("R7C",'Mapa de Riesgos'!$O$50),"")</f>
        <v/>
      </c>
      <c r="S42" s="39" t="str">
        <f>IF(AND('Mapa de Riesgos'!$Y$51="Baja",'Mapa de Riesgos'!$AA$51="Menor"),CONCATENATE("R7C",'Mapa de Riesgos'!$O$51),"")</f>
        <v/>
      </c>
      <c r="T42" s="39" t="str">
        <f>IF(AND('Mapa de Riesgos'!$Y$52="Baja",'Mapa de Riesgos'!$AA$52="Menor"),CONCATENATE("R7C",'Mapa de Riesgos'!$O$52),"")</f>
        <v/>
      </c>
      <c r="U42" s="40" t="str">
        <f>IF(AND('Mapa de Riesgos'!$Y$53="Baja",'Mapa de Riesgos'!$AA$53="Menor"),CONCATENATE("R7C",'Mapa de Riesgos'!$O$53),"")</f>
        <v/>
      </c>
      <c r="V42" s="38" t="str">
        <f>IF(AND('Mapa de Riesgos'!$Y$48="Baja",'Mapa de Riesgos'!$AA$48="Moderado"),CONCATENATE("R7C",'Mapa de Riesgos'!$O$48),"")</f>
        <v/>
      </c>
      <c r="W42" s="39" t="str">
        <f>IF(AND('Mapa de Riesgos'!$Y$49="Baja",'Mapa de Riesgos'!$AA$49="Moderado"),CONCATENATE("R7C",'Mapa de Riesgos'!$O$49),"")</f>
        <v/>
      </c>
      <c r="X42" s="39" t="str">
        <f>IF(AND('Mapa de Riesgos'!$Y$50="Baja",'Mapa de Riesgos'!$AA$50="Moderado"),CONCATENATE("R7C",'Mapa de Riesgos'!$O$50),"")</f>
        <v/>
      </c>
      <c r="Y42" s="39" t="str">
        <f>IF(AND('Mapa de Riesgos'!$Y$51="Baja",'Mapa de Riesgos'!$AA$51="Moderado"),CONCATENATE("R7C",'Mapa de Riesgos'!$O$51),"")</f>
        <v/>
      </c>
      <c r="Z42" s="39" t="str">
        <f>IF(AND('Mapa de Riesgos'!$Y$52="Baja",'Mapa de Riesgos'!$AA$52="Moderado"),CONCATENATE("R7C",'Mapa de Riesgos'!$O$52),"")</f>
        <v/>
      </c>
      <c r="AA42" s="40" t="str">
        <f>IF(AND('Mapa de Riesgos'!$Y$53="Baja",'Mapa de Riesgos'!$AA$53="Moderado"),CONCATENATE("R7C",'Mapa de Riesgos'!$O$53),"")</f>
        <v/>
      </c>
      <c r="AB42" s="23" t="str">
        <f>IF(AND('Mapa de Riesgos'!$Y$48="Baja",'Mapa de Riesgos'!$AA$48="Mayor"),CONCATENATE("R7C",'Mapa de Riesgos'!$O$48),"")</f>
        <v/>
      </c>
      <c r="AC42" s="24" t="str">
        <f>IF(AND('Mapa de Riesgos'!$Y$49="Baja",'Mapa de Riesgos'!$AA$49="Mayor"),CONCATENATE("R7C",'Mapa de Riesgos'!$O$49),"")</f>
        <v/>
      </c>
      <c r="AD42" s="24" t="str">
        <f>IF(AND('Mapa de Riesgos'!$Y$50="Baja",'Mapa de Riesgos'!$AA$50="Mayor"),CONCATENATE("R7C",'Mapa de Riesgos'!$O$50),"")</f>
        <v/>
      </c>
      <c r="AE42" s="24" t="str">
        <f>IF(AND('Mapa de Riesgos'!$Y$51="Baja",'Mapa de Riesgos'!$AA$51="Mayor"),CONCATENATE("R7C",'Mapa de Riesgos'!$O$51),"")</f>
        <v/>
      </c>
      <c r="AF42" s="24" t="str">
        <f>IF(AND('Mapa de Riesgos'!$Y$52="Baja",'Mapa de Riesgos'!$AA$52="Mayor"),CONCATENATE("R7C",'Mapa de Riesgos'!$O$52),"")</f>
        <v/>
      </c>
      <c r="AG42" s="25" t="str">
        <f>IF(AND('Mapa de Riesgos'!$Y$53="Baja",'Mapa de Riesgos'!$AA$53="Mayor"),CONCATENATE("R7C",'Mapa de Riesgos'!$O$53),"")</f>
        <v/>
      </c>
      <c r="AH42" s="26" t="str">
        <f>IF(AND('Mapa de Riesgos'!$Y$48="Baja",'Mapa de Riesgos'!$AA$48="Catastrófico"),CONCATENATE("R7C",'Mapa de Riesgos'!$O$48),"")</f>
        <v/>
      </c>
      <c r="AI42" s="27" t="str">
        <f>IF(AND('Mapa de Riesgos'!$Y$49="Baja",'Mapa de Riesgos'!$AA$49="Catastrófico"),CONCATENATE("R7C",'Mapa de Riesgos'!$O$49),"")</f>
        <v/>
      </c>
      <c r="AJ42" s="27" t="str">
        <f>IF(AND('Mapa de Riesgos'!$Y$50="Baja",'Mapa de Riesgos'!$AA$50="Catastrófico"),CONCATENATE("R7C",'Mapa de Riesgos'!$O$50),"")</f>
        <v/>
      </c>
      <c r="AK42" s="27" t="str">
        <f>IF(AND('Mapa de Riesgos'!$Y$51="Baja",'Mapa de Riesgos'!$AA$51="Catastrófico"),CONCATENATE("R7C",'Mapa de Riesgos'!$O$51),"")</f>
        <v/>
      </c>
      <c r="AL42" s="27" t="str">
        <f>IF(AND('Mapa de Riesgos'!$Y$52="Baja",'Mapa de Riesgos'!$AA$52="Catastrófico"),CONCATENATE("R7C",'Mapa de Riesgos'!$O$52),"")</f>
        <v/>
      </c>
      <c r="AM42" s="28" t="str">
        <f>IF(AND('Mapa de Riesgos'!$Y$53="Baja",'Mapa de Riesgos'!$AA$53="Catastrófico"),CONCATENATE("R7C",'Mapa de Riesgos'!$O$53),"")</f>
        <v/>
      </c>
      <c r="AN42" s="54"/>
      <c r="AO42" s="411"/>
      <c r="AP42" s="412"/>
      <c r="AQ42" s="412"/>
      <c r="AR42" s="412"/>
      <c r="AS42" s="412"/>
      <c r="AT42" s="413"/>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row>
    <row r="43" spans="1:80" ht="15" customHeight="1">
      <c r="A43" s="54"/>
      <c r="B43" s="339"/>
      <c r="C43" s="339"/>
      <c r="D43" s="340"/>
      <c r="E43" s="380"/>
      <c r="F43" s="381"/>
      <c r="G43" s="381"/>
      <c r="H43" s="381"/>
      <c r="I43" s="381"/>
      <c r="J43" s="47" t="str">
        <f>IF(AND('Mapa de Riesgos'!$Y$54="Baja",'Mapa de Riesgos'!$AA$54="Leve"),CONCATENATE("R8C",'Mapa de Riesgos'!$O$54),"")</f>
        <v/>
      </c>
      <c r="K43" s="48" t="str">
        <f>IF(AND('Mapa de Riesgos'!$Y$55="Baja",'Mapa de Riesgos'!$AA$55="Leve"),CONCATENATE("R8C",'Mapa de Riesgos'!$O$55),"")</f>
        <v/>
      </c>
      <c r="L43" s="48" t="str">
        <f>IF(AND('Mapa de Riesgos'!$Y$56="Baja",'Mapa de Riesgos'!$AA$56="Leve"),CONCATENATE("R8C",'Mapa de Riesgos'!$O$56),"")</f>
        <v/>
      </c>
      <c r="M43" s="48" t="str">
        <f>IF(AND('Mapa de Riesgos'!$Y$57="Baja",'Mapa de Riesgos'!$AA$57="Leve"),CONCATENATE("R8C",'Mapa de Riesgos'!$O$57),"")</f>
        <v/>
      </c>
      <c r="N43" s="48" t="str">
        <f>IF(AND('Mapa de Riesgos'!$Y$58="Baja",'Mapa de Riesgos'!$AA$58="Leve"),CONCATENATE("R8C",'Mapa de Riesgos'!$O$58),"")</f>
        <v/>
      </c>
      <c r="O43" s="49" t="str">
        <f>IF(AND('Mapa de Riesgos'!$Y$59="Baja",'Mapa de Riesgos'!$AA$59="Leve"),CONCATENATE("R8C",'Mapa de Riesgos'!$O$59),"")</f>
        <v/>
      </c>
      <c r="P43" s="38" t="str">
        <f>IF(AND('Mapa de Riesgos'!$Y$54="Baja",'Mapa de Riesgos'!$AA$54="Menor"),CONCATENATE("R8C",'Mapa de Riesgos'!$O$54),"")</f>
        <v/>
      </c>
      <c r="Q43" s="39" t="str">
        <f>IF(AND('Mapa de Riesgos'!$Y$55="Baja",'Mapa de Riesgos'!$AA$55="Menor"),CONCATENATE("R8C",'Mapa de Riesgos'!$O$55),"")</f>
        <v/>
      </c>
      <c r="R43" s="39" t="str">
        <f>IF(AND('Mapa de Riesgos'!$Y$56="Baja",'Mapa de Riesgos'!$AA$56="Menor"),CONCATENATE("R8C",'Mapa de Riesgos'!$O$56),"")</f>
        <v/>
      </c>
      <c r="S43" s="39" t="str">
        <f>IF(AND('Mapa de Riesgos'!$Y$57="Baja",'Mapa de Riesgos'!$AA$57="Menor"),CONCATENATE("R8C",'Mapa de Riesgos'!$O$57),"")</f>
        <v/>
      </c>
      <c r="T43" s="39" t="str">
        <f>IF(AND('Mapa de Riesgos'!$Y$58="Baja",'Mapa de Riesgos'!$AA$58="Menor"),CONCATENATE("R8C",'Mapa de Riesgos'!$O$58),"")</f>
        <v/>
      </c>
      <c r="U43" s="40" t="str">
        <f>IF(AND('Mapa de Riesgos'!$Y$59="Baja",'Mapa de Riesgos'!$AA$59="Menor"),CONCATENATE("R8C",'Mapa de Riesgos'!$O$59),"")</f>
        <v/>
      </c>
      <c r="V43" s="38" t="str">
        <f>IF(AND('Mapa de Riesgos'!$Y$54="Baja",'Mapa de Riesgos'!$AA$54="Moderado"),CONCATENATE("R8C",'Mapa de Riesgos'!$O$54),"")</f>
        <v/>
      </c>
      <c r="W43" s="39" t="str">
        <f>IF(AND('Mapa de Riesgos'!$Y$55="Baja",'Mapa de Riesgos'!$AA$55="Moderado"),CONCATENATE("R8C",'Mapa de Riesgos'!$O$55),"")</f>
        <v/>
      </c>
      <c r="X43" s="39" t="str">
        <f>IF(AND('Mapa de Riesgos'!$Y$56="Baja",'Mapa de Riesgos'!$AA$56="Moderado"),CONCATENATE("R8C",'Mapa de Riesgos'!$O$56),"")</f>
        <v/>
      </c>
      <c r="Y43" s="39" t="str">
        <f>IF(AND('Mapa de Riesgos'!$Y$57="Baja",'Mapa de Riesgos'!$AA$57="Moderado"),CONCATENATE("R8C",'Mapa de Riesgos'!$O$57),"")</f>
        <v/>
      </c>
      <c r="Z43" s="39" t="str">
        <f>IF(AND('Mapa de Riesgos'!$Y$58="Baja",'Mapa de Riesgos'!$AA$58="Moderado"),CONCATENATE("R8C",'Mapa de Riesgos'!$O$58),"")</f>
        <v/>
      </c>
      <c r="AA43" s="40" t="str">
        <f>IF(AND('Mapa de Riesgos'!$Y$59="Baja",'Mapa de Riesgos'!$AA$59="Moderado"),CONCATENATE("R8C",'Mapa de Riesgos'!$O$59),"")</f>
        <v/>
      </c>
      <c r="AB43" s="23" t="str">
        <f>IF(AND('Mapa de Riesgos'!$Y$54="Baja",'Mapa de Riesgos'!$AA$54="Mayor"),CONCATENATE("R8C",'Mapa de Riesgos'!$O$54),"")</f>
        <v/>
      </c>
      <c r="AC43" s="24" t="str">
        <f>IF(AND('Mapa de Riesgos'!$Y$55="Baja",'Mapa de Riesgos'!$AA$55="Mayor"),CONCATENATE("R8C",'Mapa de Riesgos'!$O$55),"")</f>
        <v/>
      </c>
      <c r="AD43" s="24" t="str">
        <f>IF(AND('Mapa de Riesgos'!$Y$56="Baja",'Mapa de Riesgos'!$AA$56="Mayor"),CONCATENATE("R8C",'Mapa de Riesgos'!$O$56),"")</f>
        <v/>
      </c>
      <c r="AE43" s="24" t="str">
        <f>IF(AND('Mapa de Riesgos'!$Y$57="Baja",'Mapa de Riesgos'!$AA$57="Mayor"),CONCATENATE("R8C",'Mapa de Riesgos'!$O$57),"")</f>
        <v/>
      </c>
      <c r="AF43" s="24" t="str">
        <f>IF(AND('Mapa de Riesgos'!$Y$58="Baja",'Mapa de Riesgos'!$AA$58="Mayor"),CONCATENATE("R8C",'Mapa de Riesgos'!$O$58),"")</f>
        <v/>
      </c>
      <c r="AG43" s="25" t="str">
        <f>IF(AND('Mapa de Riesgos'!$Y$59="Baja",'Mapa de Riesgos'!$AA$59="Mayor"),CONCATENATE("R8C",'Mapa de Riesgos'!$O$59),"")</f>
        <v/>
      </c>
      <c r="AH43" s="26" t="str">
        <f>IF(AND('Mapa de Riesgos'!$Y$54="Baja",'Mapa de Riesgos'!$AA$54="Catastrófico"),CONCATENATE("R8C",'Mapa de Riesgos'!$O$54),"")</f>
        <v/>
      </c>
      <c r="AI43" s="27" t="str">
        <f>IF(AND('Mapa de Riesgos'!$Y$55="Baja",'Mapa de Riesgos'!$AA$55="Catastrófico"),CONCATENATE("R8C",'Mapa de Riesgos'!$O$55),"")</f>
        <v/>
      </c>
      <c r="AJ43" s="27" t="str">
        <f>IF(AND('Mapa de Riesgos'!$Y$56="Baja",'Mapa de Riesgos'!$AA$56="Catastrófico"),CONCATENATE("R8C",'Mapa de Riesgos'!$O$56),"")</f>
        <v/>
      </c>
      <c r="AK43" s="27" t="str">
        <f>IF(AND('Mapa de Riesgos'!$Y$57="Baja",'Mapa de Riesgos'!$AA$57="Catastrófico"),CONCATENATE("R8C",'Mapa de Riesgos'!$O$57),"")</f>
        <v/>
      </c>
      <c r="AL43" s="27" t="str">
        <f>IF(AND('Mapa de Riesgos'!$Y$58="Baja",'Mapa de Riesgos'!$AA$58="Catastrófico"),CONCATENATE("R8C",'Mapa de Riesgos'!$O$58),"")</f>
        <v/>
      </c>
      <c r="AM43" s="28" t="str">
        <f>IF(AND('Mapa de Riesgos'!$Y$59="Baja",'Mapa de Riesgos'!$AA$59="Catastrófico"),CONCATENATE("R8C",'Mapa de Riesgos'!$O$59),"")</f>
        <v/>
      </c>
      <c r="AN43" s="54"/>
      <c r="AO43" s="411"/>
      <c r="AP43" s="412"/>
      <c r="AQ43" s="412"/>
      <c r="AR43" s="412"/>
      <c r="AS43" s="412"/>
      <c r="AT43" s="413"/>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row>
    <row r="44" spans="1:80" ht="15" customHeight="1">
      <c r="A44" s="54"/>
      <c r="B44" s="339"/>
      <c r="C44" s="339"/>
      <c r="D44" s="340"/>
      <c r="E44" s="380"/>
      <c r="F44" s="381"/>
      <c r="G44" s="381"/>
      <c r="H44" s="381"/>
      <c r="I44" s="381"/>
      <c r="J44" s="47" t="str">
        <f>IF(AND('Mapa de Riesgos'!$Y$60="Baja",'Mapa de Riesgos'!$AA$60="Leve"),CONCATENATE("R9C",'Mapa de Riesgos'!$O$60),"")</f>
        <v/>
      </c>
      <c r="K44" s="48" t="str">
        <f>IF(AND('Mapa de Riesgos'!$Y$61="Baja",'Mapa de Riesgos'!$AA$61="Leve"),CONCATENATE("R9C",'Mapa de Riesgos'!$O$61),"")</f>
        <v/>
      </c>
      <c r="L44" s="48" t="str">
        <f>IF(AND('Mapa de Riesgos'!$Y$62="Baja",'Mapa de Riesgos'!$AA$62="Leve"),CONCATENATE("R9C",'Mapa de Riesgos'!$O$62),"")</f>
        <v/>
      </c>
      <c r="M44" s="48" t="str">
        <f>IF(AND('Mapa de Riesgos'!$Y$63="Baja",'Mapa de Riesgos'!$AA$63="Leve"),CONCATENATE("R9C",'Mapa de Riesgos'!$O$63),"")</f>
        <v/>
      </c>
      <c r="N44" s="48" t="str">
        <f>IF(AND('Mapa de Riesgos'!$Y$64="Baja",'Mapa de Riesgos'!$AA$64="Leve"),CONCATENATE("R9C",'Mapa de Riesgos'!$O$64),"")</f>
        <v/>
      </c>
      <c r="O44" s="49" t="str">
        <f>IF(AND('Mapa de Riesgos'!$Y$65="Baja",'Mapa de Riesgos'!$AA$65="Leve"),CONCATENATE("R9C",'Mapa de Riesgos'!$O$65),"")</f>
        <v/>
      </c>
      <c r="P44" s="38" t="str">
        <f>IF(AND('Mapa de Riesgos'!$Y$60="Baja",'Mapa de Riesgos'!$AA$60="Menor"),CONCATENATE("R9C",'Mapa de Riesgos'!$O$60),"")</f>
        <v/>
      </c>
      <c r="Q44" s="39" t="str">
        <f>IF(AND('Mapa de Riesgos'!$Y$61="Baja",'Mapa de Riesgos'!$AA$61="Menor"),CONCATENATE("R9C",'Mapa de Riesgos'!$O$61),"")</f>
        <v/>
      </c>
      <c r="R44" s="39" t="str">
        <f>IF(AND('Mapa de Riesgos'!$Y$62="Baja",'Mapa de Riesgos'!$AA$62="Menor"),CONCATENATE("R9C",'Mapa de Riesgos'!$O$62),"")</f>
        <v/>
      </c>
      <c r="S44" s="39" t="str">
        <f>IF(AND('Mapa de Riesgos'!$Y$63="Baja",'Mapa de Riesgos'!$AA$63="Menor"),CONCATENATE("R9C",'Mapa de Riesgos'!$O$63),"")</f>
        <v/>
      </c>
      <c r="T44" s="39" t="str">
        <f>IF(AND('Mapa de Riesgos'!$Y$64="Baja",'Mapa de Riesgos'!$AA$64="Menor"),CONCATENATE("R9C",'Mapa de Riesgos'!$O$64),"")</f>
        <v/>
      </c>
      <c r="U44" s="40" t="str">
        <f>IF(AND('Mapa de Riesgos'!$Y$65="Baja",'Mapa de Riesgos'!$AA$65="Menor"),CONCATENATE("R9C",'Mapa de Riesgos'!$O$65),"")</f>
        <v/>
      </c>
      <c r="V44" s="38" t="str">
        <f>IF(AND('Mapa de Riesgos'!$Y$60="Baja",'Mapa de Riesgos'!$AA$60="Moderado"),CONCATENATE("R9C",'Mapa de Riesgos'!$O$60),"")</f>
        <v/>
      </c>
      <c r="W44" s="39" t="str">
        <f>IF(AND('Mapa de Riesgos'!$Y$61="Baja",'Mapa de Riesgos'!$AA$61="Moderado"),CONCATENATE("R9C",'Mapa de Riesgos'!$O$61),"")</f>
        <v/>
      </c>
      <c r="X44" s="39" t="str">
        <f>IF(AND('Mapa de Riesgos'!$Y$62="Baja",'Mapa de Riesgos'!$AA$62="Moderado"),CONCATENATE("R9C",'Mapa de Riesgos'!$O$62),"")</f>
        <v/>
      </c>
      <c r="Y44" s="39" t="str">
        <f>IF(AND('Mapa de Riesgos'!$Y$63="Baja",'Mapa de Riesgos'!$AA$63="Moderado"),CONCATENATE("R9C",'Mapa de Riesgos'!$O$63),"")</f>
        <v/>
      </c>
      <c r="Z44" s="39" t="str">
        <f>IF(AND('Mapa de Riesgos'!$Y$64="Baja",'Mapa de Riesgos'!$AA$64="Moderado"),CONCATENATE("R9C",'Mapa de Riesgos'!$O$64),"")</f>
        <v/>
      </c>
      <c r="AA44" s="40" t="str">
        <f>IF(AND('Mapa de Riesgos'!$Y$65="Baja",'Mapa de Riesgos'!$AA$65="Moderado"),CONCATENATE("R9C",'Mapa de Riesgos'!$O$65),"")</f>
        <v/>
      </c>
      <c r="AB44" s="23" t="str">
        <f>IF(AND('Mapa de Riesgos'!$Y$60="Baja",'Mapa de Riesgos'!$AA$60="Mayor"),CONCATENATE("R9C",'Mapa de Riesgos'!$O$60),"")</f>
        <v/>
      </c>
      <c r="AC44" s="24" t="str">
        <f>IF(AND('Mapa de Riesgos'!$Y$61="Baja",'Mapa de Riesgos'!$AA$61="Mayor"),CONCATENATE("R9C",'Mapa de Riesgos'!$O$61),"")</f>
        <v/>
      </c>
      <c r="AD44" s="24" t="str">
        <f>IF(AND('Mapa de Riesgos'!$Y$62="Baja",'Mapa de Riesgos'!$AA$62="Mayor"),CONCATENATE("R9C",'Mapa de Riesgos'!$O$62),"")</f>
        <v/>
      </c>
      <c r="AE44" s="24" t="str">
        <f>IF(AND('Mapa de Riesgos'!$Y$63="Baja",'Mapa de Riesgos'!$AA$63="Mayor"),CONCATENATE("R9C",'Mapa de Riesgos'!$O$63),"")</f>
        <v/>
      </c>
      <c r="AF44" s="24" t="str">
        <f>IF(AND('Mapa de Riesgos'!$Y$64="Baja",'Mapa de Riesgos'!$AA$64="Mayor"),CONCATENATE("R9C",'Mapa de Riesgos'!$O$64),"")</f>
        <v/>
      </c>
      <c r="AG44" s="25" t="str">
        <f>IF(AND('Mapa de Riesgos'!$Y$65="Baja",'Mapa de Riesgos'!$AA$65="Mayor"),CONCATENATE("R9C",'Mapa de Riesgos'!$O$65),"")</f>
        <v/>
      </c>
      <c r="AH44" s="26" t="str">
        <f>IF(AND('Mapa de Riesgos'!$Y$60="Baja",'Mapa de Riesgos'!$AA$60="Catastrófico"),CONCATENATE("R9C",'Mapa de Riesgos'!$O$60),"")</f>
        <v/>
      </c>
      <c r="AI44" s="27" t="str">
        <f>IF(AND('Mapa de Riesgos'!$Y$61="Baja",'Mapa de Riesgos'!$AA$61="Catastrófico"),CONCATENATE("R9C",'Mapa de Riesgos'!$O$61),"")</f>
        <v/>
      </c>
      <c r="AJ44" s="27" t="str">
        <f>IF(AND('Mapa de Riesgos'!$Y$62="Baja",'Mapa de Riesgos'!$AA$62="Catastrófico"),CONCATENATE("R9C",'Mapa de Riesgos'!$O$62),"")</f>
        <v/>
      </c>
      <c r="AK44" s="27" t="str">
        <f>IF(AND('Mapa de Riesgos'!$Y$63="Baja",'Mapa de Riesgos'!$AA$63="Catastrófico"),CONCATENATE("R9C",'Mapa de Riesgos'!$O$63),"")</f>
        <v/>
      </c>
      <c r="AL44" s="27" t="str">
        <f>IF(AND('Mapa de Riesgos'!$Y$64="Baja",'Mapa de Riesgos'!$AA$64="Catastrófico"),CONCATENATE("R9C",'Mapa de Riesgos'!$O$64),"")</f>
        <v/>
      </c>
      <c r="AM44" s="28" t="str">
        <f>IF(AND('Mapa de Riesgos'!$Y$65="Baja",'Mapa de Riesgos'!$AA$65="Catastrófico"),CONCATENATE("R9C",'Mapa de Riesgos'!$O$65),"")</f>
        <v/>
      </c>
      <c r="AN44" s="54"/>
      <c r="AO44" s="411"/>
      <c r="AP44" s="412"/>
      <c r="AQ44" s="412"/>
      <c r="AR44" s="412"/>
      <c r="AS44" s="412"/>
      <c r="AT44" s="413"/>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row>
    <row r="45" spans="1:80" ht="15.75" customHeight="1" thickBot="1">
      <c r="A45" s="54"/>
      <c r="B45" s="339"/>
      <c r="C45" s="339"/>
      <c r="D45" s="340"/>
      <c r="E45" s="383"/>
      <c r="F45" s="384"/>
      <c r="G45" s="384"/>
      <c r="H45" s="384"/>
      <c r="I45" s="384"/>
      <c r="J45" s="50" t="str">
        <f>IF(AND('Mapa de Riesgos'!$Y$66="Baja",'Mapa de Riesgos'!$AA$66="Leve"),CONCATENATE("R10C",'Mapa de Riesgos'!$O$66),"")</f>
        <v/>
      </c>
      <c r="K45" s="51" t="str">
        <f>IF(AND('Mapa de Riesgos'!$Y$67="Baja",'Mapa de Riesgos'!$AA$67="Leve"),CONCATENATE("R10C",'Mapa de Riesgos'!$O$67),"")</f>
        <v/>
      </c>
      <c r="L45" s="51" t="str">
        <f>IF(AND('Mapa de Riesgos'!$Y$68="Baja",'Mapa de Riesgos'!$AA$68="Leve"),CONCATENATE("R10C",'Mapa de Riesgos'!$O$68),"")</f>
        <v/>
      </c>
      <c r="M45" s="51" t="str">
        <f>IF(AND('Mapa de Riesgos'!$Y$69="Baja",'Mapa de Riesgos'!$AA$69="Leve"),CONCATENATE("R10C",'Mapa de Riesgos'!$O$69),"")</f>
        <v/>
      </c>
      <c r="N45" s="51" t="str">
        <f>IF(AND('Mapa de Riesgos'!$Y$70="Baja",'Mapa de Riesgos'!$AA$70="Leve"),CONCATENATE("R10C",'Mapa de Riesgos'!$O$70),"")</f>
        <v/>
      </c>
      <c r="O45" s="52" t="str">
        <f>IF(AND('Mapa de Riesgos'!$Y$71="Baja",'Mapa de Riesgos'!$AA$71="Leve"),CONCATENATE("R10C",'Mapa de Riesgos'!$O$71),"")</f>
        <v/>
      </c>
      <c r="P45" s="38" t="str">
        <f>IF(AND('Mapa de Riesgos'!$Y$66="Baja",'Mapa de Riesgos'!$AA$66="Menor"),CONCATENATE("R10C",'Mapa de Riesgos'!$O$66),"")</f>
        <v/>
      </c>
      <c r="Q45" s="39" t="str">
        <f>IF(AND('Mapa de Riesgos'!$Y$67="Baja",'Mapa de Riesgos'!$AA$67="Menor"),CONCATENATE("R10C",'Mapa de Riesgos'!$O$67),"")</f>
        <v/>
      </c>
      <c r="R45" s="39" t="str">
        <f>IF(AND('Mapa de Riesgos'!$Y$68="Baja",'Mapa de Riesgos'!$AA$68="Menor"),CONCATENATE("R10C",'Mapa de Riesgos'!$O$68),"")</f>
        <v/>
      </c>
      <c r="S45" s="39" t="str">
        <f>IF(AND('Mapa de Riesgos'!$Y$69="Baja",'Mapa de Riesgos'!$AA$69="Menor"),CONCATENATE("R10C",'Mapa de Riesgos'!$O$69),"")</f>
        <v/>
      </c>
      <c r="T45" s="39" t="str">
        <f>IF(AND('Mapa de Riesgos'!$Y$70="Baja",'Mapa de Riesgos'!$AA$70="Menor"),CONCATENATE("R10C",'Mapa de Riesgos'!$O$70),"")</f>
        <v/>
      </c>
      <c r="U45" s="40" t="str">
        <f>IF(AND('Mapa de Riesgos'!$Y$71="Baja",'Mapa de Riesgos'!$AA$71="Menor"),CONCATENATE("R10C",'Mapa de Riesgos'!$O$71),"")</f>
        <v/>
      </c>
      <c r="V45" s="41" t="str">
        <f>IF(AND('Mapa de Riesgos'!$Y$66="Baja",'Mapa de Riesgos'!$AA$66="Moderado"),CONCATENATE("R10C",'Mapa de Riesgos'!$O$66),"")</f>
        <v/>
      </c>
      <c r="W45" s="42" t="str">
        <f>IF(AND('Mapa de Riesgos'!$Y$67="Baja",'Mapa de Riesgos'!$AA$67="Moderado"),CONCATENATE("R10C",'Mapa de Riesgos'!$O$67),"")</f>
        <v/>
      </c>
      <c r="X45" s="42" t="str">
        <f>IF(AND('Mapa de Riesgos'!$Y$68="Baja",'Mapa de Riesgos'!$AA$68="Moderado"),CONCATENATE("R10C",'Mapa de Riesgos'!$O$68),"")</f>
        <v/>
      </c>
      <c r="Y45" s="42" t="str">
        <f>IF(AND('Mapa de Riesgos'!$Y$69="Baja",'Mapa de Riesgos'!$AA$69="Moderado"),CONCATENATE("R10C",'Mapa de Riesgos'!$O$69),"")</f>
        <v/>
      </c>
      <c r="Z45" s="42" t="str">
        <f>IF(AND('Mapa de Riesgos'!$Y$70="Baja",'Mapa de Riesgos'!$AA$70="Moderado"),CONCATENATE("R10C",'Mapa de Riesgos'!$O$70),"")</f>
        <v/>
      </c>
      <c r="AA45" s="43" t="str">
        <f>IF(AND('Mapa de Riesgos'!$Y$71="Baja",'Mapa de Riesgos'!$AA$71="Moderado"),CONCATENATE("R10C",'Mapa de Riesgos'!$O$71),"")</f>
        <v/>
      </c>
      <c r="AB45" s="29" t="str">
        <f>IF(AND('Mapa de Riesgos'!$Y$66="Baja",'Mapa de Riesgos'!$AA$66="Mayor"),CONCATENATE("R10C",'Mapa de Riesgos'!$O$66),"")</f>
        <v/>
      </c>
      <c r="AC45" s="30" t="str">
        <f>IF(AND('Mapa de Riesgos'!$Y$67="Baja",'Mapa de Riesgos'!$AA$67="Mayor"),CONCATENATE("R10C",'Mapa de Riesgos'!$O$67),"")</f>
        <v/>
      </c>
      <c r="AD45" s="30" t="str">
        <f>IF(AND('Mapa de Riesgos'!$Y$68="Baja",'Mapa de Riesgos'!$AA$68="Mayor"),CONCATENATE("R10C",'Mapa de Riesgos'!$O$68),"")</f>
        <v/>
      </c>
      <c r="AE45" s="30" t="str">
        <f>IF(AND('Mapa de Riesgos'!$Y$69="Baja",'Mapa de Riesgos'!$AA$69="Mayor"),CONCATENATE("R10C",'Mapa de Riesgos'!$O$69),"")</f>
        <v/>
      </c>
      <c r="AF45" s="30" t="str">
        <f>IF(AND('Mapa de Riesgos'!$Y$70="Baja",'Mapa de Riesgos'!$AA$70="Mayor"),CONCATENATE("R10C",'Mapa de Riesgos'!$O$70),"")</f>
        <v/>
      </c>
      <c r="AG45" s="31" t="str">
        <f>IF(AND('Mapa de Riesgos'!$Y$71="Baja",'Mapa de Riesgos'!$AA$71="Mayor"),CONCATENATE("R10C",'Mapa de Riesgos'!$O$71),"")</f>
        <v/>
      </c>
      <c r="AH45" s="32" t="str">
        <f>IF(AND('Mapa de Riesgos'!$Y$66="Baja",'Mapa de Riesgos'!$AA$66="Catastrófico"),CONCATENATE("R10C",'Mapa de Riesgos'!$O$66),"")</f>
        <v/>
      </c>
      <c r="AI45" s="33" t="str">
        <f>IF(AND('Mapa de Riesgos'!$Y$67="Baja",'Mapa de Riesgos'!$AA$67="Catastrófico"),CONCATENATE("R10C",'Mapa de Riesgos'!$O$67),"")</f>
        <v/>
      </c>
      <c r="AJ45" s="33" t="str">
        <f>IF(AND('Mapa de Riesgos'!$Y$68="Baja",'Mapa de Riesgos'!$AA$68="Catastrófico"),CONCATENATE("R10C",'Mapa de Riesgos'!$O$68),"")</f>
        <v/>
      </c>
      <c r="AK45" s="33" t="str">
        <f>IF(AND('Mapa de Riesgos'!$Y$69="Baja",'Mapa de Riesgos'!$AA$69="Catastrófico"),CONCATENATE("R10C",'Mapa de Riesgos'!$O$69),"")</f>
        <v/>
      </c>
      <c r="AL45" s="33" t="str">
        <f>IF(AND('Mapa de Riesgos'!$Y$70="Baja",'Mapa de Riesgos'!$AA$70="Catastrófico"),CONCATENATE("R10C",'Mapa de Riesgos'!$O$70),"")</f>
        <v/>
      </c>
      <c r="AM45" s="34" t="str">
        <f>IF(AND('Mapa de Riesgos'!$Y$71="Baja",'Mapa de Riesgos'!$AA$71="Catastrófico"),CONCATENATE("R10C",'Mapa de Riesgos'!$O$71),"")</f>
        <v/>
      </c>
      <c r="AN45" s="54"/>
      <c r="AO45" s="414"/>
      <c r="AP45" s="415"/>
      <c r="AQ45" s="415"/>
      <c r="AR45" s="415"/>
      <c r="AS45" s="415"/>
      <c r="AT45" s="416"/>
    </row>
    <row r="46" spans="1:80" ht="46.5" customHeight="1">
      <c r="A46" s="54"/>
      <c r="B46" s="339"/>
      <c r="C46" s="339"/>
      <c r="D46" s="340"/>
      <c r="E46" s="377" t="s">
        <v>132</v>
      </c>
      <c r="F46" s="378"/>
      <c r="G46" s="378"/>
      <c r="H46" s="378"/>
      <c r="I46" s="379"/>
      <c r="J46" s="44" t="str">
        <f>IF(AND('Mapa de Riesgos'!$Y$12="Muy Baja",'Mapa de Riesgos'!$AA$12="Leve"),CONCATENATE("R1C",'Mapa de Riesgos'!$O$12),"")</f>
        <v/>
      </c>
      <c r="K46" s="45" t="str">
        <f>IF(AND('Mapa de Riesgos'!$Y$13="Muy Baja",'Mapa de Riesgos'!$AA$13="Leve"),CONCATENATE("R1C",'Mapa de Riesgos'!$O$13),"")</f>
        <v/>
      </c>
      <c r="L46" s="45" t="str">
        <f>IF(AND('Mapa de Riesgos'!$Y$14="Muy Baja",'Mapa de Riesgos'!$AA$14="Leve"),CONCATENATE("R1C",'Mapa de Riesgos'!$O$14),"")</f>
        <v/>
      </c>
      <c r="M46" s="45" t="str">
        <f>IF(AND('Mapa de Riesgos'!$Y$15="Muy Baja",'Mapa de Riesgos'!$AA$15="Leve"),CONCATENATE("R1C",'Mapa de Riesgos'!$O$15),"")</f>
        <v/>
      </c>
      <c r="N46" s="45" t="str">
        <f>IF(AND('Mapa de Riesgos'!$Y$16="Muy Baja",'Mapa de Riesgos'!$AA$16="Leve"),CONCATENATE("R1C",'Mapa de Riesgos'!$O$16),"")</f>
        <v/>
      </c>
      <c r="O46" s="46" t="str">
        <f>IF(AND('Mapa de Riesgos'!$Y$17="Muy Baja",'Mapa de Riesgos'!$AA$17="Leve"),CONCATENATE("R1C",'Mapa de Riesgos'!$O$17),"")</f>
        <v/>
      </c>
      <c r="P46" s="44" t="str">
        <f>IF(AND('Mapa de Riesgos'!$Y$12="Muy Baja",'Mapa de Riesgos'!$AA$12="Menor"),CONCATENATE("R1C",'Mapa de Riesgos'!$O$12),"")</f>
        <v/>
      </c>
      <c r="Q46" s="45" t="str">
        <f>IF(AND('Mapa de Riesgos'!$Y$13="Muy Baja",'Mapa de Riesgos'!$AA$13="Menor"),CONCATENATE("R1C",'Mapa de Riesgos'!$O$13),"")</f>
        <v/>
      </c>
      <c r="R46" s="45" t="str">
        <f>IF(AND('Mapa de Riesgos'!$Y$14="Muy Baja",'Mapa de Riesgos'!$AA$14="Menor"),CONCATENATE("R1C",'Mapa de Riesgos'!$O$14),"")</f>
        <v/>
      </c>
      <c r="S46" s="45" t="str">
        <f>IF(AND('Mapa de Riesgos'!$Y$15="Muy Baja",'Mapa de Riesgos'!$AA$15="Menor"),CONCATENATE("R1C",'Mapa de Riesgos'!$O$15),"")</f>
        <v/>
      </c>
      <c r="T46" s="45" t="str">
        <f>IF(AND('Mapa de Riesgos'!$Y$16="Muy Baja",'Mapa de Riesgos'!$AA$16="Menor"),CONCATENATE("R1C",'Mapa de Riesgos'!$O$16),"")</f>
        <v/>
      </c>
      <c r="U46" s="46" t="str">
        <f>IF(AND('Mapa de Riesgos'!$Y$17="Muy Baja",'Mapa de Riesgos'!$AA$17="Menor"),CONCATENATE("R1C",'Mapa de Riesgos'!$O$17),"")</f>
        <v/>
      </c>
      <c r="V46" s="35" t="str">
        <f>IF(AND('Mapa de Riesgos'!$Y$12="Muy Baja",'Mapa de Riesgos'!$AA$12="Moderado"),CONCATENATE("R1C",'Mapa de Riesgos'!$O$12),"")</f>
        <v/>
      </c>
      <c r="W46" s="53" t="str">
        <f>IF(AND('Mapa de Riesgos'!$Y$13="Muy Baja",'Mapa de Riesgos'!$AA$13="Moderado"),CONCATENATE("R1C",'Mapa de Riesgos'!$O$13),"")</f>
        <v/>
      </c>
      <c r="X46" s="36" t="str">
        <f>IF(AND('Mapa de Riesgos'!$Y$14="Muy Baja",'Mapa de Riesgos'!$AA$14="Moderado"),CONCATENATE("R1C",'Mapa de Riesgos'!$O$14),"")</f>
        <v/>
      </c>
      <c r="Y46" s="36" t="str">
        <f>IF(AND('Mapa de Riesgos'!$Y$15="Muy Baja",'Mapa de Riesgos'!$AA$15="Moderado"),CONCATENATE("R1C",'Mapa de Riesgos'!$O$15),"")</f>
        <v/>
      </c>
      <c r="Z46" s="36" t="str">
        <f>IF(AND('Mapa de Riesgos'!$Y$16="Muy Baja",'Mapa de Riesgos'!$AA$16="Moderado"),CONCATENATE("R1C",'Mapa de Riesgos'!$O$16),"")</f>
        <v/>
      </c>
      <c r="AA46" s="37" t="str">
        <f>IF(AND('Mapa de Riesgos'!$Y$17="Muy Baja",'Mapa de Riesgos'!$AA$17="Moderado"),CONCATENATE("R1C",'Mapa de Riesgos'!$O$17),"")</f>
        <v/>
      </c>
      <c r="AB46" s="17" t="str">
        <f>IF(AND('Mapa de Riesgos'!$Y$12="Muy Baja",'Mapa de Riesgos'!$AA$12="Mayor"),CONCATENATE("R1C",'Mapa de Riesgos'!$O$12),"")</f>
        <v/>
      </c>
      <c r="AC46" s="18" t="str">
        <f>IF(AND('Mapa de Riesgos'!$Y$13="Muy Baja",'Mapa de Riesgos'!$AA$13="Mayor"),CONCATENATE("R1C",'Mapa de Riesgos'!$O$13),"")</f>
        <v/>
      </c>
      <c r="AD46" s="18" t="str">
        <f>IF(AND('Mapa de Riesgos'!$Y$14="Muy Baja",'Mapa de Riesgos'!$AA$14="Mayor"),CONCATENATE("R1C",'Mapa de Riesgos'!$O$14),"")</f>
        <v/>
      </c>
      <c r="AE46" s="18" t="str">
        <f>IF(AND('Mapa de Riesgos'!$Y$15="Muy Baja",'Mapa de Riesgos'!$AA$15="Mayor"),CONCATENATE("R1C",'Mapa de Riesgos'!$O$15),"")</f>
        <v/>
      </c>
      <c r="AF46" s="18" t="str">
        <f>IF(AND('Mapa de Riesgos'!$Y$16="Muy Baja",'Mapa de Riesgos'!$AA$16="Mayor"),CONCATENATE("R1C",'Mapa de Riesgos'!$O$16),"")</f>
        <v/>
      </c>
      <c r="AG46" s="19" t="str">
        <f>IF(AND('Mapa de Riesgos'!$Y$17="Muy Baja",'Mapa de Riesgos'!$AA$17="Mayor"),CONCATENATE("R1C",'Mapa de Riesgos'!$O$17),"")</f>
        <v/>
      </c>
      <c r="AH46" s="20" t="str">
        <f>IF(AND('Mapa de Riesgos'!$Y$12="Muy Baja",'Mapa de Riesgos'!$AA$12="Catastrófico"),CONCATENATE("R1C",'Mapa de Riesgos'!$O$12),"")</f>
        <v/>
      </c>
      <c r="AI46" s="21" t="str">
        <f>IF(AND('Mapa de Riesgos'!$Y$13="Muy Baja",'Mapa de Riesgos'!$AA$13="Catastrófico"),CONCATENATE("R1C",'Mapa de Riesgos'!$O$13),"")</f>
        <v/>
      </c>
      <c r="AJ46" s="21" t="str">
        <f>IF(AND('Mapa de Riesgos'!$Y$14="Muy Baja",'Mapa de Riesgos'!$AA$14="Catastrófico"),CONCATENATE("R1C",'Mapa de Riesgos'!$O$14),"")</f>
        <v/>
      </c>
      <c r="AK46" s="21" t="str">
        <f>IF(AND('Mapa de Riesgos'!$Y$15="Muy Baja",'Mapa de Riesgos'!$AA$15="Catastrófico"),CONCATENATE("R1C",'Mapa de Riesgos'!$O$15),"")</f>
        <v/>
      </c>
      <c r="AL46" s="21" t="str">
        <f>IF(AND('Mapa de Riesgos'!$Y$16="Muy Baja",'Mapa de Riesgos'!$AA$16="Catastrófico"),CONCATENATE("R1C",'Mapa de Riesgos'!$O$16),"")</f>
        <v/>
      </c>
      <c r="AM46" s="22" t="str">
        <f>IF(AND('Mapa de Riesgos'!$Y$17="Muy Baja",'Mapa de Riesgos'!$AA$17="Catastrófico"),CONCATENATE("R1C",'Mapa de Riesgos'!$O$17),"")</f>
        <v/>
      </c>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row>
    <row r="47" spans="1:80" ht="46.5" customHeight="1">
      <c r="A47" s="54"/>
      <c r="B47" s="339"/>
      <c r="C47" s="339"/>
      <c r="D47" s="340"/>
      <c r="E47" s="396"/>
      <c r="F47" s="381"/>
      <c r="G47" s="381"/>
      <c r="H47" s="381"/>
      <c r="I47" s="382"/>
      <c r="J47" s="47" t="str">
        <f>IF(AND('Mapa de Riesgos'!$Y$18="Muy Baja",'Mapa de Riesgos'!$AA$18="Leve"),CONCATENATE("R2C",'Mapa de Riesgos'!$O$18),"")</f>
        <v/>
      </c>
      <c r="K47" s="48" t="str">
        <f>IF(AND('Mapa de Riesgos'!$Y$19="Muy Baja",'Mapa de Riesgos'!$AA$19="Leve"),CONCATENATE("R2C",'Mapa de Riesgos'!$O$19),"")</f>
        <v/>
      </c>
      <c r="L47" s="48" t="str">
        <f>IF(AND('Mapa de Riesgos'!$Y$20="Muy Baja",'Mapa de Riesgos'!$AA$20="Leve"),CONCATENATE("R2C",'Mapa de Riesgos'!$O$20),"")</f>
        <v/>
      </c>
      <c r="M47" s="48" t="str">
        <f>IF(AND('Mapa de Riesgos'!$Y$21="Muy Baja",'Mapa de Riesgos'!$AA$21="Leve"),CONCATENATE("R2C",'Mapa de Riesgos'!$O$21),"")</f>
        <v/>
      </c>
      <c r="N47" s="48" t="str">
        <f>IF(AND('Mapa de Riesgos'!$Y$22="Muy Baja",'Mapa de Riesgos'!$AA$22="Leve"),CONCATENATE("R2C",'Mapa de Riesgos'!$O$22),"")</f>
        <v/>
      </c>
      <c r="O47" s="49" t="str">
        <f>IF(AND('Mapa de Riesgos'!$Y$23="Muy Baja",'Mapa de Riesgos'!$AA$23="Leve"),CONCATENATE("R2C",'Mapa de Riesgos'!$O$23),"")</f>
        <v/>
      </c>
      <c r="P47" s="47" t="str">
        <f>IF(AND('Mapa de Riesgos'!$Y$18="Muy Baja",'Mapa de Riesgos'!$AA$18="Menor"),CONCATENATE("R2C",'Mapa de Riesgos'!$O$18),"")</f>
        <v/>
      </c>
      <c r="Q47" s="48" t="str">
        <f>IF(AND('Mapa de Riesgos'!$Y$19="Muy Baja",'Mapa de Riesgos'!$AA$19="Menor"),CONCATENATE("R2C",'Mapa de Riesgos'!$O$19),"")</f>
        <v/>
      </c>
      <c r="R47" s="48" t="str">
        <f>IF(AND('Mapa de Riesgos'!$Y$20="Muy Baja",'Mapa de Riesgos'!$AA$20="Menor"),CONCATENATE("R2C",'Mapa de Riesgos'!$O$20),"")</f>
        <v/>
      </c>
      <c r="S47" s="48" t="str">
        <f>IF(AND('Mapa de Riesgos'!$Y$21="Muy Baja",'Mapa de Riesgos'!$AA$21="Menor"),CONCATENATE("R2C",'Mapa de Riesgos'!$O$21),"")</f>
        <v/>
      </c>
      <c r="T47" s="48" t="str">
        <f>IF(AND('Mapa de Riesgos'!$Y$22="Muy Baja",'Mapa de Riesgos'!$AA$22="Menor"),CONCATENATE("R2C",'Mapa de Riesgos'!$O$22),"")</f>
        <v/>
      </c>
      <c r="U47" s="49" t="str">
        <f>IF(AND('Mapa de Riesgos'!$Y$23="Muy Baja",'Mapa de Riesgos'!$AA$23="Menor"),CONCATENATE("R2C",'Mapa de Riesgos'!$O$23),"")</f>
        <v/>
      </c>
      <c r="V47" s="38" t="str">
        <f>IF(AND('Mapa de Riesgos'!$Y$18="Muy Baja",'Mapa de Riesgos'!$AA$18="Moderado"),CONCATENATE("R2C",'Mapa de Riesgos'!$O$18),"")</f>
        <v/>
      </c>
      <c r="W47" s="39" t="str">
        <f>IF(AND('Mapa de Riesgos'!$Y$19="Muy Baja",'Mapa de Riesgos'!$AA$19="Moderado"),CONCATENATE("R2C",'Mapa de Riesgos'!$O$19),"")</f>
        <v/>
      </c>
      <c r="X47" s="39" t="str">
        <f>IF(AND('Mapa de Riesgos'!$Y$20="Muy Baja",'Mapa de Riesgos'!$AA$20="Moderado"),CONCATENATE("R2C",'Mapa de Riesgos'!$O$20),"")</f>
        <v/>
      </c>
      <c r="Y47" s="39" t="str">
        <f>IF(AND('Mapa de Riesgos'!$Y$21="Muy Baja",'Mapa de Riesgos'!$AA$21="Moderado"),CONCATENATE("R2C",'Mapa de Riesgos'!$O$21),"")</f>
        <v/>
      </c>
      <c r="Z47" s="39" t="str">
        <f>IF(AND('Mapa de Riesgos'!$Y$22="Muy Baja",'Mapa de Riesgos'!$AA$22="Moderado"),CONCATENATE("R2C",'Mapa de Riesgos'!$O$22),"")</f>
        <v/>
      </c>
      <c r="AA47" s="40" t="str">
        <f>IF(AND('Mapa de Riesgos'!$Y$23="Muy Baja",'Mapa de Riesgos'!$AA$23="Moderado"),CONCATENATE("R2C",'Mapa de Riesgos'!$O$23),"")</f>
        <v/>
      </c>
      <c r="AB47" s="23" t="str">
        <f>IF(AND('Mapa de Riesgos'!$Y$18="Muy Baja",'Mapa de Riesgos'!$AA$18="Mayor"),CONCATENATE("R2C",'Mapa de Riesgos'!$O$18),"")</f>
        <v/>
      </c>
      <c r="AC47" s="24" t="str">
        <f>IF(AND('Mapa de Riesgos'!$Y$19="Muy Baja",'Mapa de Riesgos'!$AA$19="Mayor"),CONCATENATE("R2C",'Mapa de Riesgos'!$O$19),"")</f>
        <v/>
      </c>
      <c r="AD47" s="24" t="str">
        <f>IF(AND('Mapa de Riesgos'!$Y$20="Muy Baja",'Mapa de Riesgos'!$AA$20="Mayor"),CONCATENATE("R2C",'Mapa de Riesgos'!$O$20),"")</f>
        <v/>
      </c>
      <c r="AE47" s="24" t="str">
        <f>IF(AND('Mapa de Riesgos'!$Y$21="Muy Baja",'Mapa de Riesgos'!$AA$21="Mayor"),CONCATENATE("R2C",'Mapa de Riesgos'!$O$21),"")</f>
        <v/>
      </c>
      <c r="AF47" s="24" t="str">
        <f>IF(AND('Mapa de Riesgos'!$Y$22="Muy Baja",'Mapa de Riesgos'!$AA$22="Mayor"),CONCATENATE("R2C",'Mapa de Riesgos'!$O$22),"")</f>
        <v/>
      </c>
      <c r="AG47" s="25" t="str">
        <f>IF(AND('Mapa de Riesgos'!$Y$23="Muy Baja",'Mapa de Riesgos'!$AA$23="Mayor"),CONCATENATE("R2C",'Mapa de Riesgos'!$O$23),"")</f>
        <v/>
      </c>
      <c r="AH47" s="26" t="str">
        <f>IF(AND('Mapa de Riesgos'!$Y$18="Muy Baja",'Mapa de Riesgos'!$AA$18="Catastrófico"),CONCATENATE("R2C",'Mapa de Riesgos'!$O$18),"")</f>
        <v/>
      </c>
      <c r="AI47" s="27" t="str">
        <f>IF(AND('Mapa de Riesgos'!$Y$19="Muy Baja",'Mapa de Riesgos'!$AA$19="Catastrófico"),CONCATENATE("R2C",'Mapa de Riesgos'!$O$19),"")</f>
        <v/>
      </c>
      <c r="AJ47" s="27" t="str">
        <f>IF(AND('Mapa de Riesgos'!$Y$20="Muy Baja",'Mapa de Riesgos'!$AA$20="Catastrófico"),CONCATENATE("R2C",'Mapa de Riesgos'!$O$20),"")</f>
        <v/>
      </c>
      <c r="AK47" s="27" t="str">
        <f>IF(AND('Mapa de Riesgos'!$Y$21="Muy Baja",'Mapa de Riesgos'!$AA$21="Catastrófico"),CONCATENATE("R2C",'Mapa de Riesgos'!$O$21),"")</f>
        <v/>
      </c>
      <c r="AL47" s="27" t="str">
        <f>IF(AND('Mapa de Riesgos'!$Y$22="Muy Baja",'Mapa de Riesgos'!$AA$22="Catastrófico"),CONCATENATE("R2C",'Mapa de Riesgos'!$O$22),"")</f>
        <v/>
      </c>
      <c r="AM47" s="28" t="str">
        <f>IF(AND('Mapa de Riesgos'!$Y$23="Muy Baja",'Mapa de Riesgos'!$AA$23="Catastrófico"),CONCATENATE("R2C",'Mapa de Riesgos'!$O$23),"")</f>
        <v/>
      </c>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row>
    <row r="48" spans="1:80" ht="15" customHeight="1">
      <c r="A48" s="54"/>
      <c r="B48" s="339"/>
      <c r="C48" s="339"/>
      <c r="D48" s="340"/>
      <c r="E48" s="396"/>
      <c r="F48" s="381"/>
      <c r="G48" s="381"/>
      <c r="H48" s="381"/>
      <c r="I48" s="382"/>
      <c r="J48" s="47" t="str">
        <f>IF(AND('Mapa de Riesgos'!$Y$24="Muy Baja",'Mapa de Riesgos'!$AA$24="Leve"),CONCATENATE("R3C",'Mapa de Riesgos'!$O$24),"")</f>
        <v/>
      </c>
      <c r="K48" s="48" t="str">
        <f>IF(AND('Mapa de Riesgos'!$Y$25="Muy Baja",'Mapa de Riesgos'!$AA$25="Leve"),CONCATENATE("R3C",'Mapa de Riesgos'!$O$25),"")</f>
        <v/>
      </c>
      <c r="L48" s="48" t="str">
        <f>IF(AND('Mapa de Riesgos'!$Y$26="Muy Baja",'Mapa de Riesgos'!$AA$26="Leve"),CONCATENATE("R3C",'Mapa de Riesgos'!$O$26),"")</f>
        <v/>
      </c>
      <c r="M48" s="48" t="str">
        <f>IF(AND('Mapa de Riesgos'!$Y$27="Muy Baja",'Mapa de Riesgos'!$AA$27="Leve"),CONCATENATE("R3C",'Mapa de Riesgos'!$O$27),"")</f>
        <v/>
      </c>
      <c r="N48" s="48" t="str">
        <f>IF(AND('Mapa de Riesgos'!$Y$28="Muy Baja",'Mapa de Riesgos'!$AA$28="Leve"),CONCATENATE("R3C",'Mapa de Riesgos'!$O$28),"")</f>
        <v/>
      </c>
      <c r="O48" s="49" t="str">
        <f>IF(AND('Mapa de Riesgos'!$Y$29="Muy Baja",'Mapa de Riesgos'!$AA$29="Leve"),CONCATENATE("R3C",'Mapa de Riesgos'!$O$29),"")</f>
        <v/>
      </c>
      <c r="P48" s="47" t="str">
        <f>IF(AND('Mapa de Riesgos'!$Y$24="Muy Baja",'Mapa de Riesgos'!$AA$24="Menor"),CONCATENATE("R3C",'Mapa de Riesgos'!$O$24),"")</f>
        <v/>
      </c>
      <c r="Q48" s="48" t="str">
        <f>IF(AND('Mapa de Riesgos'!$Y$25="Muy Baja",'Mapa de Riesgos'!$AA$25="Menor"),CONCATENATE("R3C",'Mapa de Riesgos'!$O$25),"")</f>
        <v/>
      </c>
      <c r="R48" s="48" t="str">
        <f>IF(AND('Mapa de Riesgos'!$Y$26="Muy Baja",'Mapa de Riesgos'!$AA$26="Menor"),CONCATENATE("R3C",'Mapa de Riesgos'!$O$26),"")</f>
        <v/>
      </c>
      <c r="S48" s="48" t="str">
        <f>IF(AND('Mapa de Riesgos'!$Y$27="Muy Baja",'Mapa de Riesgos'!$AA$27="Menor"),CONCATENATE("R3C",'Mapa de Riesgos'!$O$27),"")</f>
        <v/>
      </c>
      <c r="T48" s="48" t="str">
        <f>IF(AND('Mapa de Riesgos'!$Y$28="Muy Baja",'Mapa de Riesgos'!$AA$28="Menor"),CONCATENATE("R3C",'Mapa de Riesgos'!$O$28),"")</f>
        <v/>
      </c>
      <c r="U48" s="49" t="str">
        <f>IF(AND('Mapa de Riesgos'!$Y$29="Muy Baja",'Mapa de Riesgos'!$AA$29="Menor"),CONCATENATE("R3C",'Mapa de Riesgos'!$O$29),"")</f>
        <v/>
      </c>
      <c r="V48" s="38" t="str">
        <f>IF(AND('Mapa de Riesgos'!$Y$24="Muy Baja",'Mapa de Riesgos'!$AA$24="Moderado"),CONCATENATE("R3C",'Mapa de Riesgos'!$O$24),"")</f>
        <v/>
      </c>
      <c r="W48" s="39" t="str">
        <f>IF(AND('Mapa de Riesgos'!$Y$25="Muy Baja",'Mapa de Riesgos'!$AA$25="Moderado"),CONCATENATE("R3C",'Mapa de Riesgos'!$O$25),"")</f>
        <v/>
      </c>
      <c r="X48" s="39" t="str">
        <f>IF(AND('Mapa de Riesgos'!$Y$26="Muy Baja",'Mapa de Riesgos'!$AA$26="Moderado"),CONCATENATE("R3C",'Mapa de Riesgos'!$O$26),"")</f>
        <v/>
      </c>
      <c r="Y48" s="39" t="str">
        <f>IF(AND('Mapa de Riesgos'!$Y$27="Muy Baja",'Mapa de Riesgos'!$AA$27="Moderado"),CONCATENATE("R3C",'Mapa de Riesgos'!$O$27),"")</f>
        <v/>
      </c>
      <c r="Z48" s="39" t="str">
        <f>IF(AND('Mapa de Riesgos'!$Y$28="Muy Baja",'Mapa de Riesgos'!$AA$28="Moderado"),CONCATENATE("R3C",'Mapa de Riesgos'!$O$28),"")</f>
        <v/>
      </c>
      <c r="AA48" s="40" t="str">
        <f>IF(AND('Mapa de Riesgos'!$Y$29="Muy Baja",'Mapa de Riesgos'!$AA$29="Moderado"),CONCATENATE("R3C",'Mapa de Riesgos'!$O$29),"")</f>
        <v/>
      </c>
      <c r="AB48" s="23" t="str">
        <f>IF(AND('Mapa de Riesgos'!$Y$24="Muy Baja",'Mapa de Riesgos'!$AA$24="Mayor"),CONCATENATE("R3C",'Mapa de Riesgos'!$O$24),"")</f>
        <v/>
      </c>
      <c r="AC48" s="24" t="str">
        <f>IF(AND('Mapa de Riesgos'!$Y$25="Muy Baja",'Mapa de Riesgos'!$AA$25="Mayor"),CONCATENATE("R3C",'Mapa de Riesgos'!$O$25),"")</f>
        <v/>
      </c>
      <c r="AD48" s="24" t="str">
        <f>IF(AND('Mapa de Riesgos'!$Y$26="Muy Baja",'Mapa de Riesgos'!$AA$26="Mayor"),CONCATENATE("R3C",'Mapa de Riesgos'!$O$26),"")</f>
        <v/>
      </c>
      <c r="AE48" s="24" t="str">
        <f>IF(AND('Mapa de Riesgos'!$Y$27="Muy Baja",'Mapa de Riesgos'!$AA$27="Mayor"),CONCATENATE("R3C",'Mapa de Riesgos'!$O$27),"")</f>
        <v/>
      </c>
      <c r="AF48" s="24" t="str">
        <f>IF(AND('Mapa de Riesgos'!$Y$28="Muy Baja",'Mapa de Riesgos'!$AA$28="Mayor"),CONCATENATE("R3C",'Mapa de Riesgos'!$O$28),"")</f>
        <v/>
      </c>
      <c r="AG48" s="25" t="str">
        <f>IF(AND('Mapa de Riesgos'!$Y$29="Muy Baja",'Mapa de Riesgos'!$AA$29="Mayor"),CONCATENATE("R3C",'Mapa de Riesgos'!$O$29),"")</f>
        <v/>
      </c>
      <c r="AH48" s="26" t="str">
        <f>IF(AND('Mapa de Riesgos'!$Y$24="Muy Baja",'Mapa de Riesgos'!$AA$24="Catastrófico"),CONCATENATE("R3C",'Mapa de Riesgos'!$O$24),"")</f>
        <v/>
      </c>
      <c r="AI48" s="27" t="str">
        <f>IF(AND('Mapa de Riesgos'!$Y$25="Muy Baja",'Mapa de Riesgos'!$AA$25="Catastrófico"),CONCATENATE("R3C",'Mapa de Riesgos'!$O$25),"")</f>
        <v/>
      </c>
      <c r="AJ48" s="27" t="str">
        <f>IF(AND('Mapa de Riesgos'!$Y$26="Muy Baja",'Mapa de Riesgos'!$AA$26="Catastrófico"),CONCATENATE("R3C",'Mapa de Riesgos'!$O$26),"")</f>
        <v/>
      </c>
      <c r="AK48" s="27" t="str">
        <f>IF(AND('Mapa de Riesgos'!$Y$27="Muy Baja",'Mapa de Riesgos'!$AA$27="Catastrófico"),CONCATENATE("R3C",'Mapa de Riesgos'!$O$27),"")</f>
        <v/>
      </c>
      <c r="AL48" s="27" t="str">
        <f>IF(AND('Mapa de Riesgos'!$Y$28="Muy Baja",'Mapa de Riesgos'!$AA$28="Catastrófico"),CONCATENATE("R3C",'Mapa de Riesgos'!$O$28),"")</f>
        <v/>
      </c>
      <c r="AM48" s="28" t="str">
        <f>IF(AND('Mapa de Riesgos'!$Y$29="Muy Baja",'Mapa de Riesgos'!$AA$29="Catastrófico"),CONCATENATE("R3C",'Mapa de Riesgos'!$O$29),"")</f>
        <v/>
      </c>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row>
    <row r="49" spans="1:80" ht="15" customHeight="1">
      <c r="A49" s="54"/>
      <c r="B49" s="339"/>
      <c r="C49" s="339"/>
      <c r="D49" s="340"/>
      <c r="E49" s="380"/>
      <c r="F49" s="381"/>
      <c r="G49" s="381"/>
      <c r="H49" s="381"/>
      <c r="I49" s="382"/>
      <c r="J49" s="47" t="str">
        <f>IF(AND('Mapa de Riesgos'!$Y$30="Muy Baja",'Mapa de Riesgos'!$AA$30="Leve"),CONCATENATE("R4C",'Mapa de Riesgos'!$O$30),"")</f>
        <v/>
      </c>
      <c r="K49" s="48" t="str">
        <f>IF(AND('Mapa de Riesgos'!$Y$31="Muy Baja",'Mapa de Riesgos'!$AA$31="Leve"),CONCATENATE("R4C",'Mapa de Riesgos'!$O$31),"")</f>
        <v/>
      </c>
      <c r="L49" s="48" t="str">
        <f>IF(AND('Mapa de Riesgos'!$Y$32="Muy Baja",'Mapa de Riesgos'!$AA$32="Leve"),CONCATENATE("R4C",'Mapa de Riesgos'!$O$32),"")</f>
        <v/>
      </c>
      <c r="M49" s="48" t="str">
        <f>IF(AND('Mapa de Riesgos'!$Y$33="Muy Baja",'Mapa de Riesgos'!$AA$33="Leve"),CONCATENATE("R4C",'Mapa de Riesgos'!$O$33),"")</f>
        <v/>
      </c>
      <c r="N49" s="48" t="str">
        <f>IF(AND('Mapa de Riesgos'!$Y$34="Muy Baja",'Mapa de Riesgos'!$AA$34="Leve"),CONCATENATE("R4C",'Mapa de Riesgos'!$O$34),"")</f>
        <v/>
      </c>
      <c r="O49" s="49" t="str">
        <f>IF(AND('Mapa de Riesgos'!$Y$35="Muy Baja",'Mapa de Riesgos'!$AA$35="Leve"),CONCATENATE("R4C",'Mapa de Riesgos'!$O$35),"")</f>
        <v/>
      </c>
      <c r="P49" s="47" t="str">
        <f>IF(AND('Mapa de Riesgos'!$Y$30="Muy Baja",'Mapa de Riesgos'!$AA$30="Menor"),CONCATENATE("R4C",'Mapa de Riesgos'!$O$30),"")</f>
        <v/>
      </c>
      <c r="Q49" s="48" t="str">
        <f>IF(AND('Mapa de Riesgos'!$Y$31="Muy Baja",'Mapa de Riesgos'!$AA$31="Menor"),CONCATENATE("R4C",'Mapa de Riesgos'!$O$31),"")</f>
        <v/>
      </c>
      <c r="R49" s="48" t="str">
        <f>IF(AND('Mapa de Riesgos'!$Y$32="Muy Baja",'Mapa de Riesgos'!$AA$32="Menor"),CONCATENATE("R4C",'Mapa de Riesgos'!$O$32),"")</f>
        <v/>
      </c>
      <c r="S49" s="48" t="str">
        <f>IF(AND('Mapa de Riesgos'!$Y$33="Muy Baja",'Mapa de Riesgos'!$AA$33="Menor"),CONCATENATE("R4C",'Mapa de Riesgos'!$O$33),"")</f>
        <v/>
      </c>
      <c r="T49" s="48" t="str">
        <f>IF(AND('Mapa de Riesgos'!$Y$34="Muy Baja",'Mapa de Riesgos'!$AA$34="Menor"),CONCATENATE("R4C",'Mapa de Riesgos'!$O$34),"")</f>
        <v/>
      </c>
      <c r="U49" s="49" t="str">
        <f>IF(AND('Mapa de Riesgos'!$Y$35="Muy Baja",'Mapa de Riesgos'!$AA$35="Menor"),CONCATENATE("R4C",'Mapa de Riesgos'!$O$35),"")</f>
        <v/>
      </c>
      <c r="V49" s="38" t="str">
        <f>IF(AND('Mapa de Riesgos'!$Y$30="Muy Baja",'Mapa de Riesgos'!$AA$30="Moderado"),CONCATENATE("R4C",'Mapa de Riesgos'!$O$30),"")</f>
        <v/>
      </c>
      <c r="W49" s="39" t="str">
        <f>IF(AND('Mapa de Riesgos'!$Y$31="Muy Baja",'Mapa de Riesgos'!$AA$31="Moderado"),CONCATENATE("R4C",'Mapa de Riesgos'!$O$31),"")</f>
        <v/>
      </c>
      <c r="X49" s="39" t="str">
        <f>IF(AND('Mapa de Riesgos'!$Y$32="Muy Baja",'Mapa de Riesgos'!$AA$32="Moderado"),CONCATENATE("R4C",'Mapa de Riesgos'!$O$32),"")</f>
        <v/>
      </c>
      <c r="Y49" s="39" t="str">
        <f>IF(AND('Mapa de Riesgos'!$Y$33="Muy Baja",'Mapa de Riesgos'!$AA$33="Moderado"),CONCATENATE("R4C",'Mapa de Riesgos'!$O$33),"")</f>
        <v/>
      </c>
      <c r="Z49" s="39" t="str">
        <f>IF(AND('Mapa de Riesgos'!$Y$34="Muy Baja",'Mapa de Riesgos'!$AA$34="Moderado"),CONCATENATE("R4C",'Mapa de Riesgos'!$O$34),"")</f>
        <v/>
      </c>
      <c r="AA49" s="40" t="str">
        <f>IF(AND('Mapa de Riesgos'!$Y$35="Muy Baja",'Mapa de Riesgos'!$AA$35="Moderado"),CONCATENATE("R4C",'Mapa de Riesgos'!$O$35),"")</f>
        <v/>
      </c>
      <c r="AB49" s="23" t="str">
        <f>IF(AND('Mapa de Riesgos'!$Y$30="Muy Baja",'Mapa de Riesgos'!$AA$30="Mayor"),CONCATENATE("R4C",'Mapa de Riesgos'!$O$30),"")</f>
        <v/>
      </c>
      <c r="AC49" s="24" t="str">
        <f>IF(AND('Mapa de Riesgos'!$Y$31="Muy Baja",'Mapa de Riesgos'!$AA$31="Mayor"),CONCATENATE("R4C",'Mapa de Riesgos'!$O$31),"")</f>
        <v/>
      </c>
      <c r="AD49" s="24" t="str">
        <f>IF(AND('Mapa de Riesgos'!$Y$32="Muy Baja",'Mapa de Riesgos'!$AA$32="Mayor"),CONCATENATE("R4C",'Mapa de Riesgos'!$O$32),"")</f>
        <v/>
      </c>
      <c r="AE49" s="24" t="str">
        <f>IF(AND('Mapa de Riesgos'!$Y$33="Muy Baja",'Mapa de Riesgos'!$AA$33="Mayor"),CONCATENATE("R4C",'Mapa de Riesgos'!$O$33),"")</f>
        <v/>
      </c>
      <c r="AF49" s="24" t="str">
        <f>IF(AND('Mapa de Riesgos'!$Y$34="Muy Baja",'Mapa de Riesgos'!$AA$34="Mayor"),CONCATENATE("R4C",'Mapa de Riesgos'!$O$34),"")</f>
        <v/>
      </c>
      <c r="AG49" s="25" t="str">
        <f>IF(AND('Mapa de Riesgos'!$Y$35="Muy Baja",'Mapa de Riesgos'!$AA$35="Mayor"),CONCATENATE("R4C",'Mapa de Riesgos'!$O$35),"")</f>
        <v/>
      </c>
      <c r="AH49" s="26" t="str">
        <f>IF(AND('Mapa de Riesgos'!$Y$30="Muy Baja",'Mapa de Riesgos'!$AA$30="Catastrófico"),CONCATENATE("R4C",'Mapa de Riesgos'!$O$30),"")</f>
        <v/>
      </c>
      <c r="AI49" s="27" t="str">
        <f>IF(AND('Mapa de Riesgos'!$Y$31="Muy Baja",'Mapa de Riesgos'!$AA$31="Catastrófico"),CONCATENATE("R4C",'Mapa de Riesgos'!$O$31),"")</f>
        <v/>
      </c>
      <c r="AJ49" s="27" t="str">
        <f>IF(AND('Mapa de Riesgos'!$Y$32="Muy Baja",'Mapa de Riesgos'!$AA$32="Catastrófico"),CONCATENATE("R4C",'Mapa de Riesgos'!$O$32),"")</f>
        <v/>
      </c>
      <c r="AK49" s="27" t="str">
        <f>IF(AND('Mapa de Riesgos'!$Y$33="Muy Baja",'Mapa de Riesgos'!$AA$33="Catastrófico"),CONCATENATE("R4C",'Mapa de Riesgos'!$O$33),"")</f>
        <v/>
      </c>
      <c r="AL49" s="27" t="str">
        <f>IF(AND('Mapa de Riesgos'!$Y$34="Muy Baja",'Mapa de Riesgos'!$AA$34="Catastrófico"),CONCATENATE("R4C",'Mapa de Riesgos'!$O$34),"")</f>
        <v/>
      </c>
      <c r="AM49" s="28" t="str">
        <f>IF(AND('Mapa de Riesgos'!$Y$35="Muy Baja",'Mapa de Riesgos'!$AA$35="Catastrófico"),CONCATENATE("R4C",'Mapa de Riesgos'!$O$35),"")</f>
        <v/>
      </c>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row>
    <row r="50" spans="1:80" ht="15" customHeight="1">
      <c r="A50" s="54"/>
      <c r="B50" s="339"/>
      <c r="C50" s="339"/>
      <c r="D50" s="340"/>
      <c r="E50" s="380"/>
      <c r="F50" s="381"/>
      <c r="G50" s="381"/>
      <c r="H50" s="381"/>
      <c r="I50" s="382"/>
      <c r="J50" s="47" t="str">
        <f>IF(AND('Mapa de Riesgos'!$Y$36="Muy Baja",'Mapa de Riesgos'!$AA$36="Leve"),CONCATENATE("R5C",'Mapa de Riesgos'!$O$36),"")</f>
        <v/>
      </c>
      <c r="K50" s="48" t="str">
        <f>IF(AND('Mapa de Riesgos'!$Y$37="Muy Baja",'Mapa de Riesgos'!$AA$37="Leve"),CONCATENATE("R5C",'Mapa de Riesgos'!$O$37),"")</f>
        <v/>
      </c>
      <c r="L50" s="48" t="str">
        <f>IF(AND('Mapa de Riesgos'!$Y$38="Muy Baja",'Mapa de Riesgos'!$AA$38="Leve"),CONCATENATE("R5C",'Mapa de Riesgos'!$O$38),"")</f>
        <v/>
      </c>
      <c r="M50" s="48" t="str">
        <f>IF(AND('Mapa de Riesgos'!$Y$39="Muy Baja",'Mapa de Riesgos'!$AA$39="Leve"),CONCATENATE("R5C",'Mapa de Riesgos'!$O$39),"")</f>
        <v/>
      </c>
      <c r="N50" s="48" t="str">
        <f>IF(AND('Mapa de Riesgos'!$Y$40="Muy Baja",'Mapa de Riesgos'!$AA$40="Leve"),CONCATENATE("R5C",'Mapa de Riesgos'!$O$40),"")</f>
        <v/>
      </c>
      <c r="O50" s="49" t="str">
        <f>IF(AND('Mapa de Riesgos'!$Y$41="Muy Baja",'Mapa de Riesgos'!$AA$41="Leve"),CONCATENATE("R5C",'Mapa de Riesgos'!$O$41),"")</f>
        <v/>
      </c>
      <c r="P50" s="47" t="str">
        <f>IF(AND('Mapa de Riesgos'!$Y$36="Muy Baja",'Mapa de Riesgos'!$AA$36="Menor"),CONCATENATE("R5C",'Mapa de Riesgos'!$O$36),"")</f>
        <v/>
      </c>
      <c r="Q50" s="48" t="str">
        <f>IF(AND('Mapa de Riesgos'!$Y$37="Muy Baja",'Mapa de Riesgos'!$AA$37="Menor"),CONCATENATE("R5C",'Mapa de Riesgos'!$O$37),"")</f>
        <v/>
      </c>
      <c r="R50" s="48" t="str">
        <f>IF(AND('Mapa de Riesgos'!$Y$38="Muy Baja",'Mapa de Riesgos'!$AA$38="Menor"),CONCATENATE("R5C",'Mapa de Riesgos'!$O$38),"")</f>
        <v/>
      </c>
      <c r="S50" s="48" t="str">
        <f>IF(AND('Mapa de Riesgos'!$Y$39="Muy Baja",'Mapa de Riesgos'!$AA$39="Menor"),CONCATENATE("R5C",'Mapa de Riesgos'!$O$39),"")</f>
        <v/>
      </c>
      <c r="T50" s="48" t="str">
        <f>IF(AND('Mapa de Riesgos'!$Y$40="Muy Baja",'Mapa de Riesgos'!$AA$40="Menor"),CONCATENATE("R5C",'Mapa de Riesgos'!$O$40),"")</f>
        <v/>
      </c>
      <c r="U50" s="49" t="str">
        <f>IF(AND('Mapa de Riesgos'!$Y$41="Muy Baja",'Mapa de Riesgos'!$AA$41="Menor"),CONCATENATE("R5C",'Mapa de Riesgos'!$O$41),"")</f>
        <v/>
      </c>
      <c r="V50" s="38" t="str">
        <f>IF(AND('Mapa de Riesgos'!$Y$36="Muy Baja",'Mapa de Riesgos'!$AA$36="Moderado"),CONCATENATE("R5C",'Mapa de Riesgos'!$O$36),"")</f>
        <v/>
      </c>
      <c r="W50" s="39" t="str">
        <f>IF(AND('Mapa de Riesgos'!$Y$37="Muy Baja",'Mapa de Riesgos'!$AA$37="Moderado"),CONCATENATE("R5C",'Mapa de Riesgos'!$O$37),"")</f>
        <v/>
      </c>
      <c r="X50" s="39" t="str">
        <f>IF(AND('Mapa de Riesgos'!$Y$38="Muy Baja",'Mapa de Riesgos'!$AA$38="Moderado"),CONCATENATE("R5C",'Mapa de Riesgos'!$O$38),"")</f>
        <v/>
      </c>
      <c r="Y50" s="39" t="str">
        <f>IF(AND('Mapa de Riesgos'!$Y$39="Muy Baja",'Mapa de Riesgos'!$AA$39="Moderado"),CONCATENATE("R5C",'Mapa de Riesgos'!$O$39),"")</f>
        <v/>
      </c>
      <c r="Z50" s="39" t="str">
        <f>IF(AND('Mapa de Riesgos'!$Y$40="Muy Baja",'Mapa de Riesgos'!$AA$40="Moderado"),CONCATENATE("R5C",'Mapa de Riesgos'!$O$40),"")</f>
        <v/>
      </c>
      <c r="AA50" s="40" t="str">
        <f>IF(AND('Mapa de Riesgos'!$Y$41="Muy Baja",'Mapa de Riesgos'!$AA$41="Moderado"),CONCATENATE("R5C",'Mapa de Riesgos'!$O$41),"")</f>
        <v/>
      </c>
      <c r="AB50" s="23" t="str">
        <f>IF(AND('Mapa de Riesgos'!$Y$36="Muy Baja",'Mapa de Riesgos'!$AA$36="Mayor"),CONCATENATE("R5C",'Mapa de Riesgos'!$O$36),"")</f>
        <v/>
      </c>
      <c r="AC50" s="24" t="str">
        <f>IF(AND('Mapa de Riesgos'!$Y$37="Muy Baja",'Mapa de Riesgos'!$AA$37="Mayor"),CONCATENATE("R5C",'Mapa de Riesgos'!$O$37),"")</f>
        <v/>
      </c>
      <c r="AD50" s="24" t="str">
        <f>IF(AND('Mapa de Riesgos'!$Y$38="Muy Baja",'Mapa de Riesgos'!$AA$38="Mayor"),CONCATENATE("R5C",'Mapa de Riesgos'!$O$38),"")</f>
        <v/>
      </c>
      <c r="AE50" s="24" t="str">
        <f>IF(AND('Mapa de Riesgos'!$Y$39="Muy Baja",'Mapa de Riesgos'!$AA$39="Mayor"),CONCATENATE("R5C",'Mapa de Riesgos'!$O$39),"")</f>
        <v/>
      </c>
      <c r="AF50" s="24" t="str">
        <f>IF(AND('Mapa de Riesgos'!$Y$40="Muy Baja",'Mapa de Riesgos'!$AA$40="Mayor"),CONCATENATE("R5C",'Mapa de Riesgos'!$O$40),"")</f>
        <v/>
      </c>
      <c r="AG50" s="25" t="str">
        <f>IF(AND('Mapa de Riesgos'!$Y$41="Muy Baja",'Mapa de Riesgos'!$AA$41="Mayor"),CONCATENATE("R5C",'Mapa de Riesgos'!$O$41),"")</f>
        <v/>
      </c>
      <c r="AH50" s="26" t="str">
        <f>IF(AND('Mapa de Riesgos'!$Y$36="Muy Baja",'Mapa de Riesgos'!$AA$36="Catastrófico"),CONCATENATE("R5C",'Mapa de Riesgos'!$O$36),"")</f>
        <v/>
      </c>
      <c r="AI50" s="27" t="str">
        <f>IF(AND('Mapa de Riesgos'!$Y$37="Muy Baja",'Mapa de Riesgos'!$AA$37="Catastrófico"),CONCATENATE("R5C",'Mapa de Riesgos'!$O$37),"")</f>
        <v/>
      </c>
      <c r="AJ50" s="27" t="str">
        <f>IF(AND('Mapa de Riesgos'!$Y$38="Muy Baja",'Mapa de Riesgos'!$AA$38="Catastrófico"),CONCATENATE("R5C",'Mapa de Riesgos'!$O$38),"")</f>
        <v/>
      </c>
      <c r="AK50" s="27" t="str">
        <f>IF(AND('Mapa de Riesgos'!$Y$39="Muy Baja",'Mapa de Riesgos'!$AA$39="Catastrófico"),CONCATENATE("R5C",'Mapa de Riesgos'!$O$39),"")</f>
        <v/>
      </c>
      <c r="AL50" s="27" t="str">
        <f>IF(AND('Mapa de Riesgos'!$Y$40="Muy Baja",'Mapa de Riesgos'!$AA$40="Catastrófico"),CONCATENATE("R5C",'Mapa de Riesgos'!$O$40),"")</f>
        <v/>
      </c>
      <c r="AM50" s="28" t="str">
        <f>IF(AND('Mapa de Riesgos'!$Y$41="Muy Baja",'Mapa de Riesgos'!$AA$41="Catastrófico"),CONCATENATE("R5C",'Mapa de Riesgos'!$O$41),"")</f>
        <v/>
      </c>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row>
    <row r="51" spans="1:80" ht="15" customHeight="1">
      <c r="A51" s="54"/>
      <c r="B51" s="339"/>
      <c r="C51" s="339"/>
      <c r="D51" s="340"/>
      <c r="E51" s="380"/>
      <c r="F51" s="381"/>
      <c r="G51" s="381"/>
      <c r="H51" s="381"/>
      <c r="I51" s="382"/>
      <c r="J51" s="47" t="str">
        <f>IF(AND('Mapa de Riesgos'!$Y$42="Muy Baja",'Mapa de Riesgos'!$AA$42="Leve"),CONCATENATE("R6C",'Mapa de Riesgos'!$O$42),"")</f>
        <v/>
      </c>
      <c r="K51" s="48" t="str">
        <f>IF(AND('Mapa de Riesgos'!$Y$43="Muy Baja",'Mapa de Riesgos'!$AA$43="Leve"),CONCATENATE("R6C",'Mapa de Riesgos'!$O$43),"")</f>
        <v/>
      </c>
      <c r="L51" s="48" t="str">
        <f>IF(AND('Mapa de Riesgos'!$Y$44="Muy Baja",'Mapa de Riesgos'!$AA$44="Leve"),CONCATENATE("R6C",'Mapa de Riesgos'!$O$44),"")</f>
        <v/>
      </c>
      <c r="M51" s="48" t="str">
        <f>IF(AND('Mapa de Riesgos'!$Y$45="Muy Baja",'Mapa de Riesgos'!$AA$45="Leve"),CONCATENATE("R6C",'Mapa de Riesgos'!$O$45),"")</f>
        <v/>
      </c>
      <c r="N51" s="48" t="str">
        <f>IF(AND('Mapa de Riesgos'!$Y$46="Muy Baja",'Mapa de Riesgos'!$AA$46="Leve"),CONCATENATE("R6C",'Mapa de Riesgos'!$O$46),"")</f>
        <v/>
      </c>
      <c r="O51" s="49" t="str">
        <f>IF(AND('Mapa de Riesgos'!$Y$47="Muy Baja",'Mapa de Riesgos'!$AA$47="Leve"),CONCATENATE("R6C",'Mapa de Riesgos'!$O$47),"")</f>
        <v/>
      </c>
      <c r="P51" s="47" t="str">
        <f>IF(AND('Mapa de Riesgos'!$Y$42="Muy Baja",'Mapa de Riesgos'!$AA$42="Menor"),CONCATENATE("R6C",'Mapa de Riesgos'!$O$42),"")</f>
        <v/>
      </c>
      <c r="Q51" s="48" t="str">
        <f>IF(AND('Mapa de Riesgos'!$Y$43="Muy Baja",'Mapa de Riesgos'!$AA$43="Menor"),CONCATENATE("R6C",'Mapa de Riesgos'!$O$43),"")</f>
        <v/>
      </c>
      <c r="R51" s="48" t="str">
        <f>IF(AND('Mapa de Riesgos'!$Y$44="Muy Baja",'Mapa de Riesgos'!$AA$44="Menor"),CONCATENATE("R6C",'Mapa de Riesgos'!$O$44),"")</f>
        <v/>
      </c>
      <c r="S51" s="48" t="str">
        <f>IF(AND('Mapa de Riesgos'!$Y$45="Muy Baja",'Mapa de Riesgos'!$AA$45="Menor"),CONCATENATE("R6C",'Mapa de Riesgos'!$O$45),"")</f>
        <v/>
      </c>
      <c r="T51" s="48" t="str">
        <f>IF(AND('Mapa de Riesgos'!$Y$46="Muy Baja",'Mapa de Riesgos'!$AA$46="Menor"),CONCATENATE("R6C",'Mapa de Riesgos'!$O$46),"")</f>
        <v/>
      </c>
      <c r="U51" s="49" t="str">
        <f>IF(AND('Mapa de Riesgos'!$Y$47="Muy Baja",'Mapa de Riesgos'!$AA$47="Menor"),CONCATENATE("R6C",'Mapa de Riesgos'!$O$47),"")</f>
        <v/>
      </c>
      <c r="V51" s="38" t="str">
        <f>IF(AND('Mapa de Riesgos'!$Y$42="Muy Baja",'Mapa de Riesgos'!$AA$42="Moderado"),CONCATENATE("R6C",'Mapa de Riesgos'!$O$42),"")</f>
        <v/>
      </c>
      <c r="W51" s="39" t="str">
        <f>IF(AND('Mapa de Riesgos'!$Y$43="Muy Baja",'Mapa de Riesgos'!$AA$43="Moderado"),CONCATENATE("R6C",'Mapa de Riesgos'!$O$43),"")</f>
        <v/>
      </c>
      <c r="X51" s="39" t="str">
        <f>IF(AND('Mapa de Riesgos'!$Y$44="Muy Baja",'Mapa de Riesgos'!$AA$44="Moderado"),CONCATENATE("R6C",'Mapa de Riesgos'!$O$44),"")</f>
        <v/>
      </c>
      <c r="Y51" s="39" t="str">
        <f>IF(AND('Mapa de Riesgos'!$Y$45="Muy Baja",'Mapa de Riesgos'!$AA$45="Moderado"),CONCATENATE("R6C",'Mapa de Riesgos'!$O$45),"")</f>
        <v/>
      </c>
      <c r="Z51" s="39" t="str">
        <f>IF(AND('Mapa de Riesgos'!$Y$46="Muy Baja",'Mapa de Riesgos'!$AA$46="Moderado"),CONCATENATE("R6C",'Mapa de Riesgos'!$O$46),"")</f>
        <v/>
      </c>
      <c r="AA51" s="40" t="str">
        <f>IF(AND('Mapa de Riesgos'!$Y$47="Muy Baja",'Mapa de Riesgos'!$AA$47="Moderado"),CONCATENATE("R6C",'Mapa de Riesgos'!$O$47),"")</f>
        <v/>
      </c>
      <c r="AB51" s="23" t="str">
        <f>IF(AND('Mapa de Riesgos'!$Y$42="Muy Baja",'Mapa de Riesgos'!$AA$42="Mayor"),CONCATENATE("R6C",'Mapa de Riesgos'!$O$42),"")</f>
        <v/>
      </c>
      <c r="AC51" s="24" t="str">
        <f>IF(AND('Mapa de Riesgos'!$Y$43="Muy Baja",'Mapa de Riesgos'!$AA$43="Mayor"),CONCATENATE("R6C",'Mapa de Riesgos'!$O$43),"")</f>
        <v/>
      </c>
      <c r="AD51" s="24" t="str">
        <f>IF(AND('Mapa de Riesgos'!$Y$44="Muy Baja",'Mapa de Riesgos'!$AA$44="Mayor"),CONCATENATE("R6C",'Mapa de Riesgos'!$O$44),"")</f>
        <v/>
      </c>
      <c r="AE51" s="24" t="str">
        <f>IF(AND('Mapa de Riesgos'!$Y$45="Muy Baja",'Mapa de Riesgos'!$AA$45="Mayor"),CONCATENATE("R6C",'Mapa de Riesgos'!$O$45),"")</f>
        <v/>
      </c>
      <c r="AF51" s="24" t="str">
        <f>IF(AND('Mapa de Riesgos'!$Y$46="Muy Baja",'Mapa de Riesgos'!$AA$46="Mayor"),CONCATENATE("R6C",'Mapa de Riesgos'!$O$46),"")</f>
        <v/>
      </c>
      <c r="AG51" s="25" t="str">
        <f>IF(AND('Mapa de Riesgos'!$Y$47="Muy Baja",'Mapa de Riesgos'!$AA$47="Mayor"),CONCATENATE("R6C",'Mapa de Riesgos'!$O$47),"")</f>
        <v/>
      </c>
      <c r="AH51" s="26" t="str">
        <f>IF(AND('Mapa de Riesgos'!$Y$42="Muy Baja",'Mapa de Riesgos'!$AA$42="Catastrófico"),CONCATENATE("R6C",'Mapa de Riesgos'!$O$42),"")</f>
        <v/>
      </c>
      <c r="AI51" s="27" t="str">
        <f>IF(AND('Mapa de Riesgos'!$Y$43="Muy Baja",'Mapa de Riesgos'!$AA$43="Catastrófico"),CONCATENATE("R6C",'Mapa de Riesgos'!$O$43),"")</f>
        <v/>
      </c>
      <c r="AJ51" s="27" t="str">
        <f>IF(AND('Mapa de Riesgos'!$Y$44="Muy Baja",'Mapa de Riesgos'!$AA$44="Catastrófico"),CONCATENATE("R6C",'Mapa de Riesgos'!$O$44),"")</f>
        <v/>
      </c>
      <c r="AK51" s="27" t="str">
        <f>IF(AND('Mapa de Riesgos'!$Y$45="Muy Baja",'Mapa de Riesgos'!$AA$45="Catastrófico"),CONCATENATE("R6C",'Mapa de Riesgos'!$O$45),"")</f>
        <v/>
      </c>
      <c r="AL51" s="27" t="str">
        <f>IF(AND('Mapa de Riesgos'!$Y$46="Muy Baja",'Mapa de Riesgos'!$AA$46="Catastrófico"),CONCATENATE("R6C",'Mapa de Riesgos'!$O$46),"")</f>
        <v/>
      </c>
      <c r="AM51" s="28" t="str">
        <f>IF(AND('Mapa de Riesgos'!$Y$47="Muy Baja",'Mapa de Riesgos'!$AA$47="Catastrófico"),CONCATENATE("R6C",'Mapa de Riesgos'!$O$47),"")</f>
        <v/>
      </c>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row>
    <row r="52" spans="1:80" ht="15" customHeight="1">
      <c r="A52" s="54"/>
      <c r="B52" s="339"/>
      <c r="C52" s="339"/>
      <c r="D52" s="340"/>
      <c r="E52" s="380"/>
      <c r="F52" s="381"/>
      <c r="G52" s="381"/>
      <c r="H52" s="381"/>
      <c r="I52" s="382"/>
      <c r="J52" s="47" t="str">
        <f>IF(AND('Mapa de Riesgos'!$Y$48="Muy Baja",'Mapa de Riesgos'!$AA$48="Leve"),CONCATENATE("R7C",'Mapa de Riesgos'!$O$48),"")</f>
        <v/>
      </c>
      <c r="K52" s="48" t="str">
        <f>IF(AND('Mapa de Riesgos'!$Y$49="Muy Baja",'Mapa de Riesgos'!$AA$49="Leve"),CONCATENATE("R7C",'Mapa de Riesgos'!$O$49),"")</f>
        <v/>
      </c>
      <c r="L52" s="48" t="str">
        <f>IF(AND('Mapa de Riesgos'!$Y$50="Muy Baja",'Mapa de Riesgos'!$AA$50="Leve"),CONCATENATE("R7C",'Mapa de Riesgos'!$O$50),"")</f>
        <v/>
      </c>
      <c r="M52" s="48" t="str">
        <f>IF(AND('Mapa de Riesgos'!$Y$51="Muy Baja",'Mapa de Riesgos'!$AA$51="Leve"),CONCATENATE("R7C",'Mapa de Riesgos'!$O$51),"")</f>
        <v/>
      </c>
      <c r="N52" s="48" t="str">
        <f>IF(AND('Mapa de Riesgos'!$Y$52="Muy Baja",'Mapa de Riesgos'!$AA$52="Leve"),CONCATENATE("R7C",'Mapa de Riesgos'!$O$52),"")</f>
        <v/>
      </c>
      <c r="O52" s="49" t="str">
        <f>IF(AND('Mapa de Riesgos'!$Y$53="Muy Baja",'Mapa de Riesgos'!$AA$53="Leve"),CONCATENATE("R7C",'Mapa de Riesgos'!$O$53),"")</f>
        <v/>
      </c>
      <c r="P52" s="47" t="str">
        <f>IF(AND('Mapa de Riesgos'!$Y$48="Muy Baja",'Mapa de Riesgos'!$AA$48="Menor"),CONCATENATE("R7C",'Mapa de Riesgos'!$O$48),"")</f>
        <v/>
      </c>
      <c r="Q52" s="48" t="str">
        <f>IF(AND('Mapa de Riesgos'!$Y$49="Muy Baja",'Mapa de Riesgos'!$AA$49="Menor"),CONCATENATE("R7C",'Mapa de Riesgos'!$O$49),"")</f>
        <v/>
      </c>
      <c r="R52" s="48" t="str">
        <f>IF(AND('Mapa de Riesgos'!$Y$50="Muy Baja",'Mapa de Riesgos'!$AA$50="Menor"),CONCATENATE("R7C",'Mapa de Riesgos'!$O$50),"")</f>
        <v/>
      </c>
      <c r="S52" s="48" t="str">
        <f>IF(AND('Mapa de Riesgos'!$Y$51="Muy Baja",'Mapa de Riesgos'!$AA$51="Menor"),CONCATENATE("R7C",'Mapa de Riesgos'!$O$51),"")</f>
        <v/>
      </c>
      <c r="T52" s="48" t="str">
        <f>IF(AND('Mapa de Riesgos'!$Y$52="Muy Baja",'Mapa de Riesgos'!$AA$52="Menor"),CONCATENATE("R7C",'Mapa de Riesgos'!$O$52),"")</f>
        <v/>
      </c>
      <c r="U52" s="49" t="str">
        <f>IF(AND('Mapa de Riesgos'!$Y$53="Muy Baja",'Mapa de Riesgos'!$AA$53="Menor"),CONCATENATE("R7C",'Mapa de Riesgos'!$O$53),"")</f>
        <v/>
      </c>
      <c r="V52" s="38" t="str">
        <f>IF(AND('Mapa de Riesgos'!$Y$48="Muy Baja",'Mapa de Riesgos'!$AA$48="Moderado"),CONCATENATE("R7C",'Mapa de Riesgos'!$O$48),"")</f>
        <v/>
      </c>
      <c r="W52" s="39" t="str">
        <f>IF(AND('Mapa de Riesgos'!$Y$49="Muy Baja",'Mapa de Riesgos'!$AA$49="Moderado"),CONCATENATE("R7C",'Mapa de Riesgos'!$O$49),"")</f>
        <v/>
      </c>
      <c r="X52" s="39" t="str">
        <f>IF(AND('Mapa de Riesgos'!$Y$50="Muy Baja",'Mapa de Riesgos'!$AA$50="Moderado"),CONCATENATE("R7C",'Mapa de Riesgos'!$O$50),"")</f>
        <v/>
      </c>
      <c r="Y52" s="39" t="str">
        <f>IF(AND('Mapa de Riesgos'!$Y$51="Muy Baja",'Mapa de Riesgos'!$AA$51="Moderado"),CONCATENATE("R7C",'Mapa de Riesgos'!$O$51),"")</f>
        <v/>
      </c>
      <c r="Z52" s="39" t="str">
        <f>IF(AND('Mapa de Riesgos'!$Y$52="Muy Baja",'Mapa de Riesgos'!$AA$52="Moderado"),CONCATENATE("R7C",'Mapa de Riesgos'!$O$52),"")</f>
        <v/>
      </c>
      <c r="AA52" s="40" t="str">
        <f>IF(AND('Mapa de Riesgos'!$Y$53="Muy Baja",'Mapa de Riesgos'!$AA$53="Moderado"),CONCATENATE("R7C",'Mapa de Riesgos'!$O$53),"")</f>
        <v/>
      </c>
      <c r="AB52" s="23" t="str">
        <f>IF(AND('Mapa de Riesgos'!$Y$48="Muy Baja",'Mapa de Riesgos'!$AA$48="Mayor"),CONCATENATE("R7C",'Mapa de Riesgos'!$O$48),"")</f>
        <v/>
      </c>
      <c r="AC52" s="24" t="str">
        <f>IF(AND('Mapa de Riesgos'!$Y$49="Muy Baja",'Mapa de Riesgos'!$AA$49="Mayor"),CONCATENATE("R7C",'Mapa de Riesgos'!$O$49),"")</f>
        <v/>
      </c>
      <c r="AD52" s="24" t="str">
        <f>IF(AND('Mapa de Riesgos'!$Y$50="Muy Baja",'Mapa de Riesgos'!$AA$50="Mayor"),CONCATENATE("R7C",'Mapa de Riesgos'!$O$50),"")</f>
        <v/>
      </c>
      <c r="AE52" s="24" t="str">
        <f>IF(AND('Mapa de Riesgos'!$Y$51="Muy Baja",'Mapa de Riesgos'!$AA$51="Mayor"),CONCATENATE("R7C",'Mapa de Riesgos'!$O$51),"")</f>
        <v/>
      </c>
      <c r="AF52" s="24" t="str">
        <f>IF(AND('Mapa de Riesgos'!$Y$52="Muy Baja",'Mapa de Riesgos'!$AA$52="Mayor"),CONCATENATE("R7C",'Mapa de Riesgos'!$O$52),"")</f>
        <v/>
      </c>
      <c r="AG52" s="25" t="str">
        <f>IF(AND('Mapa de Riesgos'!$Y$53="Muy Baja",'Mapa de Riesgos'!$AA$53="Mayor"),CONCATENATE("R7C",'Mapa de Riesgos'!$O$53),"")</f>
        <v/>
      </c>
      <c r="AH52" s="26" t="str">
        <f>IF(AND('Mapa de Riesgos'!$Y$48="Muy Baja",'Mapa de Riesgos'!$AA$48="Catastrófico"),CONCATENATE("R7C",'Mapa de Riesgos'!$O$48),"")</f>
        <v/>
      </c>
      <c r="AI52" s="27" t="str">
        <f>IF(AND('Mapa de Riesgos'!$Y$49="Muy Baja",'Mapa de Riesgos'!$AA$49="Catastrófico"),CONCATENATE("R7C",'Mapa de Riesgos'!$O$49),"")</f>
        <v/>
      </c>
      <c r="AJ52" s="27" t="str">
        <f>IF(AND('Mapa de Riesgos'!$Y$50="Muy Baja",'Mapa de Riesgos'!$AA$50="Catastrófico"),CONCATENATE("R7C",'Mapa de Riesgos'!$O$50),"")</f>
        <v/>
      </c>
      <c r="AK52" s="27" t="str">
        <f>IF(AND('Mapa de Riesgos'!$Y$51="Muy Baja",'Mapa de Riesgos'!$AA$51="Catastrófico"),CONCATENATE("R7C",'Mapa de Riesgos'!$O$51),"")</f>
        <v/>
      </c>
      <c r="AL52" s="27" t="str">
        <f>IF(AND('Mapa de Riesgos'!$Y$52="Muy Baja",'Mapa de Riesgos'!$AA$52="Catastrófico"),CONCATENATE("R7C",'Mapa de Riesgos'!$O$52),"")</f>
        <v/>
      </c>
      <c r="AM52" s="28" t="str">
        <f>IF(AND('Mapa de Riesgos'!$Y$53="Muy Baja",'Mapa de Riesgos'!$AA$53="Catastrófico"),CONCATENATE("R7C",'Mapa de Riesgos'!$O$53),"")</f>
        <v/>
      </c>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row>
    <row r="53" spans="1:80" ht="15" customHeight="1">
      <c r="A53" s="54"/>
      <c r="B53" s="339"/>
      <c r="C53" s="339"/>
      <c r="D53" s="340"/>
      <c r="E53" s="380"/>
      <c r="F53" s="381"/>
      <c r="G53" s="381"/>
      <c r="H53" s="381"/>
      <c r="I53" s="382"/>
      <c r="J53" s="47" t="str">
        <f>IF(AND('Mapa de Riesgos'!$Y$54="Muy Baja",'Mapa de Riesgos'!$AA$54="Leve"),CONCATENATE("R8C",'Mapa de Riesgos'!$O$54),"")</f>
        <v/>
      </c>
      <c r="K53" s="48" t="str">
        <f>IF(AND('Mapa de Riesgos'!$Y$55="Muy Baja",'Mapa de Riesgos'!$AA$55="Leve"),CONCATENATE("R8C",'Mapa de Riesgos'!$O$55),"")</f>
        <v/>
      </c>
      <c r="L53" s="48" t="str">
        <f>IF(AND('Mapa de Riesgos'!$Y$56="Muy Baja",'Mapa de Riesgos'!$AA$56="Leve"),CONCATENATE("R8C",'Mapa de Riesgos'!$O$56),"")</f>
        <v/>
      </c>
      <c r="M53" s="48" t="str">
        <f>IF(AND('Mapa de Riesgos'!$Y$57="Muy Baja",'Mapa de Riesgos'!$AA$57="Leve"),CONCATENATE("R8C",'Mapa de Riesgos'!$O$57),"")</f>
        <v/>
      </c>
      <c r="N53" s="48" t="str">
        <f>IF(AND('Mapa de Riesgos'!$Y$58="Muy Baja",'Mapa de Riesgos'!$AA$58="Leve"),CONCATENATE("R8C",'Mapa de Riesgos'!$O$58),"")</f>
        <v/>
      </c>
      <c r="O53" s="49" t="str">
        <f>IF(AND('Mapa de Riesgos'!$Y$59="Muy Baja",'Mapa de Riesgos'!$AA$59="Leve"),CONCATENATE("R8C",'Mapa de Riesgos'!$O$59),"")</f>
        <v/>
      </c>
      <c r="P53" s="47" t="str">
        <f>IF(AND('Mapa de Riesgos'!$Y$54="Muy Baja",'Mapa de Riesgos'!$AA$54="Menor"),CONCATENATE("R8C",'Mapa de Riesgos'!$O$54),"")</f>
        <v/>
      </c>
      <c r="Q53" s="48" t="str">
        <f>IF(AND('Mapa de Riesgos'!$Y$55="Muy Baja",'Mapa de Riesgos'!$AA$55="Menor"),CONCATENATE("R8C",'Mapa de Riesgos'!$O$55),"")</f>
        <v/>
      </c>
      <c r="R53" s="48" t="str">
        <f>IF(AND('Mapa de Riesgos'!$Y$56="Muy Baja",'Mapa de Riesgos'!$AA$56="Menor"),CONCATENATE("R8C",'Mapa de Riesgos'!$O$56),"")</f>
        <v/>
      </c>
      <c r="S53" s="48" t="str">
        <f>IF(AND('Mapa de Riesgos'!$Y$57="Muy Baja",'Mapa de Riesgos'!$AA$57="Menor"),CONCATENATE("R8C",'Mapa de Riesgos'!$O$57),"")</f>
        <v/>
      </c>
      <c r="T53" s="48" t="str">
        <f>IF(AND('Mapa de Riesgos'!$Y$58="Muy Baja",'Mapa de Riesgos'!$AA$58="Menor"),CONCATENATE("R8C",'Mapa de Riesgos'!$O$58),"")</f>
        <v/>
      </c>
      <c r="U53" s="49" t="str">
        <f>IF(AND('Mapa de Riesgos'!$Y$59="Muy Baja",'Mapa de Riesgos'!$AA$59="Menor"),CONCATENATE("R8C",'Mapa de Riesgos'!$O$59),"")</f>
        <v/>
      </c>
      <c r="V53" s="38" t="str">
        <f>IF(AND('Mapa de Riesgos'!$Y$54="Muy Baja",'Mapa de Riesgos'!$AA$54="Moderado"),CONCATENATE("R8C",'Mapa de Riesgos'!$O$54),"")</f>
        <v/>
      </c>
      <c r="W53" s="39" t="str">
        <f>IF(AND('Mapa de Riesgos'!$Y$55="Muy Baja",'Mapa de Riesgos'!$AA$55="Moderado"),CONCATENATE("R8C",'Mapa de Riesgos'!$O$55),"")</f>
        <v/>
      </c>
      <c r="X53" s="39" t="str">
        <f>IF(AND('Mapa de Riesgos'!$Y$56="Muy Baja",'Mapa de Riesgos'!$AA$56="Moderado"),CONCATENATE("R8C",'Mapa de Riesgos'!$O$56),"")</f>
        <v/>
      </c>
      <c r="Y53" s="39" t="str">
        <f>IF(AND('Mapa de Riesgos'!$Y$57="Muy Baja",'Mapa de Riesgos'!$AA$57="Moderado"),CONCATENATE("R8C",'Mapa de Riesgos'!$O$57),"")</f>
        <v/>
      </c>
      <c r="Z53" s="39" t="str">
        <f>IF(AND('Mapa de Riesgos'!$Y$58="Muy Baja",'Mapa de Riesgos'!$AA$58="Moderado"),CONCATENATE("R8C",'Mapa de Riesgos'!$O$58),"")</f>
        <v/>
      </c>
      <c r="AA53" s="40" t="str">
        <f>IF(AND('Mapa de Riesgos'!$Y$59="Muy Baja",'Mapa de Riesgos'!$AA$59="Moderado"),CONCATENATE("R8C",'Mapa de Riesgos'!$O$59),"")</f>
        <v/>
      </c>
      <c r="AB53" s="23" t="str">
        <f>IF(AND('Mapa de Riesgos'!$Y$54="Muy Baja",'Mapa de Riesgos'!$AA$54="Mayor"),CONCATENATE("R8C",'Mapa de Riesgos'!$O$54),"")</f>
        <v/>
      </c>
      <c r="AC53" s="24" t="str">
        <f>IF(AND('Mapa de Riesgos'!$Y$55="Muy Baja",'Mapa de Riesgos'!$AA$55="Mayor"),CONCATENATE("R8C",'Mapa de Riesgos'!$O$55),"")</f>
        <v/>
      </c>
      <c r="AD53" s="24" t="str">
        <f>IF(AND('Mapa de Riesgos'!$Y$56="Muy Baja",'Mapa de Riesgos'!$AA$56="Mayor"),CONCATENATE("R8C",'Mapa de Riesgos'!$O$56),"")</f>
        <v/>
      </c>
      <c r="AE53" s="24" t="str">
        <f>IF(AND('Mapa de Riesgos'!$Y$57="Muy Baja",'Mapa de Riesgos'!$AA$57="Mayor"),CONCATENATE("R8C",'Mapa de Riesgos'!$O$57),"")</f>
        <v/>
      </c>
      <c r="AF53" s="24" t="str">
        <f>IF(AND('Mapa de Riesgos'!$Y$58="Muy Baja",'Mapa de Riesgos'!$AA$58="Mayor"),CONCATENATE("R8C",'Mapa de Riesgos'!$O$58),"")</f>
        <v/>
      </c>
      <c r="AG53" s="25" t="str">
        <f>IF(AND('Mapa de Riesgos'!$Y$59="Muy Baja",'Mapa de Riesgos'!$AA$59="Mayor"),CONCATENATE("R8C",'Mapa de Riesgos'!$O$59),"")</f>
        <v/>
      </c>
      <c r="AH53" s="26" t="str">
        <f>IF(AND('Mapa de Riesgos'!$Y$54="Muy Baja",'Mapa de Riesgos'!$AA$54="Catastrófico"),CONCATENATE("R8C",'Mapa de Riesgos'!$O$54),"")</f>
        <v/>
      </c>
      <c r="AI53" s="27" t="str">
        <f>IF(AND('Mapa de Riesgos'!$Y$55="Muy Baja",'Mapa de Riesgos'!$AA$55="Catastrófico"),CONCATENATE("R8C",'Mapa de Riesgos'!$O$55),"")</f>
        <v/>
      </c>
      <c r="AJ53" s="27" t="str">
        <f>IF(AND('Mapa de Riesgos'!$Y$56="Muy Baja",'Mapa de Riesgos'!$AA$56="Catastrófico"),CONCATENATE("R8C",'Mapa de Riesgos'!$O$56),"")</f>
        <v/>
      </c>
      <c r="AK53" s="27" t="str">
        <f>IF(AND('Mapa de Riesgos'!$Y$57="Muy Baja",'Mapa de Riesgos'!$AA$57="Catastrófico"),CONCATENATE("R8C",'Mapa de Riesgos'!$O$57),"")</f>
        <v/>
      </c>
      <c r="AL53" s="27" t="str">
        <f>IF(AND('Mapa de Riesgos'!$Y$58="Muy Baja",'Mapa de Riesgos'!$AA$58="Catastrófico"),CONCATENATE("R8C",'Mapa de Riesgos'!$O$58),"")</f>
        <v/>
      </c>
      <c r="AM53" s="28" t="str">
        <f>IF(AND('Mapa de Riesgos'!$Y$59="Muy Baja",'Mapa de Riesgos'!$AA$59="Catastrófico"),CONCATENATE("R8C",'Mapa de Riesgos'!$O$59),"")</f>
        <v/>
      </c>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A53" s="54"/>
      <c r="CB53" s="54"/>
    </row>
    <row r="54" spans="1:80" ht="15" customHeight="1">
      <c r="A54" s="54"/>
      <c r="B54" s="339"/>
      <c r="C54" s="339"/>
      <c r="D54" s="340"/>
      <c r="E54" s="380"/>
      <c r="F54" s="381"/>
      <c r="G54" s="381"/>
      <c r="H54" s="381"/>
      <c r="I54" s="382"/>
      <c r="J54" s="47" t="str">
        <f>IF(AND('Mapa de Riesgos'!$Y$60="Muy Baja",'Mapa de Riesgos'!$AA$60="Leve"),CONCATENATE("R9C",'Mapa de Riesgos'!$O$60),"")</f>
        <v/>
      </c>
      <c r="K54" s="48" t="str">
        <f>IF(AND('Mapa de Riesgos'!$Y$61="Muy Baja",'Mapa de Riesgos'!$AA$61="Leve"),CONCATENATE("R9C",'Mapa de Riesgos'!$O$61),"")</f>
        <v/>
      </c>
      <c r="L54" s="48" t="str">
        <f>IF(AND('Mapa de Riesgos'!$Y$62="Muy Baja",'Mapa de Riesgos'!$AA$62="Leve"),CONCATENATE("R9C",'Mapa de Riesgos'!$O$62),"")</f>
        <v/>
      </c>
      <c r="M54" s="48" t="str">
        <f>IF(AND('Mapa de Riesgos'!$Y$63="Muy Baja",'Mapa de Riesgos'!$AA$63="Leve"),CONCATENATE("R9C",'Mapa de Riesgos'!$O$63),"")</f>
        <v/>
      </c>
      <c r="N54" s="48" t="str">
        <f>IF(AND('Mapa de Riesgos'!$Y$64="Muy Baja",'Mapa de Riesgos'!$AA$64="Leve"),CONCATENATE("R9C",'Mapa de Riesgos'!$O$64),"")</f>
        <v/>
      </c>
      <c r="O54" s="49" t="str">
        <f>IF(AND('Mapa de Riesgos'!$Y$65="Muy Baja",'Mapa de Riesgos'!$AA$65="Leve"),CONCATENATE("R9C",'Mapa de Riesgos'!$O$65),"")</f>
        <v/>
      </c>
      <c r="P54" s="47" t="str">
        <f>IF(AND('Mapa de Riesgos'!$Y$60="Muy Baja",'Mapa de Riesgos'!$AA$60="Menor"),CONCATENATE("R9C",'Mapa de Riesgos'!$O$60),"")</f>
        <v/>
      </c>
      <c r="Q54" s="48" t="str">
        <f>IF(AND('Mapa de Riesgos'!$Y$61="Muy Baja",'Mapa de Riesgos'!$AA$61="Menor"),CONCATENATE("R9C",'Mapa de Riesgos'!$O$61),"")</f>
        <v/>
      </c>
      <c r="R54" s="48" t="str">
        <f>IF(AND('Mapa de Riesgos'!$Y$62="Muy Baja",'Mapa de Riesgos'!$AA$62="Menor"),CONCATENATE("R9C",'Mapa de Riesgos'!$O$62),"")</f>
        <v/>
      </c>
      <c r="S54" s="48" t="str">
        <f>IF(AND('Mapa de Riesgos'!$Y$63="Muy Baja",'Mapa de Riesgos'!$AA$63="Menor"),CONCATENATE("R9C",'Mapa de Riesgos'!$O$63),"")</f>
        <v/>
      </c>
      <c r="T54" s="48" t="str">
        <f>IF(AND('Mapa de Riesgos'!$Y$64="Muy Baja",'Mapa de Riesgos'!$AA$64="Menor"),CONCATENATE("R9C",'Mapa de Riesgos'!$O$64),"")</f>
        <v/>
      </c>
      <c r="U54" s="49" t="str">
        <f>IF(AND('Mapa de Riesgos'!$Y$65="Muy Baja",'Mapa de Riesgos'!$AA$65="Menor"),CONCATENATE("R9C",'Mapa de Riesgos'!$O$65),"")</f>
        <v/>
      </c>
      <c r="V54" s="38" t="str">
        <f>IF(AND('Mapa de Riesgos'!$Y$60="Muy Baja",'Mapa de Riesgos'!$AA$60="Moderado"),CONCATENATE("R9C",'Mapa de Riesgos'!$O$60),"")</f>
        <v/>
      </c>
      <c r="W54" s="39" t="str">
        <f>IF(AND('Mapa de Riesgos'!$Y$61="Muy Baja",'Mapa de Riesgos'!$AA$61="Moderado"),CONCATENATE("R9C",'Mapa de Riesgos'!$O$61),"")</f>
        <v/>
      </c>
      <c r="X54" s="39" t="str">
        <f>IF(AND('Mapa de Riesgos'!$Y$62="Muy Baja",'Mapa de Riesgos'!$AA$62="Moderado"),CONCATENATE("R9C",'Mapa de Riesgos'!$O$62),"")</f>
        <v/>
      </c>
      <c r="Y54" s="39" t="str">
        <f>IF(AND('Mapa de Riesgos'!$Y$63="Muy Baja",'Mapa de Riesgos'!$AA$63="Moderado"),CONCATENATE("R9C",'Mapa de Riesgos'!$O$63),"")</f>
        <v/>
      </c>
      <c r="Z54" s="39" t="str">
        <f>IF(AND('Mapa de Riesgos'!$Y$64="Muy Baja",'Mapa de Riesgos'!$AA$64="Moderado"),CONCATENATE("R9C",'Mapa de Riesgos'!$O$64),"")</f>
        <v/>
      </c>
      <c r="AA54" s="40" t="str">
        <f>IF(AND('Mapa de Riesgos'!$Y$65="Muy Baja",'Mapa de Riesgos'!$AA$65="Moderado"),CONCATENATE("R9C",'Mapa de Riesgos'!$O$65),"")</f>
        <v/>
      </c>
      <c r="AB54" s="23" t="str">
        <f>IF(AND('Mapa de Riesgos'!$Y$60="Muy Baja",'Mapa de Riesgos'!$AA$60="Mayor"),CONCATENATE("R9C",'Mapa de Riesgos'!$O$60),"")</f>
        <v/>
      </c>
      <c r="AC54" s="24" t="str">
        <f>IF(AND('Mapa de Riesgos'!$Y$61="Muy Baja",'Mapa de Riesgos'!$AA$61="Mayor"),CONCATENATE("R9C",'Mapa de Riesgos'!$O$61),"")</f>
        <v/>
      </c>
      <c r="AD54" s="24" t="str">
        <f>IF(AND('Mapa de Riesgos'!$Y$62="Muy Baja",'Mapa de Riesgos'!$AA$62="Mayor"),CONCATENATE("R9C",'Mapa de Riesgos'!$O$62),"")</f>
        <v/>
      </c>
      <c r="AE54" s="24" t="str">
        <f>IF(AND('Mapa de Riesgos'!$Y$63="Muy Baja",'Mapa de Riesgos'!$AA$63="Mayor"),CONCATENATE("R9C",'Mapa de Riesgos'!$O$63),"")</f>
        <v/>
      </c>
      <c r="AF54" s="24" t="str">
        <f>IF(AND('Mapa de Riesgos'!$Y$64="Muy Baja",'Mapa de Riesgos'!$AA$64="Mayor"),CONCATENATE("R9C",'Mapa de Riesgos'!$O$64),"")</f>
        <v/>
      </c>
      <c r="AG54" s="25" t="str">
        <f>IF(AND('Mapa de Riesgos'!$Y$65="Muy Baja",'Mapa de Riesgos'!$AA$65="Mayor"),CONCATENATE("R9C",'Mapa de Riesgos'!$O$65),"")</f>
        <v/>
      </c>
      <c r="AH54" s="26" t="str">
        <f>IF(AND('Mapa de Riesgos'!$Y$60="Muy Baja",'Mapa de Riesgos'!$AA$60="Catastrófico"),CONCATENATE("R9C",'Mapa de Riesgos'!$O$60),"")</f>
        <v/>
      </c>
      <c r="AI54" s="27" t="str">
        <f>IF(AND('Mapa de Riesgos'!$Y$61="Muy Baja",'Mapa de Riesgos'!$AA$61="Catastrófico"),CONCATENATE("R9C",'Mapa de Riesgos'!$O$61),"")</f>
        <v/>
      </c>
      <c r="AJ54" s="27" t="str">
        <f>IF(AND('Mapa de Riesgos'!$Y$62="Muy Baja",'Mapa de Riesgos'!$AA$62="Catastrófico"),CONCATENATE("R9C",'Mapa de Riesgos'!$O$62),"")</f>
        <v/>
      </c>
      <c r="AK54" s="27" t="str">
        <f>IF(AND('Mapa de Riesgos'!$Y$63="Muy Baja",'Mapa de Riesgos'!$AA$63="Catastrófico"),CONCATENATE("R9C",'Mapa de Riesgos'!$O$63),"")</f>
        <v/>
      </c>
      <c r="AL54" s="27" t="str">
        <f>IF(AND('Mapa de Riesgos'!$Y$64="Muy Baja",'Mapa de Riesgos'!$AA$64="Catastrófico"),CONCATENATE("R9C",'Mapa de Riesgos'!$O$64),"")</f>
        <v/>
      </c>
      <c r="AM54" s="28" t="str">
        <f>IF(AND('Mapa de Riesgos'!$Y$65="Muy Baja",'Mapa de Riesgos'!$AA$65="Catastrófico"),CONCATENATE("R9C",'Mapa de Riesgos'!$O$65),"")</f>
        <v/>
      </c>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row>
    <row r="55" spans="1:80" ht="15.75" customHeight="1" thickBot="1">
      <c r="A55" s="54"/>
      <c r="B55" s="339"/>
      <c r="C55" s="339"/>
      <c r="D55" s="340"/>
      <c r="E55" s="383"/>
      <c r="F55" s="384"/>
      <c r="G55" s="384"/>
      <c r="H55" s="384"/>
      <c r="I55" s="385"/>
      <c r="J55" s="50" t="str">
        <f>IF(AND('Mapa de Riesgos'!$Y$66="Muy Baja",'Mapa de Riesgos'!$AA$66="Leve"),CONCATENATE("R10C",'Mapa de Riesgos'!$O$66),"")</f>
        <v/>
      </c>
      <c r="K55" s="51" t="str">
        <f>IF(AND('Mapa de Riesgos'!$Y$67="Muy Baja",'Mapa de Riesgos'!$AA$67="Leve"),CONCATENATE("R10C",'Mapa de Riesgos'!$O$67),"")</f>
        <v/>
      </c>
      <c r="L55" s="51" t="str">
        <f>IF(AND('Mapa de Riesgos'!$Y$68="Muy Baja",'Mapa de Riesgos'!$AA$68="Leve"),CONCATENATE("R10C",'Mapa de Riesgos'!$O$68),"")</f>
        <v/>
      </c>
      <c r="M55" s="51" t="str">
        <f>IF(AND('Mapa de Riesgos'!$Y$69="Muy Baja",'Mapa de Riesgos'!$AA$69="Leve"),CONCATENATE("R10C",'Mapa de Riesgos'!$O$69),"")</f>
        <v/>
      </c>
      <c r="N55" s="51" t="str">
        <f>IF(AND('Mapa de Riesgos'!$Y$70="Muy Baja",'Mapa de Riesgos'!$AA$70="Leve"),CONCATENATE("R10C",'Mapa de Riesgos'!$O$70),"")</f>
        <v/>
      </c>
      <c r="O55" s="52" t="str">
        <f>IF(AND('Mapa de Riesgos'!$Y$71="Muy Baja",'Mapa de Riesgos'!$AA$71="Leve"),CONCATENATE("R10C",'Mapa de Riesgos'!$O$71),"")</f>
        <v/>
      </c>
      <c r="P55" s="50" t="str">
        <f>IF(AND('Mapa de Riesgos'!$Y$66="Muy Baja",'Mapa de Riesgos'!$AA$66="Menor"),CONCATENATE("R10C",'Mapa de Riesgos'!$O$66),"")</f>
        <v/>
      </c>
      <c r="Q55" s="51" t="str">
        <f>IF(AND('Mapa de Riesgos'!$Y$67="Muy Baja",'Mapa de Riesgos'!$AA$67="Menor"),CONCATENATE("R10C",'Mapa de Riesgos'!$O$67),"")</f>
        <v/>
      </c>
      <c r="R55" s="51" t="str">
        <f>IF(AND('Mapa de Riesgos'!$Y$68="Muy Baja",'Mapa de Riesgos'!$AA$68="Menor"),CONCATENATE("R10C",'Mapa de Riesgos'!$O$68),"")</f>
        <v/>
      </c>
      <c r="S55" s="51" t="str">
        <f>IF(AND('Mapa de Riesgos'!$Y$69="Muy Baja",'Mapa de Riesgos'!$AA$69="Menor"),CONCATENATE("R10C",'Mapa de Riesgos'!$O$69),"")</f>
        <v/>
      </c>
      <c r="T55" s="51" t="str">
        <f>IF(AND('Mapa de Riesgos'!$Y$70="Muy Baja",'Mapa de Riesgos'!$AA$70="Menor"),CONCATENATE("R10C",'Mapa de Riesgos'!$O$70),"")</f>
        <v/>
      </c>
      <c r="U55" s="52" t="str">
        <f>IF(AND('Mapa de Riesgos'!$Y$71="Muy Baja",'Mapa de Riesgos'!$AA$71="Menor"),CONCATENATE("R10C",'Mapa de Riesgos'!$O$71),"")</f>
        <v/>
      </c>
      <c r="V55" s="41" t="str">
        <f>IF(AND('Mapa de Riesgos'!$Y$66="Muy Baja",'Mapa de Riesgos'!$AA$66="Moderado"),CONCATENATE("R10C",'Mapa de Riesgos'!$O$66),"")</f>
        <v/>
      </c>
      <c r="W55" s="42" t="str">
        <f>IF(AND('Mapa de Riesgos'!$Y$67="Muy Baja",'Mapa de Riesgos'!$AA$67="Moderado"),CONCATENATE("R10C",'Mapa de Riesgos'!$O$67),"")</f>
        <v/>
      </c>
      <c r="X55" s="42" t="str">
        <f>IF(AND('Mapa de Riesgos'!$Y$68="Muy Baja",'Mapa de Riesgos'!$AA$68="Moderado"),CONCATENATE("R10C",'Mapa de Riesgos'!$O$68),"")</f>
        <v/>
      </c>
      <c r="Y55" s="42" t="str">
        <f>IF(AND('Mapa de Riesgos'!$Y$69="Muy Baja",'Mapa de Riesgos'!$AA$69="Moderado"),CONCATENATE("R10C",'Mapa de Riesgos'!$O$69),"")</f>
        <v/>
      </c>
      <c r="Z55" s="42" t="str">
        <f>IF(AND('Mapa de Riesgos'!$Y$70="Muy Baja",'Mapa de Riesgos'!$AA$70="Moderado"),CONCATENATE("R10C",'Mapa de Riesgos'!$O$70),"")</f>
        <v/>
      </c>
      <c r="AA55" s="43" t="str">
        <f>IF(AND('Mapa de Riesgos'!$Y$71="Muy Baja",'Mapa de Riesgos'!$AA$71="Moderado"),CONCATENATE("R10C",'Mapa de Riesgos'!$O$71),"")</f>
        <v/>
      </c>
      <c r="AB55" s="29" t="str">
        <f>IF(AND('Mapa de Riesgos'!$Y$66="Muy Baja",'Mapa de Riesgos'!$AA$66="Mayor"),CONCATENATE("R10C",'Mapa de Riesgos'!$O$66),"")</f>
        <v/>
      </c>
      <c r="AC55" s="30" t="str">
        <f>IF(AND('Mapa de Riesgos'!$Y$67="Muy Baja",'Mapa de Riesgos'!$AA$67="Mayor"),CONCATENATE("R10C",'Mapa de Riesgos'!$O$67),"")</f>
        <v/>
      </c>
      <c r="AD55" s="30" t="str">
        <f>IF(AND('Mapa de Riesgos'!$Y$68="Muy Baja",'Mapa de Riesgos'!$AA$68="Mayor"),CONCATENATE("R10C",'Mapa de Riesgos'!$O$68),"")</f>
        <v/>
      </c>
      <c r="AE55" s="30" t="str">
        <f>IF(AND('Mapa de Riesgos'!$Y$69="Muy Baja",'Mapa de Riesgos'!$AA$69="Mayor"),CONCATENATE("R10C",'Mapa de Riesgos'!$O$69),"")</f>
        <v/>
      </c>
      <c r="AF55" s="30" t="str">
        <f>IF(AND('Mapa de Riesgos'!$Y$70="Muy Baja",'Mapa de Riesgos'!$AA$70="Mayor"),CONCATENATE("R10C",'Mapa de Riesgos'!$O$70),"")</f>
        <v/>
      </c>
      <c r="AG55" s="31" t="str">
        <f>IF(AND('Mapa de Riesgos'!$Y$71="Muy Baja",'Mapa de Riesgos'!$AA$71="Mayor"),CONCATENATE("R10C",'Mapa de Riesgos'!$O$71),"")</f>
        <v/>
      </c>
      <c r="AH55" s="32" t="str">
        <f>IF(AND('Mapa de Riesgos'!$Y$66="Muy Baja",'Mapa de Riesgos'!$AA$66="Catastrófico"),CONCATENATE("R10C",'Mapa de Riesgos'!$O$66),"")</f>
        <v/>
      </c>
      <c r="AI55" s="33" t="str">
        <f>IF(AND('Mapa de Riesgos'!$Y$67="Muy Baja",'Mapa de Riesgos'!$AA$67="Catastrófico"),CONCATENATE("R10C",'Mapa de Riesgos'!$O$67),"")</f>
        <v/>
      </c>
      <c r="AJ55" s="33" t="str">
        <f>IF(AND('Mapa de Riesgos'!$Y$68="Muy Baja",'Mapa de Riesgos'!$AA$68="Catastrófico"),CONCATENATE("R10C",'Mapa de Riesgos'!$O$68),"")</f>
        <v/>
      </c>
      <c r="AK55" s="33" t="str">
        <f>IF(AND('Mapa de Riesgos'!$Y$69="Muy Baja",'Mapa de Riesgos'!$AA$69="Catastrófico"),CONCATENATE("R10C",'Mapa de Riesgos'!$O$69),"")</f>
        <v/>
      </c>
      <c r="AL55" s="33" t="str">
        <f>IF(AND('Mapa de Riesgos'!$Y$70="Muy Baja",'Mapa de Riesgos'!$AA$70="Catastrófico"),CONCATENATE("R10C",'Mapa de Riesgos'!$O$70),"")</f>
        <v/>
      </c>
      <c r="AM55" s="34" t="str">
        <f>IF(AND('Mapa de Riesgos'!$Y$71="Muy Baja",'Mapa de Riesgos'!$AA$71="Catastrófico"),CONCATENATE("R10C",'Mapa de Riesgos'!$O$71),"")</f>
        <v/>
      </c>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row>
    <row r="56" spans="1:80">
      <c r="A56" s="54"/>
      <c r="B56" s="54"/>
      <c r="C56" s="54"/>
      <c r="D56" s="54"/>
      <c r="E56" s="54"/>
      <c r="F56" s="54"/>
      <c r="G56" s="54"/>
      <c r="H56" s="54"/>
      <c r="I56" s="54"/>
      <c r="J56" s="377" t="s">
        <v>133</v>
      </c>
      <c r="K56" s="378"/>
      <c r="L56" s="378"/>
      <c r="M56" s="378"/>
      <c r="N56" s="378"/>
      <c r="O56" s="379"/>
      <c r="P56" s="377" t="s">
        <v>134</v>
      </c>
      <c r="Q56" s="378"/>
      <c r="R56" s="378"/>
      <c r="S56" s="378"/>
      <c r="T56" s="378"/>
      <c r="U56" s="379"/>
      <c r="V56" s="377" t="s">
        <v>135</v>
      </c>
      <c r="W56" s="378"/>
      <c r="X56" s="378"/>
      <c r="Y56" s="378"/>
      <c r="Z56" s="378"/>
      <c r="AA56" s="379"/>
      <c r="AB56" s="377" t="s">
        <v>136</v>
      </c>
      <c r="AC56" s="386"/>
      <c r="AD56" s="378"/>
      <c r="AE56" s="378"/>
      <c r="AF56" s="378"/>
      <c r="AG56" s="379"/>
      <c r="AH56" s="377" t="s">
        <v>137</v>
      </c>
      <c r="AI56" s="378"/>
      <c r="AJ56" s="378"/>
      <c r="AK56" s="378"/>
      <c r="AL56" s="378"/>
      <c r="AM56" s="379"/>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row>
    <row r="57" spans="1:80">
      <c r="A57" s="54"/>
      <c r="B57" s="54"/>
      <c r="C57" s="54"/>
      <c r="D57" s="54"/>
      <c r="E57" s="54"/>
      <c r="F57" s="54"/>
      <c r="G57" s="54"/>
      <c r="H57" s="54"/>
      <c r="I57" s="54"/>
      <c r="J57" s="380"/>
      <c r="K57" s="381"/>
      <c r="L57" s="381"/>
      <c r="M57" s="381"/>
      <c r="N57" s="381"/>
      <c r="O57" s="382"/>
      <c r="P57" s="380"/>
      <c r="Q57" s="381"/>
      <c r="R57" s="381"/>
      <c r="S57" s="381"/>
      <c r="T57" s="381"/>
      <c r="U57" s="382"/>
      <c r="V57" s="380"/>
      <c r="W57" s="381"/>
      <c r="X57" s="381"/>
      <c r="Y57" s="381"/>
      <c r="Z57" s="381"/>
      <c r="AA57" s="382"/>
      <c r="AB57" s="380"/>
      <c r="AC57" s="381"/>
      <c r="AD57" s="381"/>
      <c r="AE57" s="381"/>
      <c r="AF57" s="381"/>
      <c r="AG57" s="382"/>
      <c r="AH57" s="380"/>
      <c r="AI57" s="381"/>
      <c r="AJ57" s="381"/>
      <c r="AK57" s="381"/>
      <c r="AL57" s="381"/>
      <c r="AM57" s="382"/>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row>
    <row r="58" spans="1:80">
      <c r="A58" s="54"/>
      <c r="B58" s="54"/>
      <c r="C58" s="54"/>
      <c r="D58" s="54"/>
      <c r="E58" s="54"/>
      <c r="F58" s="54"/>
      <c r="G58" s="54"/>
      <c r="H58" s="54"/>
      <c r="I58" s="54"/>
      <c r="J58" s="380"/>
      <c r="K58" s="381"/>
      <c r="L58" s="381"/>
      <c r="M58" s="381"/>
      <c r="N58" s="381"/>
      <c r="O58" s="382"/>
      <c r="P58" s="380"/>
      <c r="Q58" s="381"/>
      <c r="R58" s="381"/>
      <c r="S58" s="381"/>
      <c r="T58" s="381"/>
      <c r="U58" s="382"/>
      <c r="V58" s="380"/>
      <c r="W58" s="381"/>
      <c r="X58" s="381"/>
      <c r="Y58" s="381"/>
      <c r="Z58" s="381"/>
      <c r="AA58" s="382"/>
      <c r="AB58" s="380"/>
      <c r="AC58" s="381"/>
      <c r="AD58" s="381"/>
      <c r="AE58" s="381"/>
      <c r="AF58" s="381"/>
      <c r="AG58" s="382"/>
      <c r="AH58" s="380"/>
      <c r="AI58" s="381"/>
      <c r="AJ58" s="381"/>
      <c r="AK58" s="381"/>
      <c r="AL58" s="381"/>
      <c r="AM58" s="382"/>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row>
    <row r="59" spans="1:80">
      <c r="A59" s="54"/>
      <c r="B59" s="54"/>
      <c r="C59" s="54"/>
      <c r="D59" s="54"/>
      <c r="E59" s="54"/>
      <c r="F59" s="54"/>
      <c r="G59" s="54"/>
      <c r="H59" s="54"/>
      <c r="I59" s="54"/>
      <c r="J59" s="380"/>
      <c r="K59" s="381"/>
      <c r="L59" s="381"/>
      <c r="M59" s="381"/>
      <c r="N59" s="381"/>
      <c r="O59" s="382"/>
      <c r="P59" s="380"/>
      <c r="Q59" s="381"/>
      <c r="R59" s="381"/>
      <c r="S59" s="381"/>
      <c r="T59" s="381"/>
      <c r="U59" s="382"/>
      <c r="V59" s="380"/>
      <c r="W59" s="381"/>
      <c r="X59" s="381"/>
      <c r="Y59" s="381"/>
      <c r="Z59" s="381"/>
      <c r="AA59" s="382"/>
      <c r="AB59" s="380"/>
      <c r="AC59" s="381"/>
      <c r="AD59" s="381"/>
      <c r="AE59" s="381"/>
      <c r="AF59" s="381"/>
      <c r="AG59" s="382"/>
      <c r="AH59" s="380"/>
      <c r="AI59" s="381"/>
      <c r="AJ59" s="381"/>
      <c r="AK59" s="381"/>
      <c r="AL59" s="381"/>
      <c r="AM59" s="382"/>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row>
    <row r="60" spans="1:80">
      <c r="A60" s="54"/>
      <c r="B60" s="54"/>
      <c r="C60" s="54"/>
      <c r="D60" s="54"/>
      <c r="E60" s="54"/>
      <c r="F60" s="54"/>
      <c r="G60" s="54"/>
      <c r="H60" s="54"/>
      <c r="I60" s="54"/>
      <c r="J60" s="380"/>
      <c r="K60" s="381"/>
      <c r="L60" s="381"/>
      <c r="M60" s="381"/>
      <c r="N60" s="381"/>
      <c r="O60" s="382"/>
      <c r="P60" s="380"/>
      <c r="Q60" s="381"/>
      <c r="R60" s="381"/>
      <c r="S60" s="381"/>
      <c r="T60" s="381"/>
      <c r="U60" s="382"/>
      <c r="V60" s="380"/>
      <c r="W60" s="381"/>
      <c r="X60" s="381"/>
      <c r="Y60" s="381"/>
      <c r="Z60" s="381"/>
      <c r="AA60" s="382"/>
      <c r="AB60" s="380"/>
      <c r="AC60" s="381"/>
      <c r="AD60" s="381"/>
      <c r="AE60" s="381"/>
      <c r="AF60" s="381"/>
      <c r="AG60" s="382"/>
      <c r="AH60" s="380"/>
      <c r="AI60" s="381"/>
      <c r="AJ60" s="381"/>
      <c r="AK60" s="381"/>
      <c r="AL60" s="381"/>
      <c r="AM60" s="382"/>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row>
    <row r="61" spans="1:80" ht="15.75" thickBot="1">
      <c r="A61" s="54"/>
      <c r="B61" s="54"/>
      <c r="C61" s="54"/>
      <c r="D61" s="54"/>
      <c r="E61" s="54"/>
      <c r="F61" s="54"/>
      <c r="G61" s="54"/>
      <c r="H61" s="54"/>
      <c r="I61" s="54"/>
      <c r="J61" s="383"/>
      <c r="K61" s="384"/>
      <c r="L61" s="384"/>
      <c r="M61" s="384"/>
      <c r="N61" s="384"/>
      <c r="O61" s="385"/>
      <c r="P61" s="383"/>
      <c r="Q61" s="384"/>
      <c r="R61" s="384"/>
      <c r="S61" s="384"/>
      <c r="T61" s="384"/>
      <c r="U61" s="385"/>
      <c r="V61" s="383"/>
      <c r="W61" s="384"/>
      <c r="X61" s="384"/>
      <c r="Y61" s="384"/>
      <c r="Z61" s="384"/>
      <c r="AA61" s="385"/>
      <c r="AB61" s="383"/>
      <c r="AC61" s="384"/>
      <c r="AD61" s="384"/>
      <c r="AE61" s="384"/>
      <c r="AF61" s="384"/>
      <c r="AG61" s="385"/>
      <c r="AH61" s="383"/>
      <c r="AI61" s="384"/>
      <c r="AJ61" s="384"/>
      <c r="AK61" s="384"/>
      <c r="AL61" s="384"/>
      <c r="AM61" s="385"/>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4"/>
      <c r="BY61" s="54"/>
      <c r="BZ61" s="54"/>
      <c r="CA61" s="54"/>
      <c r="CB61" s="54"/>
    </row>
    <row r="62" spans="1:80">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row>
    <row r="63" spans="1:80" ht="15" customHeight="1">
      <c r="A63" s="54"/>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4"/>
      <c r="AV63" s="54"/>
      <c r="AW63" s="54"/>
      <c r="AX63" s="54"/>
      <c r="AY63" s="54"/>
      <c r="AZ63" s="54"/>
      <c r="BA63" s="54"/>
      <c r="BB63" s="54"/>
      <c r="BC63" s="54"/>
      <c r="BD63" s="54"/>
      <c r="BE63" s="54"/>
      <c r="BF63" s="54"/>
      <c r="BG63" s="54"/>
      <c r="BH63" s="54"/>
    </row>
    <row r="64" spans="1:80" ht="15" customHeight="1">
      <c r="A64" s="54"/>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4"/>
      <c r="AV64" s="54"/>
      <c r="AW64" s="54"/>
      <c r="AX64" s="54"/>
      <c r="AY64" s="54"/>
      <c r="AZ64" s="54"/>
      <c r="BA64" s="54"/>
      <c r="BB64" s="54"/>
      <c r="BC64" s="54"/>
      <c r="BD64" s="54"/>
      <c r="BE64" s="54"/>
      <c r="BF64" s="54"/>
      <c r="BG64" s="54"/>
      <c r="BH64" s="54"/>
    </row>
    <row r="65" spans="1:60">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row>
    <row r="66" spans="1:60">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row>
    <row r="67" spans="1:60">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row>
    <row r="68" spans="1:60">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row>
    <row r="69" spans="1:60">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row>
    <row r="70" spans="1:60">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row>
    <row r="71" spans="1:60">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row>
    <row r="72" spans="1:60">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row>
    <row r="73" spans="1:60">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row>
    <row r="74" spans="1:60">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row>
    <row r="75" spans="1:60">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row>
    <row r="76" spans="1:60">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row>
    <row r="77" spans="1:60">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row>
    <row r="78" spans="1:60">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row>
    <row r="79" spans="1:60">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row>
    <row r="80" spans="1:60">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row>
    <row r="81" spans="1:60">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row>
    <row r="82" spans="1:60">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row>
    <row r="83" spans="1:60">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row>
    <row r="84" spans="1:60">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row>
    <row r="85" spans="1:60">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row>
    <row r="86" spans="1:60">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row>
    <row r="87" spans="1:60">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row>
    <row r="88" spans="1:60">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row>
    <row r="89" spans="1:60">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row>
    <row r="90" spans="1:60">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row>
    <row r="91" spans="1:60">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row>
    <row r="92" spans="1:60">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row>
    <row r="93" spans="1:60">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row>
    <row r="94" spans="1:60">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row>
    <row r="95" spans="1:60">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row>
    <row r="96" spans="1:60">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row>
    <row r="97" spans="1:60">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row>
    <row r="98" spans="1:60">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row>
    <row r="99" spans="1:60">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row>
    <row r="100" spans="1:60">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row>
    <row r="101" spans="1:60">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row>
    <row r="102" spans="1:60">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row>
    <row r="103" spans="1:60">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row>
    <row r="104" spans="1:60">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row>
    <row r="105" spans="1:60">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row>
    <row r="106" spans="1:60">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row>
    <row r="107" spans="1:60">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row>
    <row r="108" spans="1:60">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row>
    <row r="109" spans="1:60">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row>
    <row r="110" spans="1:60">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row>
    <row r="111" spans="1:60">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4"/>
      <c r="AQ111" s="54"/>
      <c r="AR111" s="54"/>
      <c r="AS111" s="54"/>
      <c r="AT111" s="54"/>
      <c r="AU111" s="54"/>
      <c r="AV111" s="54"/>
      <c r="AW111" s="54"/>
      <c r="AX111" s="54"/>
      <c r="AY111" s="54"/>
      <c r="AZ111" s="54"/>
      <c r="BA111" s="54"/>
      <c r="BB111" s="54"/>
      <c r="BC111" s="54"/>
      <c r="BD111" s="54"/>
      <c r="BE111" s="54"/>
      <c r="BF111" s="54"/>
      <c r="BG111" s="54"/>
      <c r="BH111" s="54"/>
    </row>
    <row r="112" spans="1:60">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c r="AR112" s="54"/>
      <c r="AS112" s="54"/>
      <c r="AT112" s="54"/>
      <c r="AU112" s="54"/>
      <c r="AV112" s="54"/>
      <c r="AW112" s="54"/>
      <c r="AX112" s="54"/>
      <c r="AY112" s="54"/>
      <c r="AZ112" s="54"/>
      <c r="BA112" s="54"/>
      <c r="BB112" s="54"/>
      <c r="BC112" s="54"/>
      <c r="BD112" s="54"/>
      <c r="BE112" s="54"/>
      <c r="BF112" s="54"/>
      <c r="BG112" s="54"/>
      <c r="BH112" s="54"/>
    </row>
    <row r="113" spans="1:60">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c r="AR113" s="54"/>
      <c r="AS113" s="54"/>
      <c r="AT113" s="54"/>
      <c r="AU113" s="54"/>
      <c r="AV113" s="54"/>
      <c r="AW113" s="54"/>
      <c r="AX113" s="54"/>
      <c r="AY113" s="54"/>
      <c r="AZ113" s="54"/>
      <c r="BA113" s="54"/>
      <c r="BB113" s="54"/>
      <c r="BC113" s="54"/>
      <c r="BD113" s="54"/>
      <c r="BE113" s="54"/>
      <c r="BF113" s="54"/>
      <c r="BG113" s="54"/>
      <c r="BH113" s="54"/>
    </row>
    <row r="114" spans="1:60">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c r="AO114" s="54"/>
      <c r="AP114" s="54"/>
      <c r="AQ114" s="54"/>
      <c r="AR114" s="54"/>
      <c r="AS114" s="54"/>
      <c r="AT114" s="54"/>
      <c r="AU114" s="54"/>
      <c r="AV114" s="54"/>
      <c r="AW114" s="54"/>
      <c r="AX114" s="54"/>
      <c r="AY114" s="54"/>
      <c r="AZ114" s="54"/>
      <c r="BA114" s="54"/>
      <c r="BB114" s="54"/>
      <c r="BC114" s="54"/>
      <c r="BD114" s="54"/>
      <c r="BE114" s="54"/>
      <c r="BF114" s="54"/>
      <c r="BG114" s="54"/>
      <c r="BH114" s="54"/>
    </row>
    <row r="115" spans="1:60">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row>
    <row r="116" spans="1:60">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row>
    <row r="117" spans="1:60">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c r="BE117" s="54"/>
      <c r="BF117" s="54"/>
      <c r="BG117" s="54"/>
      <c r="BH117" s="54"/>
    </row>
    <row r="118" spans="1:60">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c r="AZ118" s="54"/>
      <c r="BA118" s="54"/>
      <c r="BB118" s="54"/>
      <c r="BC118" s="54"/>
      <c r="BD118" s="54"/>
      <c r="BE118" s="54"/>
      <c r="BF118" s="54"/>
      <c r="BG118" s="54"/>
      <c r="BH118" s="54"/>
    </row>
    <row r="119" spans="1:60">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row>
    <row r="120" spans="1:60">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c r="BE120" s="54"/>
      <c r="BF120" s="54"/>
      <c r="BG120" s="54"/>
      <c r="BH120" s="54"/>
    </row>
    <row r="121" spans="1:60">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c r="BE121" s="54"/>
      <c r="BF121" s="54"/>
      <c r="BG121" s="54"/>
      <c r="BH121" s="54"/>
    </row>
    <row r="122" spans="1:60">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c r="BF122" s="54"/>
      <c r="BG122" s="54"/>
      <c r="BH122" s="54"/>
    </row>
    <row r="123" spans="1:60">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c r="AO123" s="54"/>
      <c r="AP123" s="54"/>
      <c r="AQ123" s="54"/>
      <c r="AR123" s="54"/>
      <c r="AS123" s="54"/>
      <c r="AT123" s="54"/>
      <c r="AU123" s="54"/>
      <c r="AV123" s="54"/>
      <c r="AW123" s="54"/>
      <c r="AX123" s="54"/>
      <c r="AY123" s="54"/>
      <c r="AZ123" s="54"/>
      <c r="BA123" s="54"/>
      <c r="BB123" s="54"/>
      <c r="BC123" s="54"/>
      <c r="BD123" s="54"/>
      <c r="BE123" s="54"/>
      <c r="BF123" s="54"/>
      <c r="BG123" s="54"/>
      <c r="BH123" s="54"/>
    </row>
    <row r="124" spans="1:60">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c r="AM124" s="54"/>
      <c r="AN124" s="54"/>
      <c r="AO124" s="54"/>
      <c r="AP124" s="54"/>
      <c r="AQ124" s="54"/>
      <c r="AR124" s="54"/>
      <c r="AS124" s="54"/>
      <c r="AT124" s="54"/>
      <c r="AU124" s="54"/>
      <c r="AV124" s="54"/>
      <c r="AW124" s="54"/>
      <c r="AX124" s="54"/>
      <c r="AY124" s="54"/>
      <c r="AZ124" s="54"/>
      <c r="BA124" s="54"/>
      <c r="BB124" s="54"/>
      <c r="BC124" s="54"/>
      <c r="BD124" s="54"/>
      <c r="BE124" s="54"/>
      <c r="BF124" s="54"/>
      <c r="BG124" s="54"/>
      <c r="BH124" s="54"/>
    </row>
    <row r="125" spans="1:60">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c r="BA125" s="54"/>
      <c r="BB125" s="54"/>
      <c r="BC125" s="54"/>
      <c r="BD125" s="54"/>
      <c r="BE125" s="54"/>
      <c r="BF125" s="54"/>
      <c r="BG125" s="54"/>
      <c r="BH125" s="54"/>
    </row>
    <row r="126" spans="1:60">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c r="BE126" s="54"/>
      <c r="BF126" s="54"/>
      <c r="BG126" s="54"/>
      <c r="BH126" s="54"/>
    </row>
    <row r="127" spans="1:60">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c r="BB127" s="54"/>
      <c r="BC127" s="54"/>
      <c r="BD127" s="54"/>
      <c r="BE127" s="54"/>
      <c r="BF127" s="54"/>
      <c r="BG127" s="54"/>
      <c r="BH127" s="54"/>
    </row>
    <row r="128" spans="1:60">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c r="BE128" s="54"/>
      <c r="BF128" s="54"/>
      <c r="BG128" s="54"/>
      <c r="BH128" s="54"/>
    </row>
    <row r="129" spans="1:60">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4"/>
      <c r="AO129" s="54"/>
      <c r="AP129" s="54"/>
      <c r="AQ129" s="54"/>
      <c r="AR129" s="54"/>
      <c r="AS129" s="54"/>
      <c r="AT129" s="54"/>
      <c r="AU129" s="54"/>
      <c r="AV129" s="54"/>
      <c r="AW129" s="54"/>
      <c r="AX129" s="54"/>
      <c r="AY129" s="54"/>
      <c r="AZ129" s="54"/>
      <c r="BA129" s="54"/>
      <c r="BB129" s="54"/>
      <c r="BC129" s="54"/>
      <c r="BD129" s="54"/>
      <c r="BE129" s="54"/>
      <c r="BF129" s="54"/>
      <c r="BG129" s="54"/>
      <c r="BH129" s="54"/>
    </row>
    <row r="130" spans="1:60">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4"/>
      <c r="BD130" s="54"/>
      <c r="BE130" s="54"/>
      <c r="BF130" s="54"/>
      <c r="BG130" s="54"/>
      <c r="BH130" s="54"/>
    </row>
    <row r="131" spans="1:60">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c r="AS131" s="54"/>
      <c r="AT131" s="54"/>
      <c r="AU131" s="54"/>
      <c r="AV131" s="54"/>
      <c r="AW131" s="54"/>
      <c r="AX131" s="54"/>
      <c r="AY131" s="54"/>
      <c r="AZ131" s="54"/>
      <c r="BA131" s="54"/>
      <c r="BB131" s="54"/>
      <c r="BC131" s="54"/>
      <c r="BD131" s="54"/>
      <c r="BE131" s="54"/>
      <c r="BF131" s="54"/>
      <c r="BG131" s="54"/>
      <c r="BH131" s="54"/>
    </row>
    <row r="132" spans="1:60">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c r="AO132" s="54"/>
      <c r="AP132" s="54"/>
      <c r="AQ132" s="54"/>
      <c r="AR132" s="54"/>
      <c r="AS132" s="54"/>
      <c r="AT132" s="54"/>
      <c r="AU132" s="54"/>
      <c r="AV132" s="54"/>
      <c r="AW132" s="54"/>
      <c r="AX132" s="54"/>
      <c r="AY132" s="54"/>
      <c r="AZ132" s="54"/>
      <c r="BA132" s="54"/>
      <c r="BB132" s="54"/>
      <c r="BC132" s="54"/>
      <c r="BD132" s="54"/>
      <c r="BE132" s="54"/>
      <c r="BF132" s="54"/>
      <c r="BG132" s="54"/>
      <c r="BH132" s="54"/>
    </row>
    <row r="133" spans="1:60">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4"/>
      <c r="BB133" s="54"/>
      <c r="BC133" s="54"/>
      <c r="BD133" s="54"/>
      <c r="BE133" s="54"/>
      <c r="BF133" s="54"/>
      <c r="BG133" s="54"/>
      <c r="BH133" s="54"/>
    </row>
    <row r="134" spans="1:60">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row>
    <row r="135" spans="1:60">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c r="BF135" s="54"/>
      <c r="BG135" s="54"/>
      <c r="BH135" s="54"/>
    </row>
    <row r="136" spans="1:60">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row>
    <row r="137" spans="1:60">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c r="AM137" s="54"/>
      <c r="AN137" s="54"/>
      <c r="AO137" s="54"/>
      <c r="AP137" s="54"/>
      <c r="AQ137" s="54"/>
      <c r="AR137" s="54"/>
      <c r="AS137" s="54"/>
      <c r="AT137" s="54"/>
      <c r="AU137" s="54"/>
      <c r="AV137" s="54"/>
      <c r="AW137" s="54"/>
      <c r="AX137" s="54"/>
      <c r="AY137" s="54"/>
      <c r="AZ137" s="54"/>
      <c r="BA137" s="54"/>
      <c r="BB137" s="54"/>
      <c r="BC137" s="54"/>
      <c r="BD137" s="54"/>
      <c r="BE137" s="54"/>
      <c r="BF137" s="54"/>
      <c r="BG137" s="54"/>
      <c r="BH137" s="54"/>
    </row>
    <row r="138" spans="1:60">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c r="AM138" s="54"/>
      <c r="AN138" s="54"/>
      <c r="AO138" s="54"/>
      <c r="AP138" s="54"/>
      <c r="AQ138" s="54"/>
      <c r="AR138" s="54"/>
      <c r="AS138" s="54"/>
      <c r="AT138" s="54"/>
      <c r="AU138" s="54"/>
      <c r="AV138" s="54"/>
      <c r="AW138" s="54"/>
      <c r="AX138" s="54"/>
      <c r="AY138" s="54"/>
      <c r="AZ138" s="54"/>
      <c r="BA138" s="54"/>
      <c r="BB138" s="54"/>
      <c r="BC138" s="54"/>
      <c r="BD138" s="54"/>
      <c r="BE138" s="54"/>
      <c r="BF138" s="54"/>
      <c r="BG138" s="54"/>
      <c r="BH138" s="54"/>
    </row>
    <row r="139" spans="1:60">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c r="AM139" s="54"/>
      <c r="AN139" s="54"/>
      <c r="AO139" s="54"/>
      <c r="AP139" s="54"/>
      <c r="AQ139" s="54"/>
      <c r="AR139" s="54"/>
      <c r="AS139" s="54"/>
      <c r="AT139" s="54"/>
      <c r="AU139" s="54"/>
      <c r="AV139" s="54"/>
      <c r="AW139" s="54"/>
      <c r="AX139" s="54"/>
      <c r="AY139" s="54"/>
      <c r="AZ139" s="54"/>
      <c r="BA139" s="54"/>
      <c r="BB139" s="54"/>
      <c r="BC139" s="54"/>
      <c r="BD139" s="54"/>
      <c r="BE139" s="54"/>
      <c r="BF139" s="54"/>
      <c r="BG139" s="54"/>
      <c r="BH139" s="54"/>
    </row>
    <row r="140" spans="1:60">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c r="AR140" s="54"/>
      <c r="AS140" s="54"/>
      <c r="AT140" s="54"/>
      <c r="AU140" s="54"/>
      <c r="AV140" s="54"/>
      <c r="AW140" s="54"/>
      <c r="AX140" s="54"/>
      <c r="AY140" s="54"/>
      <c r="AZ140" s="54"/>
      <c r="BA140" s="54"/>
      <c r="BB140" s="54"/>
      <c r="BC140" s="54"/>
      <c r="BD140" s="54"/>
      <c r="BE140" s="54"/>
      <c r="BF140" s="54"/>
      <c r="BG140" s="54"/>
      <c r="BH140" s="54"/>
    </row>
    <row r="141" spans="1:60">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4"/>
      <c r="AJ141" s="54"/>
      <c r="AK141" s="54"/>
      <c r="AL141" s="54"/>
      <c r="AM141" s="54"/>
      <c r="AN141" s="54"/>
      <c r="AO141" s="54"/>
      <c r="AP141" s="54"/>
      <c r="AQ141" s="54"/>
      <c r="AR141" s="54"/>
      <c r="AS141" s="54"/>
      <c r="AT141" s="54"/>
      <c r="AU141" s="54"/>
      <c r="AV141" s="54"/>
      <c r="AW141" s="54"/>
      <c r="AX141" s="54"/>
      <c r="AY141" s="54"/>
      <c r="AZ141" s="54"/>
      <c r="BA141" s="54"/>
      <c r="BB141" s="54"/>
      <c r="BC141" s="54"/>
      <c r="BD141" s="54"/>
      <c r="BE141" s="54"/>
      <c r="BF141" s="54"/>
      <c r="BG141" s="54"/>
      <c r="BH141" s="54"/>
    </row>
    <row r="142" spans="1:60">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4"/>
      <c r="AY142" s="54"/>
      <c r="AZ142" s="54"/>
      <c r="BA142" s="54"/>
      <c r="BB142" s="54"/>
      <c r="BC142" s="54"/>
      <c r="BD142" s="54"/>
      <c r="BE142" s="54"/>
      <c r="BF142" s="54"/>
      <c r="BG142" s="54"/>
      <c r="BH142" s="54"/>
    </row>
    <row r="143" spans="1:60">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c r="AR143" s="54"/>
      <c r="AS143" s="54"/>
      <c r="AT143" s="54"/>
      <c r="AU143" s="54"/>
      <c r="AV143" s="54"/>
      <c r="AW143" s="54"/>
      <c r="AX143" s="54"/>
      <c r="AY143" s="54"/>
      <c r="AZ143" s="54"/>
      <c r="BA143" s="54"/>
      <c r="BB143" s="54"/>
      <c r="BC143" s="54"/>
      <c r="BD143" s="54"/>
      <c r="BE143" s="54"/>
      <c r="BF143" s="54"/>
      <c r="BG143" s="54"/>
      <c r="BH143" s="54"/>
    </row>
    <row r="144" spans="1:60">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c r="AM144" s="54"/>
      <c r="AN144" s="54"/>
      <c r="AO144" s="54"/>
      <c r="AP144" s="54"/>
      <c r="AQ144" s="54"/>
      <c r="AR144" s="54"/>
      <c r="AS144" s="54"/>
      <c r="AT144" s="54"/>
      <c r="AU144" s="54"/>
      <c r="AV144" s="54"/>
      <c r="AW144" s="54"/>
      <c r="AX144" s="54"/>
      <c r="AY144" s="54"/>
      <c r="AZ144" s="54"/>
      <c r="BA144" s="54"/>
      <c r="BB144" s="54"/>
      <c r="BC144" s="54"/>
      <c r="BD144" s="54"/>
      <c r="BE144" s="54"/>
      <c r="BF144" s="54"/>
      <c r="BG144" s="54"/>
      <c r="BH144" s="54"/>
    </row>
    <row r="145" spans="1:60">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c r="AM145" s="54"/>
      <c r="AN145" s="54"/>
      <c r="AO145" s="54"/>
      <c r="AP145" s="54"/>
      <c r="AQ145" s="54"/>
      <c r="AR145" s="54"/>
      <c r="AS145" s="54"/>
      <c r="AT145" s="54"/>
      <c r="AU145" s="54"/>
      <c r="AV145" s="54"/>
      <c r="AW145" s="54"/>
      <c r="AX145" s="54"/>
      <c r="AY145" s="54"/>
      <c r="AZ145" s="54"/>
      <c r="BA145" s="54"/>
      <c r="BB145" s="54"/>
      <c r="BC145" s="54"/>
      <c r="BD145" s="54"/>
      <c r="BE145" s="54"/>
      <c r="BF145" s="54"/>
      <c r="BG145" s="54"/>
      <c r="BH145" s="54"/>
    </row>
    <row r="146" spans="1:60">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c r="AM146" s="54"/>
      <c r="AN146" s="54"/>
      <c r="AO146" s="54"/>
      <c r="AP146" s="54"/>
      <c r="AQ146" s="54"/>
      <c r="AR146" s="54"/>
      <c r="AS146" s="54"/>
      <c r="AT146" s="54"/>
      <c r="AU146" s="54"/>
      <c r="AV146" s="54"/>
      <c r="AW146" s="54"/>
      <c r="AX146" s="54"/>
      <c r="AY146" s="54"/>
      <c r="AZ146" s="54"/>
      <c r="BA146" s="54"/>
      <c r="BB146" s="54"/>
      <c r="BC146" s="54"/>
      <c r="BD146" s="54"/>
      <c r="BE146" s="54"/>
      <c r="BF146" s="54"/>
      <c r="BG146" s="54"/>
      <c r="BH146" s="54"/>
    </row>
    <row r="147" spans="1:60">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c r="AM147" s="54"/>
      <c r="AN147" s="54"/>
      <c r="AO147" s="54"/>
      <c r="AP147" s="54"/>
      <c r="AQ147" s="54"/>
      <c r="AR147" s="54"/>
      <c r="AS147" s="54"/>
      <c r="AT147" s="54"/>
      <c r="AU147" s="54"/>
      <c r="AV147" s="54"/>
      <c r="AW147" s="54"/>
      <c r="AX147" s="54"/>
      <c r="AY147" s="54"/>
      <c r="AZ147" s="54"/>
      <c r="BA147" s="54"/>
      <c r="BB147" s="54"/>
      <c r="BC147" s="54"/>
      <c r="BD147" s="54"/>
      <c r="BE147" s="54"/>
      <c r="BF147" s="54"/>
      <c r="BG147" s="54"/>
      <c r="BH147" s="54"/>
    </row>
    <row r="148" spans="1:60">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4"/>
      <c r="AJ148" s="54"/>
      <c r="AK148" s="54"/>
      <c r="AL148" s="54"/>
      <c r="AM148" s="54"/>
      <c r="AN148" s="54"/>
      <c r="AO148" s="54"/>
      <c r="AP148" s="54"/>
      <c r="AQ148" s="54"/>
      <c r="AR148" s="54"/>
      <c r="AS148" s="54"/>
      <c r="AT148" s="54"/>
      <c r="AU148" s="54"/>
      <c r="AV148" s="54"/>
      <c r="AW148" s="54"/>
      <c r="AX148" s="54"/>
      <c r="AY148" s="54"/>
      <c r="AZ148" s="54"/>
      <c r="BA148" s="54"/>
      <c r="BB148" s="54"/>
      <c r="BC148" s="54"/>
      <c r="BD148" s="54"/>
      <c r="BE148" s="54"/>
      <c r="BF148" s="54"/>
      <c r="BG148" s="54"/>
      <c r="BH148" s="54"/>
    </row>
    <row r="149" spans="1:60">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row>
    <row r="150" spans="1:60">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c r="AM150" s="54"/>
      <c r="AN150" s="54"/>
      <c r="AO150" s="54"/>
      <c r="AP150" s="54"/>
      <c r="AQ150" s="54"/>
      <c r="AR150" s="54"/>
      <c r="AS150" s="54"/>
      <c r="AT150" s="54"/>
      <c r="AU150" s="54"/>
      <c r="AV150" s="54"/>
      <c r="AW150" s="54"/>
      <c r="AX150" s="54"/>
      <c r="AY150" s="54"/>
      <c r="AZ150" s="54"/>
      <c r="BA150" s="54"/>
      <c r="BB150" s="54"/>
      <c r="BC150" s="54"/>
      <c r="BD150" s="54"/>
      <c r="BE150" s="54"/>
      <c r="BF150" s="54"/>
      <c r="BG150" s="54"/>
      <c r="BH150" s="54"/>
    </row>
    <row r="151" spans="1:60">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c r="AM151" s="54"/>
      <c r="AN151" s="54"/>
      <c r="AO151" s="54"/>
      <c r="AP151" s="54"/>
      <c r="AQ151" s="54"/>
      <c r="AR151" s="54"/>
      <c r="AS151" s="54"/>
      <c r="AT151" s="54"/>
      <c r="AU151" s="54"/>
      <c r="AV151" s="54"/>
      <c r="AW151" s="54"/>
      <c r="AX151" s="54"/>
      <c r="AY151" s="54"/>
      <c r="AZ151" s="54"/>
      <c r="BA151" s="54"/>
      <c r="BB151" s="54"/>
      <c r="BC151" s="54"/>
      <c r="BD151" s="54"/>
      <c r="BE151" s="54"/>
      <c r="BF151" s="54"/>
      <c r="BG151" s="54"/>
      <c r="BH151" s="54"/>
    </row>
    <row r="152" spans="1:60">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row>
    <row r="153" spans="1:60">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row>
    <row r="154" spans="1:60">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row>
    <row r="155" spans="1:60">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c r="AM155" s="54"/>
      <c r="AN155" s="54"/>
      <c r="AO155" s="54"/>
      <c r="AP155" s="54"/>
      <c r="AQ155" s="54"/>
      <c r="AR155" s="54"/>
      <c r="AS155" s="54"/>
      <c r="AT155" s="54"/>
      <c r="AU155" s="54"/>
      <c r="AV155" s="54"/>
      <c r="AW155" s="54"/>
      <c r="AX155" s="54"/>
      <c r="AY155" s="54"/>
      <c r="AZ155" s="54"/>
      <c r="BA155" s="54"/>
      <c r="BB155" s="54"/>
      <c r="BC155" s="54"/>
      <c r="BD155" s="54"/>
      <c r="BE155" s="54"/>
      <c r="BF155" s="54"/>
      <c r="BG155" s="54"/>
      <c r="BH155" s="54"/>
    </row>
    <row r="156" spans="1:60">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row>
    <row r="157" spans="1:60">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c r="AM157" s="54"/>
      <c r="AN157" s="54"/>
      <c r="AO157" s="54"/>
      <c r="AP157" s="54"/>
      <c r="AQ157" s="54"/>
      <c r="AR157" s="54"/>
      <c r="AS157" s="54"/>
      <c r="AT157" s="54"/>
      <c r="AU157" s="54"/>
      <c r="AV157" s="54"/>
      <c r="AW157" s="54"/>
      <c r="AX157" s="54"/>
      <c r="AY157" s="54"/>
      <c r="AZ157" s="54"/>
      <c r="BA157" s="54"/>
      <c r="BB157" s="54"/>
      <c r="BC157" s="54"/>
      <c r="BD157" s="54"/>
      <c r="BE157" s="54"/>
      <c r="BF157" s="54"/>
      <c r="BG157" s="54"/>
      <c r="BH157" s="54"/>
    </row>
    <row r="158" spans="1:60">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54"/>
      <c r="BA158" s="54"/>
      <c r="BB158" s="54"/>
      <c r="BC158" s="54"/>
      <c r="BD158" s="54"/>
      <c r="BE158" s="54"/>
      <c r="BF158" s="54"/>
      <c r="BG158" s="54"/>
      <c r="BH158" s="54"/>
    </row>
    <row r="159" spans="1:60">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c r="AR159" s="54"/>
      <c r="AS159" s="54"/>
      <c r="AT159" s="54"/>
      <c r="AU159" s="54"/>
      <c r="AV159" s="54"/>
      <c r="AW159" s="54"/>
      <c r="AX159" s="54"/>
      <c r="AY159" s="54"/>
      <c r="AZ159" s="54"/>
      <c r="BA159" s="54"/>
      <c r="BB159" s="54"/>
      <c r="BC159" s="54"/>
      <c r="BD159" s="54"/>
      <c r="BE159" s="54"/>
      <c r="BF159" s="54"/>
      <c r="BG159" s="54"/>
      <c r="BH159" s="54"/>
    </row>
    <row r="160" spans="1:60">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4"/>
      <c r="AT160" s="54"/>
      <c r="AU160" s="54"/>
      <c r="AV160" s="54"/>
      <c r="AW160" s="54"/>
      <c r="AX160" s="54"/>
      <c r="AY160" s="54"/>
      <c r="AZ160" s="54"/>
      <c r="BA160" s="54"/>
      <c r="BB160" s="54"/>
      <c r="BC160" s="54"/>
      <c r="BD160" s="54"/>
      <c r="BE160" s="54"/>
      <c r="BF160" s="54"/>
      <c r="BG160" s="54"/>
      <c r="BH160" s="54"/>
    </row>
    <row r="161" spans="1:60">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4"/>
      <c r="AT161" s="54"/>
      <c r="AU161" s="54"/>
      <c r="AV161" s="54"/>
      <c r="AW161" s="54"/>
      <c r="AX161" s="54"/>
      <c r="AY161" s="54"/>
      <c r="AZ161" s="54"/>
      <c r="BA161" s="54"/>
      <c r="BB161" s="54"/>
      <c r="BC161" s="54"/>
      <c r="BD161" s="54"/>
      <c r="BE161" s="54"/>
      <c r="BF161" s="54"/>
      <c r="BG161" s="54"/>
      <c r="BH161" s="54"/>
    </row>
    <row r="162" spans="1:60">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54"/>
      <c r="AT162" s="54"/>
      <c r="AU162" s="54"/>
      <c r="AV162" s="54"/>
      <c r="AW162" s="54"/>
      <c r="AX162" s="54"/>
      <c r="AY162" s="54"/>
      <c r="AZ162" s="54"/>
      <c r="BA162" s="54"/>
      <c r="BB162" s="54"/>
      <c r="BC162" s="54"/>
      <c r="BD162" s="54"/>
      <c r="BE162" s="54"/>
      <c r="BF162" s="54"/>
      <c r="BG162" s="54"/>
      <c r="BH162" s="54"/>
    </row>
    <row r="163" spans="1:60">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4"/>
      <c r="AN163" s="54"/>
      <c r="AO163" s="54"/>
      <c r="AP163" s="54"/>
      <c r="AQ163" s="54"/>
      <c r="AR163" s="54"/>
      <c r="AS163" s="54"/>
      <c r="AT163" s="54"/>
      <c r="AU163" s="54"/>
      <c r="AV163" s="54"/>
      <c r="AW163" s="54"/>
      <c r="AX163" s="54"/>
      <c r="AY163" s="54"/>
      <c r="AZ163" s="54"/>
      <c r="BA163" s="54"/>
      <c r="BB163" s="54"/>
      <c r="BC163" s="54"/>
      <c r="BD163" s="54"/>
      <c r="BE163" s="54"/>
      <c r="BF163" s="54"/>
      <c r="BG163" s="54"/>
      <c r="BH163" s="54"/>
    </row>
    <row r="164" spans="1:60">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c r="BB164" s="54"/>
      <c r="BC164" s="54"/>
      <c r="BD164" s="54"/>
      <c r="BE164" s="54"/>
      <c r="BF164" s="54"/>
      <c r="BG164" s="54"/>
      <c r="BH164" s="54"/>
    </row>
    <row r="165" spans="1:60">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c r="AM165" s="54"/>
      <c r="AN165" s="54"/>
      <c r="AO165" s="54"/>
      <c r="AP165" s="54"/>
      <c r="AQ165" s="54"/>
      <c r="AR165" s="54"/>
      <c r="AS165" s="54"/>
      <c r="AT165" s="54"/>
      <c r="AU165" s="54"/>
      <c r="AV165" s="54"/>
      <c r="AW165" s="54"/>
      <c r="AX165" s="54"/>
      <c r="AY165" s="54"/>
      <c r="AZ165" s="54"/>
      <c r="BA165" s="54"/>
      <c r="BB165" s="54"/>
      <c r="BC165" s="54"/>
      <c r="BD165" s="54"/>
      <c r="BE165" s="54"/>
      <c r="BF165" s="54"/>
      <c r="BG165" s="54"/>
      <c r="BH165" s="54"/>
    </row>
    <row r="166" spans="1:60">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c r="AR166" s="54"/>
      <c r="AS166" s="54"/>
      <c r="AT166" s="54"/>
      <c r="AU166" s="54"/>
      <c r="AV166" s="54"/>
      <c r="AW166" s="54"/>
      <c r="AX166" s="54"/>
      <c r="AY166" s="54"/>
      <c r="AZ166" s="54"/>
      <c r="BA166" s="54"/>
      <c r="BB166" s="54"/>
      <c r="BC166" s="54"/>
      <c r="BD166" s="54"/>
      <c r="BE166" s="54"/>
      <c r="BF166" s="54"/>
      <c r="BG166" s="54"/>
      <c r="BH166" s="54"/>
    </row>
    <row r="167" spans="1:60">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c r="AM167" s="54"/>
      <c r="AN167" s="54"/>
      <c r="AO167" s="54"/>
      <c r="AP167" s="54"/>
      <c r="AQ167" s="54"/>
      <c r="AR167" s="54"/>
      <c r="AS167" s="54"/>
      <c r="AT167" s="54"/>
      <c r="AU167" s="54"/>
      <c r="AV167" s="54"/>
      <c r="AW167" s="54"/>
      <c r="AX167" s="54"/>
      <c r="AY167" s="54"/>
      <c r="AZ167" s="54"/>
      <c r="BA167" s="54"/>
      <c r="BB167" s="54"/>
      <c r="BC167" s="54"/>
      <c r="BD167" s="54"/>
      <c r="BE167" s="54"/>
      <c r="BF167" s="54"/>
      <c r="BG167" s="54"/>
      <c r="BH167" s="54"/>
    </row>
    <row r="168" spans="1:60">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c r="AM168" s="54"/>
      <c r="AN168" s="54"/>
      <c r="AO168" s="54"/>
      <c r="AP168" s="54"/>
      <c r="AQ168" s="54"/>
      <c r="AR168" s="54"/>
      <c r="AS168" s="54"/>
      <c r="AT168" s="54"/>
      <c r="AU168" s="54"/>
      <c r="AV168" s="54"/>
      <c r="AW168" s="54"/>
      <c r="AX168" s="54"/>
      <c r="AY168" s="54"/>
      <c r="AZ168" s="54"/>
      <c r="BA168" s="54"/>
      <c r="BB168" s="54"/>
      <c r="BC168" s="54"/>
      <c r="BD168" s="54"/>
      <c r="BE168" s="54"/>
      <c r="BF168" s="54"/>
      <c r="BG168" s="54"/>
      <c r="BH168" s="54"/>
    </row>
    <row r="169" spans="1:60">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c r="AM169" s="54"/>
      <c r="AN169" s="54"/>
      <c r="AO169" s="54"/>
      <c r="AP169" s="54"/>
      <c r="AQ169" s="54"/>
      <c r="AR169" s="54"/>
      <c r="AS169" s="54"/>
      <c r="AT169" s="54"/>
      <c r="AU169" s="54"/>
      <c r="AV169" s="54"/>
      <c r="AW169" s="54"/>
      <c r="AX169" s="54"/>
      <c r="AY169" s="54"/>
      <c r="AZ169" s="54"/>
      <c r="BA169" s="54"/>
      <c r="BB169" s="54"/>
      <c r="BC169" s="54"/>
      <c r="BD169" s="54"/>
      <c r="BE169" s="54"/>
      <c r="BF169" s="54"/>
      <c r="BG169" s="54"/>
      <c r="BH169" s="54"/>
    </row>
    <row r="170" spans="1:60">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54"/>
      <c r="BA170" s="54"/>
      <c r="BB170" s="54"/>
      <c r="BC170" s="54"/>
      <c r="BD170" s="54"/>
      <c r="BE170" s="54"/>
      <c r="BF170" s="54"/>
      <c r="BG170" s="54"/>
      <c r="BH170" s="54"/>
    </row>
    <row r="171" spans="1:60">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4"/>
      <c r="AJ171" s="54"/>
      <c r="AK171" s="54"/>
      <c r="AL171" s="54"/>
      <c r="AM171" s="54"/>
      <c r="AN171" s="54"/>
      <c r="AO171" s="54"/>
      <c r="AP171" s="54"/>
      <c r="AQ171" s="54"/>
      <c r="AR171" s="54"/>
      <c r="AS171" s="54"/>
      <c r="AT171" s="54"/>
      <c r="AU171" s="54"/>
      <c r="AV171" s="54"/>
      <c r="AW171" s="54"/>
      <c r="AX171" s="54"/>
      <c r="AY171" s="54"/>
      <c r="AZ171" s="54"/>
      <c r="BA171" s="54"/>
      <c r="BB171" s="54"/>
      <c r="BC171" s="54"/>
      <c r="BD171" s="54"/>
      <c r="BE171" s="54"/>
      <c r="BF171" s="54"/>
      <c r="BG171" s="54"/>
      <c r="BH171" s="54"/>
    </row>
    <row r="172" spans="1:60">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4"/>
      <c r="AM172" s="54"/>
      <c r="AN172" s="54"/>
      <c r="AO172" s="54"/>
      <c r="AP172" s="54"/>
      <c r="AQ172" s="54"/>
      <c r="AR172" s="54"/>
      <c r="AS172" s="54"/>
      <c r="AT172" s="54"/>
      <c r="AU172" s="54"/>
      <c r="AV172" s="54"/>
      <c r="AW172" s="54"/>
      <c r="AX172" s="54"/>
      <c r="AY172" s="54"/>
      <c r="AZ172" s="54"/>
      <c r="BA172" s="54"/>
      <c r="BB172" s="54"/>
      <c r="BC172" s="54"/>
      <c r="BD172" s="54"/>
      <c r="BE172" s="54"/>
      <c r="BF172" s="54"/>
      <c r="BG172" s="54"/>
      <c r="BH172" s="54"/>
    </row>
    <row r="173" spans="1:60">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c r="AM173" s="54"/>
      <c r="AN173" s="54"/>
      <c r="AO173" s="54"/>
      <c r="AP173" s="54"/>
      <c r="AQ173" s="54"/>
      <c r="AR173" s="54"/>
      <c r="AS173" s="54"/>
      <c r="AT173" s="54"/>
      <c r="AU173" s="54"/>
      <c r="AV173" s="54"/>
      <c r="AW173" s="54"/>
      <c r="AX173" s="54"/>
      <c r="AY173" s="54"/>
      <c r="AZ173" s="54"/>
      <c r="BA173" s="54"/>
      <c r="BB173" s="54"/>
      <c r="BC173" s="54"/>
      <c r="BD173" s="54"/>
      <c r="BE173" s="54"/>
      <c r="BF173" s="54"/>
      <c r="BG173" s="54"/>
      <c r="BH173" s="54"/>
    </row>
    <row r="174" spans="1:60">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c r="AO174" s="54"/>
      <c r="AP174" s="54"/>
      <c r="AQ174" s="54"/>
      <c r="AR174" s="54"/>
      <c r="AS174" s="54"/>
      <c r="AT174" s="54"/>
      <c r="AU174" s="54"/>
      <c r="AV174" s="54"/>
      <c r="AW174" s="54"/>
      <c r="AX174" s="54"/>
      <c r="AY174" s="54"/>
      <c r="AZ174" s="54"/>
      <c r="BA174" s="54"/>
      <c r="BB174" s="54"/>
      <c r="BC174" s="54"/>
      <c r="BD174" s="54"/>
      <c r="BE174" s="54"/>
      <c r="BF174" s="54"/>
      <c r="BG174" s="54"/>
      <c r="BH174" s="54"/>
    </row>
    <row r="175" spans="1:60">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4"/>
      <c r="AM175" s="54"/>
      <c r="AN175" s="54"/>
      <c r="AO175" s="54"/>
      <c r="AP175" s="54"/>
      <c r="AQ175" s="54"/>
      <c r="AR175" s="54"/>
      <c r="AS175" s="54"/>
      <c r="AT175" s="54"/>
      <c r="AU175" s="54"/>
      <c r="AV175" s="54"/>
      <c r="AW175" s="54"/>
      <c r="AX175" s="54"/>
      <c r="AY175" s="54"/>
      <c r="AZ175" s="54"/>
      <c r="BA175" s="54"/>
      <c r="BB175" s="54"/>
      <c r="BC175" s="54"/>
      <c r="BD175" s="54"/>
      <c r="BE175" s="54"/>
      <c r="BF175" s="54"/>
      <c r="BG175" s="54"/>
      <c r="BH175" s="54"/>
    </row>
    <row r="176" spans="1:60">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c r="BA176" s="54"/>
      <c r="BB176" s="54"/>
      <c r="BC176" s="54"/>
      <c r="BD176" s="54"/>
      <c r="BE176" s="54"/>
      <c r="BF176" s="54"/>
      <c r="BG176" s="54"/>
      <c r="BH176" s="54"/>
    </row>
    <row r="177" spans="1:60">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c r="AM177" s="54"/>
      <c r="AN177" s="54"/>
      <c r="AO177" s="54"/>
      <c r="AP177" s="54"/>
      <c r="AQ177" s="54"/>
      <c r="AR177" s="54"/>
      <c r="AS177" s="54"/>
      <c r="AT177" s="54"/>
      <c r="AU177" s="54"/>
      <c r="AV177" s="54"/>
      <c r="AW177" s="54"/>
      <c r="AX177" s="54"/>
      <c r="AY177" s="54"/>
      <c r="AZ177" s="54"/>
      <c r="BA177" s="54"/>
      <c r="BB177" s="54"/>
      <c r="BC177" s="54"/>
      <c r="BD177" s="54"/>
      <c r="BE177" s="54"/>
      <c r="BF177" s="54"/>
      <c r="BG177" s="54"/>
      <c r="BH177" s="54"/>
    </row>
    <row r="178" spans="1:60">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c r="AM178" s="54"/>
      <c r="AN178" s="54"/>
      <c r="AO178" s="54"/>
      <c r="AP178" s="54"/>
      <c r="AQ178" s="54"/>
      <c r="AR178" s="54"/>
      <c r="AS178" s="54"/>
      <c r="AT178" s="54"/>
      <c r="AU178" s="54"/>
      <c r="AV178" s="54"/>
      <c r="AW178" s="54"/>
      <c r="AX178" s="54"/>
      <c r="AY178" s="54"/>
      <c r="AZ178" s="54"/>
      <c r="BA178" s="54"/>
      <c r="BB178" s="54"/>
      <c r="BC178" s="54"/>
      <c r="BD178" s="54"/>
      <c r="BE178" s="54"/>
      <c r="BF178" s="54"/>
      <c r="BG178" s="54"/>
      <c r="BH178" s="54"/>
    </row>
    <row r="179" spans="1:60">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54"/>
      <c r="AN179" s="54"/>
      <c r="AO179" s="54"/>
      <c r="AP179" s="54"/>
      <c r="AQ179" s="54"/>
      <c r="AR179" s="54"/>
      <c r="AS179" s="54"/>
      <c r="AT179" s="54"/>
      <c r="AU179" s="54"/>
      <c r="AV179" s="54"/>
      <c r="AW179" s="54"/>
      <c r="AX179" s="54"/>
      <c r="AY179" s="54"/>
      <c r="AZ179" s="54"/>
      <c r="BA179" s="54"/>
      <c r="BB179" s="54"/>
      <c r="BC179" s="54"/>
      <c r="BD179" s="54"/>
      <c r="BE179" s="54"/>
      <c r="BF179" s="54"/>
      <c r="BG179" s="54"/>
      <c r="BH179" s="54"/>
    </row>
    <row r="180" spans="1:60">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4"/>
      <c r="AM180" s="54"/>
      <c r="AN180" s="54"/>
      <c r="AO180" s="54"/>
      <c r="AP180" s="54"/>
      <c r="AQ180" s="54"/>
      <c r="AR180" s="54"/>
      <c r="AS180" s="54"/>
      <c r="AT180" s="54"/>
      <c r="AU180" s="54"/>
      <c r="AV180" s="54"/>
      <c r="AW180" s="54"/>
      <c r="AX180" s="54"/>
      <c r="AY180" s="54"/>
      <c r="AZ180" s="54"/>
      <c r="BA180" s="54"/>
      <c r="BB180" s="54"/>
      <c r="BC180" s="54"/>
      <c r="BD180" s="54"/>
      <c r="BE180" s="54"/>
      <c r="BF180" s="54"/>
      <c r="BG180" s="54"/>
      <c r="BH180" s="54"/>
    </row>
    <row r="181" spans="1:60">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c r="AM181" s="54"/>
      <c r="AN181" s="54"/>
      <c r="AO181" s="54"/>
      <c r="AP181" s="54"/>
      <c r="AQ181" s="54"/>
      <c r="AR181" s="54"/>
      <c r="AS181" s="54"/>
      <c r="AT181" s="54"/>
      <c r="AU181" s="54"/>
      <c r="AV181" s="54"/>
      <c r="AW181" s="54"/>
      <c r="AX181" s="54"/>
      <c r="AY181" s="54"/>
      <c r="AZ181" s="54"/>
      <c r="BA181" s="54"/>
      <c r="BB181" s="54"/>
      <c r="BC181" s="54"/>
      <c r="BD181" s="54"/>
      <c r="BE181" s="54"/>
      <c r="BF181" s="54"/>
      <c r="BG181" s="54"/>
      <c r="BH181" s="54"/>
    </row>
    <row r="182" spans="1:60">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c r="AR182" s="54"/>
      <c r="AS182" s="54"/>
      <c r="AT182" s="54"/>
      <c r="AU182" s="54"/>
      <c r="AV182" s="54"/>
      <c r="AW182" s="54"/>
      <c r="AX182" s="54"/>
      <c r="AY182" s="54"/>
      <c r="AZ182" s="54"/>
      <c r="BA182" s="54"/>
      <c r="BB182" s="54"/>
      <c r="BC182" s="54"/>
      <c r="BD182" s="54"/>
      <c r="BE182" s="54"/>
      <c r="BF182" s="54"/>
      <c r="BG182" s="54"/>
      <c r="BH182" s="54"/>
    </row>
    <row r="183" spans="1:60">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c r="AR183" s="54"/>
      <c r="AS183" s="54"/>
      <c r="AT183" s="54"/>
      <c r="AU183" s="54"/>
      <c r="AV183" s="54"/>
      <c r="AW183" s="54"/>
      <c r="AX183" s="54"/>
      <c r="AY183" s="54"/>
      <c r="AZ183" s="54"/>
      <c r="BA183" s="54"/>
      <c r="BB183" s="54"/>
      <c r="BC183" s="54"/>
      <c r="BD183" s="54"/>
      <c r="BE183" s="54"/>
      <c r="BF183" s="54"/>
      <c r="BG183" s="54"/>
      <c r="BH183" s="54"/>
    </row>
    <row r="184" spans="1:60">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c r="AM184" s="54"/>
      <c r="AN184" s="54"/>
      <c r="AO184" s="54"/>
      <c r="AP184" s="54"/>
      <c r="AQ184" s="54"/>
      <c r="AR184" s="54"/>
      <c r="AS184" s="54"/>
      <c r="AT184" s="54"/>
      <c r="AU184" s="54"/>
      <c r="AV184" s="54"/>
      <c r="AW184" s="54"/>
      <c r="AX184" s="54"/>
      <c r="AY184" s="54"/>
      <c r="AZ184" s="54"/>
      <c r="BA184" s="54"/>
      <c r="BB184" s="54"/>
      <c r="BC184" s="54"/>
      <c r="BD184" s="54"/>
      <c r="BE184" s="54"/>
      <c r="BF184" s="54"/>
      <c r="BG184" s="54"/>
      <c r="BH184" s="54"/>
    </row>
    <row r="185" spans="1:60">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c r="AO185" s="54"/>
      <c r="AP185" s="54"/>
      <c r="AQ185" s="54"/>
      <c r="AR185" s="54"/>
      <c r="AS185" s="54"/>
      <c r="AT185" s="54"/>
      <c r="AU185" s="54"/>
      <c r="AV185" s="54"/>
      <c r="AW185" s="54"/>
      <c r="AX185" s="54"/>
      <c r="AY185" s="54"/>
      <c r="AZ185" s="54"/>
      <c r="BA185" s="54"/>
      <c r="BB185" s="54"/>
      <c r="BC185" s="54"/>
      <c r="BD185" s="54"/>
      <c r="BE185" s="54"/>
      <c r="BF185" s="54"/>
      <c r="BG185" s="54"/>
      <c r="BH185" s="54"/>
    </row>
    <row r="186" spans="1:60">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c r="AO186" s="54"/>
      <c r="AP186" s="54"/>
      <c r="AQ186" s="54"/>
      <c r="AR186" s="54"/>
      <c r="AS186" s="54"/>
      <c r="AT186" s="54"/>
      <c r="AU186" s="54"/>
      <c r="AV186" s="54"/>
      <c r="AW186" s="54"/>
      <c r="AX186" s="54"/>
      <c r="AY186" s="54"/>
      <c r="AZ186" s="54"/>
      <c r="BA186" s="54"/>
      <c r="BB186" s="54"/>
      <c r="BC186" s="54"/>
      <c r="BD186" s="54"/>
      <c r="BE186" s="54"/>
      <c r="BF186" s="54"/>
      <c r="BG186" s="54"/>
      <c r="BH186" s="54"/>
    </row>
    <row r="187" spans="1:60">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c r="AO187" s="54"/>
      <c r="AP187" s="54"/>
      <c r="AQ187" s="54"/>
      <c r="AR187" s="54"/>
      <c r="AS187" s="54"/>
      <c r="AT187" s="54"/>
      <c r="AU187" s="54"/>
      <c r="AV187" s="54"/>
      <c r="AW187" s="54"/>
      <c r="AX187" s="54"/>
      <c r="AY187" s="54"/>
      <c r="AZ187" s="54"/>
      <c r="BA187" s="54"/>
      <c r="BB187" s="54"/>
      <c r="BC187" s="54"/>
      <c r="BD187" s="54"/>
      <c r="BE187" s="54"/>
      <c r="BF187" s="54"/>
      <c r="BG187" s="54"/>
      <c r="BH187" s="54"/>
    </row>
    <row r="188" spans="1:60">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c r="AM188" s="54"/>
      <c r="AN188" s="54"/>
      <c r="AO188" s="54"/>
      <c r="AP188" s="54"/>
      <c r="AQ188" s="54"/>
      <c r="AR188" s="54"/>
      <c r="AS188" s="54"/>
      <c r="AT188" s="54"/>
      <c r="AU188" s="54"/>
      <c r="AV188" s="54"/>
      <c r="AW188" s="54"/>
      <c r="AX188" s="54"/>
      <c r="AY188" s="54"/>
      <c r="AZ188" s="54"/>
      <c r="BA188" s="54"/>
      <c r="BB188" s="54"/>
      <c r="BC188" s="54"/>
      <c r="BD188" s="54"/>
      <c r="BE188" s="54"/>
      <c r="BF188" s="54"/>
      <c r="BG188" s="54"/>
      <c r="BH188" s="54"/>
    </row>
    <row r="189" spans="1:60">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c r="AM189" s="54"/>
      <c r="AN189" s="54"/>
      <c r="AO189" s="54"/>
      <c r="AP189" s="54"/>
      <c r="AQ189" s="54"/>
      <c r="AR189" s="54"/>
      <c r="AS189" s="54"/>
      <c r="AT189" s="54"/>
      <c r="AU189" s="54"/>
      <c r="AV189" s="54"/>
      <c r="AW189" s="54"/>
      <c r="AX189" s="54"/>
      <c r="AY189" s="54"/>
      <c r="AZ189" s="54"/>
      <c r="BA189" s="54"/>
      <c r="BB189" s="54"/>
      <c r="BC189" s="54"/>
      <c r="BD189" s="54"/>
      <c r="BE189" s="54"/>
      <c r="BF189" s="54"/>
      <c r="BG189" s="54"/>
      <c r="BH189" s="54"/>
    </row>
    <row r="190" spans="1:60">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c r="AM190" s="54"/>
      <c r="AN190" s="54"/>
      <c r="AO190" s="54"/>
      <c r="AP190" s="54"/>
      <c r="AQ190" s="54"/>
      <c r="AR190" s="54"/>
      <c r="AS190" s="54"/>
      <c r="AT190" s="54"/>
      <c r="AU190" s="54"/>
      <c r="AV190" s="54"/>
      <c r="AW190" s="54"/>
      <c r="AX190" s="54"/>
      <c r="AY190" s="54"/>
      <c r="AZ190" s="54"/>
      <c r="BA190" s="54"/>
      <c r="BB190" s="54"/>
      <c r="BC190" s="54"/>
      <c r="BD190" s="54"/>
      <c r="BE190" s="54"/>
      <c r="BF190" s="54"/>
      <c r="BG190" s="54"/>
      <c r="BH190" s="54"/>
    </row>
    <row r="191" spans="1:60">
      <c r="A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c r="AM191" s="54"/>
      <c r="AN191" s="54"/>
      <c r="AO191" s="54"/>
      <c r="AP191" s="54"/>
      <c r="AQ191" s="54"/>
      <c r="AR191" s="54"/>
      <c r="AS191" s="54"/>
      <c r="AT191" s="54"/>
      <c r="AU191" s="54"/>
      <c r="AV191" s="54"/>
      <c r="AW191" s="54"/>
      <c r="AX191" s="54"/>
      <c r="AY191" s="54"/>
      <c r="AZ191" s="54"/>
      <c r="BA191" s="54"/>
      <c r="BB191" s="54"/>
      <c r="BC191" s="54"/>
      <c r="BD191" s="54"/>
      <c r="BE191" s="54"/>
      <c r="BF191" s="54"/>
      <c r="BG191" s="54"/>
      <c r="BH191" s="54"/>
    </row>
    <row r="192" spans="1:60">
      <c r="A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4"/>
      <c r="AJ192" s="54"/>
      <c r="AK192" s="54"/>
      <c r="AL192" s="54"/>
      <c r="AM192" s="54"/>
      <c r="AN192" s="54"/>
      <c r="AO192" s="54"/>
      <c r="AP192" s="54"/>
      <c r="AQ192" s="54"/>
      <c r="AR192" s="54"/>
      <c r="AS192" s="54"/>
      <c r="AT192" s="54"/>
      <c r="AU192" s="54"/>
      <c r="AV192" s="54"/>
      <c r="AW192" s="54"/>
      <c r="AX192" s="54"/>
      <c r="AY192" s="54"/>
      <c r="AZ192" s="54"/>
      <c r="BA192" s="54"/>
      <c r="BB192" s="54"/>
      <c r="BC192" s="54"/>
      <c r="BD192" s="54"/>
      <c r="BE192" s="54"/>
      <c r="BF192" s="54"/>
      <c r="BG192" s="54"/>
      <c r="BH192" s="54"/>
    </row>
    <row r="193" spans="1:60">
      <c r="A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c r="AM193" s="54"/>
      <c r="AN193" s="54"/>
      <c r="AO193" s="54"/>
      <c r="AP193" s="54"/>
      <c r="AQ193" s="54"/>
      <c r="AR193" s="54"/>
      <c r="AS193" s="54"/>
      <c r="AT193" s="54"/>
      <c r="AU193" s="54"/>
      <c r="AV193" s="54"/>
      <c r="AW193" s="54"/>
      <c r="AX193" s="54"/>
      <c r="AY193" s="54"/>
      <c r="AZ193" s="54"/>
      <c r="BA193" s="54"/>
      <c r="BB193" s="54"/>
      <c r="BC193" s="54"/>
      <c r="BD193" s="54"/>
      <c r="BE193" s="54"/>
      <c r="BF193" s="54"/>
      <c r="BG193" s="54"/>
      <c r="BH193" s="54"/>
    </row>
    <row r="194" spans="1:60">
      <c r="A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c r="AH194" s="54"/>
      <c r="AI194" s="54"/>
      <c r="AJ194" s="54"/>
      <c r="AK194" s="54"/>
      <c r="AL194" s="54"/>
      <c r="AM194" s="54"/>
      <c r="AN194" s="54"/>
      <c r="AO194" s="54"/>
      <c r="AP194" s="54"/>
      <c r="AQ194" s="54"/>
      <c r="AR194" s="54"/>
      <c r="AS194" s="54"/>
      <c r="AT194" s="54"/>
      <c r="AU194" s="54"/>
      <c r="AV194" s="54"/>
      <c r="AW194" s="54"/>
      <c r="AX194" s="54"/>
      <c r="AY194" s="54"/>
      <c r="AZ194" s="54"/>
      <c r="BA194" s="54"/>
      <c r="BB194" s="54"/>
      <c r="BC194" s="54"/>
      <c r="BD194" s="54"/>
      <c r="BE194" s="54"/>
      <c r="BF194" s="54"/>
      <c r="BG194" s="54"/>
      <c r="BH194" s="54"/>
    </row>
    <row r="195" spans="1:60">
      <c r="A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c r="AH195" s="54"/>
      <c r="AI195" s="54"/>
      <c r="AJ195" s="54"/>
      <c r="AK195" s="54"/>
      <c r="AL195" s="54"/>
      <c r="AM195" s="54"/>
      <c r="AN195" s="54"/>
      <c r="AO195" s="54"/>
      <c r="AP195" s="54"/>
      <c r="AQ195" s="54"/>
      <c r="AR195" s="54"/>
      <c r="AS195" s="54"/>
      <c r="AT195" s="54"/>
      <c r="AU195" s="54"/>
      <c r="AV195" s="54"/>
      <c r="AW195" s="54"/>
      <c r="AX195" s="54"/>
      <c r="AY195" s="54"/>
      <c r="AZ195" s="54"/>
      <c r="BA195" s="54"/>
      <c r="BB195" s="54"/>
      <c r="BC195" s="54"/>
      <c r="BD195" s="54"/>
      <c r="BE195" s="54"/>
      <c r="BF195" s="54"/>
      <c r="BG195" s="54"/>
      <c r="BH195" s="54"/>
    </row>
    <row r="196" spans="1:60">
      <c r="A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c r="AS196" s="54"/>
      <c r="AT196" s="54"/>
      <c r="AU196" s="54"/>
      <c r="AV196" s="54"/>
      <c r="AW196" s="54"/>
      <c r="AX196" s="54"/>
      <c r="AY196" s="54"/>
      <c r="AZ196" s="54"/>
      <c r="BA196" s="54"/>
      <c r="BB196" s="54"/>
      <c r="BC196" s="54"/>
      <c r="BD196" s="54"/>
      <c r="BE196" s="54"/>
      <c r="BF196" s="54"/>
      <c r="BG196" s="54"/>
      <c r="BH196" s="54"/>
    </row>
    <row r="197" spans="1:60">
      <c r="A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4"/>
      <c r="AM197" s="54"/>
      <c r="AN197" s="54"/>
      <c r="AO197" s="54"/>
      <c r="AP197" s="54"/>
      <c r="AQ197" s="54"/>
      <c r="AR197" s="54"/>
      <c r="AS197" s="54"/>
      <c r="AT197" s="54"/>
      <c r="AU197" s="54"/>
      <c r="AV197" s="54"/>
      <c r="AW197" s="54"/>
      <c r="AX197" s="54"/>
      <c r="AY197" s="54"/>
      <c r="AZ197" s="54"/>
      <c r="BA197" s="54"/>
      <c r="BB197" s="54"/>
      <c r="BC197" s="54"/>
      <c r="BD197" s="54"/>
      <c r="BE197" s="54"/>
      <c r="BF197" s="54"/>
      <c r="BG197" s="54"/>
      <c r="BH197" s="54"/>
    </row>
    <row r="198" spans="1:60">
      <c r="A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c r="AH198" s="54"/>
      <c r="AI198" s="54"/>
      <c r="AJ198" s="54"/>
      <c r="AK198" s="54"/>
      <c r="AL198" s="54"/>
      <c r="AM198" s="54"/>
      <c r="AN198" s="54"/>
      <c r="AO198" s="54"/>
      <c r="AP198" s="54"/>
      <c r="AQ198" s="54"/>
      <c r="AR198" s="54"/>
      <c r="AS198" s="54"/>
      <c r="AT198" s="54"/>
      <c r="AU198" s="54"/>
      <c r="AV198" s="54"/>
      <c r="AW198" s="54"/>
      <c r="AX198" s="54"/>
      <c r="AY198" s="54"/>
      <c r="AZ198" s="54"/>
      <c r="BA198" s="54"/>
      <c r="BB198" s="54"/>
      <c r="BC198" s="54"/>
      <c r="BD198" s="54"/>
      <c r="BE198" s="54"/>
      <c r="BF198" s="54"/>
      <c r="BG198" s="54"/>
      <c r="BH198" s="54"/>
    </row>
    <row r="199" spans="1:60">
      <c r="A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4"/>
      <c r="AO199" s="54"/>
      <c r="AP199" s="54"/>
      <c r="AQ199" s="54"/>
      <c r="AR199" s="54"/>
      <c r="AS199" s="54"/>
      <c r="AT199" s="54"/>
      <c r="AU199" s="54"/>
      <c r="AV199" s="54"/>
      <c r="AW199" s="54"/>
      <c r="AX199" s="54"/>
      <c r="AY199" s="54"/>
      <c r="AZ199" s="54"/>
      <c r="BA199" s="54"/>
      <c r="BB199" s="54"/>
      <c r="BC199" s="54"/>
      <c r="BD199" s="54"/>
      <c r="BE199" s="54"/>
      <c r="BF199" s="54"/>
      <c r="BG199" s="54"/>
      <c r="BH199" s="54"/>
    </row>
    <row r="200" spans="1:60">
      <c r="A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54"/>
      <c r="AQ200" s="54"/>
      <c r="AR200" s="54"/>
      <c r="AS200" s="54"/>
      <c r="AT200" s="54"/>
      <c r="AU200" s="54"/>
      <c r="AV200" s="54"/>
      <c r="AW200" s="54"/>
      <c r="AX200" s="54"/>
      <c r="AY200" s="54"/>
      <c r="AZ200" s="54"/>
      <c r="BA200" s="54"/>
      <c r="BB200" s="54"/>
      <c r="BC200" s="54"/>
      <c r="BD200" s="54"/>
      <c r="BE200" s="54"/>
      <c r="BF200" s="54"/>
      <c r="BG200" s="54"/>
      <c r="BH200" s="54"/>
    </row>
    <row r="201" spans="1:60">
      <c r="A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c r="AH201" s="54"/>
      <c r="AI201" s="54"/>
      <c r="AJ201" s="54"/>
      <c r="AK201" s="54"/>
      <c r="AL201" s="54"/>
      <c r="AM201" s="54"/>
      <c r="AN201" s="54"/>
      <c r="AO201" s="54"/>
      <c r="AP201" s="54"/>
      <c r="AQ201" s="54"/>
      <c r="AR201" s="54"/>
      <c r="AS201" s="54"/>
      <c r="AT201" s="54"/>
      <c r="AU201" s="54"/>
      <c r="AV201" s="54"/>
      <c r="AW201" s="54"/>
      <c r="AX201" s="54"/>
      <c r="AY201" s="54"/>
      <c r="AZ201" s="54"/>
      <c r="BA201" s="54"/>
      <c r="BB201" s="54"/>
      <c r="BC201" s="54"/>
      <c r="BD201" s="54"/>
      <c r="BE201" s="54"/>
      <c r="BF201" s="54"/>
      <c r="BG201" s="54"/>
      <c r="BH201" s="54"/>
    </row>
    <row r="202" spans="1:60">
      <c r="A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c r="AH202" s="54"/>
      <c r="AI202" s="54"/>
      <c r="AJ202" s="54"/>
      <c r="AK202" s="54"/>
      <c r="AL202" s="54"/>
      <c r="AM202" s="54"/>
      <c r="AN202" s="54"/>
      <c r="AO202" s="54"/>
      <c r="AP202" s="54"/>
      <c r="AQ202" s="54"/>
      <c r="AR202" s="54"/>
      <c r="AS202" s="54"/>
      <c r="AT202" s="54"/>
      <c r="AU202" s="54"/>
      <c r="AV202" s="54"/>
      <c r="AW202" s="54"/>
      <c r="AX202" s="54"/>
      <c r="AY202" s="54"/>
      <c r="AZ202" s="54"/>
      <c r="BA202" s="54"/>
      <c r="BB202" s="54"/>
      <c r="BC202" s="54"/>
      <c r="BD202" s="54"/>
      <c r="BE202" s="54"/>
      <c r="BF202" s="54"/>
      <c r="BG202" s="54"/>
      <c r="BH202" s="54"/>
    </row>
    <row r="203" spans="1:60">
      <c r="A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c r="AH203" s="54"/>
      <c r="AI203" s="54"/>
      <c r="AJ203" s="54"/>
      <c r="AK203" s="54"/>
      <c r="AL203" s="54"/>
      <c r="AM203" s="54"/>
      <c r="AN203" s="54"/>
      <c r="AO203" s="54"/>
      <c r="AP203" s="54"/>
      <c r="AQ203" s="54"/>
      <c r="AR203" s="54"/>
      <c r="AS203" s="54"/>
      <c r="AT203" s="54"/>
      <c r="AU203" s="54"/>
      <c r="AV203" s="54"/>
      <c r="AW203" s="54"/>
      <c r="AX203" s="54"/>
      <c r="AY203" s="54"/>
      <c r="AZ203" s="54"/>
      <c r="BA203" s="54"/>
      <c r="BB203" s="54"/>
      <c r="BC203" s="54"/>
      <c r="BD203" s="54"/>
      <c r="BE203" s="54"/>
      <c r="BF203" s="54"/>
      <c r="BG203" s="54"/>
      <c r="BH203" s="54"/>
    </row>
    <row r="204" spans="1:60">
      <c r="A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c r="AM204" s="54"/>
      <c r="AN204" s="54"/>
      <c r="AO204" s="54"/>
      <c r="AP204" s="54"/>
      <c r="AQ204" s="54"/>
      <c r="AR204" s="54"/>
      <c r="AS204" s="54"/>
      <c r="AT204" s="54"/>
      <c r="AU204" s="54"/>
      <c r="AV204" s="54"/>
      <c r="AW204" s="54"/>
      <c r="AX204" s="54"/>
      <c r="AY204" s="54"/>
      <c r="AZ204" s="54"/>
      <c r="BA204" s="54"/>
      <c r="BB204" s="54"/>
      <c r="BC204" s="54"/>
      <c r="BD204" s="54"/>
      <c r="BE204" s="54"/>
      <c r="BF204" s="54"/>
      <c r="BG204" s="54"/>
      <c r="BH204" s="54"/>
    </row>
    <row r="205" spans="1:60">
      <c r="A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54"/>
      <c r="AI205" s="54"/>
      <c r="AJ205" s="54"/>
      <c r="AK205" s="54"/>
      <c r="AL205" s="54"/>
      <c r="AM205" s="54"/>
      <c r="AN205" s="54"/>
      <c r="AO205" s="54"/>
      <c r="AP205" s="54"/>
      <c r="AQ205" s="54"/>
      <c r="AR205" s="54"/>
      <c r="AS205" s="54"/>
      <c r="AT205" s="54"/>
      <c r="AU205" s="54"/>
      <c r="AV205" s="54"/>
      <c r="AW205" s="54"/>
      <c r="AX205" s="54"/>
      <c r="AY205" s="54"/>
      <c r="AZ205" s="54"/>
      <c r="BA205" s="54"/>
      <c r="BB205" s="54"/>
      <c r="BC205" s="54"/>
      <c r="BD205" s="54"/>
      <c r="BE205" s="54"/>
      <c r="BF205" s="54"/>
      <c r="BG205" s="54"/>
      <c r="BH205" s="54"/>
    </row>
    <row r="206" spans="1:60">
      <c r="A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c r="AM206" s="54"/>
      <c r="AN206" s="54"/>
      <c r="AO206" s="54"/>
      <c r="AP206" s="54"/>
      <c r="AQ206" s="54"/>
      <c r="AR206" s="54"/>
      <c r="AS206" s="54"/>
      <c r="AT206" s="54"/>
      <c r="AU206" s="54"/>
      <c r="AV206" s="54"/>
      <c r="AW206" s="54"/>
      <c r="AX206" s="54"/>
      <c r="AY206" s="54"/>
      <c r="AZ206" s="54"/>
      <c r="BA206" s="54"/>
      <c r="BB206" s="54"/>
      <c r="BC206" s="54"/>
      <c r="BD206" s="54"/>
      <c r="BE206" s="54"/>
      <c r="BF206" s="54"/>
      <c r="BG206" s="54"/>
      <c r="BH206" s="54"/>
    </row>
    <row r="207" spans="1:60">
      <c r="A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c r="AH207" s="54"/>
      <c r="AI207" s="54"/>
      <c r="AJ207" s="54"/>
      <c r="AK207" s="54"/>
      <c r="AL207" s="54"/>
      <c r="AM207" s="54"/>
      <c r="AN207" s="54"/>
      <c r="AO207" s="54"/>
      <c r="AP207" s="54"/>
      <c r="AQ207" s="54"/>
      <c r="AR207" s="54"/>
      <c r="AS207" s="54"/>
      <c r="AT207" s="54"/>
      <c r="AU207" s="54"/>
      <c r="AV207" s="54"/>
      <c r="AW207" s="54"/>
      <c r="AX207" s="54"/>
      <c r="AY207" s="54"/>
      <c r="AZ207" s="54"/>
      <c r="BA207" s="54"/>
      <c r="BB207" s="54"/>
      <c r="BC207" s="54"/>
      <c r="BD207" s="54"/>
      <c r="BE207" s="54"/>
      <c r="BF207" s="54"/>
      <c r="BG207" s="54"/>
      <c r="BH207" s="54"/>
    </row>
    <row r="208" spans="1:60">
      <c r="A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c r="AH208" s="54"/>
      <c r="AI208" s="54"/>
      <c r="AJ208" s="54"/>
      <c r="AK208" s="54"/>
      <c r="AL208" s="54"/>
      <c r="AM208" s="54"/>
      <c r="AN208" s="54"/>
      <c r="AO208" s="54"/>
      <c r="AP208" s="54"/>
      <c r="AQ208" s="54"/>
      <c r="AR208" s="54"/>
      <c r="AS208" s="54"/>
      <c r="AT208" s="54"/>
      <c r="AU208" s="54"/>
      <c r="AV208" s="54"/>
      <c r="AW208" s="54"/>
      <c r="AX208" s="54"/>
      <c r="AY208" s="54"/>
      <c r="AZ208" s="54"/>
      <c r="BA208" s="54"/>
      <c r="BB208" s="54"/>
      <c r="BC208" s="54"/>
      <c r="BD208" s="54"/>
      <c r="BE208" s="54"/>
      <c r="BF208" s="54"/>
      <c r="BG208" s="54"/>
      <c r="BH208" s="54"/>
    </row>
    <row r="209" spans="1:60">
      <c r="A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c r="AH209" s="54"/>
      <c r="AI209" s="54"/>
      <c r="AJ209" s="54"/>
      <c r="AK209" s="54"/>
      <c r="AL209" s="54"/>
      <c r="AM209" s="54"/>
      <c r="AN209" s="54"/>
      <c r="AO209" s="54"/>
      <c r="AP209" s="54"/>
      <c r="AQ209" s="54"/>
      <c r="AR209" s="54"/>
      <c r="AS209" s="54"/>
      <c r="AT209" s="54"/>
      <c r="AU209" s="54"/>
      <c r="AV209" s="54"/>
      <c r="AW209" s="54"/>
      <c r="AX209" s="54"/>
      <c r="AY209" s="54"/>
      <c r="AZ209" s="54"/>
      <c r="BA209" s="54"/>
      <c r="BB209" s="54"/>
      <c r="BC209" s="54"/>
      <c r="BD209" s="54"/>
      <c r="BE209" s="54"/>
      <c r="BF209" s="54"/>
      <c r="BG209" s="54"/>
      <c r="BH209" s="54"/>
    </row>
    <row r="210" spans="1:60">
      <c r="A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54"/>
      <c r="AK210" s="54"/>
      <c r="AL210" s="54"/>
      <c r="AM210" s="54"/>
      <c r="AN210" s="54"/>
      <c r="AO210" s="54"/>
      <c r="AP210" s="54"/>
      <c r="AQ210" s="54"/>
      <c r="AR210" s="54"/>
      <c r="AS210" s="54"/>
      <c r="AT210" s="54"/>
      <c r="AU210" s="54"/>
      <c r="AV210" s="54"/>
      <c r="AW210" s="54"/>
      <c r="AX210" s="54"/>
      <c r="AY210" s="54"/>
      <c r="AZ210" s="54"/>
      <c r="BA210" s="54"/>
      <c r="BB210" s="54"/>
      <c r="BC210" s="54"/>
      <c r="BD210" s="54"/>
      <c r="BE210" s="54"/>
      <c r="BF210" s="54"/>
      <c r="BG210" s="54"/>
      <c r="BH210" s="54"/>
    </row>
    <row r="211" spans="1:60">
      <c r="A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c r="AH211" s="54"/>
      <c r="AI211" s="54"/>
      <c r="AJ211" s="54"/>
      <c r="AK211" s="54"/>
      <c r="AL211" s="54"/>
      <c r="AM211" s="54"/>
      <c r="AN211" s="54"/>
      <c r="AO211" s="54"/>
      <c r="AP211" s="54"/>
      <c r="AQ211" s="54"/>
      <c r="AR211" s="54"/>
      <c r="AS211" s="54"/>
      <c r="AT211" s="54"/>
      <c r="AU211" s="54"/>
      <c r="AV211" s="54"/>
      <c r="AW211" s="54"/>
      <c r="AX211" s="54"/>
      <c r="AY211" s="54"/>
      <c r="AZ211" s="54"/>
      <c r="BA211" s="54"/>
      <c r="BB211" s="54"/>
      <c r="BC211" s="54"/>
      <c r="BD211" s="54"/>
      <c r="BE211" s="54"/>
      <c r="BF211" s="54"/>
      <c r="BG211" s="54"/>
      <c r="BH211" s="54"/>
    </row>
    <row r="212" spans="1:60">
      <c r="A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c r="AH212" s="54"/>
      <c r="AI212" s="54"/>
      <c r="AJ212" s="54"/>
      <c r="AK212" s="54"/>
      <c r="AL212" s="54"/>
      <c r="AM212" s="54"/>
      <c r="AN212" s="54"/>
      <c r="AO212" s="54"/>
      <c r="AP212" s="54"/>
      <c r="AQ212" s="54"/>
      <c r="AR212" s="54"/>
      <c r="AS212" s="54"/>
      <c r="AT212" s="54"/>
      <c r="AU212" s="54"/>
      <c r="AV212" s="54"/>
      <c r="AW212" s="54"/>
      <c r="AX212" s="54"/>
      <c r="AY212" s="54"/>
      <c r="AZ212" s="54"/>
      <c r="BA212" s="54"/>
      <c r="BB212" s="54"/>
      <c r="BC212" s="54"/>
      <c r="BD212" s="54"/>
      <c r="BE212" s="54"/>
      <c r="BF212" s="54"/>
      <c r="BG212" s="54"/>
      <c r="BH212" s="54"/>
    </row>
    <row r="213" spans="1:60">
      <c r="A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c r="AM213" s="54"/>
      <c r="AN213" s="54"/>
      <c r="AO213" s="54"/>
      <c r="AP213" s="54"/>
      <c r="AQ213" s="54"/>
      <c r="AR213" s="54"/>
      <c r="AS213" s="54"/>
      <c r="AT213" s="54"/>
      <c r="AU213" s="54"/>
      <c r="AV213" s="54"/>
      <c r="AW213" s="54"/>
      <c r="AX213" s="54"/>
      <c r="AY213" s="54"/>
      <c r="AZ213" s="54"/>
      <c r="BA213" s="54"/>
      <c r="BB213" s="54"/>
      <c r="BC213" s="54"/>
      <c r="BD213" s="54"/>
      <c r="BE213" s="54"/>
      <c r="BF213" s="54"/>
      <c r="BG213" s="54"/>
      <c r="BH213" s="54"/>
    </row>
    <row r="214" spans="1:60">
      <c r="A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4"/>
      <c r="AN214" s="54"/>
      <c r="AO214" s="54"/>
      <c r="AP214" s="54"/>
      <c r="AQ214" s="54"/>
      <c r="AR214" s="54"/>
      <c r="AS214" s="54"/>
      <c r="AT214" s="54"/>
      <c r="AU214" s="54"/>
      <c r="AV214" s="54"/>
      <c r="AW214" s="54"/>
      <c r="AX214" s="54"/>
      <c r="AY214" s="54"/>
      <c r="AZ214" s="54"/>
      <c r="BA214" s="54"/>
      <c r="BB214" s="54"/>
      <c r="BC214" s="54"/>
      <c r="BD214" s="54"/>
      <c r="BE214" s="54"/>
      <c r="BF214" s="54"/>
      <c r="BG214" s="54"/>
      <c r="BH214" s="54"/>
    </row>
    <row r="215" spans="1:60">
      <c r="A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c r="AH215" s="54"/>
      <c r="AI215" s="54"/>
      <c r="AJ215" s="54"/>
      <c r="AK215" s="54"/>
      <c r="AL215" s="54"/>
      <c r="AM215" s="54"/>
      <c r="AN215" s="54"/>
      <c r="AO215" s="54"/>
      <c r="AP215" s="54"/>
      <c r="AQ215" s="54"/>
      <c r="AR215" s="54"/>
      <c r="AS215" s="54"/>
      <c r="AT215" s="54"/>
      <c r="AU215" s="54"/>
      <c r="AV215" s="54"/>
      <c r="AW215" s="54"/>
      <c r="AX215" s="54"/>
      <c r="AY215" s="54"/>
      <c r="AZ215" s="54"/>
      <c r="BA215" s="54"/>
      <c r="BB215" s="54"/>
      <c r="BC215" s="54"/>
      <c r="BD215" s="54"/>
      <c r="BE215" s="54"/>
      <c r="BF215" s="54"/>
      <c r="BG215" s="54"/>
      <c r="BH215" s="54"/>
    </row>
    <row r="216" spans="1:60">
      <c r="A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c r="AJ216" s="54"/>
      <c r="AK216" s="54"/>
      <c r="AL216" s="54"/>
      <c r="AM216" s="54"/>
      <c r="AN216" s="54"/>
      <c r="AO216" s="54"/>
      <c r="AP216" s="54"/>
      <c r="AQ216" s="54"/>
      <c r="AR216" s="54"/>
      <c r="AS216" s="54"/>
      <c r="AT216" s="54"/>
      <c r="AU216" s="54"/>
      <c r="AV216" s="54"/>
      <c r="AW216" s="54"/>
      <c r="AX216" s="54"/>
      <c r="AY216" s="54"/>
      <c r="AZ216" s="54"/>
      <c r="BA216" s="54"/>
      <c r="BB216" s="54"/>
      <c r="BC216" s="54"/>
      <c r="BD216" s="54"/>
      <c r="BE216" s="54"/>
      <c r="BF216" s="54"/>
      <c r="BG216" s="54"/>
      <c r="BH216" s="54"/>
    </row>
    <row r="217" spans="1:60">
      <c r="A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c r="AH217" s="54"/>
      <c r="AI217" s="54"/>
      <c r="AJ217" s="54"/>
      <c r="AK217" s="54"/>
      <c r="AL217" s="54"/>
      <c r="AM217" s="54"/>
      <c r="AN217" s="54"/>
      <c r="AO217" s="54"/>
      <c r="AP217" s="54"/>
      <c r="AQ217" s="54"/>
      <c r="AR217" s="54"/>
      <c r="AS217" s="54"/>
      <c r="AT217" s="54"/>
      <c r="AU217" s="54"/>
      <c r="AV217" s="54"/>
      <c r="AW217" s="54"/>
      <c r="AX217" s="54"/>
      <c r="AY217" s="54"/>
      <c r="AZ217" s="54"/>
      <c r="BA217" s="54"/>
      <c r="BB217" s="54"/>
      <c r="BC217" s="54"/>
      <c r="BD217" s="54"/>
      <c r="BE217" s="54"/>
      <c r="BF217" s="54"/>
      <c r="BG217" s="54"/>
      <c r="BH217" s="54"/>
    </row>
    <row r="218" spans="1:60">
      <c r="A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c r="AH218" s="54"/>
      <c r="AI218" s="54"/>
      <c r="AJ218" s="54"/>
      <c r="AK218" s="54"/>
      <c r="AL218" s="54"/>
      <c r="AM218" s="54"/>
      <c r="AN218" s="54"/>
      <c r="AO218" s="54"/>
      <c r="AP218" s="54"/>
      <c r="AQ218" s="54"/>
      <c r="AR218" s="54"/>
      <c r="AS218" s="54"/>
      <c r="AT218" s="54"/>
      <c r="AU218" s="54"/>
      <c r="AV218" s="54"/>
      <c r="AW218" s="54"/>
      <c r="AX218" s="54"/>
      <c r="AY218" s="54"/>
      <c r="AZ218" s="54"/>
      <c r="BA218" s="54"/>
      <c r="BB218" s="54"/>
      <c r="BC218" s="54"/>
      <c r="BD218" s="54"/>
      <c r="BE218" s="54"/>
      <c r="BF218" s="54"/>
      <c r="BG218" s="54"/>
      <c r="BH218" s="54"/>
    </row>
    <row r="219" spans="1:60">
      <c r="A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c r="AH219" s="54"/>
      <c r="AI219" s="54"/>
      <c r="AJ219" s="54"/>
      <c r="AK219" s="54"/>
      <c r="AL219" s="54"/>
      <c r="AM219" s="54"/>
      <c r="AN219" s="54"/>
      <c r="AO219" s="54"/>
      <c r="AP219" s="54"/>
      <c r="AQ219" s="54"/>
      <c r="AR219" s="54"/>
      <c r="AS219" s="54"/>
      <c r="AT219" s="54"/>
      <c r="AU219" s="54"/>
      <c r="AV219" s="54"/>
      <c r="AW219" s="54"/>
      <c r="AX219" s="54"/>
      <c r="AY219" s="54"/>
      <c r="AZ219" s="54"/>
      <c r="BA219" s="54"/>
      <c r="BB219" s="54"/>
      <c r="BC219" s="54"/>
      <c r="BD219" s="54"/>
      <c r="BE219" s="54"/>
      <c r="BF219" s="54"/>
      <c r="BG219" s="54"/>
      <c r="BH219" s="54"/>
    </row>
    <row r="220" spans="1:60">
      <c r="A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c r="AH220" s="54"/>
      <c r="AI220" s="54"/>
      <c r="AJ220" s="54"/>
      <c r="AK220" s="54"/>
      <c r="AL220" s="54"/>
      <c r="AM220" s="54"/>
      <c r="AN220" s="54"/>
      <c r="AO220" s="54"/>
      <c r="AP220" s="54"/>
      <c r="AQ220" s="54"/>
      <c r="AR220" s="54"/>
      <c r="AS220" s="54"/>
      <c r="AT220" s="54"/>
      <c r="AU220" s="54"/>
      <c r="AV220" s="54"/>
      <c r="AW220" s="54"/>
      <c r="AX220" s="54"/>
      <c r="AY220" s="54"/>
      <c r="AZ220" s="54"/>
      <c r="BA220" s="54"/>
      <c r="BB220" s="54"/>
      <c r="BC220" s="54"/>
      <c r="BD220" s="54"/>
      <c r="BE220" s="54"/>
      <c r="BF220" s="54"/>
      <c r="BG220" s="54"/>
      <c r="BH220" s="54"/>
    </row>
    <row r="221" spans="1:60">
      <c r="A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54"/>
      <c r="AK221" s="54"/>
      <c r="AL221" s="54"/>
      <c r="AM221" s="54"/>
      <c r="AN221" s="54"/>
      <c r="AO221" s="54"/>
      <c r="AP221" s="54"/>
      <c r="AQ221" s="54"/>
      <c r="AR221" s="54"/>
      <c r="AS221" s="54"/>
      <c r="AT221" s="54"/>
      <c r="AU221" s="54"/>
      <c r="AV221" s="54"/>
      <c r="AW221" s="54"/>
      <c r="AX221" s="54"/>
      <c r="AY221" s="54"/>
      <c r="AZ221" s="54"/>
      <c r="BA221" s="54"/>
      <c r="BB221" s="54"/>
      <c r="BC221" s="54"/>
      <c r="BD221" s="54"/>
      <c r="BE221" s="54"/>
      <c r="BF221" s="54"/>
      <c r="BG221" s="54"/>
      <c r="BH221" s="54"/>
    </row>
    <row r="222" spans="1:60">
      <c r="A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c r="AO222" s="54"/>
      <c r="AP222" s="54"/>
      <c r="AQ222" s="54"/>
      <c r="AR222" s="54"/>
      <c r="AS222" s="54"/>
      <c r="AT222" s="54"/>
      <c r="AU222" s="54"/>
      <c r="AV222" s="54"/>
      <c r="AW222" s="54"/>
      <c r="AX222" s="54"/>
      <c r="AY222" s="54"/>
      <c r="AZ222" s="54"/>
      <c r="BA222" s="54"/>
      <c r="BB222" s="54"/>
      <c r="BC222" s="54"/>
      <c r="BD222" s="54"/>
      <c r="BE222" s="54"/>
      <c r="BF222" s="54"/>
      <c r="BG222" s="54"/>
      <c r="BH222" s="54"/>
    </row>
    <row r="223" spans="1:60">
      <c r="A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c r="AS223" s="54"/>
      <c r="AT223" s="54"/>
      <c r="AU223" s="54"/>
      <c r="AV223" s="54"/>
      <c r="AW223" s="54"/>
      <c r="AX223" s="54"/>
      <c r="AY223" s="54"/>
      <c r="AZ223" s="54"/>
      <c r="BA223" s="54"/>
      <c r="BB223" s="54"/>
      <c r="BC223" s="54"/>
      <c r="BD223" s="54"/>
      <c r="BE223" s="54"/>
      <c r="BF223" s="54"/>
      <c r="BG223" s="54"/>
      <c r="BH223" s="54"/>
    </row>
    <row r="224" spans="1:60">
      <c r="A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c r="AO224" s="54"/>
      <c r="AP224" s="54"/>
      <c r="AQ224" s="54"/>
      <c r="AR224" s="54"/>
      <c r="AS224" s="54"/>
      <c r="AT224" s="54"/>
      <c r="AU224" s="54"/>
      <c r="AV224" s="54"/>
      <c r="AW224" s="54"/>
      <c r="AX224" s="54"/>
      <c r="AY224" s="54"/>
      <c r="AZ224" s="54"/>
      <c r="BA224" s="54"/>
      <c r="BB224" s="54"/>
      <c r="BC224" s="54"/>
      <c r="BD224" s="54"/>
      <c r="BE224" s="54"/>
      <c r="BF224" s="54"/>
      <c r="BG224" s="54"/>
      <c r="BH224" s="54"/>
    </row>
    <row r="225" spans="1:60">
      <c r="A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c r="BF225" s="54"/>
      <c r="BG225" s="54"/>
      <c r="BH225" s="54"/>
    </row>
    <row r="226" spans="1:60">
      <c r="A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c r="BA226" s="54"/>
      <c r="BB226" s="54"/>
      <c r="BC226" s="54"/>
      <c r="BD226" s="54"/>
      <c r="BE226" s="54"/>
      <c r="BF226" s="54"/>
      <c r="BG226" s="54"/>
      <c r="BH226" s="54"/>
    </row>
    <row r="227" spans="1:60">
      <c r="A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c r="AH227" s="54"/>
      <c r="AI227" s="54"/>
      <c r="AJ227" s="54"/>
      <c r="AK227" s="54"/>
      <c r="AL227" s="54"/>
      <c r="AM227" s="54"/>
      <c r="AN227" s="54"/>
      <c r="AO227" s="54"/>
      <c r="AP227" s="54"/>
      <c r="AQ227" s="54"/>
      <c r="AR227" s="54"/>
      <c r="AS227" s="54"/>
      <c r="AT227" s="54"/>
      <c r="AU227" s="54"/>
      <c r="AV227" s="54"/>
      <c r="AW227" s="54"/>
      <c r="AX227" s="54"/>
      <c r="AY227" s="54"/>
      <c r="AZ227" s="54"/>
      <c r="BA227" s="54"/>
      <c r="BB227" s="54"/>
      <c r="BC227" s="54"/>
      <c r="BD227" s="54"/>
      <c r="BE227" s="54"/>
      <c r="BF227" s="54"/>
      <c r="BG227" s="54"/>
      <c r="BH227" s="54"/>
    </row>
    <row r="228" spans="1:60">
      <c r="A228" s="54"/>
      <c r="J228" s="54"/>
      <c r="K228" s="54"/>
      <c r="L228" s="54"/>
      <c r="M228" s="54"/>
      <c r="N228" s="54"/>
      <c r="O228" s="54"/>
      <c r="P228" s="54"/>
      <c r="Q228" s="54"/>
      <c r="R228" s="54"/>
      <c r="S228" s="54"/>
      <c r="T228" s="54"/>
      <c r="U228" s="54"/>
      <c r="V228" s="54"/>
      <c r="W228" s="54"/>
      <c r="X228" s="54"/>
      <c r="Y228" s="54"/>
      <c r="Z228" s="54"/>
      <c r="AA228" s="54"/>
      <c r="AB228" s="54"/>
      <c r="AC228" s="54"/>
      <c r="AD228" s="54"/>
      <c r="AE228" s="54"/>
      <c r="AF228" s="54"/>
      <c r="AG228" s="54"/>
      <c r="AH228" s="54"/>
      <c r="AI228" s="54"/>
      <c r="AJ228" s="54"/>
      <c r="AK228" s="54"/>
      <c r="AL228" s="54"/>
      <c r="AM228" s="54"/>
      <c r="AN228" s="54"/>
      <c r="AO228" s="54"/>
      <c r="AP228" s="54"/>
      <c r="AQ228" s="54"/>
      <c r="AR228" s="54"/>
      <c r="AS228" s="54"/>
      <c r="AT228" s="54"/>
      <c r="AU228" s="54"/>
      <c r="AV228" s="54"/>
      <c r="AW228" s="54"/>
      <c r="AX228" s="54"/>
      <c r="AY228" s="54"/>
      <c r="AZ228" s="54"/>
      <c r="BA228" s="54"/>
      <c r="BB228" s="54"/>
      <c r="BC228" s="54"/>
      <c r="BD228" s="54"/>
      <c r="BE228" s="54"/>
      <c r="BF228" s="54"/>
      <c r="BG228" s="54"/>
      <c r="BH228" s="54"/>
    </row>
    <row r="229" spans="1:60">
      <c r="A229" s="54"/>
      <c r="J229" s="54"/>
      <c r="K229" s="54"/>
      <c r="L229" s="54"/>
      <c r="M229" s="54"/>
      <c r="N229" s="54"/>
      <c r="O229" s="54"/>
      <c r="P229" s="54"/>
      <c r="Q229" s="54"/>
      <c r="R229" s="54"/>
      <c r="S229" s="54"/>
      <c r="T229" s="54"/>
      <c r="U229" s="54"/>
      <c r="V229" s="54"/>
      <c r="W229" s="54"/>
      <c r="X229" s="54"/>
      <c r="Y229" s="54"/>
      <c r="Z229" s="54"/>
      <c r="AA229" s="54"/>
      <c r="AB229" s="54"/>
      <c r="AC229" s="54"/>
      <c r="AD229" s="54"/>
      <c r="AE229" s="54"/>
      <c r="AF229" s="54"/>
      <c r="AG229" s="54"/>
      <c r="AH229" s="54"/>
      <c r="AI229" s="54"/>
      <c r="AJ229" s="54"/>
      <c r="AK229" s="54"/>
      <c r="AL229" s="54"/>
      <c r="AM229" s="54"/>
      <c r="AN229" s="54"/>
      <c r="AO229" s="54"/>
      <c r="AP229" s="54"/>
      <c r="AQ229" s="54"/>
      <c r="AR229" s="54"/>
      <c r="AS229" s="54"/>
      <c r="AT229" s="54"/>
      <c r="AU229" s="54"/>
      <c r="AV229" s="54"/>
      <c r="AW229" s="54"/>
      <c r="AX229" s="54"/>
      <c r="AY229" s="54"/>
      <c r="AZ229" s="54"/>
      <c r="BA229" s="54"/>
      <c r="BB229" s="54"/>
      <c r="BC229" s="54"/>
      <c r="BD229" s="54"/>
      <c r="BE229" s="54"/>
      <c r="BF229" s="54"/>
      <c r="BG229" s="54"/>
      <c r="BH229" s="54"/>
    </row>
    <row r="230" spans="1:60">
      <c r="A230" s="54"/>
      <c r="J230" s="54"/>
      <c r="K230" s="54"/>
      <c r="L230" s="54"/>
      <c r="M230" s="54"/>
      <c r="N230" s="54"/>
      <c r="O230" s="54"/>
      <c r="P230" s="54"/>
      <c r="Q230" s="54"/>
      <c r="R230" s="54"/>
      <c r="S230" s="54"/>
      <c r="T230" s="54"/>
      <c r="U230" s="54"/>
      <c r="V230" s="54"/>
      <c r="W230" s="54"/>
      <c r="X230" s="54"/>
      <c r="Y230" s="54"/>
      <c r="Z230" s="54"/>
      <c r="AA230" s="54"/>
      <c r="AB230" s="54"/>
      <c r="AC230" s="54"/>
      <c r="AD230" s="54"/>
      <c r="AE230" s="54"/>
      <c r="AF230" s="54"/>
      <c r="AG230" s="54"/>
      <c r="AH230" s="54"/>
      <c r="AI230" s="54"/>
      <c r="AJ230" s="54"/>
      <c r="AK230" s="54"/>
      <c r="AL230" s="54"/>
      <c r="AM230" s="54"/>
      <c r="AN230" s="54"/>
      <c r="AO230" s="54"/>
      <c r="AP230" s="54"/>
      <c r="AQ230" s="54"/>
      <c r="AR230" s="54"/>
      <c r="AS230" s="54"/>
      <c r="AT230" s="54"/>
      <c r="AU230" s="54"/>
      <c r="AV230" s="54"/>
      <c r="AW230" s="54"/>
      <c r="AX230" s="54"/>
      <c r="AY230" s="54"/>
      <c r="AZ230" s="54"/>
      <c r="BA230" s="54"/>
      <c r="BB230" s="54"/>
      <c r="BC230" s="54"/>
      <c r="BD230" s="54"/>
      <c r="BE230" s="54"/>
      <c r="BF230" s="54"/>
      <c r="BG230" s="54"/>
      <c r="BH230" s="54"/>
    </row>
    <row r="231" spans="1:60">
      <c r="A231" s="54"/>
      <c r="J231" s="54"/>
      <c r="K231" s="54"/>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4"/>
      <c r="AM231" s="54"/>
      <c r="AN231" s="54"/>
      <c r="AO231" s="54"/>
      <c r="AP231" s="54"/>
      <c r="AQ231" s="54"/>
      <c r="AR231" s="54"/>
      <c r="AS231" s="54"/>
      <c r="AT231" s="54"/>
      <c r="AU231" s="54"/>
      <c r="AV231" s="54"/>
      <c r="AW231" s="54"/>
      <c r="AX231" s="54"/>
      <c r="AY231" s="54"/>
      <c r="AZ231" s="54"/>
      <c r="BA231" s="54"/>
      <c r="BB231" s="54"/>
      <c r="BC231" s="54"/>
      <c r="BD231" s="54"/>
      <c r="BE231" s="54"/>
      <c r="BF231" s="54"/>
      <c r="BG231" s="54"/>
      <c r="BH231" s="54"/>
    </row>
    <row r="232" spans="1:60">
      <c r="A232" s="54"/>
      <c r="J232" s="54"/>
      <c r="K232" s="54"/>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c r="AM232" s="54"/>
      <c r="AN232" s="54"/>
      <c r="AO232" s="54"/>
      <c r="AP232" s="54"/>
      <c r="AQ232" s="54"/>
      <c r="AR232" s="54"/>
      <c r="AS232" s="54"/>
      <c r="AT232" s="54"/>
      <c r="AU232" s="54"/>
      <c r="AV232" s="54"/>
      <c r="AW232" s="54"/>
      <c r="AX232" s="54"/>
      <c r="AY232" s="54"/>
      <c r="AZ232" s="54"/>
      <c r="BA232" s="54"/>
      <c r="BB232" s="54"/>
      <c r="BC232" s="54"/>
      <c r="BD232" s="54"/>
      <c r="BE232" s="54"/>
      <c r="BF232" s="54"/>
      <c r="BG232" s="54"/>
      <c r="BH232" s="54"/>
    </row>
    <row r="233" spans="1:60">
      <c r="A233" s="54"/>
      <c r="J233" s="54"/>
      <c r="K233" s="54"/>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c r="AK233" s="54"/>
      <c r="AL233" s="54"/>
      <c r="AM233" s="54"/>
      <c r="AN233" s="54"/>
      <c r="AO233" s="54"/>
      <c r="AP233" s="54"/>
      <c r="AQ233" s="54"/>
      <c r="AR233" s="54"/>
      <c r="AS233" s="54"/>
      <c r="AT233" s="54"/>
      <c r="AU233" s="54"/>
      <c r="AV233" s="54"/>
      <c r="AW233" s="54"/>
      <c r="AX233" s="54"/>
      <c r="AY233" s="54"/>
      <c r="AZ233" s="54"/>
      <c r="BA233" s="54"/>
      <c r="BB233" s="54"/>
      <c r="BC233" s="54"/>
      <c r="BD233" s="54"/>
      <c r="BE233" s="54"/>
      <c r="BF233" s="54"/>
      <c r="BG233" s="54"/>
      <c r="BH233" s="54"/>
    </row>
    <row r="234" spans="1:60">
      <c r="A234" s="54"/>
      <c r="J234" s="54"/>
      <c r="K234" s="54"/>
      <c r="L234" s="54"/>
      <c r="M234" s="54"/>
      <c r="N234" s="54"/>
      <c r="O234" s="54"/>
      <c r="P234" s="54"/>
      <c r="Q234" s="54"/>
      <c r="R234" s="54"/>
      <c r="S234" s="54"/>
      <c r="T234" s="54"/>
      <c r="U234" s="54"/>
      <c r="V234" s="54"/>
      <c r="W234" s="54"/>
      <c r="X234" s="54"/>
      <c r="Y234" s="54"/>
      <c r="Z234" s="54"/>
      <c r="AA234" s="54"/>
      <c r="AB234" s="54"/>
      <c r="AC234" s="54"/>
      <c r="AD234" s="54"/>
      <c r="AE234" s="54"/>
      <c r="AF234" s="54"/>
      <c r="AG234" s="54"/>
      <c r="AH234" s="54"/>
      <c r="AI234" s="54"/>
      <c r="AJ234" s="54"/>
      <c r="AK234" s="54"/>
      <c r="AL234" s="54"/>
      <c r="AM234" s="54"/>
      <c r="AN234" s="54"/>
      <c r="AO234" s="54"/>
      <c r="AP234" s="54"/>
      <c r="AQ234" s="54"/>
      <c r="AR234" s="54"/>
      <c r="AS234" s="54"/>
      <c r="AT234" s="54"/>
      <c r="AU234" s="54"/>
      <c r="AV234" s="54"/>
      <c r="AW234" s="54"/>
      <c r="AX234" s="54"/>
      <c r="AY234" s="54"/>
      <c r="AZ234" s="54"/>
      <c r="BA234" s="54"/>
      <c r="BB234" s="54"/>
      <c r="BC234" s="54"/>
      <c r="BD234" s="54"/>
      <c r="BE234" s="54"/>
      <c r="BF234" s="54"/>
      <c r="BG234" s="54"/>
      <c r="BH234" s="54"/>
    </row>
    <row r="235" spans="1:60">
      <c r="A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c r="AK235" s="54"/>
      <c r="AL235" s="54"/>
      <c r="AM235" s="54"/>
      <c r="AN235" s="54"/>
      <c r="AO235" s="54"/>
      <c r="AP235" s="54"/>
      <c r="AQ235" s="54"/>
      <c r="AR235" s="54"/>
      <c r="AS235" s="54"/>
      <c r="AT235" s="54"/>
      <c r="AU235" s="54"/>
      <c r="AV235" s="54"/>
      <c r="AW235" s="54"/>
      <c r="AX235" s="54"/>
      <c r="AY235" s="54"/>
      <c r="AZ235" s="54"/>
      <c r="BA235" s="54"/>
      <c r="BB235" s="54"/>
      <c r="BC235" s="54"/>
      <c r="BD235" s="54"/>
      <c r="BE235" s="54"/>
      <c r="BF235" s="54"/>
      <c r="BG235" s="54"/>
      <c r="BH235" s="54"/>
    </row>
    <row r="236" spans="1:60">
      <c r="A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c r="AS236" s="54"/>
      <c r="AT236" s="54"/>
      <c r="AU236" s="54"/>
      <c r="AV236" s="54"/>
      <c r="AW236" s="54"/>
      <c r="AX236" s="54"/>
      <c r="AY236" s="54"/>
      <c r="AZ236" s="54"/>
      <c r="BA236" s="54"/>
      <c r="BB236" s="54"/>
      <c r="BC236" s="54"/>
      <c r="BD236" s="54"/>
      <c r="BE236" s="54"/>
      <c r="BF236" s="54"/>
      <c r="BG236" s="54"/>
      <c r="BH236" s="54"/>
    </row>
    <row r="237" spans="1:60">
      <c r="A237" s="54"/>
      <c r="J237" s="54"/>
      <c r="K237" s="54"/>
      <c r="L237" s="54"/>
      <c r="M237" s="54"/>
      <c r="N237" s="54"/>
      <c r="O237" s="54"/>
      <c r="P237" s="54"/>
      <c r="Q237" s="54"/>
      <c r="R237" s="54"/>
      <c r="S237" s="54"/>
      <c r="T237" s="54"/>
      <c r="U237" s="54"/>
      <c r="V237" s="54"/>
      <c r="W237" s="54"/>
      <c r="X237" s="54"/>
      <c r="Y237" s="54"/>
      <c r="Z237" s="54"/>
      <c r="AA237" s="54"/>
      <c r="AB237" s="54"/>
      <c r="AC237" s="54"/>
      <c r="AD237" s="54"/>
      <c r="AE237" s="54"/>
      <c r="AF237" s="54"/>
      <c r="AG237" s="54"/>
      <c r="AH237" s="54"/>
      <c r="AI237" s="54"/>
      <c r="AJ237" s="54"/>
      <c r="AK237" s="54"/>
      <c r="AL237" s="54"/>
      <c r="AM237" s="54"/>
      <c r="AN237" s="54"/>
      <c r="AO237" s="54"/>
      <c r="AP237" s="54"/>
      <c r="AQ237" s="54"/>
      <c r="AR237" s="54"/>
      <c r="AS237" s="54"/>
      <c r="AT237" s="54"/>
      <c r="AU237" s="54"/>
      <c r="AV237" s="54"/>
      <c r="AW237" s="54"/>
      <c r="AX237" s="54"/>
      <c r="AY237" s="54"/>
      <c r="AZ237" s="54"/>
      <c r="BA237" s="54"/>
      <c r="BB237" s="54"/>
      <c r="BC237" s="54"/>
      <c r="BD237" s="54"/>
      <c r="BE237" s="54"/>
      <c r="BF237" s="54"/>
      <c r="BG237" s="54"/>
      <c r="BH237" s="54"/>
    </row>
    <row r="238" spans="1:60">
      <c r="A238" s="54"/>
      <c r="J238" s="54"/>
      <c r="K238" s="54"/>
      <c r="L238" s="54"/>
      <c r="M238" s="54"/>
      <c r="N238" s="54"/>
      <c r="O238" s="54"/>
      <c r="P238" s="54"/>
      <c r="Q238" s="54"/>
      <c r="R238" s="54"/>
      <c r="S238" s="54"/>
      <c r="T238" s="54"/>
      <c r="U238" s="54"/>
      <c r="V238" s="54"/>
      <c r="W238" s="54"/>
      <c r="X238" s="54"/>
      <c r="Y238" s="54"/>
      <c r="Z238" s="54"/>
      <c r="AA238" s="54"/>
      <c r="AB238" s="54"/>
      <c r="AC238" s="54"/>
      <c r="AD238" s="54"/>
      <c r="AE238" s="54"/>
      <c r="AF238" s="54"/>
      <c r="AG238" s="54"/>
      <c r="AH238" s="54"/>
      <c r="AI238" s="54"/>
      <c r="AJ238" s="54"/>
      <c r="AK238" s="54"/>
      <c r="AL238" s="54"/>
      <c r="AM238" s="54"/>
      <c r="AN238" s="54"/>
      <c r="AO238" s="54"/>
      <c r="AP238" s="54"/>
      <c r="AQ238" s="54"/>
      <c r="AR238" s="54"/>
      <c r="AS238" s="54"/>
      <c r="AT238" s="54"/>
      <c r="AU238" s="54"/>
      <c r="AV238" s="54"/>
      <c r="AW238" s="54"/>
      <c r="AX238" s="54"/>
      <c r="AY238" s="54"/>
      <c r="AZ238" s="54"/>
      <c r="BA238" s="54"/>
      <c r="BB238" s="54"/>
      <c r="BC238" s="54"/>
      <c r="BD238" s="54"/>
      <c r="BE238" s="54"/>
      <c r="BF238" s="54"/>
      <c r="BG238" s="54"/>
      <c r="BH238" s="54"/>
    </row>
    <row r="239" spans="1:60">
      <c r="A239" s="54"/>
      <c r="J239" s="54"/>
      <c r="K239" s="54"/>
      <c r="L239" s="54"/>
      <c r="M239" s="54"/>
      <c r="N239" s="54"/>
      <c r="O239" s="54"/>
      <c r="P239" s="54"/>
      <c r="Q239" s="54"/>
      <c r="R239" s="54"/>
      <c r="S239" s="54"/>
      <c r="T239" s="54"/>
      <c r="U239" s="54"/>
      <c r="V239" s="54"/>
      <c r="W239" s="54"/>
      <c r="X239" s="54"/>
      <c r="Y239" s="54"/>
      <c r="Z239" s="54"/>
      <c r="AA239" s="54"/>
      <c r="AB239" s="54"/>
      <c r="AC239" s="54"/>
      <c r="AD239" s="54"/>
      <c r="AE239" s="54"/>
      <c r="AF239" s="54"/>
      <c r="AG239" s="54"/>
      <c r="AH239" s="54"/>
      <c r="AI239" s="54"/>
      <c r="AJ239" s="54"/>
      <c r="AK239" s="54"/>
      <c r="AL239" s="54"/>
      <c r="AM239" s="54"/>
      <c r="AN239" s="54"/>
      <c r="AO239" s="54"/>
      <c r="AP239" s="54"/>
      <c r="AQ239" s="54"/>
      <c r="AR239" s="54"/>
      <c r="AS239" s="54"/>
      <c r="AT239" s="54"/>
      <c r="AU239" s="54"/>
      <c r="AV239" s="54"/>
      <c r="AW239" s="54"/>
      <c r="AX239" s="54"/>
      <c r="AY239" s="54"/>
      <c r="AZ239" s="54"/>
      <c r="BA239" s="54"/>
      <c r="BB239" s="54"/>
      <c r="BC239" s="54"/>
      <c r="BD239" s="54"/>
      <c r="BE239" s="54"/>
      <c r="BF239" s="54"/>
      <c r="BG239" s="54"/>
      <c r="BH239" s="54"/>
    </row>
    <row r="240" spans="1:60">
      <c r="A240" s="54"/>
      <c r="J240" s="54"/>
      <c r="K240" s="54"/>
      <c r="L240" s="54"/>
      <c r="M240" s="54"/>
      <c r="N240" s="54"/>
      <c r="O240" s="54"/>
      <c r="P240" s="54"/>
      <c r="Q240" s="54"/>
      <c r="R240" s="54"/>
      <c r="S240" s="54"/>
      <c r="T240" s="54"/>
      <c r="U240" s="54"/>
      <c r="V240" s="54"/>
      <c r="W240" s="54"/>
      <c r="X240" s="54"/>
      <c r="Y240" s="54"/>
      <c r="Z240" s="54"/>
      <c r="AA240" s="54"/>
      <c r="AB240" s="54"/>
      <c r="AC240" s="54"/>
      <c r="AD240" s="54"/>
      <c r="AE240" s="54"/>
      <c r="AF240" s="54"/>
      <c r="AG240" s="54"/>
      <c r="AH240" s="54"/>
      <c r="AI240" s="54"/>
      <c r="AJ240" s="54"/>
      <c r="AK240" s="54"/>
      <c r="AL240" s="54"/>
      <c r="AM240" s="54"/>
      <c r="AN240" s="54"/>
      <c r="AO240" s="54"/>
      <c r="AP240" s="54"/>
      <c r="AQ240" s="54"/>
      <c r="AR240" s="54"/>
      <c r="AS240" s="54"/>
      <c r="AT240" s="54"/>
      <c r="AU240" s="54"/>
      <c r="AV240" s="54"/>
      <c r="AW240" s="54"/>
      <c r="AX240" s="54"/>
      <c r="AY240" s="54"/>
      <c r="AZ240" s="54"/>
      <c r="BA240" s="54"/>
      <c r="BB240" s="54"/>
      <c r="BC240" s="54"/>
      <c r="BD240" s="54"/>
      <c r="BE240" s="54"/>
      <c r="BF240" s="54"/>
      <c r="BG240" s="54"/>
      <c r="BH240" s="54"/>
    </row>
    <row r="241" spans="1:60">
      <c r="A241" s="54"/>
      <c r="J241" s="54"/>
      <c r="K241" s="54"/>
      <c r="L241" s="54"/>
      <c r="M241" s="54"/>
      <c r="N241" s="54"/>
      <c r="O241" s="54"/>
      <c r="P241" s="54"/>
      <c r="Q241" s="54"/>
      <c r="R241" s="54"/>
      <c r="S241" s="54"/>
      <c r="T241" s="54"/>
      <c r="U241" s="54"/>
      <c r="V241" s="54"/>
      <c r="W241" s="54"/>
      <c r="X241" s="54"/>
      <c r="Y241" s="54"/>
      <c r="Z241" s="54"/>
      <c r="AA241" s="54"/>
      <c r="AB241" s="54"/>
      <c r="AC241" s="54"/>
      <c r="AD241" s="54"/>
      <c r="AE241" s="54"/>
      <c r="AF241" s="54"/>
      <c r="AG241" s="54"/>
      <c r="AH241" s="54"/>
      <c r="AI241" s="54"/>
      <c r="AJ241" s="54"/>
      <c r="AK241" s="54"/>
      <c r="AL241" s="54"/>
      <c r="AM241" s="54"/>
      <c r="AN241" s="54"/>
      <c r="AO241" s="54"/>
      <c r="AP241" s="54"/>
      <c r="AQ241" s="54"/>
      <c r="AR241" s="54"/>
      <c r="AS241" s="54"/>
      <c r="AT241" s="54"/>
      <c r="AU241" s="54"/>
      <c r="AV241" s="54"/>
      <c r="AW241" s="54"/>
      <c r="AX241" s="54"/>
      <c r="AY241" s="54"/>
      <c r="AZ241" s="54"/>
      <c r="BA241" s="54"/>
      <c r="BB241" s="54"/>
      <c r="BC241" s="54"/>
      <c r="BD241" s="54"/>
      <c r="BE241" s="54"/>
      <c r="BF241" s="54"/>
      <c r="BG241" s="54"/>
      <c r="BH241" s="54"/>
    </row>
    <row r="242" spans="1:60">
      <c r="A242" s="54"/>
      <c r="J242" s="54"/>
      <c r="K242" s="54"/>
      <c r="L242" s="54"/>
      <c r="M242" s="54"/>
      <c r="N242" s="54"/>
      <c r="O242" s="54"/>
      <c r="P242" s="54"/>
      <c r="Q242" s="54"/>
      <c r="R242" s="54"/>
      <c r="S242" s="54"/>
      <c r="T242" s="54"/>
      <c r="U242" s="54"/>
      <c r="V242" s="54"/>
      <c r="W242" s="54"/>
      <c r="X242" s="54"/>
      <c r="Y242" s="54"/>
      <c r="Z242" s="54"/>
      <c r="AA242" s="54"/>
      <c r="AB242" s="54"/>
      <c r="AC242" s="54"/>
      <c r="AD242" s="54"/>
      <c r="AE242" s="54"/>
      <c r="AF242" s="54"/>
      <c r="AG242" s="54"/>
      <c r="AH242" s="54"/>
      <c r="AI242" s="54"/>
      <c r="AJ242" s="54"/>
      <c r="AK242" s="54"/>
      <c r="AL242" s="54"/>
      <c r="AM242" s="54"/>
      <c r="AN242" s="54"/>
      <c r="AO242" s="54"/>
      <c r="AP242" s="54"/>
      <c r="AQ242" s="54"/>
      <c r="AR242" s="54"/>
      <c r="AS242" s="54"/>
      <c r="AT242" s="54"/>
      <c r="AU242" s="54"/>
      <c r="AV242" s="54"/>
      <c r="AW242" s="54"/>
      <c r="AX242" s="54"/>
      <c r="AY242" s="54"/>
      <c r="AZ242" s="54"/>
      <c r="BA242" s="54"/>
      <c r="BB242" s="54"/>
      <c r="BC242" s="54"/>
      <c r="BD242" s="54"/>
      <c r="BE242" s="54"/>
      <c r="BF242" s="54"/>
      <c r="BG242" s="54"/>
      <c r="BH242" s="54"/>
    </row>
    <row r="243" spans="1:60">
      <c r="A243" s="54"/>
      <c r="J243" s="54"/>
      <c r="K243" s="54"/>
      <c r="L243" s="54"/>
      <c r="M243" s="54"/>
      <c r="N243" s="54"/>
      <c r="O243" s="54"/>
      <c r="P243" s="54"/>
      <c r="Q243" s="54"/>
      <c r="R243" s="54"/>
      <c r="S243" s="54"/>
      <c r="T243" s="54"/>
      <c r="U243" s="54"/>
      <c r="V243" s="54"/>
      <c r="W243" s="54"/>
      <c r="X243" s="54"/>
      <c r="Y243" s="54"/>
      <c r="Z243" s="54"/>
      <c r="AA243" s="54"/>
      <c r="AB243" s="54"/>
      <c r="AC243" s="54"/>
      <c r="AD243" s="54"/>
      <c r="AE243" s="54"/>
      <c r="AF243" s="54"/>
      <c r="AG243" s="54"/>
      <c r="AH243" s="54"/>
      <c r="AI243" s="54"/>
      <c r="AJ243" s="54"/>
      <c r="AK243" s="54"/>
      <c r="AL243" s="54"/>
      <c r="AM243" s="54"/>
      <c r="AN243" s="54"/>
      <c r="AO243" s="54"/>
      <c r="AP243" s="54"/>
      <c r="AQ243" s="54"/>
      <c r="AR243" s="54"/>
      <c r="AS243" s="54"/>
      <c r="AT243" s="54"/>
      <c r="AU243" s="54"/>
      <c r="AV243" s="54"/>
      <c r="AW243" s="54"/>
      <c r="AX243" s="54"/>
      <c r="AY243" s="54"/>
      <c r="AZ243" s="54"/>
      <c r="BA243" s="54"/>
      <c r="BB243" s="54"/>
      <c r="BC243" s="54"/>
      <c r="BD243" s="54"/>
      <c r="BE243" s="54"/>
      <c r="BF243" s="54"/>
      <c r="BG243" s="54"/>
      <c r="BH243" s="54"/>
    </row>
    <row r="244" spans="1:60">
      <c r="A244" s="54"/>
      <c r="J244" s="54"/>
      <c r="K244" s="54"/>
      <c r="L244" s="54"/>
      <c r="M244" s="54"/>
      <c r="N244" s="54"/>
      <c r="O244" s="54"/>
      <c r="P244" s="54"/>
      <c r="Q244" s="54"/>
      <c r="R244" s="54"/>
      <c r="S244" s="54"/>
      <c r="T244" s="54"/>
      <c r="U244" s="54"/>
      <c r="V244" s="54"/>
      <c r="W244" s="54"/>
      <c r="X244" s="54"/>
      <c r="Y244" s="54"/>
      <c r="Z244" s="54"/>
      <c r="AA244" s="54"/>
      <c r="AB244" s="54"/>
      <c r="AC244" s="54"/>
      <c r="AD244" s="54"/>
      <c r="AE244" s="54"/>
      <c r="AF244" s="54"/>
      <c r="AG244" s="54"/>
      <c r="AH244" s="54"/>
      <c r="AI244" s="54"/>
      <c r="AJ244" s="54"/>
      <c r="AK244" s="54"/>
      <c r="AL244" s="54"/>
      <c r="AM244" s="54"/>
      <c r="AN244" s="54"/>
      <c r="AO244" s="54"/>
      <c r="AP244" s="54"/>
      <c r="AQ244" s="54"/>
      <c r="AR244" s="54"/>
      <c r="AS244" s="54"/>
      <c r="AT244" s="54"/>
      <c r="AU244" s="54"/>
      <c r="AV244" s="54"/>
      <c r="AW244" s="54"/>
      <c r="AX244" s="54"/>
      <c r="AY244" s="54"/>
      <c r="AZ244" s="54"/>
      <c r="BA244" s="54"/>
      <c r="BB244" s="54"/>
      <c r="BC244" s="54"/>
      <c r="BD244" s="54"/>
      <c r="BE244" s="54"/>
      <c r="BF244" s="54"/>
      <c r="BG244" s="54"/>
      <c r="BH244" s="54"/>
    </row>
    <row r="245" spans="1:60">
      <c r="A245" s="54"/>
    </row>
    <row r="246" spans="1:60">
      <c r="A246" s="54"/>
    </row>
    <row r="247" spans="1:60">
      <c r="A247" s="54"/>
    </row>
    <row r="248" spans="1:60">
      <c r="A248" s="54"/>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I18" sqref="I18"/>
    </sheetView>
  </sheetViews>
  <sheetFormatPr defaultColWidth="11.5703125" defaultRowHeight="14.25"/>
  <cols>
    <col min="1" max="1" width="11.5703125" style="122"/>
    <col min="2" max="2" width="24.140625" style="122" customWidth="1"/>
    <col min="3" max="3" width="70.140625" style="122" customWidth="1"/>
    <col min="4" max="4" width="42.42578125" style="122" customWidth="1"/>
    <col min="5" max="16384" width="11.5703125" style="122"/>
  </cols>
  <sheetData>
    <row r="1" spans="1:37" ht="15">
      <c r="B1" s="427"/>
      <c r="C1" s="430" t="s">
        <v>0</v>
      </c>
      <c r="D1" s="112" t="s">
        <v>1</v>
      </c>
    </row>
    <row r="2" spans="1:37" ht="15">
      <c r="B2" s="428"/>
      <c r="C2" s="431"/>
      <c r="D2" s="112" t="s">
        <v>2</v>
      </c>
    </row>
    <row r="3" spans="1:37" ht="15">
      <c r="B3" s="428"/>
      <c r="C3" s="431"/>
      <c r="D3" s="112" t="s">
        <v>139</v>
      </c>
    </row>
    <row r="4" spans="1:37" ht="15">
      <c r="B4" s="429"/>
      <c r="C4" s="432"/>
      <c r="D4" s="112" t="s">
        <v>140</v>
      </c>
    </row>
    <row r="5" spans="1:37" ht="23.25">
      <c r="A5" s="123"/>
      <c r="B5" s="426" t="s">
        <v>141</v>
      </c>
      <c r="C5" s="426"/>
      <c r="D5" s="426"/>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row>
    <row r="6" spans="1:37">
      <c r="A6" s="123"/>
      <c r="B6" s="124"/>
      <c r="C6" s="124"/>
      <c r="D6" s="124"/>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row>
    <row r="7" spans="1:37" ht="18">
      <c r="A7" s="123"/>
      <c r="B7" s="142"/>
      <c r="C7" s="143" t="s">
        <v>142</v>
      </c>
      <c r="D7" s="143" t="s">
        <v>123</v>
      </c>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row>
    <row r="8" spans="1:37" ht="36">
      <c r="A8" s="123"/>
      <c r="B8" s="144" t="s">
        <v>143</v>
      </c>
      <c r="C8" s="145" t="s">
        <v>144</v>
      </c>
      <c r="D8" s="146">
        <v>0.2</v>
      </c>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row>
    <row r="9" spans="1:37" ht="36">
      <c r="A9" s="123"/>
      <c r="B9" s="147" t="s">
        <v>145</v>
      </c>
      <c r="C9" s="145" t="s">
        <v>146</v>
      </c>
      <c r="D9" s="146">
        <v>0.4</v>
      </c>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row>
    <row r="10" spans="1:37" ht="36">
      <c r="A10" s="123"/>
      <c r="B10" s="148" t="s">
        <v>147</v>
      </c>
      <c r="C10" s="145" t="s">
        <v>148</v>
      </c>
      <c r="D10" s="146">
        <v>0.6</v>
      </c>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row>
    <row r="11" spans="1:37" ht="36">
      <c r="A11" s="123"/>
      <c r="B11" s="149" t="s">
        <v>149</v>
      </c>
      <c r="C11" s="145" t="s">
        <v>150</v>
      </c>
      <c r="D11" s="146">
        <v>0.8</v>
      </c>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row>
    <row r="12" spans="1:37" ht="36">
      <c r="A12" s="123"/>
      <c r="B12" s="150" t="s">
        <v>151</v>
      </c>
      <c r="C12" s="145" t="s">
        <v>152</v>
      </c>
      <c r="D12" s="146">
        <v>1</v>
      </c>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row>
    <row r="13" spans="1:37">
      <c r="A13" s="123"/>
      <c r="B13" s="133"/>
      <c r="C13" s="133"/>
      <c r="D13" s="13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row>
    <row r="14" spans="1:37" ht="15">
      <c r="A14" s="123"/>
      <c r="B14" s="141"/>
      <c r="C14" s="133"/>
      <c r="D14" s="13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row>
    <row r="15" spans="1:37">
      <c r="A15" s="123"/>
      <c r="B15" s="133"/>
      <c r="C15" s="133"/>
      <c r="D15" s="13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row>
    <row r="16" spans="1:37">
      <c r="A16" s="123"/>
      <c r="B16" s="133"/>
      <c r="C16" s="133"/>
      <c r="D16" s="13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row>
    <row r="17" spans="1:37">
      <c r="A17" s="123"/>
      <c r="B17" s="133"/>
      <c r="C17" s="133"/>
      <c r="D17" s="13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row>
    <row r="18" spans="1:37">
      <c r="A18" s="123"/>
      <c r="B18" s="133"/>
      <c r="C18" s="133"/>
      <c r="D18" s="13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row>
    <row r="19" spans="1:37">
      <c r="A19" s="123"/>
      <c r="B19" s="133"/>
      <c r="C19" s="133"/>
      <c r="D19" s="13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row>
    <row r="20" spans="1:37">
      <c r="A20" s="123"/>
      <c r="B20" s="133"/>
      <c r="C20" s="133"/>
      <c r="D20" s="13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row>
    <row r="21" spans="1:37">
      <c r="A21" s="123"/>
      <c r="B21" s="133"/>
      <c r="C21" s="133"/>
      <c r="D21" s="13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row>
    <row r="22" spans="1:37">
      <c r="A22" s="123"/>
      <c r="B22" s="133"/>
      <c r="C22" s="133"/>
      <c r="D22" s="13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row>
    <row r="23" spans="1:37">
      <c r="A23" s="123"/>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row>
    <row r="24" spans="1:37">
      <c r="A24" s="123"/>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row>
    <row r="25" spans="1:37">
      <c r="A25" s="123"/>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row>
    <row r="26" spans="1:37">
      <c r="A26" s="123"/>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row>
    <row r="27" spans="1:37">
      <c r="A27" s="123"/>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row>
    <row r="28" spans="1:37">
      <c r="A28" s="123"/>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row>
    <row r="29" spans="1:37">
      <c r="A29" s="123"/>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row>
    <row r="30" spans="1:37">
      <c r="A30" s="123"/>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row>
    <row r="31" spans="1:37">
      <c r="A31" s="123"/>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row>
    <row r="32" spans="1:37">
      <c r="A32" s="123"/>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row>
    <row r="33" spans="1:37">
      <c r="A33" s="123"/>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row>
    <row r="34" spans="1:37">
      <c r="A34" s="123"/>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7">
      <c r="A35" s="123"/>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7">
      <c r="A36" s="123"/>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row>
    <row r="37" spans="1:37">
      <c r="A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row>
    <row r="38" spans="1:37">
      <c r="A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row>
    <row r="39" spans="1:37">
      <c r="A39" s="123"/>
    </row>
    <row r="40" spans="1:37">
      <c r="A40" s="123"/>
    </row>
    <row r="41" spans="1:37">
      <c r="A41" s="123"/>
    </row>
    <row r="42" spans="1:37">
      <c r="A42" s="123"/>
    </row>
    <row r="43" spans="1:37">
      <c r="A43" s="123"/>
    </row>
    <row r="44" spans="1:37">
      <c r="A44" s="123"/>
    </row>
    <row r="45" spans="1:37">
      <c r="A45" s="123"/>
    </row>
    <row r="46" spans="1:37">
      <c r="A46" s="123"/>
    </row>
    <row r="47" spans="1:37">
      <c r="A47" s="123"/>
    </row>
    <row r="48" spans="1:37">
      <c r="A48" s="123"/>
    </row>
    <row r="49" spans="1:1">
      <c r="A49" s="123"/>
    </row>
    <row r="50" spans="1:1">
      <c r="A50" s="123"/>
    </row>
    <row r="51" spans="1:1">
      <c r="A51" s="123"/>
    </row>
    <row r="52" spans="1:1">
      <c r="A52" s="123"/>
    </row>
    <row r="53" spans="1:1">
      <c r="A53" s="123"/>
    </row>
    <row r="54" spans="1:1">
      <c r="A54" s="123"/>
    </row>
    <row r="55" spans="1:1">
      <c r="A55" s="123"/>
    </row>
    <row r="56" spans="1:1">
      <c r="A56" s="123"/>
    </row>
    <row r="57" spans="1:1">
      <c r="A57" s="123"/>
    </row>
    <row r="58" spans="1:1">
      <c r="A58" s="123"/>
    </row>
    <row r="59" spans="1:1">
      <c r="A59" s="123"/>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7" sqref="F7"/>
    </sheetView>
  </sheetViews>
  <sheetFormatPr defaultColWidth="11.5703125" defaultRowHeight="14.25"/>
  <cols>
    <col min="1" max="1" width="11.5703125" style="122"/>
    <col min="2" max="2" width="40.42578125" style="122" customWidth="1"/>
    <col min="3" max="3" width="27.85546875" style="122" customWidth="1"/>
    <col min="4" max="4" width="43.7109375" style="122" customWidth="1"/>
    <col min="5" max="5" width="55.5703125" style="122" customWidth="1"/>
    <col min="6" max="6" width="144.7109375" style="122" bestFit="1" customWidth="1"/>
    <col min="7" max="16384" width="11.5703125" style="122"/>
  </cols>
  <sheetData>
    <row r="1" spans="1:22" ht="26.25" customHeight="1">
      <c r="B1" s="440"/>
      <c r="C1" s="441" t="s">
        <v>0</v>
      </c>
      <c r="D1" s="442"/>
      <c r="E1" s="112" t="s">
        <v>1</v>
      </c>
    </row>
    <row r="2" spans="1:22" ht="26.25" customHeight="1">
      <c r="B2" s="440"/>
      <c r="C2" s="443"/>
      <c r="D2" s="444"/>
      <c r="E2" s="112" t="s">
        <v>2</v>
      </c>
    </row>
    <row r="3" spans="1:22" ht="26.25" customHeight="1">
      <c r="B3" s="440"/>
      <c r="C3" s="443"/>
      <c r="D3" s="444"/>
      <c r="E3" s="112" t="s">
        <v>139</v>
      </c>
    </row>
    <row r="4" spans="1:22" ht="28.5" customHeight="1">
      <c r="B4" s="440"/>
      <c r="C4" s="445"/>
      <c r="D4" s="446"/>
      <c r="E4" s="112" t="s">
        <v>153</v>
      </c>
    </row>
    <row r="5" spans="1:22" ht="33.75">
      <c r="A5" s="123"/>
      <c r="B5" s="439" t="s">
        <v>154</v>
      </c>
      <c r="C5" s="439"/>
      <c r="D5" s="439"/>
      <c r="E5" s="439"/>
      <c r="F5" s="123"/>
      <c r="G5" s="123"/>
      <c r="H5" s="123"/>
      <c r="I5" s="123"/>
      <c r="J5" s="123"/>
      <c r="K5" s="123"/>
      <c r="L5" s="123"/>
      <c r="M5" s="123"/>
      <c r="N5" s="123"/>
      <c r="O5" s="123"/>
      <c r="P5" s="123"/>
      <c r="Q5" s="123"/>
      <c r="R5" s="123"/>
      <c r="S5" s="123"/>
      <c r="T5" s="123"/>
      <c r="U5" s="123"/>
      <c r="V5" s="123"/>
    </row>
    <row r="6" spans="1:22">
      <c r="A6" s="123"/>
      <c r="B6" s="124"/>
      <c r="C6" s="124"/>
      <c r="D6" s="124"/>
      <c r="E6" s="124"/>
      <c r="F6" s="123"/>
      <c r="G6" s="123"/>
      <c r="H6" s="123"/>
      <c r="I6" s="123"/>
      <c r="J6" s="123"/>
      <c r="K6" s="123"/>
      <c r="L6" s="123"/>
      <c r="M6" s="123"/>
      <c r="N6" s="123"/>
      <c r="O6" s="123"/>
      <c r="P6" s="123"/>
      <c r="Q6" s="123"/>
      <c r="R6" s="123"/>
      <c r="S6" s="123"/>
      <c r="T6" s="123"/>
      <c r="U6" s="123"/>
      <c r="V6" s="123"/>
    </row>
    <row r="7" spans="1:22" ht="30" customHeight="1">
      <c r="A7" s="123"/>
      <c r="B7" s="113"/>
      <c r="C7" s="436" t="s">
        <v>155</v>
      </c>
      <c r="D7" s="437"/>
      <c r="E7" s="438"/>
      <c r="F7" s="123"/>
      <c r="G7" s="123"/>
      <c r="H7" s="123"/>
      <c r="I7" s="123"/>
      <c r="J7" s="123"/>
      <c r="K7" s="123"/>
      <c r="L7" s="123"/>
      <c r="M7" s="123"/>
      <c r="N7" s="123"/>
      <c r="O7" s="123"/>
      <c r="P7" s="123"/>
      <c r="Q7" s="123"/>
      <c r="R7" s="123"/>
      <c r="S7" s="123"/>
      <c r="T7" s="123"/>
      <c r="U7" s="123"/>
      <c r="V7" s="123"/>
    </row>
    <row r="8" spans="1:22" ht="88.5" customHeight="1">
      <c r="A8" s="125" t="s">
        <v>156</v>
      </c>
      <c r="B8" s="126" t="s">
        <v>157</v>
      </c>
      <c r="C8" s="433" t="s">
        <v>158</v>
      </c>
      <c r="D8" s="434"/>
      <c r="E8" s="435"/>
      <c r="F8" s="123"/>
      <c r="G8" s="123"/>
      <c r="H8" s="123"/>
      <c r="I8" s="123"/>
      <c r="J8" s="123"/>
      <c r="K8" s="123"/>
      <c r="L8" s="123"/>
      <c r="M8" s="123"/>
      <c r="N8" s="123"/>
      <c r="O8" s="123"/>
      <c r="P8" s="123"/>
      <c r="Q8" s="123"/>
      <c r="R8" s="123"/>
      <c r="S8" s="123"/>
      <c r="T8" s="123"/>
      <c r="U8" s="123"/>
      <c r="V8" s="123"/>
    </row>
    <row r="9" spans="1:22" ht="75.75" customHeight="1">
      <c r="A9" s="125" t="s">
        <v>159</v>
      </c>
      <c r="B9" s="127" t="s">
        <v>160</v>
      </c>
      <c r="C9" s="433" t="s">
        <v>161</v>
      </c>
      <c r="D9" s="434"/>
      <c r="E9" s="435"/>
      <c r="F9" s="123"/>
      <c r="G9" s="123"/>
      <c r="H9" s="123"/>
      <c r="I9" s="123"/>
      <c r="J9" s="123"/>
      <c r="K9" s="123"/>
      <c r="L9" s="123"/>
      <c r="M9" s="123"/>
      <c r="N9" s="123"/>
      <c r="O9" s="123"/>
      <c r="P9" s="123"/>
      <c r="Q9" s="123"/>
      <c r="R9" s="123"/>
      <c r="S9" s="123"/>
      <c r="T9" s="123"/>
      <c r="U9" s="123"/>
      <c r="V9" s="123"/>
    </row>
    <row r="10" spans="1:22" ht="78.75" customHeight="1">
      <c r="A10" s="125" t="s">
        <v>129</v>
      </c>
      <c r="B10" s="128" t="s">
        <v>162</v>
      </c>
      <c r="C10" s="433" t="s">
        <v>163</v>
      </c>
      <c r="D10" s="434"/>
      <c r="E10" s="435"/>
      <c r="F10" s="123"/>
      <c r="G10" s="123"/>
      <c r="H10" s="123"/>
      <c r="I10" s="123"/>
      <c r="J10" s="123"/>
      <c r="K10" s="123"/>
      <c r="L10" s="123"/>
      <c r="M10" s="123"/>
      <c r="N10" s="123"/>
      <c r="O10" s="123"/>
      <c r="P10" s="123"/>
      <c r="Q10" s="123"/>
      <c r="R10" s="123"/>
      <c r="S10" s="123"/>
      <c r="T10" s="123"/>
      <c r="U10" s="123"/>
      <c r="V10" s="123"/>
    </row>
    <row r="11" spans="1:22" ht="78.75" customHeight="1">
      <c r="A11" s="125" t="s">
        <v>164</v>
      </c>
      <c r="B11" s="129" t="s">
        <v>165</v>
      </c>
      <c r="C11" s="433" t="s">
        <v>166</v>
      </c>
      <c r="D11" s="434"/>
      <c r="E11" s="435"/>
      <c r="F11" s="123"/>
      <c r="G11" s="123"/>
      <c r="H11" s="123"/>
      <c r="I11" s="123"/>
      <c r="J11" s="123"/>
      <c r="K11" s="123"/>
      <c r="L11" s="123"/>
      <c r="M11" s="123"/>
      <c r="N11" s="123"/>
      <c r="O11" s="123"/>
      <c r="P11" s="123"/>
      <c r="Q11" s="123"/>
      <c r="R11" s="123"/>
      <c r="S11" s="123"/>
      <c r="T11" s="123"/>
      <c r="U11" s="123"/>
      <c r="V11" s="123"/>
    </row>
    <row r="12" spans="1:22" ht="85.5" customHeight="1">
      <c r="A12" s="125" t="s">
        <v>167</v>
      </c>
      <c r="B12" s="130" t="s">
        <v>168</v>
      </c>
      <c r="C12" s="433" t="s">
        <v>169</v>
      </c>
      <c r="D12" s="434"/>
      <c r="E12" s="435"/>
      <c r="F12" s="123"/>
      <c r="G12" s="123"/>
      <c r="H12" s="123"/>
      <c r="I12" s="123"/>
      <c r="J12" s="123"/>
      <c r="K12" s="123"/>
      <c r="L12" s="123"/>
      <c r="M12" s="123"/>
      <c r="N12" s="123"/>
      <c r="O12" s="123"/>
      <c r="P12" s="123"/>
      <c r="Q12" s="123"/>
      <c r="R12" s="123"/>
      <c r="S12" s="123"/>
      <c r="T12" s="123"/>
      <c r="U12" s="123"/>
      <c r="V12" s="123"/>
    </row>
    <row r="13" spans="1:22" ht="20.25">
      <c r="A13" s="125"/>
      <c r="B13" s="125"/>
      <c r="C13" s="131"/>
      <c r="D13" s="131"/>
      <c r="E13" s="131"/>
      <c r="F13" s="123"/>
      <c r="G13" s="123"/>
      <c r="H13" s="123"/>
      <c r="I13" s="123"/>
      <c r="J13" s="123"/>
      <c r="K13" s="123"/>
      <c r="L13" s="123"/>
      <c r="M13" s="123"/>
      <c r="N13" s="123"/>
      <c r="O13" s="123"/>
      <c r="P13" s="123"/>
      <c r="Q13" s="123"/>
      <c r="R13" s="123"/>
      <c r="S13" s="123"/>
      <c r="T13" s="123"/>
      <c r="U13" s="123"/>
      <c r="V13" s="123"/>
    </row>
    <row r="14" spans="1:22" ht="15">
      <c r="A14" s="125"/>
      <c r="B14" s="132"/>
      <c r="C14" s="132"/>
      <c r="D14" s="132"/>
      <c r="E14" s="132"/>
      <c r="F14" s="123"/>
      <c r="G14" s="123"/>
      <c r="H14" s="123"/>
      <c r="I14" s="123"/>
      <c r="J14" s="123"/>
      <c r="K14" s="123"/>
      <c r="L14" s="123"/>
      <c r="M14" s="123"/>
      <c r="N14" s="123"/>
      <c r="O14" s="123"/>
      <c r="P14" s="123"/>
      <c r="Q14" s="123"/>
      <c r="R14" s="123"/>
      <c r="S14" s="123"/>
      <c r="T14" s="123"/>
      <c r="U14" s="123"/>
      <c r="V14" s="123"/>
    </row>
    <row r="15" spans="1:22">
      <c r="A15" s="125"/>
      <c r="B15" s="125" t="s">
        <v>170</v>
      </c>
      <c r="C15" s="125" t="s">
        <v>171</v>
      </c>
      <c r="D15" s="125"/>
      <c r="E15" s="125" t="s">
        <v>172</v>
      </c>
      <c r="F15" s="123"/>
      <c r="G15" s="123"/>
      <c r="H15" s="123"/>
      <c r="I15" s="123"/>
      <c r="J15" s="123"/>
      <c r="K15" s="123"/>
      <c r="L15" s="123"/>
      <c r="M15" s="123"/>
      <c r="N15" s="123"/>
      <c r="O15" s="123"/>
      <c r="P15" s="123"/>
      <c r="Q15" s="123"/>
      <c r="R15" s="123"/>
      <c r="S15" s="123"/>
      <c r="T15" s="123"/>
      <c r="U15" s="123"/>
      <c r="V15" s="123"/>
    </row>
    <row r="16" spans="1:22">
      <c r="A16" s="125"/>
      <c r="B16" s="125" t="s">
        <v>173</v>
      </c>
      <c r="C16" s="125" t="s">
        <v>174</v>
      </c>
      <c r="D16" s="125"/>
      <c r="E16" s="125" t="s">
        <v>175</v>
      </c>
      <c r="F16" s="123"/>
      <c r="G16" s="123"/>
      <c r="H16" s="123"/>
      <c r="I16" s="123"/>
      <c r="J16" s="123"/>
      <c r="K16" s="123"/>
      <c r="L16" s="123"/>
      <c r="M16" s="123"/>
      <c r="N16" s="123"/>
      <c r="O16" s="123"/>
      <c r="P16" s="123"/>
      <c r="Q16" s="123"/>
      <c r="R16" s="123"/>
      <c r="S16" s="123"/>
      <c r="T16" s="123"/>
      <c r="U16" s="123"/>
      <c r="V16" s="123"/>
    </row>
    <row r="17" spans="1:22">
      <c r="A17" s="125"/>
      <c r="B17" s="125"/>
      <c r="C17" s="125" t="s">
        <v>176</v>
      </c>
      <c r="D17" s="125"/>
      <c r="E17" s="125" t="s">
        <v>177</v>
      </c>
      <c r="F17" s="123"/>
      <c r="G17" s="123"/>
      <c r="H17" s="123"/>
      <c r="I17" s="123"/>
      <c r="J17" s="123"/>
      <c r="K17" s="123"/>
      <c r="L17" s="123"/>
      <c r="M17" s="123"/>
      <c r="N17" s="123"/>
      <c r="O17" s="123"/>
      <c r="P17" s="123"/>
      <c r="Q17" s="123"/>
      <c r="R17" s="123"/>
      <c r="S17" s="123"/>
      <c r="T17" s="123"/>
      <c r="U17" s="123"/>
      <c r="V17" s="123"/>
    </row>
    <row r="18" spans="1:22">
      <c r="A18" s="125"/>
      <c r="B18" s="125"/>
      <c r="C18" s="125" t="s">
        <v>110</v>
      </c>
      <c r="D18" s="125"/>
      <c r="E18" s="125" t="s">
        <v>178</v>
      </c>
      <c r="F18" s="123"/>
      <c r="G18" s="123"/>
      <c r="H18" s="123"/>
      <c r="I18" s="123"/>
      <c r="J18" s="123"/>
      <c r="K18" s="123"/>
      <c r="L18" s="123"/>
      <c r="M18" s="123"/>
      <c r="N18" s="123"/>
      <c r="O18" s="123"/>
      <c r="P18" s="123"/>
      <c r="Q18" s="123"/>
      <c r="R18" s="123"/>
      <c r="S18" s="123"/>
      <c r="T18" s="123"/>
      <c r="U18" s="123"/>
      <c r="V18" s="123"/>
    </row>
    <row r="19" spans="1:22">
      <c r="A19" s="125"/>
      <c r="B19" s="125"/>
      <c r="C19" s="125" t="s">
        <v>179</v>
      </c>
      <c r="D19" s="125"/>
      <c r="E19" s="125" t="s">
        <v>180</v>
      </c>
      <c r="F19" s="123"/>
      <c r="G19" s="123"/>
      <c r="H19" s="123"/>
      <c r="I19" s="123"/>
      <c r="J19" s="123"/>
      <c r="K19" s="123"/>
      <c r="L19" s="123"/>
      <c r="M19" s="123"/>
      <c r="N19" s="123"/>
      <c r="O19" s="123"/>
      <c r="P19" s="123"/>
      <c r="Q19" s="123"/>
      <c r="R19" s="123"/>
      <c r="S19" s="123"/>
      <c r="T19" s="123"/>
      <c r="U19" s="123"/>
      <c r="V19" s="123"/>
    </row>
    <row r="20" spans="1:22">
      <c r="A20" s="125"/>
      <c r="B20" s="125"/>
      <c r="C20" s="125"/>
      <c r="D20" s="125"/>
      <c r="E20" s="125"/>
      <c r="F20" s="123"/>
      <c r="G20" s="123"/>
      <c r="H20" s="123"/>
      <c r="I20" s="123"/>
      <c r="J20" s="123"/>
      <c r="K20" s="123"/>
      <c r="L20" s="123"/>
      <c r="M20" s="123"/>
      <c r="N20" s="123"/>
      <c r="O20" s="123"/>
      <c r="P20" s="123"/>
    </row>
    <row r="21" spans="1:22">
      <c r="A21" s="125"/>
      <c r="B21" s="125"/>
      <c r="C21" s="125"/>
      <c r="D21" s="125"/>
      <c r="E21" s="125"/>
      <c r="F21" s="123"/>
      <c r="G21" s="123"/>
      <c r="H21" s="123"/>
      <c r="I21" s="123"/>
      <c r="J21" s="123"/>
      <c r="K21" s="123"/>
      <c r="L21" s="123"/>
      <c r="M21" s="123"/>
      <c r="N21" s="123"/>
      <c r="O21" s="123"/>
      <c r="P21" s="123"/>
    </row>
    <row r="22" spans="1:22">
      <c r="A22" s="125"/>
      <c r="B22" s="133"/>
      <c r="C22" s="133"/>
      <c r="D22" s="133"/>
      <c r="E22" s="133"/>
      <c r="F22" s="123"/>
      <c r="G22" s="123"/>
      <c r="H22" s="123"/>
      <c r="I22" s="123"/>
      <c r="J22" s="123"/>
      <c r="K22" s="123"/>
      <c r="L22" s="123"/>
      <c r="M22" s="123"/>
      <c r="N22" s="123"/>
      <c r="O22" s="123"/>
      <c r="P22" s="123"/>
    </row>
    <row r="23" spans="1:22">
      <c r="A23" s="125"/>
      <c r="B23" s="133"/>
      <c r="C23" s="133"/>
      <c r="D23" s="133"/>
      <c r="E23" s="133"/>
      <c r="F23" s="123"/>
      <c r="G23" s="123"/>
      <c r="H23" s="123"/>
      <c r="I23" s="123"/>
      <c r="J23" s="123"/>
      <c r="K23" s="123"/>
      <c r="L23" s="123"/>
      <c r="M23" s="123"/>
      <c r="N23" s="123"/>
      <c r="O23" s="123"/>
      <c r="P23" s="123"/>
    </row>
    <row r="24" spans="1:22">
      <c r="A24" s="125"/>
      <c r="B24" s="133"/>
      <c r="C24" s="133"/>
      <c r="D24" s="133"/>
      <c r="E24" s="133"/>
      <c r="F24" s="123"/>
      <c r="G24" s="123"/>
      <c r="H24" s="123"/>
      <c r="I24" s="123"/>
      <c r="J24" s="123"/>
      <c r="K24" s="123"/>
      <c r="L24" s="123"/>
      <c r="M24" s="123"/>
      <c r="N24" s="123"/>
      <c r="O24" s="123"/>
      <c r="P24" s="123"/>
    </row>
    <row r="25" spans="1:22">
      <c r="A25" s="125"/>
      <c r="B25" s="133"/>
      <c r="C25" s="133"/>
      <c r="D25" s="133"/>
      <c r="E25" s="133"/>
      <c r="F25" s="123"/>
      <c r="G25" s="123"/>
      <c r="H25" s="123"/>
      <c r="I25" s="123"/>
      <c r="J25" s="123"/>
      <c r="K25" s="123"/>
      <c r="L25" s="123"/>
      <c r="M25" s="123"/>
      <c r="N25" s="123"/>
      <c r="O25" s="123"/>
      <c r="P25" s="123"/>
    </row>
    <row r="26" spans="1:22" ht="20.25">
      <c r="A26" s="125"/>
      <c r="B26" s="125"/>
      <c r="C26" s="131"/>
      <c r="D26" s="131"/>
      <c r="E26" s="131"/>
      <c r="F26" s="123"/>
      <c r="G26" s="123"/>
      <c r="H26" s="123"/>
      <c r="I26" s="123"/>
      <c r="J26" s="123"/>
      <c r="K26" s="123"/>
      <c r="L26" s="123"/>
      <c r="M26" s="123"/>
      <c r="N26" s="123"/>
      <c r="O26" s="123"/>
      <c r="P26" s="123"/>
    </row>
    <row r="27" spans="1:22" ht="20.25">
      <c r="A27" s="125"/>
      <c r="B27" s="125"/>
      <c r="C27" s="131"/>
      <c r="D27" s="131"/>
      <c r="E27" s="131"/>
      <c r="F27" s="123"/>
      <c r="G27" s="123"/>
      <c r="H27" s="123"/>
      <c r="I27" s="123"/>
      <c r="J27" s="123"/>
      <c r="K27" s="123"/>
      <c r="L27" s="123"/>
      <c r="M27" s="123"/>
      <c r="N27" s="123"/>
      <c r="O27" s="123"/>
      <c r="P27" s="123"/>
    </row>
    <row r="28" spans="1:22" ht="20.25">
      <c r="A28" s="125"/>
      <c r="B28" s="125"/>
      <c r="C28" s="131"/>
      <c r="D28" s="131"/>
      <c r="E28" s="131"/>
      <c r="F28" s="123"/>
      <c r="G28" s="123"/>
      <c r="H28" s="123"/>
      <c r="I28" s="123"/>
      <c r="J28" s="123"/>
      <c r="K28" s="123"/>
      <c r="L28" s="123"/>
      <c r="M28" s="123"/>
      <c r="N28" s="123"/>
      <c r="O28" s="123"/>
      <c r="P28" s="123"/>
    </row>
    <row r="29" spans="1:22" ht="20.25">
      <c r="A29" s="125"/>
      <c r="B29" s="125"/>
      <c r="C29" s="131"/>
      <c r="D29" s="131"/>
      <c r="E29" s="131"/>
      <c r="F29" s="123"/>
      <c r="G29" s="123"/>
      <c r="H29" s="123"/>
      <c r="I29" s="123"/>
      <c r="J29" s="123"/>
      <c r="K29" s="123"/>
      <c r="L29" s="123"/>
      <c r="M29" s="123"/>
      <c r="N29" s="123"/>
      <c r="O29" s="123"/>
      <c r="P29" s="123"/>
    </row>
    <row r="30" spans="1:22" ht="20.25">
      <c r="A30" s="125"/>
      <c r="B30" s="125"/>
      <c r="C30" s="131"/>
      <c r="D30" s="131"/>
      <c r="E30" s="131"/>
      <c r="F30" s="123"/>
      <c r="G30" s="123"/>
      <c r="H30" s="123"/>
      <c r="I30" s="123"/>
      <c r="J30" s="123"/>
      <c r="K30" s="123"/>
      <c r="L30" s="123"/>
      <c r="M30" s="123"/>
      <c r="N30" s="123"/>
      <c r="O30" s="123"/>
      <c r="P30" s="123"/>
    </row>
    <row r="31" spans="1:22" ht="20.25">
      <c r="A31" s="125"/>
      <c r="B31" s="125"/>
      <c r="C31" s="131"/>
      <c r="D31" s="131"/>
      <c r="E31" s="131"/>
      <c r="F31" s="123"/>
      <c r="G31" s="123"/>
      <c r="H31" s="123"/>
      <c r="I31" s="123"/>
      <c r="J31" s="123"/>
      <c r="K31" s="123"/>
      <c r="L31" s="123"/>
      <c r="M31" s="123"/>
      <c r="N31" s="123"/>
      <c r="O31" s="123"/>
      <c r="P31" s="123"/>
    </row>
    <row r="32" spans="1:22" ht="20.25">
      <c r="A32" s="125"/>
      <c r="B32" s="125"/>
      <c r="C32" s="131"/>
      <c r="D32" s="131"/>
      <c r="E32" s="131"/>
      <c r="F32" s="123"/>
      <c r="G32" s="123"/>
      <c r="H32" s="123"/>
      <c r="I32" s="123"/>
      <c r="J32" s="123"/>
      <c r="K32" s="123"/>
      <c r="L32" s="123"/>
      <c r="M32" s="123"/>
      <c r="N32" s="123"/>
      <c r="O32" s="123"/>
      <c r="P32" s="123"/>
    </row>
    <row r="33" spans="1:16" ht="20.25">
      <c r="A33" s="125"/>
      <c r="B33" s="125"/>
      <c r="C33" s="131"/>
      <c r="D33" s="131"/>
      <c r="E33" s="131"/>
      <c r="F33" s="123"/>
      <c r="G33" s="123"/>
      <c r="H33" s="123"/>
      <c r="I33" s="123"/>
      <c r="J33" s="123"/>
      <c r="K33" s="123"/>
      <c r="L33" s="123"/>
      <c r="M33" s="123"/>
      <c r="N33" s="123"/>
      <c r="O33" s="123"/>
      <c r="P33" s="123"/>
    </row>
    <row r="34" spans="1:16" ht="20.25">
      <c r="A34" s="125"/>
      <c r="B34" s="125"/>
      <c r="C34" s="131"/>
      <c r="D34" s="131"/>
      <c r="E34" s="131"/>
      <c r="F34" s="123"/>
      <c r="G34" s="123"/>
      <c r="H34" s="123"/>
      <c r="I34" s="123"/>
      <c r="J34" s="123"/>
      <c r="K34" s="123"/>
      <c r="L34" s="123"/>
      <c r="M34" s="123"/>
      <c r="N34" s="123"/>
      <c r="O34" s="123"/>
      <c r="P34" s="123"/>
    </row>
    <row r="35" spans="1:16" ht="20.25">
      <c r="A35" s="125"/>
      <c r="B35" s="125"/>
      <c r="C35" s="131"/>
      <c r="D35" s="131"/>
      <c r="E35" s="131"/>
      <c r="F35" s="123"/>
      <c r="G35" s="123"/>
      <c r="H35" s="123"/>
      <c r="I35" s="123"/>
      <c r="J35" s="123"/>
      <c r="K35" s="123"/>
      <c r="L35" s="123"/>
      <c r="M35" s="123"/>
      <c r="N35" s="123"/>
      <c r="O35" s="123"/>
      <c r="P35" s="123"/>
    </row>
    <row r="36" spans="1:16" ht="20.25">
      <c r="A36" s="125"/>
      <c r="B36" s="125"/>
      <c r="C36" s="131"/>
      <c r="D36" s="131"/>
      <c r="E36" s="131"/>
      <c r="F36" s="123"/>
      <c r="G36" s="123"/>
      <c r="H36" s="123"/>
      <c r="I36" s="123"/>
      <c r="J36" s="123"/>
      <c r="K36" s="123"/>
      <c r="L36" s="123"/>
      <c r="M36" s="123"/>
      <c r="N36" s="123"/>
      <c r="O36" s="123"/>
      <c r="P36" s="123"/>
    </row>
    <row r="37" spans="1:16" ht="20.25">
      <c r="A37" s="125"/>
      <c r="B37" s="125"/>
      <c r="C37" s="131"/>
      <c r="D37" s="131"/>
      <c r="E37" s="131"/>
      <c r="F37" s="123"/>
      <c r="G37" s="123"/>
      <c r="H37" s="123"/>
      <c r="I37" s="123"/>
      <c r="J37" s="123"/>
      <c r="K37" s="123"/>
      <c r="L37" s="123"/>
      <c r="M37" s="123"/>
      <c r="N37" s="123"/>
      <c r="O37" s="123"/>
      <c r="P37" s="123"/>
    </row>
    <row r="38" spans="1:16" ht="20.25">
      <c r="A38" s="125"/>
      <c r="B38" s="125"/>
      <c r="C38" s="131"/>
      <c r="D38" s="131"/>
      <c r="E38" s="131"/>
      <c r="F38" s="123"/>
      <c r="G38" s="123"/>
      <c r="H38" s="123"/>
      <c r="I38" s="123"/>
      <c r="J38" s="123"/>
      <c r="K38" s="123"/>
      <c r="L38" s="123"/>
      <c r="M38" s="123"/>
      <c r="N38" s="123"/>
      <c r="O38" s="123"/>
      <c r="P38" s="123"/>
    </row>
    <row r="39" spans="1:16" ht="20.25">
      <c r="A39" s="125"/>
      <c r="B39" s="125"/>
      <c r="C39" s="131"/>
      <c r="D39" s="131"/>
      <c r="E39" s="131"/>
      <c r="F39" s="123"/>
      <c r="G39" s="123"/>
      <c r="H39" s="123"/>
      <c r="I39" s="123"/>
      <c r="J39" s="123"/>
      <c r="K39" s="123"/>
      <c r="L39" s="123"/>
      <c r="M39" s="123"/>
      <c r="N39" s="123"/>
      <c r="O39" s="123"/>
      <c r="P39" s="123"/>
    </row>
    <row r="40" spans="1:16" ht="20.25">
      <c r="A40" s="125"/>
      <c r="B40" s="125"/>
      <c r="C40" s="131"/>
      <c r="D40" s="131"/>
      <c r="E40" s="131"/>
      <c r="F40" s="123"/>
      <c r="G40" s="123"/>
      <c r="H40" s="123"/>
      <c r="I40" s="123"/>
      <c r="J40" s="123"/>
      <c r="K40" s="123"/>
      <c r="L40" s="123"/>
      <c r="M40" s="123"/>
      <c r="N40" s="123"/>
      <c r="O40" s="123"/>
      <c r="P40" s="123"/>
    </row>
    <row r="41" spans="1:16" ht="20.25">
      <c r="A41" s="125"/>
      <c r="B41" s="125"/>
      <c r="C41" s="131"/>
      <c r="D41" s="131"/>
      <c r="E41" s="131"/>
      <c r="F41" s="123"/>
      <c r="G41" s="123"/>
      <c r="H41" s="123"/>
      <c r="I41" s="123"/>
      <c r="J41" s="123"/>
      <c r="K41" s="123"/>
      <c r="L41" s="123"/>
      <c r="M41" s="123"/>
      <c r="N41" s="123"/>
      <c r="O41" s="123"/>
      <c r="P41" s="123"/>
    </row>
    <row r="42" spans="1:16" ht="20.25">
      <c r="A42" s="125"/>
      <c r="B42" s="125"/>
      <c r="C42" s="131"/>
      <c r="D42" s="131"/>
      <c r="E42" s="131"/>
      <c r="F42" s="123"/>
      <c r="G42" s="123"/>
      <c r="H42" s="123"/>
      <c r="I42" s="123"/>
      <c r="J42" s="123"/>
      <c r="K42" s="123"/>
      <c r="L42" s="123"/>
      <c r="M42" s="123"/>
      <c r="N42" s="123"/>
      <c r="O42" s="123"/>
      <c r="P42" s="123"/>
    </row>
    <row r="43" spans="1:16" ht="20.25">
      <c r="A43" s="125"/>
      <c r="B43" s="125"/>
      <c r="C43" s="131"/>
      <c r="D43" s="131"/>
      <c r="E43" s="131"/>
      <c r="F43" s="123"/>
      <c r="G43" s="123"/>
      <c r="H43" s="123"/>
      <c r="I43" s="123"/>
      <c r="J43" s="123"/>
      <c r="K43" s="123"/>
      <c r="L43" s="123"/>
      <c r="M43" s="123"/>
      <c r="N43" s="123"/>
      <c r="O43" s="123"/>
      <c r="P43" s="123"/>
    </row>
    <row r="44" spans="1:16" ht="20.25">
      <c r="A44" s="125"/>
      <c r="B44" s="125"/>
      <c r="C44" s="131"/>
      <c r="D44" s="131"/>
      <c r="E44" s="131"/>
      <c r="F44" s="123"/>
      <c r="G44" s="123"/>
      <c r="H44" s="123"/>
      <c r="I44" s="123"/>
      <c r="J44" s="123"/>
      <c r="K44" s="123"/>
      <c r="L44" s="123"/>
      <c r="M44" s="123"/>
      <c r="N44" s="123"/>
      <c r="O44" s="123"/>
      <c r="P44" s="123"/>
    </row>
    <row r="45" spans="1:16" ht="20.25">
      <c r="A45" s="125"/>
      <c r="B45" s="125"/>
      <c r="C45" s="131"/>
      <c r="D45" s="131"/>
      <c r="E45" s="131"/>
      <c r="F45" s="123"/>
      <c r="G45" s="123"/>
      <c r="H45" s="123"/>
      <c r="I45" s="123"/>
      <c r="J45" s="123"/>
      <c r="K45" s="123"/>
      <c r="L45" s="123"/>
      <c r="M45" s="123"/>
      <c r="N45" s="123"/>
      <c r="O45" s="123"/>
      <c r="P45" s="123"/>
    </row>
    <row r="46" spans="1:16" ht="20.25">
      <c r="A46" s="125"/>
      <c r="B46" s="125"/>
      <c r="C46" s="131"/>
      <c r="D46" s="131"/>
      <c r="E46" s="131"/>
      <c r="F46" s="123"/>
      <c r="G46" s="123"/>
      <c r="H46" s="123"/>
      <c r="I46" s="123"/>
      <c r="J46" s="123"/>
      <c r="K46" s="123"/>
      <c r="L46" s="123"/>
      <c r="M46" s="123"/>
      <c r="N46" s="123"/>
      <c r="O46" s="123"/>
      <c r="P46" s="123"/>
    </row>
    <row r="47" spans="1:16" ht="20.25">
      <c r="A47" s="125"/>
      <c r="B47" s="125"/>
      <c r="C47" s="131"/>
      <c r="D47" s="131"/>
      <c r="E47" s="131"/>
      <c r="F47" s="123"/>
      <c r="G47" s="123"/>
      <c r="H47" s="123"/>
      <c r="I47" s="123"/>
      <c r="J47" s="123"/>
      <c r="K47" s="123"/>
      <c r="L47" s="123"/>
      <c r="M47" s="123"/>
      <c r="N47" s="123"/>
      <c r="O47" s="123"/>
      <c r="P47" s="123"/>
    </row>
    <row r="48" spans="1:16" ht="20.25">
      <c r="A48" s="125"/>
      <c r="B48" s="125"/>
      <c r="C48" s="131"/>
      <c r="D48" s="131"/>
      <c r="E48" s="131"/>
      <c r="F48" s="123"/>
      <c r="G48" s="123"/>
      <c r="H48" s="123"/>
      <c r="I48" s="123"/>
      <c r="J48" s="123"/>
      <c r="K48" s="123"/>
      <c r="L48" s="123"/>
      <c r="M48" s="123"/>
      <c r="N48" s="123"/>
      <c r="O48" s="123"/>
      <c r="P48" s="123"/>
    </row>
    <row r="49" spans="1:16" ht="20.25">
      <c r="A49" s="125"/>
      <c r="B49" s="125"/>
      <c r="C49" s="131"/>
      <c r="D49" s="131"/>
      <c r="E49" s="131"/>
      <c r="F49" s="123"/>
      <c r="G49" s="123"/>
      <c r="H49" s="123"/>
      <c r="I49" s="123"/>
      <c r="J49" s="123"/>
      <c r="K49" s="123"/>
      <c r="L49" s="123"/>
      <c r="M49" s="123"/>
      <c r="N49" s="123"/>
      <c r="O49" s="123"/>
      <c r="P49" s="123"/>
    </row>
    <row r="50" spans="1:16" ht="20.25">
      <c r="A50" s="125"/>
      <c r="B50" s="125"/>
      <c r="C50" s="131"/>
      <c r="D50" s="131"/>
      <c r="E50" s="131"/>
      <c r="F50" s="123"/>
      <c r="G50" s="123"/>
      <c r="H50" s="123"/>
      <c r="I50" s="123"/>
      <c r="J50" s="123"/>
      <c r="K50" s="123"/>
      <c r="L50" s="123"/>
      <c r="M50" s="123"/>
      <c r="N50" s="123"/>
      <c r="O50" s="123"/>
      <c r="P50" s="123"/>
    </row>
    <row r="51" spans="1:16" ht="20.25">
      <c r="A51" s="125"/>
      <c r="B51" s="125"/>
      <c r="C51" s="131"/>
      <c r="D51" s="131"/>
      <c r="E51" s="131"/>
      <c r="F51" s="123"/>
      <c r="G51" s="123"/>
      <c r="H51" s="123"/>
      <c r="I51" s="123"/>
      <c r="J51" s="123"/>
      <c r="K51" s="123"/>
      <c r="L51" s="123"/>
      <c r="M51" s="123"/>
      <c r="N51" s="123"/>
      <c r="O51" s="123"/>
      <c r="P51" s="123"/>
    </row>
    <row r="52" spans="1:16" ht="20.25">
      <c r="A52" s="125"/>
      <c r="B52" s="125"/>
      <c r="C52" s="131"/>
      <c r="D52" s="131"/>
      <c r="E52" s="131"/>
      <c r="F52" s="123"/>
      <c r="G52" s="123"/>
      <c r="H52" s="123"/>
      <c r="I52" s="123"/>
      <c r="J52" s="123"/>
      <c r="K52" s="123"/>
      <c r="L52" s="123"/>
      <c r="M52" s="123"/>
      <c r="N52" s="123"/>
      <c r="O52" s="123"/>
      <c r="P52" s="123"/>
    </row>
    <row r="53" spans="1:16" ht="20.25">
      <c r="A53" s="125"/>
      <c r="B53" s="125"/>
      <c r="C53" s="131"/>
      <c r="D53" s="131"/>
      <c r="E53" s="131"/>
      <c r="F53" s="123"/>
      <c r="G53" s="123"/>
      <c r="H53" s="123"/>
      <c r="I53" s="123"/>
      <c r="J53" s="123"/>
      <c r="K53" s="123"/>
      <c r="L53" s="123"/>
      <c r="M53" s="123"/>
      <c r="N53" s="123"/>
      <c r="O53" s="123"/>
      <c r="P53" s="123"/>
    </row>
    <row r="54" spans="1:16" ht="20.25">
      <c r="A54" s="125"/>
      <c r="B54" s="125"/>
      <c r="C54" s="131"/>
      <c r="D54" s="131"/>
      <c r="E54" s="131"/>
      <c r="F54" s="123"/>
      <c r="G54" s="123"/>
      <c r="H54" s="123"/>
      <c r="I54" s="123"/>
      <c r="J54" s="123"/>
      <c r="K54" s="123"/>
      <c r="L54" s="123"/>
      <c r="M54" s="123"/>
      <c r="N54" s="123"/>
      <c r="O54" s="123"/>
      <c r="P54" s="123"/>
    </row>
    <row r="55" spans="1:16" ht="20.25">
      <c r="A55" s="125"/>
      <c r="B55" s="125"/>
      <c r="C55" s="131"/>
      <c r="D55" s="131"/>
      <c r="E55" s="131"/>
      <c r="F55" s="123"/>
      <c r="G55" s="123"/>
      <c r="H55" s="123"/>
      <c r="I55" s="123"/>
      <c r="J55" s="123"/>
      <c r="K55" s="123"/>
      <c r="L55" s="123"/>
      <c r="M55" s="123"/>
      <c r="N55" s="123"/>
      <c r="O55" s="123"/>
      <c r="P55" s="123"/>
    </row>
    <row r="56" spans="1:16" ht="20.25">
      <c r="A56" s="125"/>
      <c r="B56" s="134"/>
      <c r="C56" s="135"/>
      <c r="D56" s="135"/>
      <c r="E56" s="135"/>
    </row>
    <row r="57" spans="1:16" ht="20.25">
      <c r="A57" s="125"/>
      <c r="B57" s="134"/>
      <c r="C57" s="135"/>
      <c r="D57" s="135"/>
      <c r="E57" s="135"/>
    </row>
    <row r="58" spans="1:16" ht="20.25">
      <c r="A58" s="125"/>
      <c r="B58" s="134"/>
      <c r="C58" s="135"/>
      <c r="D58" s="135"/>
      <c r="E58" s="135"/>
    </row>
    <row r="59" spans="1:16" ht="20.25">
      <c r="A59" s="125"/>
      <c r="B59" s="134"/>
      <c r="C59" s="135"/>
      <c r="D59" s="135"/>
      <c r="E59" s="135"/>
    </row>
    <row r="60" spans="1:16" ht="20.25">
      <c r="A60" s="125"/>
      <c r="B60" s="134"/>
      <c r="C60" s="135"/>
      <c r="D60" s="135"/>
      <c r="E60" s="135"/>
    </row>
    <row r="61" spans="1:16" ht="20.25">
      <c r="A61" s="125"/>
      <c r="B61" s="134"/>
      <c r="C61" s="135"/>
      <c r="D61" s="135"/>
      <c r="E61" s="135"/>
    </row>
    <row r="62" spans="1:16" ht="20.25">
      <c r="A62" s="125"/>
      <c r="B62" s="134"/>
      <c r="C62" s="135"/>
      <c r="D62" s="135"/>
      <c r="E62" s="135"/>
    </row>
    <row r="63" spans="1:16" ht="20.25">
      <c r="A63" s="125"/>
      <c r="B63" s="134"/>
      <c r="C63" s="135"/>
      <c r="D63" s="135"/>
      <c r="E63" s="135"/>
    </row>
    <row r="64" spans="1:16" ht="20.25">
      <c r="A64" s="125"/>
      <c r="B64" s="134"/>
      <c r="C64" s="135"/>
      <c r="D64" s="135"/>
      <c r="E64" s="135"/>
    </row>
    <row r="65" spans="1:5" ht="20.25">
      <c r="A65" s="125"/>
      <c r="B65" s="134"/>
      <c r="C65" s="135"/>
      <c r="D65" s="135"/>
      <c r="E65" s="135"/>
    </row>
    <row r="66" spans="1:5" ht="20.25">
      <c r="A66" s="125"/>
      <c r="B66" s="134"/>
      <c r="C66" s="135"/>
      <c r="D66" s="135"/>
      <c r="E66" s="135"/>
    </row>
    <row r="67" spans="1:5" ht="20.25">
      <c r="A67" s="125"/>
      <c r="B67" s="134"/>
      <c r="C67" s="135"/>
      <c r="D67" s="135"/>
      <c r="E67" s="135"/>
    </row>
    <row r="68" spans="1:5" ht="20.25">
      <c r="A68" s="125"/>
      <c r="B68" s="134"/>
      <c r="C68" s="135"/>
      <c r="D68" s="135"/>
      <c r="E68" s="135"/>
    </row>
    <row r="69" spans="1:5" ht="20.25">
      <c r="A69" s="125"/>
      <c r="B69" s="134"/>
      <c r="C69" s="135"/>
      <c r="D69" s="135"/>
      <c r="E69" s="135"/>
    </row>
    <row r="70" spans="1:5" ht="20.25">
      <c r="A70" s="125"/>
      <c r="B70" s="134"/>
      <c r="C70" s="135"/>
      <c r="D70" s="135"/>
      <c r="E70" s="135"/>
    </row>
    <row r="71" spans="1:5" ht="20.25">
      <c r="A71" s="125"/>
      <c r="B71" s="134"/>
      <c r="C71" s="135"/>
      <c r="D71" s="135"/>
      <c r="E71" s="135"/>
    </row>
    <row r="72" spans="1:5" ht="20.25">
      <c r="A72" s="125"/>
      <c r="B72" s="134"/>
      <c r="C72" s="135"/>
      <c r="D72" s="135"/>
      <c r="E72" s="135"/>
    </row>
    <row r="73" spans="1:5" ht="20.25">
      <c r="A73" s="125"/>
      <c r="B73" s="134"/>
      <c r="C73" s="135"/>
      <c r="D73" s="135"/>
      <c r="E73" s="135"/>
    </row>
    <row r="74" spans="1:5" ht="20.25">
      <c r="A74" s="125"/>
      <c r="B74" s="134"/>
      <c r="C74" s="135"/>
      <c r="D74" s="135"/>
      <c r="E74" s="135"/>
    </row>
    <row r="75" spans="1:5" ht="20.25">
      <c r="A75" s="125"/>
      <c r="B75" s="134"/>
      <c r="C75" s="135"/>
      <c r="D75" s="135"/>
      <c r="E75" s="135"/>
    </row>
    <row r="76" spans="1:5" ht="20.25">
      <c r="A76" s="125"/>
      <c r="B76" s="134"/>
      <c r="C76" s="135"/>
      <c r="D76" s="135"/>
      <c r="E76" s="135"/>
    </row>
    <row r="77" spans="1:5" ht="20.25">
      <c r="A77" s="125"/>
      <c r="B77" s="134"/>
      <c r="C77" s="135"/>
      <c r="D77" s="135"/>
      <c r="E77" s="135"/>
    </row>
    <row r="78" spans="1:5" ht="20.25">
      <c r="A78" s="125"/>
      <c r="B78" s="134"/>
      <c r="C78" s="135"/>
      <c r="D78" s="135"/>
      <c r="E78" s="135"/>
    </row>
    <row r="79" spans="1:5" ht="20.25">
      <c r="A79" s="125"/>
      <c r="B79" s="134"/>
      <c r="C79" s="135"/>
      <c r="D79" s="135"/>
      <c r="E79" s="135"/>
    </row>
    <row r="80" spans="1:5" ht="20.25">
      <c r="A80" s="125"/>
      <c r="B80" s="134"/>
      <c r="C80" s="135"/>
      <c r="D80" s="135"/>
      <c r="E80" s="135"/>
    </row>
    <row r="81" spans="1:5" ht="20.25">
      <c r="A81" s="125"/>
      <c r="B81" s="134"/>
      <c r="C81" s="135"/>
      <c r="D81" s="135"/>
      <c r="E81" s="135"/>
    </row>
    <row r="82" spans="1:5" ht="20.25">
      <c r="A82" s="125"/>
      <c r="B82" s="134"/>
      <c r="C82" s="135"/>
      <c r="D82" s="135"/>
      <c r="E82" s="135"/>
    </row>
    <row r="83" spans="1:5" ht="20.25">
      <c r="A83" s="125"/>
      <c r="B83" s="134"/>
      <c r="C83" s="135"/>
      <c r="D83" s="135"/>
      <c r="E83" s="135"/>
    </row>
    <row r="84" spans="1:5" ht="20.25">
      <c r="A84" s="125"/>
      <c r="B84" s="134"/>
      <c r="C84" s="135"/>
      <c r="D84" s="135"/>
      <c r="E84" s="135"/>
    </row>
    <row r="85" spans="1:5" ht="20.25">
      <c r="A85" s="125"/>
      <c r="B85" s="134"/>
      <c r="C85" s="135"/>
      <c r="D85" s="135"/>
      <c r="E85" s="135"/>
    </row>
    <row r="86" spans="1:5" ht="20.25">
      <c r="A86" s="125"/>
      <c r="B86" s="134"/>
      <c r="C86" s="135"/>
      <c r="D86" s="135"/>
      <c r="E86" s="135"/>
    </row>
    <row r="87" spans="1:5" ht="20.25">
      <c r="A87" s="125"/>
      <c r="B87" s="134"/>
      <c r="C87" s="135"/>
      <c r="D87" s="135"/>
      <c r="E87" s="135"/>
    </row>
    <row r="88" spans="1:5" ht="20.25">
      <c r="A88" s="125"/>
      <c r="B88" s="134"/>
      <c r="C88" s="135"/>
      <c r="D88" s="135"/>
      <c r="E88" s="135"/>
    </row>
    <row r="89" spans="1:5" ht="20.25">
      <c r="A89" s="125"/>
      <c r="B89" s="134"/>
      <c r="C89" s="135"/>
      <c r="D89" s="135"/>
      <c r="E89" s="135"/>
    </row>
    <row r="90" spans="1:5" ht="20.25">
      <c r="A90" s="125"/>
      <c r="B90" s="134"/>
      <c r="C90" s="135"/>
      <c r="D90" s="135"/>
      <c r="E90" s="135"/>
    </row>
    <row r="91" spans="1:5" ht="20.25">
      <c r="A91" s="125"/>
      <c r="B91" s="134"/>
      <c r="C91" s="135"/>
      <c r="D91" s="135"/>
      <c r="E91" s="135"/>
    </row>
    <row r="92" spans="1:5" ht="20.25">
      <c r="A92" s="125"/>
      <c r="B92" s="134"/>
      <c r="C92" s="135"/>
      <c r="D92" s="135"/>
      <c r="E92" s="135"/>
    </row>
    <row r="93" spans="1:5" ht="20.25">
      <c r="A93" s="125"/>
      <c r="B93" s="134"/>
      <c r="C93" s="135"/>
      <c r="D93" s="135"/>
      <c r="E93" s="135"/>
    </row>
    <row r="94" spans="1:5" ht="20.25">
      <c r="A94" s="125"/>
      <c r="B94" s="134"/>
      <c r="C94" s="135"/>
      <c r="D94" s="135"/>
      <c r="E94" s="135"/>
    </row>
    <row r="95" spans="1:5" ht="20.25">
      <c r="A95" s="125"/>
      <c r="B95" s="134"/>
      <c r="C95" s="135"/>
      <c r="D95" s="135"/>
      <c r="E95" s="135"/>
    </row>
    <row r="96" spans="1:5" ht="20.25">
      <c r="A96" s="125"/>
      <c r="B96" s="134"/>
      <c r="C96" s="135"/>
      <c r="D96" s="135"/>
      <c r="E96" s="135"/>
    </row>
    <row r="97" spans="1:5" ht="20.25">
      <c r="A97" s="125"/>
      <c r="B97" s="134"/>
      <c r="C97" s="135"/>
      <c r="D97" s="135"/>
      <c r="E97" s="135"/>
    </row>
    <row r="98" spans="1:5" ht="20.25">
      <c r="A98" s="125"/>
      <c r="B98" s="134"/>
      <c r="C98" s="135"/>
      <c r="D98" s="135"/>
      <c r="E98" s="135"/>
    </row>
    <row r="99" spans="1:5" ht="20.25">
      <c r="A99" s="125"/>
      <c r="B99" s="134"/>
      <c r="C99" s="135"/>
      <c r="D99" s="135"/>
      <c r="E99" s="135"/>
    </row>
    <row r="100" spans="1:5" ht="20.25">
      <c r="A100" s="125"/>
      <c r="B100" s="134"/>
      <c r="C100" s="135"/>
      <c r="D100" s="135"/>
      <c r="E100" s="135"/>
    </row>
    <row r="101" spans="1:5" ht="20.25">
      <c r="A101" s="125"/>
      <c r="B101" s="134"/>
      <c r="C101" s="135"/>
      <c r="D101" s="135"/>
      <c r="E101" s="135"/>
    </row>
    <row r="102" spans="1:5" ht="20.25">
      <c r="A102" s="125"/>
      <c r="B102" s="134"/>
      <c r="C102" s="135"/>
      <c r="D102" s="135"/>
      <c r="E102" s="135"/>
    </row>
    <row r="103" spans="1:5" ht="20.25">
      <c r="A103" s="125"/>
      <c r="B103" s="134"/>
      <c r="C103" s="135"/>
      <c r="D103" s="135"/>
      <c r="E103" s="135"/>
    </row>
    <row r="104" spans="1:5" ht="20.25">
      <c r="A104" s="125"/>
      <c r="B104" s="134"/>
      <c r="C104" s="135"/>
      <c r="D104" s="135"/>
      <c r="E104" s="135"/>
    </row>
    <row r="105" spans="1:5" ht="20.25">
      <c r="A105" s="125"/>
      <c r="B105" s="134"/>
      <c r="C105" s="135"/>
      <c r="D105" s="135"/>
      <c r="E105" s="135"/>
    </row>
    <row r="106" spans="1:5" ht="20.25">
      <c r="A106" s="125"/>
      <c r="B106" s="134"/>
      <c r="C106" s="135"/>
      <c r="D106" s="135"/>
      <c r="E106" s="135"/>
    </row>
    <row r="107" spans="1:5" ht="20.25">
      <c r="A107" s="125"/>
      <c r="B107" s="134"/>
      <c r="C107" s="135"/>
      <c r="D107" s="135"/>
      <c r="E107" s="135"/>
    </row>
    <row r="108" spans="1:5" ht="20.25">
      <c r="A108" s="125"/>
      <c r="B108" s="134"/>
      <c r="C108" s="135"/>
      <c r="D108" s="135"/>
      <c r="E108" s="135"/>
    </row>
    <row r="109" spans="1:5" ht="20.25">
      <c r="A109" s="125"/>
      <c r="B109" s="134"/>
      <c r="C109" s="135"/>
      <c r="D109" s="135"/>
      <c r="E109" s="135"/>
    </row>
    <row r="110" spans="1:5" ht="20.25">
      <c r="A110" s="125"/>
      <c r="B110" s="134"/>
      <c r="C110" s="135"/>
      <c r="D110" s="135"/>
      <c r="E110" s="135"/>
    </row>
    <row r="111" spans="1:5" ht="20.25">
      <c r="A111" s="125"/>
      <c r="B111" s="134"/>
      <c r="C111" s="135"/>
      <c r="D111" s="135"/>
      <c r="E111" s="135"/>
    </row>
    <row r="112" spans="1:5" ht="20.25">
      <c r="A112" s="125"/>
      <c r="B112" s="134"/>
      <c r="C112" s="135"/>
      <c r="D112" s="135"/>
      <c r="E112" s="135"/>
    </row>
    <row r="113" spans="1:5" ht="20.25">
      <c r="A113" s="125"/>
      <c r="B113" s="134"/>
      <c r="C113" s="135"/>
      <c r="D113" s="135"/>
      <c r="E113" s="135"/>
    </row>
    <row r="114" spans="1:5" ht="20.25">
      <c r="A114" s="125"/>
      <c r="B114" s="134"/>
      <c r="C114" s="135"/>
      <c r="D114" s="135"/>
      <c r="E114" s="135"/>
    </row>
    <row r="115" spans="1:5" ht="20.25">
      <c r="A115" s="125"/>
      <c r="B115" s="134"/>
      <c r="C115" s="135"/>
      <c r="D115" s="135"/>
      <c r="E115" s="135"/>
    </row>
    <row r="116" spans="1:5" ht="20.25">
      <c r="A116" s="125"/>
      <c r="B116" s="134"/>
      <c r="C116" s="135"/>
      <c r="D116" s="135"/>
      <c r="E116" s="135"/>
    </row>
    <row r="117" spans="1:5" ht="20.25">
      <c r="A117" s="125"/>
      <c r="B117" s="134"/>
      <c r="C117" s="135"/>
      <c r="D117" s="135"/>
      <c r="E117" s="135"/>
    </row>
    <row r="118" spans="1:5" ht="20.25">
      <c r="A118" s="125"/>
      <c r="B118" s="134"/>
      <c r="C118" s="135"/>
      <c r="D118" s="135"/>
      <c r="E118" s="135"/>
    </row>
    <row r="119" spans="1:5" ht="20.25">
      <c r="A119" s="125"/>
      <c r="B119" s="134"/>
      <c r="C119" s="135"/>
      <c r="D119" s="135"/>
      <c r="E119" s="135"/>
    </row>
    <row r="120" spans="1:5" ht="20.25">
      <c r="A120" s="125"/>
      <c r="B120" s="134"/>
      <c r="C120" s="135"/>
      <c r="D120" s="135"/>
      <c r="E120" s="135"/>
    </row>
    <row r="121" spans="1:5" ht="20.25">
      <c r="A121" s="125"/>
      <c r="B121" s="134"/>
      <c r="C121" s="135"/>
      <c r="D121" s="135"/>
      <c r="E121" s="135"/>
    </row>
    <row r="122" spans="1:5" ht="20.25">
      <c r="A122" s="125"/>
      <c r="B122" s="134"/>
      <c r="C122" s="135"/>
      <c r="D122" s="135"/>
      <c r="E122" s="135"/>
    </row>
    <row r="123" spans="1:5" ht="20.25">
      <c r="A123" s="125"/>
      <c r="B123" s="134"/>
      <c r="C123" s="135"/>
      <c r="D123" s="135"/>
      <c r="E123" s="135"/>
    </row>
    <row r="124" spans="1:5" ht="20.25">
      <c r="A124" s="125"/>
      <c r="B124" s="134"/>
      <c r="C124" s="135"/>
      <c r="D124" s="135"/>
      <c r="E124" s="135"/>
    </row>
    <row r="125" spans="1:5" ht="20.25">
      <c r="A125" s="125"/>
      <c r="B125" s="134"/>
      <c r="C125" s="135"/>
      <c r="D125" s="135"/>
      <c r="E125" s="135"/>
    </row>
    <row r="126" spans="1:5" ht="20.25">
      <c r="A126" s="125"/>
      <c r="B126" s="134"/>
      <c r="C126" s="135"/>
      <c r="D126" s="135"/>
      <c r="E126" s="135"/>
    </row>
    <row r="127" spans="1:5" ht="20.25">
      <c r="A127" s="125"/>
      <c r="B127" s="134"/>
      <c r="C127" s="135"/>
      <c r="D127" s="135"/>
      <c r="E127" s="135"/>
    </row>
    <row r="128" spans="1:5" ht="20.25">
      <c r="A128" s="125"/>
      <c r="B128" s="134"/>
      <c r="C128" s="135"/>
      <c r="D128" s="135"/>
      <c r="E128" s="135"/>
    </row>
    <row r="129" spans="1:5" ht="20.25">
      <c r="A129" s="125"/>
      <c r="B129" s="134"/>
      <c r="C129" s="135"/>
      <c r="D129" s="135"/>
      <c r="E129" s="135"/>
    </row>
    <row r="130" spans="1:5" ht="20.25">
      <c r="A130" s="125"/>
      <c r="B130" s="134"/>
      <c r="C130" s="135"/>
      <c r="D130" s="135"/>
      <c r="E130" s="135"/>
    </row>
    <row r="131" spans="1:5" ht="20.25">
      <c r="A131" s="125"/>
      <c r="B131" s="134"/>
      <c r="C131" s="135"/>
      <c r="D131" s="135"/>
      <c r="E131" s="135"/>
    </row>
    <row r="132" spans="1:5" ht="20.25">
      <c r="A132" s="125"/>
      <c r="B132" s="134"/>
      <c r="C132" s="135"/>
      <c r="D132" s="135"/>
      <c r="E132" s="135"/>
    </row>
    <row r="133" spans="1:5" ht="20.25">
      <c r="A133" s="125"/>
      <c r="B133" s="134"/>
      <c r="C133" s="135"/>
      <c r="D133" s="135"/>
      <c r="E133" s="135"/>
    </row>
    <row r="134" spans="1:5" ht="20.25">
      <c r="A134" s="125"/>
      <c r="B134" s="134"/>
      <c r="C134" s="135"/>
      <c r="D134" s="135"/>
      <c r="E134" s="135"/>
    </row>
    <row r="135" spans="1:5" ht="20.25">
      <c r="A135" s="125"/>
      <c r="B135" s="134"/>
      <c r="C135" s="135"/>
      <c r="D135" s="135"/>
      <c r="E135" s="135"/>
    </row>
    <row r="136" spans="1:5" ht="20.25">
      <c r="A136" s="125"/>
      <c r="B136" s="134"/>
      <c r="C136" s="135"/>
      <c r="D136" s="135"/>
      <c r="E136" s="135"/>
    </row>
    <row r="137" spans="1:5" ht="20.25">
      <c r="A137" s="125"/>
      <c r="B137" s="134"/>
      <c r="C137" s="135"/>
      <c r="D137" s="135"/>
      <c r="E137" s="135"/>
    </row>
    <row r="138" spans="1:5" ht="20.25">
      <c r="A138" s="125"/>
      <c r="B138" s="134"/>
      <c r="C138" s="135"/>
      <c r="D138" s="135"/>
      <c r="E138" s="135"/>
    </row>
    <row r="139" spans="1:5" ht="20.25">
      <c r="A139" s="125"/>
      <c r="B139" s="134"/>
      <c r="C139" s="135"/>
      <c r="D139" s="135"/>
      <c r="E139" s="135"/>
    </row>
    <row r="140" spans="1:5" ht="20.25">
      <c r="A140" s="125"/>
      <c r="B140" s="134"/>
      <c r="C140" s="135"/>
      <c r="D140" s="135"/>
      <c r="E140" s="135"/>
    </row>
    <row r="141" spans="1:5" ht="20.25">
      <c r="A141" s="125"/>
      <c r="B141" s="134"/>
      <c r="C141" s="135"/>
      <c r="D141" s="135"/>
      <c r="E141" s="135"/>
    </row>
    <row r="142" spans="1:5" ht="20.25">
      <c r="A142" s="125"/>
      <c r="B142" s="134"/>
      <c r="C142" s="135"/>
      <c r="D142" s="135"/>
      <c r="E142" s="135"/>
    </row>
    <row r="143" spans="1:5" ht="20.25">
      <c r="A143" s="125"/>
      <c r="B143" s="134"/>
      <c r="C143" s="135"/>
      <c r="D143" s="135"/>
      <c r="E143" s="135"/>
    </row>
    <row r="144" spans="1:5" ht="20.25">
      <c r="A144" s="125"/>
      <c r="B144" s="134"/>
      <c r="C144" s="135"/>
      <c r="D144" s="135"/>
      <c r="E144" s="135"/>
    </row>
    <row r="145" spans="1:5" ht="20.25">
      <c r="A145" s="125"/>
      <c r="B145" s="134"/>
      <c r="C145" s="135"/>
      <c r="D145" s="135"/>
      <c r="E145" s="135"/>
    </row>
    <row r="146" spans="1:5" ht="20.25">
      <c r="A146" s="125"/>
      <c r="B146" s="134"/>
      <c r="C146" s="135"/>
      <c r="D146" s="135"/>
      <c r="E146" s="135"/>
    </row>
    <row r="147" spans="1:5" ht="20.25">
      <c r="A147" s="125"/>
      <c r="B147" s="134"/>
      <c r="C147" s="135"/>
      <c r="D147" s="135"/>
      <c r="E147" s="135"/>
    </row>
    <row r="148" spans="1:5" ht="20.25">
      <c r="A148" s="125"/>
      <c r="B148" s="134"/>
      <c r="C148" s="135"/>
      <c r="D148" s="135"/>
      <c r="E148" s="135"/>
    </row>
    <row r="149" spans="1:5" ht="20.25">
      <c r="A149" s="125"/>
      <c r="B149" s="134"/>
      <c r="C149" s="135"/>
      <c r="D149" s="135"/>
      <c r="E149" s="135"/>
    </row>
    <row r="150" spans="1:5" ht="20.25">
      <c r="A150" s="125"/>
      <c r="B150" s="134"/>
      <c r="C150" s="135"/>
      <c r="D150" s="135"/>
      <c r="E150" s="135"/>
    </row>
    <row r="151" spans="1:5" ht="20.25">
      <c r="A151" s="125"/>
      <c r="B151" s="134"/>
      <c r="C151" s="135"/>
      <c r="D151" s="135"/>
      <c r="E151" s="135"/>
    </row>
    <row r="152" spans="1:5" ht="20.25">
      <c r="A152" s="125"/>
      <c r="B152" s="134"/>
      <c r="C152" s="135"/>
      <c r="D152" s="135"/>
      <c r="E152" s="135"/>
    </row>
    <row r="153" spans="1:5" ht="20.25">
      <c r="A153" s="125"/>
      <c r="B153" s="134"/>
      <c r="C153" s="135"/>
      <c r="D153" s="135"/>
      <c r="E153" s="135"/>
    </row>
    <row r="154" spans="1:5" ht="20.25">
      <c r="A154" s="125"/>
      <c r="B154" s="134"/>
      <c r="C154" s="135"/>
      <c r="D154" s="135"/>
      <c r="E154" s="135"/>
    </row>
    <row r="155" spans="1:5" ht="20.25">
      <c r="A155" s="125"/>
      <c r="B155" s="134"/>
      <c r="C155" s="135"/>
      <c r="D155" s="135"/>
      <c r="E155" s="135"/>
    </row>
    <row r="156" spans="1:5" ht="20.25">
      <c r="A156" s="125"/>
      <c r="B156" s="134"/>
      <c r="C156" s="135"/>
      <c r="D156" s="135"/>
      <c r="E156" s="135"/>
    </row>
    <row r="157" spans="1:5" ht="20.25">
      <c r="A157" s="125"/>
      <c r="B157" s="134"/>
      <c r="C157" s="135"/>
      <c r="D157" s="135"/>
      <c r="E157" s="135"/>
    </row>
    <row r="158" spans="1:5" ht="20.25">
      <c r="A158" s="125"/>
      <c r="B158" s="134"/>
      <c r="C158" s="135"/>
      <c r="D158" s="135"/>
      <c r="E158" s="135"/>
    </row>
    <row r="159" spans="1:5" ht="20.25">
      <c r="A159" s="125"/>
      <c r="B159" s="134"/>
      <c r="C159" s="135"/>
      <c r="D159" s="135"/>
      <c r="E159" s="135"/>
    </row>
    <row r="160" spans="1:5" ht="20.25">
      <c r="A160" s="125"/>
      <c r="B160" s="134"/>
      <c r="C160" s="135"/>
      <c r="D160" s="135"/>
      <c r="E160" s="135"/>
    </row>
    <row r="161" spans="1:5" ht="20.25">
      <c r="A161" s="125"/>
      <c r="B161" s="134"/>
      <c r="C161" s="135"/>
      <c r="D161" s="135"/>
      <c r="E161" s="135"/>
    </row>
    <row r="162" spans="1:5" ht="20.25">
      <c r="A162" s="125"/>
      <c r="B162" s="134"/>
      <c r="C162" s="135"/>
      <c r="D162" s="135"/>
      <c r="E162" s="135"/>
    </row>
    <row r="163" spans="1:5" ht="20.25">
      <c r="A163" s="125"/>
      <c r="B163" s="134"/>
      <c r="C163" s="135"/>
      <c r="D163" s="135"/>
      <c r="E163" s="135"/>
    </row>
    <row r="164" spans="1:5" ht="20.25">
      <c r="A164" s="125"/>
      <c r="B164" s="134"/>
      <c r="C164" s="135"/>
      <c r="D164" s="135"/>
      <c r="E164" s="135"/>
    </row>
    <row r="165" spans="1:5" ht="20.25">
      <c r="A165" s="125"/>
      <c r="B165" s="134"/>
      <c r="C165" s="135"/>
      <c r="D165" s="135"/>
      <c r="E165" s="135"/>
    </row>
    <row r="166" spans="1:5" ht="20.25">
      <c r="A166" s="125"/>
      <c r="B166" s="134"/>
      <c r="C166" s="135"/>
      <c r="D166" s="135"/>
      <c r="E166" s="135"/>
    </row>
    <row r="167" spans="1:5" ht="20.25">
      <c r="A167" s="125"/>
      <c r="B167" s="134"/>
      <c r="C167" s="135"/>
      <c r="D167" s="135"/>
      <c r="E167" s="135"/>
    </row>
    <row r="168" spans="1:5" ht="20.25">
      <c r="A168" s="125"/>
      <c r="B168" s="134"/>
      <c r="C168" s="135"/>
      <c r="D168" s="135"/>
      <c r="E168" s="135"/>
    </row>
    <row r="169" spans="1:5" ht="20.25">
      <c r="A169" s="125"/>
      <c r="B169" s="134"/>
      <c r="C169" s="135"/>
      <c r="D169" s="135"/>
      <c r="E169" s="135"/>
    </row>
    <row r="170" spans="1:5" ht="20.25">
      <c r="A170" s="125"/>
      <c r="B170" s="134"/>
      <c r="C170" s="135"/>
      <c r="D170" s="135"/>
      <c r="E170" s="135"/>
    </row>
    <row r="171" spans="1:5" ht="20.25">
      <c r="A171" s="125"/>
      <c r="B171" s="134"/>
      <c r="C171" s="135"/>
      <c r="D171" s="135"/>
      <c r="E171" s="135"/>
    </row>
    <row r="172" spans="1:5" ht="20.25">
      <c r="A172" s="125"/>
      <c r="B172" s="134"/>
      <c r="C172" s="135"/>
      <c r="D172" s="135"/>
      <c r="E172" s="135"/>
    </row>
    <row r="173" spans="1:5" ht="20.25">
      <c r="A173" s="125"/>
      <c r="B173" s="134"/>
      <c r="C173" s="135"/>
      <c r="D173" s="135"/>
      <c r="E173" s="135"/>
    </row>
    <row r="174" spans="1:5" ht="20.25">
      <c r="A174" s="125"/>
      <c r="B174" s="134"/>
      <c r="C174" s="135"/>
      <c r="D174" s="135"/>
      <c r="E174" s="135"/>
    </row>
    <row r="175" spans="1:5" ht="20.25">
      <c r="A175" s="125"/>
      <c r="B175" s="134"/>
      <c r="C175" s="135"/>
      <c r="D175" s="135"/>
      <c r="E175" s="135"/>
    </row>
    <row r="176" spans="1:5" ht="20.25">
      <c r="A176" s="125"/>
      <c r="B176" s="134"/>
      <c r="C176" s="135"/>
      <c r="D176" s="135"/>
      <c r="E176" s="135"/>
    </row>
    <row r="177" spans="1:5" ht="20.25">
      <c r="A177" s="125"/>
      <c r="B177" s="134"/>
      <c r="C177" s="135"/>
      <c r="D177" s="135"/>
      <c r="E177" s="135"/>
    </row>
    <row r="178" spans="1:5" ht="20.25">
      <c r="A178" s="125"/>
      <c r="B178" s="134"/>
      <c r="C178" s="135"/>
      <c r="D178" s="135"/>
      <c r="E178" s="135"/>
    </row>
    <row r="179" spans="1:5" ht="20.25">
      <c r="A179" s="125"/>
      <c r="B179" s="134"/>
      <c r="C179" s="135"/>
      <c r="D179" s="135"/>
      <c r="E179" s="135"/>
    </row>
    <row r="180" spans="1:5" ht="20.25">
      <c r="A180" s="125"/>
      <c r="B180" s="134"/>
      <c r="C180" s="135"/>
      <c r="D180" s="135"/>
      <c r="E180" s="135"/>
    </row>
    <row r="181" spans="1:5" ht="20.25">
      <c r="A181" s="125"/>
      <c r="B181" s="134"/>
      <c r="C181" s="135"/>
      <c r="D181" s="135"/>
      <c r="E181" s="135"/>
    </row>
    <row r="182" spans="1:5" ht="20.25">
      <c r="A182" s="125"/>
      <c r="B182" s="134"/>
      <c r="C182" s="135"/>
      <c r="D182" s="135"/>
      <c r="E182" s="135"/>
    </row>
    <row r="183" spans="1:5" ht="20.25">
      <c r="A183" s="125"/>
      <c r="B183" s="134"/>
      <c r="C183" s="135"/>
      <c r="D183" s="135"/>
      <c r="E183" s="135"/>
    </row>
    <row r="184" spans="1:5" ht="20.25">
      <c r="A184" s="125"/>
      <c r="B184" s="134"/>
      <c r="C184" s="135"/>
      <c r="D184" s="135"/>
      <c r="E184" s="135"/>
    </row>
    <row r="185" spans="1:5" ht="20.25">
      <c r="A185" s="125"/>
      <c r="B185" s="134"/>
      <c r="C185" s="135"/>
      <c r="D185" s="135"/>
      <c r="E185" s="135"/>
    </row>
    <row r="186" spans="1:5" ht="20.25">
      <c r="A186" s="125"/>
      <c r="B186" s="134"/>
      <c r="C186" s="135"/>
      <c r="D186" s="135"/>
      <c r="E186" s="135"/>
    </row>
    <row r="187" spans="1:5" ht="20.25">
      <c r="A187" s="125"/>
      <c r="B187" s="134"/>
      <c r="C187" s="135"/>
      <c r="D187" s="135"/>
      <c r="E187" s="135"/>
    </row>
    <row r="188" spans="1:5" ht="20.25">
      <c r="A188" s="125"/>
      <c r="B188" s="134"/>
      <c r="C188" s="135"/>
      <c r="D188" s="135"/>
      <c r="E188" s="135"/>
    </row>
    <row r="189" spans="1:5" ht="20.25">
      <c r="A189" s="125"/>
      <c r="B189" s="134"/>
      <c r="C189" s="135"/>
      <c r="D189" s="135"/>
      <c r="E189" s="135"/>
    </row>
    <row r="190" spans="1:5" ht="20.25">
      <c r="A190" s="125"/>
      <c r="B190" s="134"/>
      <c r="C190" s="135"/>
      <c r="D190" s="135"/>
      <c r="E190" s="135"/>
    </row>
    <row r="191" spans="1:5" ht="20.25">
      <c r="A191" s="125"/>
      <c r="B191" s="134"/>
      <c r="C191" s="135"/>
      <c r="D191" s="135"/>
      <c r="E191" s="135"/>
    </row>
    <row r="192" spans="1:5" ht="20.25">
      <c r="A192" s="125"/>
      <c r="B192" s="134"/>
      <c r="C192" s="135"/>
      <c r="D192" s="135"/>
      <c r="E192" s="135"/>
    </row>
    <row r="193" spans="1:5" ht="20.25">
      <c r="A193" s="125"/>
      <c r="B193" s="134"/>
      <c r="C193" s="135"/>
      <c r="D193" s="135"/>
      <c r="E193" s="135"/>
    </row>
    <row r="194" spans="1:5" ht="20.25">
      <c r="A194" s="125"/>
      <c r="B194" s="134"/>
      <c r="C194" s="135"/>
      <c r="D194" s="135"/>
      <c r="E194" s="135"/>
    </row>
    <row r="195" spans="1:5" ht="20.25">
      <c r="A195" s="125"/>
      <c r="B195" s="134"/>
      <c r="C195" s="135"/>
      <c r="D195" s="135"/>
      <c r="E195" s="135"/>
    </row>
    <row r="196" spans="1:5" ht="20.25">
      <c r="A196" s="125"/>
      <c r="B196" s="134"/>
      <c r="C196" s="135"/>
      <c r="D196" s="135"/>
      <c r="E196" s="135"/>
    </row>
    <row r="197" spans="1:5" ht="20.25">
      <c r="A197" s="125"/>
      <c r="B197" s="134"/>
      <c r="C197" s="135"/>
      <c r="D197" s="135"/>
      <c r="E197" s="135"/>
    </row>
    <row r="198" spans="1:5" ht="20.25">
      <c r="A198" s="125"/>
      <c r="B198" s="134"/>
      <c r="C198" s="135"/>
      <c r="D198" s="135"/>
      <c r="E198" s="135"/>
    </row>
    <row r="199" spans="1:5" ht="20.25">
      <c r="A199" s="125"/>
      <c r="B199" s="134"/>
      <c r="C199" s="135"/>
      <c r="D199" s="135"/>
      <c r="E199" s="135"/>
    </row>
    <row r="200" spans="1:5" ht="20.25">
      <c r="A200" s="125"/>
      <c r="B200" s="134"/>
      <c r="C200" s="135"/>
      <c r="D200" s="135"/>
      <c r="E200" s="135"/>
    </row>
    <row r="201" spans="1:5" ht="20.25">
      <c r="A201" s="125"/>
      <c r="B201" s="134"/>
      <c r="C201" s="135"/>
      <c r="D201" s="135"/>
      <c r="E201" s="135"/>
    </row>
    <row r="202" spans="1:5" ht="20.25">
      <c r="A202" s="125"/>
      <c r="B202" s="134"/>
      <c r="C202" s="135"/>
      <c r="D202" s="135"/>
      <c r="E202" s="135"/>
    </row>
    <row r="203" spans="1:5" ht="20.25">
      <c r="A203" s="125"/>
      <c r="B203" s="134"/>
      <c r="C203" s="135"/>
      <c r="D203" s="135"/>
      <c r="E203" s="135"/>
    </row>
    <row r="204" spans="1:5" ht="20.25">
      <c r="A204" s="125"/>
      <c r="B204" s="134"/>
      <c r="C204" s="135"/>
      <c r="D204" s="135"/>
      <c r="E204" s="135"/>
    </row>
    <row r="205" spans="1:5" ht="20.25">
      <c r="A205" s="125"/>
      <c r="B205" s="134"/>
      <c r="C205" s="135"/>
      <c r="D205" s="135"/>
      <c r="E205" s="135"/>
    </row>
    <row r="206" spans="1:5" ht="20.25">
      <c r="A206" s="125"/>
      <c r="B206" s="134"/>
      <c r="C206" s="135"/>
      <c r="D206" s="135"/>
      <c r="E206" s="135"/>
    </row>
    <row r="207" spans="1:5" ht="20.25">
      <c r="A207" s="125"/>
      <c r="B207" s="134"/>
      <c r="C207" s="135"/>
      <c r="D207" s="135"/>
      <c r="E207" s="135"/>
    </row>
    <row r="208" spans="1:5" ht="20.25">
      <c r="A208" s="125"/>
      <c r="B208" s="134"/>
      <c r="C208" s="135"/>
      <c r="D208" s="135"/>
      <c r="E208" s="135"/>
    </row>
    <row r="209" spans="1:9" ht="20.25">
      <c r="A209" s="125"/>
      <c r="B209" s="134"/>
      <c r="C209" s="135"/>
      <c r="D209" s="135"/>
      <c r="E209" s="135"/>
    </row>
    <row r="210" spans="1:9" ht="20.25">
      <c r="A210" s="125"/>
      <c r="B210" s="134"/>
      <c r="C210" s="135"/>
      <c r="D210" s="135"/>
      <c r="E210" s="135"/>
    </row>
    <row r="211" spans="1:9" ht="20.25">
      <c r="A211" s="125"/>
      <c r="B211" s="134"/>
      <c r="C211" s="135"/>
      <c r="D211" s="135"/>
      <c r="E211" s="135"/>
    </row>
    <row r="212" spans="1:9">
      <c r="A212" s="123"/>
      <c r="B212" s="134"/>
      <c r="C212" s="134"/>
      <c r="D212" s="134"/>
      <c r="E212" s="134"/>
    </row>
    <row r="213" spans="1:9" ht="20.25">
      <c r="A213" s="123"/>
      <c r="B213" s="136" t="s">
        <v>181</v>
      </c>
      <c r="C213" s="136" t="s">
        <v>182</v>
      </c>
      <c r="D213" s="136"/>
      <c r="E213" s="137" t="s">
        <v>181</v>
      </c>
      <c r="F213" s="137" t="s">
        <v>182</v>
      </c>
    </row>
    <row r="214" spans="1:9" ht="20.25">
      <c r="A214" s="123"/>
      <c r="B214" s="138" t="s">
        <v>183</v>
      </c>
      <c r="C214" s="138" t="s">
        <v>184</v>
      </c>
      <c r="D214" s="138"/>
      <c r="E214" s="122" t="s">
        <v>183</v>
      </c>
      <c r="G214" s="122" t="str">
        <f>IF(NOT(ISBLANK(E214)),E214,IF(NOT(ISBLANK(F214)),"     "&amp;F214,FALSE))</f>
        <v>Afectación Económica o presupuestal</v>
      </c>
      <c r="H214" s="122" t="s">
        <v>183</v>
      </c>
      <c r="I214" s="122" t="str">
        <f>IF(NOT(ISERROR(MATCH(H214,_xlfn.ANCHORARRAY(B225),0))),G227&amp;"Por favor no seleccionar los criterios de impacto",H214)</f>
        <v>❌Por favor no seleccionar los criterios de impacto</v>
      </c>
    </row>
    <row r="215" spans="1:9" ht="20.25">
      <c r="A215" s="123"/>
      <c r="B215" s="138" t="s">
        <v>183</v>
      </c>
      <c r="C215" s="138" t="s">
        <v>161</v>
      </c>
      <c r="D215" s="138"/>
      <c r="F215" s="122" t="s">
        <v>184</v>
      </c>
      <c r="G215" s="122" t="str">
        <f t="shared" ref="G215:G225" si="0">IF(NOT(ISBLANK(E215)),E215,IF(NOT(ISBLANK(F215)),"     "&amp;F215,FALSE))</f>
        <v xml:space="preserve">     Afectación menor a 10 SMLMV .</v>
      </c>
    </row>
    <row r="216" spans="1:9" ht="20.25">
      <c r="A216" s="123"/>
      <c r="B216" s="138" t="s">
        <v>183</v>
      </c>
      <c r="C216" s="138" t="s">
        <v>163</v>
      </c>
      <c r="D216" s="138"/>
      <c r="F216" s="122" t="s">
        <v>161</v>
      </c>
      <c r="G216" s="122" t="str">
        <f t="shared" si="0"/>
        <v xml:space="preserve">     Entre 10 y 50 SMLMV </v>
      </c>
    </row>
    <row r="217" spans="1:9" ht="20.25">
      <c r="A217" s="123"/>
      <c r="B217" s="138" t="s">
        <v>183</v>
      </c>
      <c r="C217" s="138" t="s">
        <v>166</v>
      </c>
      <c r="D217" s="138"/>
      <c r="F217" s="122" t="s">
        <v>163</v>
      </c>
      <c r="G217" s="122" t="str">
        <f t="shared" si="0"/>
        <v xml:space="preserve">     Entre 50 y 100 SMLMV </v>
      </c>
    </row>
    <row r="218" spans="1:9" ht="20.25">
      <c r="A218" s="123"/>
      <c r="B218" s="138" t="s">
        <v>183</v>
      </c>
      <c r="C218" s="138" t="s">
        <v>169</v>
      </c>
      <c r="D218" s="138"/>
      <c r="F218" s="122" t="s">
        <v>166</v>
      </c>
      <c r="G218" s="122" t="str">
        <f t="shared" si="0"/>
        <v xml:space="preserve">     Entre 100 y 500 SMLMV </v>
      </c>
    </row>
    <row r="219" spans="1:9" ht="20.25">
      <c r="A219" s="123"/>
      <c r="B219" s="138" t="s">
        <v>185</v>
      </c>
      <c r="C219" s="138" t="s">
        <v>186</v>
      </c>
      <c r="D219" s="138"/>
      <c r="F219" s="122" t="s">
        <v>169</v>
      </c>
      <c r="G219" s="122" t="str">
        <f t="shared" si="0"/>
        <v xml:space="preserve">     Mayor a 500 SMLMV </v>
      </c>
    </row>
    <row r="220" spans="1:9" ht="20.25">
      <c r="A220" s="123"/>
      <c r="B220" s="138" t="s">
        <v>185</v>
      </c>
      <c r="C220" s="138" t="s">
        <v>187</v>
      </c>
      <c r="D220" s="138"/>
      <c r="E220" s="122" t="s">
        <v>185</v>
      </c>
      <c r="G220" s="122" t="str">
        <f t="shared" si="0"/>
        <v>Pérdida Reputacional</v>
      </c>
    </row>
    <row r="221" spans="1:9" ht="20.25">
      <c r="A221" s="123"/>
      <c r="B221" s="138" t="s">
        <v>185</v>
      </c>
      <c r="C221" s="138" t="s">
        <v>188</v>
      </c>
      <c r="D221" s="138"/>
      <c r="F221" s="122" t="s">
        <v>186</v>
      </c>
      <c r="G221" s="122" t="str">
        <f t="shared" si="0"/>
        <v xml:space="preserve">     El riesgo afecta la imagen de alguna área de la organización</v>
      </c>
    </row>
    <row r="222" spans="1:9" ht="20.25">
      <c r="A222" s="123"/>
      <c r="B222" s="138" t="s">
        <v>185</v>
      </c>
      <c r="C222" s="138" t="s">
        <v>189</v>
      </c>
      <c r="D222" s="138"/>
      <c r="F222" s="122" t="s">
        <v>187</v>
      </c>
      <c r="G222" s="122" t="str">
        <f t="shared" si="0"/>
        <v xml:space="preserve">     El riesgo afecta la imagen de la entidad internamente, de conocimiento general, nivel interno, de junta dircetiva y accionistas y/o de provedores</v>
      </c>
    </row>
    <row r="223" spans="1:9" ht="20.25">
      <c r="A223" s="123"/>
      <c r="B223" s="138" t="s">
        <v>185</v>
      </c>
      <c r="C223" s="138" t="s">
        <v>190</v>
      </c>
      <c r="D223" s="138"/>
      <c r="F223" s="122" t="s">
        <v>188</v>
      </c>
      <c r="G223" s="122" t="str">
        <f t="shared" si="0"/>
        <v xml:space="preserve">     El riesgo afecta la imagen de la entidad con algunos usuarios de relevancia frente al logro de los objetivos</v>
      </c>
    </row>
    <row r="224" spans="1:9">
      <c r="A224" s="123"/>
      <c r="B224" s="139"/>
      <c r="C224" s="139"/>
      <c r="D224" s="139"/>
      <c r="F224" s="122" t="s">
        <v>189</v>
      </c>
      <c r="G224" s="122" t="str">
        <f t="shared" si="0"/>
        <v xml:space="preserve">     El riesgo afecta la imagen de de la entidad con efecto publicitario sostenido a nivel de sector administrativo, nivel departamental o municipal</v>
      </c>
    </row>
    <row r="225" spans="1:7">
      <c r="A225" s="123"/>
      <c r="B225" s="139" t="str" cm="1">
        <f t="array" ref="B225:B227">_xlfn.UNIQUE(Tabla1[[#All],[Criterios]])</f>
        <v>Criterios</v>
      </c>
      <c r="C225" s="139"/>
      <c r="D225" s="139"/>
      <c r="F225" s="122" t="s">
        <v>190</v>
      </c>
      <c r="G225" s="122" t="str">
        <f t="shared" si="0"/>
        <v xml:space="preserve">     El riesgo afecta la imagen de la entidad a nivel nacional, con efecto publicitarios sostenible a nivel país</v>
      </c>
    </row>
    <row r="226" spans="1:7">
      <c r="A226" s="123"/>
      <c r="B226" s="139" t="str">
        <v>Afectación Económica o presupuestal</v>
      </c>
      <c r="C226" s="139"/>
      <c r="D226" s="139"/>
    </row>
    <row r="227" spans="1:7">
      <c r="B227" s="139" t="str">
        <v>Pérdida Reputacional</v>
      </c>
      <c r="C227" s="139"/>
      <c r="D227" s="139"/>
      <c r="G227" s="16" t="s">
        <v>191</v>
      </c>
    </row>
    <row r="228" spans="1:7">
      <c r="B228" s="140"/>
      <c r="C228" s="140"/>
      <c r="D228" s="140"/>
      <c r="G228" s="16" t="s">
        <v>192</v>
      </c>
    </row>
    <row r="229" spans="1:7">
      <c r="B229" s="140"/>
      <c r="C229" s="140"/>
      <c r="D229" s="140"/>
    </row>
    <row r="230" spans="1:7">
      <c r="B230" s="140"/>
      <c r="C230" s="140"/>
      <c r="D230" s="140"/>
    </row>
    <row r="231" spans="1:7">
      <c r="B231" s="140"/>
      <c r="C231" s="140"/>
      <c r="D231" s="140"/>
      <c r="E231" s="140"/>
    </row>
    <row r="232" spans="1:7">
      <c r="B232" s="140"/>
      <c r="C232" s="140"/>
      <c r="D232" s="140"/>
      <c r="E232" s="140"/>
    </row>
    <row r="233" spans="1:7">
      <c r="B233" s="140"/>
      <c r="C233" s="140"/>
      <c r="D233" s="140"/>
      <c r="E233" s="140"/>
    </row>
    <row r="234" spans="1:7">
      <c r="B234" s="140"/>
      <c r="C234" s="140"/>
      <c r="D234" s="140"/>
      <c r="E234" s="140"/>
    </row>
    <row r="235" spans="1:7">
      <c r="B235" s="140"/>
      <c r="C235" s="140"/>
      <c r="D235" s="140"/>
      <c r="E235" s="140"/>
    </row>
    <row r="236" spans="1:7">
      <c r="B236" s="140"/>
      <c r="C236" s="140"/>
      <c r="D236" s="140"/>
      <c r="E236" s="140"/>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H11" sqref="H11"/>
    </sheetView>
  </sheetViews>
  <sheetFormatPr defaultColWidth="14.28515625" defaultRowHeight="12.75"/>
  <cols>
    <col min="1" max="2" width="14.28515625" style="56"/>
    <col min="3" max="3" width="17" style="56" customWidth="1"/>
    <col min="4" max="4" width="14.28515625" style="56"/>
    <col min="5" max="5" width="46" style="56" customWidth="1"/>
    <col min="6" max="6" width="39" style="56" customWidth="1"/>
    <col min="7" max="16384" width="14.28515625" style="56"/>
  </cols>
  <sheetData>
    <row r="1" spans="2:6" ht="15">
      <c r="B1" s="447"/>
      <c r="C1" s="160" t="s">
        <v>0</v>
      </c>
      <c r="D1" s="160"/>
      <c r="E1" s="160"/>
      <c r="F1" s="112" t="s">
        <v>1</v>
      </c>
    </row>
    <row r="2" spans="2:6" ht="15">
      <c r="B2" s="447"/>
      <c r="C2" s="160"/>
      <c r="D2" s="160"/>
      <c r="E2" s="160"/>
      <c r="F2" s="112" t="s">
        <v>2</v>
      </c>
    </row>
    <row r="3" spans="2:6" ht="15">
      <c r="B3" s="447"/>
      <c r="C3" s="160"/>
      <c r="D3" s="160"/>
      <c r="E3" s="160"/>
      <c r="F3" s="112" t="s">
        <v>3</v>
      </c>
    </row>
    <row r="4" spans="2:6" ht="15">
      <c r="B4" s="447"/>
      <c r="C4" s="160"/>
      <c r="D4" s="160"/>
      <c r="E4" s="160"/>
      <c r="F4" s="112" t="s">
        <v>193</v>
      </c>
    </row>
    <row r="5" spans="2:6" ht="24" customHeight="1" thickBot="1">
      <c r="B5" s="448" t="s">
        <v>194</v>
      </c>
      <c r="C5" s="449"/>
      <c r="D5" s="449"/>
      <c r="E5" s="449"/>
      <c r="F5" s="450"/>
    </row>
    <row r="6" spans="2:6" ht="16.5" thickBot="1">
      <c r="B6" s="57"/>
      <c r="C6" s="57"/>
      <c r="D6" s="57"/>
      <c r="E6" s="57"/>
      <c r="F6" s="57"/>
    </row>
    <row r="7" spans="2:6" ht="16.5" thickBot="1">
      <c r="B7" s="452" t="s">
        <v>195</v>
      </c>
      <c r="C7" s="453"/>
      <c r="D7" s="453"/>
      <c r="E7" s="69" t="s">
        <v>196</v>
      </c>
      <c r="F7" s="70" t="s">
        <v>197</v>
      </c>
    </row>
    <row r="8" spans="2:6" ht="31.5">
      <c r="B8" s="454" t="s">
        <v>198</v>
      </c>
      <c r="C8" s="457" t="s">
        <v>99</v>
      </c>
      <c r="D8" s="58" t="s">
        <v>112</v>
      </c>
      <c r="E8" s="59" t="s">
        <v>199</v>
      </c>
      <c r="F8" s="60">
        <v>0.25</v>
      </c>
    </row>
    <row r="9" spans="2:6" ht="47.25">
      <c r="B9" s="455"/>
      <c r="C9" s="458"/>
      <c r="D9" s="61" t="s">
        <v>200</v>
      </c>
      <c r="E9" s="62" t="s">
        <v>201</v>
      </c>
      <c r="F9" s="63">
        <v>0.15</v>
      </c>
    </row>
    <row r="10" spans="2:6" ht="47.25">
      <c r="B10" s="455"/>
      <c r="C10" s="459"/>
      <c r="D10" s="61" t="s">
        <v>202</v>
      </c>
      <c r="E10" s="62" t="s">
        <v>203</v>
      </c>
      <c r="F10" s="63">
        <v>0.1</v>
      </c>
    </row>
    <row r="11" spans="2:6" ht="63">
      <c r="B11" s="455"/>
      <c r="C11" s="460" t="s">
        <v>100</v>
      </c>
      <c r="D11" s="61" t="s">
        <v>204</v>
      </c>
      <c r="E11" s="62" t="s">
        <v>205</v>
      </c>
      <c r="F11" s="63">
        <v>0.25</v>
      </c>
    </row>
    <row r="12" spans="2:6" ht="31.5">
      <c r="B12" s="456"/>
      <c r="C12" s="460"/>
      <c r="D12" s="61" t="s">
        <v>113</v>
      </c>
      <c r="E12" s="62" t="s">
        <v>206</v>
      </c>
      <c r="F12" s="63">
        <v>0.15</v>
      </c>
    </row>
    <row r="13" spans="2:6" ht="47.25">
      <c r="B13" s="461" t="s">
        <v>207</v>
      </c>
      <c r="C13" s="460" t="s">
        <v>102</v>
      </c>
      <c r="D13" s="61" t="s">
        <v>114</v>
      </c>
      <c r="E13" s="62" t="s">
        <v>208</v>
      </c>
      <c r="F13" s="64" t="s">
        <v>209</v>
      </c>
    </row>
    <row r="14" spans="2:6" ht="63">
      <c r="B14" s="461"/>
      <c r="C14" s="460"/>
      <c r="D14" s="61" t="s">
        <v>210</v>
      </c>
      <c r="E14" s="62" t="s">
        <v>211</v>
      </c>
      <c r="F14" s="64" t="s">
        <v>209</v>
      </c>
    </row>
    <row r="15" spans="2:6" ht="47.25">
      <c r="B15" s="461"/>
      <c r="C15" s="460" t="s">
        <v>103</v>
      </c>
      <c r="D15" s="61" t="s">
        <v>115</v>
      </c>
      <c r="E15" s="62" t="s">
        <v>212</v>
      </c>
      <c r="F15" s="64" t="s">
        <v>209</v>
      </c>
    </row>
    <row r="16" spans="2:6" ht="47.25">
      <c r="B16" s="461"/>
      <c r="C16" s="460"/>
      <c r="D16" s="61" t="s">
        <v>213</v>
      </c>
      <c r="E16" s="62" t="s">
        <v>214</v>
      </c>
      <c r="F16" s="64" t="s">
        <v>209</v>
      </c>
    </row>
    <row r="17" spans="2:6" ht="31.5">
      <c r="B17" s="461"/>
      <c r="C17" s="460" t="s">
        <v>104</v>
      </c>
      <c r="D17" s="61" t="s">
        <v>116</v>
      </c>
      <c r="E17" s="62" t="s">
        <v>215</v>
      </c>
      <c r="F17" s="64" t="s">
        <v>209</v>
      </c>
    </row>
    <row r="18" spans="2:6" ht="32.25" thickBot="1">
      <c r="B18" s="462"/>
      <c r="C18" s="463"/>
      <c r="D18" s="65" t="s">
        <v>216</v>
      </c>
      <c r="E18" s="66" t="s">
        <v>217</v>
      </c>
      <c r="F18" s="67" t="s">
        <v>209</v>
      </c>
    </row>
    <row r="19" spans="2:6" ht="49.5" customHeight="1">
      <c r="B19" s="451" t="s">
        <v>218</v>
      </c>
      <c r="C19" s="451"/>
      <c r="D19" s="451"/>
      <c r="E19" s="451"/>
      <c r="F19" s="451"/>
    </row>
    <row r="20" spans="2:6" ht="27" customHeight="1">
      <c r="B20" s="68"/>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0709B-2BAB-4367-9A50-99901959F2D0}">
  <sheetPr>
    <tabColor theme="9" tint="-0.249977111117893"/>
  </sheetPr>
  <dimension ref="A1:C80"/>
  <sheetViews>
    <sheetView zoomScale="110" zoomScaleNormal="110" workbookViewId="0">
      <selection activeCell="A10" sqref="A10:A11"/>
    </sheetView>
  </sheetViews>
  <sheetFormatPr defaultColWidth="11.42578125" defaultRowHeight="15"/>
  <cols>
    <col min="1" max="1" width="13.28515625" customWidth="1"/>
    <col min="2" max="2" width="69.7109375" customWidth="1"/>
    <col min="3" max="3" width="54.85546875" customWidth="1"/>
  </cols>
  <sheetData>
    <row r="1" spans="1:3">
      <c r="A1" s="464"/>
      <c r="B1" s="465" t="s">
        <v>0</v>
      </c>
      <c r="C1" s="112" t="s">
        <v>1</v>
      </c>
    </row>
    <row r="2" spans="1:3">
      <c r="A2" s="464"/>
      <c r="B2" s="465"/>
      <c r="C2" s="112" t="s">
        <v>2</v>
      </c>
    </row>
    <row r="3" spans="1:3">
      <c r="A3" s="464"/>
      <c r="B3" s="465"/>
      <c r="C3" s="112" t="s">
        <v>3</v>
      </c>
    </row>
    <row r="4" spans="1:3">
      <c r="A4" s="464"/>
      <c r="B4" s="465"/>
      <c r="C4" s="112" t="s">
        <v>219</v>
      </c>
    </row>
    <row r="5" spans="1:3" ht="40.5" customHeight="1">
      <c r="A5" s="464"/>
      <c r="B5" s="464"/>
      <c r="C5" s="464"/>
    </row>
    <row r="6" spans="1:3" ht="56.25" customHeight="1">
      <c r="A6" s="472" t="s">
        <v>220</v>
      </c>
      <c r="B6" s="472"/>
      <c r="C6" s="472"/>
    </row>
    <row r="7" spans="1:3" ht="51" customHeight="1">
      <c r="A7" s="473" t="s">
        <v>221</v>
      </c>
      <c r="B7" s="473"/>
      <c r="C7" s="473"/>
    </row>
    <row r="8" spans="1:3" ht="53.25" customHeight="1">
      <c r="A8" s="472" t="s">
        <v>222</v>
      </c>
      <c r="B8" s="472"/>
      <c r="C8" s="472"/>
    </row>
    <row r="9" spans="1:3" ht="310.5" customHeight="1">
      <c r="A9" s="474" t="s">
        <v>223</v>
      </c>
      <c r="B9" s="474"/>
      <c r="C9" s="474"/>
    </row>
    <row r="10" spans="1:3" ht="21" customHeight="1">
      <c r="A10" s="475" t="s">
        <v>224</v>
      </c>
      <c r="B10" s="111" t="s">
        <v>225</v>
      </c>
      <c r="C10" s="111" t="s">
        <v>23</v>
      </c>
    </row>
    <row r="11" spans="1:3" ht="21" customHeight="1" thickBot="1">
      <c r="A11" s="476"/>
      <c r="B11" s="107" t="s">
        <v>226</v>
      </c>
      <c r="C11" s="108" t="s">
        <v>227</v>
      </c>
    </row>
    <row r="12" spans="1:3" ht="30" customHeight="1" thickBot="1">
      <c r="A12" s="109">
        <v>1</v>
      </c>
      <c r="B12" s="110" t="s">
        <v>228</v>
      </c>
      <c r="C12" s="110" t="s">
        <v>229</v>
      </c>
    </row>
    <row r="13" spans="1:3" ht="30" customHeight="1" thickBot="1">
      <c r="A13" s="109">
        <v>2</v>
      </c>
      <c r="B13" s="110" t="s">
        <v>230</v>
      </c>
      <c r="C13" s="110" t="s">
        <v>231</v>
      </c>
    </row>
    <row r="14" spans="1:3" ht="30" customHeight="1" thickBot="1">
      <c r="A14" s="109">
        <v>3</v>
      </c>
      <c r="B14" s="110" t="s">
        <v>232</v>
      </c>
      <c r="C14" s="110" t="s">
        <v>233</v>
      </c>
    </row>
    <row r="15" spans="1:3" ht="30" customHeight="1" thickBot="1">
      <c r="A15" s="109">
        <v>4</v>
      </c>
      <c r="B15" s="110" t="s">
        <v>234</v>
      </c>
      <c r="C15" s="110" t="s">
        <v>235</v>
      </c>
    </row>
    <row r="16" spans="1:3" ht="30" customHeight="1" thickBot="1">
      <c r="A16" s="109">
        <v>5</v>
      </c>
      <c r="B16" s="110" t="s">
        <v>236</v>
      </c>
      <c r="C16" s="110" t="s">
        <v>237</v>
      </c>
    </row>
    <row r="17" spans="1:3" ht="30" customHeight="1" thickBot="1">
      <c r="A17" s="109">
        <v>6</v>
      </c>
      <c r="B17" s="110" t="s">
        <v>238</v>
      </c>
      <c r="C17" s="110" t="s">
        <v>239</v>
      </c>
    </row>
    <row r="18" spans="1:3" ht="30" customHeight="1" thickBot="1">
      <c r="A18" s="109">
        <v>7</v>
      </c>
      <c r="B18" s="110" t="s">
        <v>240</v>
      </c>
      <c r="C18" s="110" t="s">
        <v>241</v>
      </c>
    </row>
    <row r="19" spans="1:3" ht="30" customHeight="1" thickBot="1">
      <c r="A19" s="109">
        <v>8</v>
      </c>
      <c r="B19" s="110" t="s">
        <v>238</v>
      </c>
      <c r="C19" s="110" t="s">
        <v>242</v>
      </c>
    </row>
    <row r="20" spans="1:3" ht="53.25" customHeight="1" thickBot="1">
      <c r="A20" s="109">
        <v>9</v>
      </c>
      <c r="B20" s="110" t="s">
        <v>243</v>
      </c>
      <c r="C20" s="110" t="s">
        <v>244</v>
      </c>
    </row>
    <row r="21" spans="1:3" ht="30" customHeight="1" thickBot="1">
      <c r="A21" s="109">
        <v>10</v>
      </c>
      <c r="B21" s="110" t="s">
        <v>245</v>
      </c>
      <c r="C21" s="110" t="s">
        <v>246</v>
      </c>
    </row>
    <row r="22" spans="1:3" ht="30" customHeight="1" thickBot="1">
      <c r="A22" s="109">
        <v>11</v>
      </c>
      <c r="B22" s="110" t="s">
        <v>247</v>
      </c>
      <c r="C22" s="110" t="s">
        <v>248</v>
      </c>
    </row>
    <row r="23" spans="1:3" ht="30" customHeight="1" thickBot="1">
      <c r="A23" s="109">
        <v>12</v>
      </c>
      <c r="B23" s="110" t="s">
        <v>249</v>
      </c>
      <c r="C23" s="110" t="s">
        <v>250</v>
      </c>
    </row>
    <row r="24" spans="1:3" ht="30" customHeight="1" thickBot="1">
      <c r="A24" s="109">
        <v>13</v>
      </c>
      <c r="B24" s="110" t="s">
        <v>251</v>
      </c>
      <c r="C24" s="110" t="s">
        <v>252</v>
      </c>
    </row>
    <row r="25" spans="1:3" ht="30" customHeight="1" thickBot="1">
      <c r="A25" s="109">
        <v>14</v>
      </c>
      <c r="B25" s="110" t="s">
        <v>253</v>
      </c>
      <c r="C25" s="110" t="s">
        <v>254</v>
      </c>
    </row>
    <row r="26" spans="1:3" ht="30" customHeight="1" thickBot="1">
      <c r="A26" s="109">
        <v>15</v>
      </c>
      <c r="B26" s="110" t="s">
        <v>255</v>
      </c>
      <c r="C26" s="110" t="s">
        <v>256</v>
      </c>
    </row>
    <row r="27" spans="1:3" ht="30" customHeight="1" thickBot="1">
      <c r="A27" s="109">
        <v>16</v>
      </c>
      <c r="B27" s="110" t="s">
        <v>257</v>
      </c>
      <c r="C27" s="110" t="s">
        <v>258</v>
      </c>
    </row>
    <row r="28" spans="1:3" ht="30" customHeight="1" thickBot="1">
      <c r="A28" s="109">
        <v>17</v>
      </c>
      <c r="B28" s="110" t="s">
        <v>259</v>
      </c>
      <c r="C28" s="110" t="s">
        <v>260</v>
      </c>
    </row>
    <row r="29" spans="1:3" ht="30" customHeight="1" thickBot="1">
      <c r="A29" s="109">
        <v>18</v>
      </c>
      <c r="B29" s="110" t="s">
        <v>259</v>
      </c>
      <c r="C29" s="110" t="s">
        <v>261</v>
      </c>
    </row>
    <row r="30" spans="1:3" ht="30" customHeight="1" thickBot="1">
      <c r="A30" s="109">
        <v>19</v>
      </c>
      <c r="B30" s="110" t="s">
        <v>259</v>
      </c>
      <c r="C30" s="110" t="s">
        <v>262</v>
      </c>
    </row>
    <row r="31" spans="1:3" ht="30" customHeight="1" thickBot="1">
      <c r="A31" s="109">
        <v>20</v>
      </c>
      <c r="B31" s="110" t="s">
        <v>259</v>
      </c>
      <c r="C31" s="110" t="s">
        <v>263</v>
      </c>
    </row>
    <row r="32" spans="1:3" ht="30" customHeight="1" thickBot="1">
      <c r="A32" s="109">
        <v>21</v>
      </c>
      <c r="B32" s="110" t="s">
        <v>264</v>
      </c>
      <c r="C32" s="110" t="s">
        <v>265</v>
      </c>
    </row>
    <row r="33" spans="1:3" ht="30" customHeight="1" thickBot="1">
      <c r="A33" s="109">
        <v>22</v>
      </c>
      <c r="B33" s="110" t="s">
        <v>266</v>
      </c>
      <c r="C33" s="110" t="s">
        <v>267</v>
      </c>
    </row>
    <row r="34" spans="1:3" ht="30" customHeight="1" thickBot="1">
      <c r="A34" s="109">
        <v>23</v>
      </c>
      <c r="B34" s="110" t="s">
        <v>268</v>
      </c>
      <c r="C34" s="110" t="s">
        <v>269</v>
      </c>
    </row>
    <row r="35" spans="1:3" ht="39.75" customHeight="1" thickBot="1">
      <c r="A35" s="109">
        <v>24</v>
      </c>
      <c r="B35" s="110" t="s">
        <v>270</v>
      </c>
      <c r="C35" s="110" t="s">
        <v>271</v>
      </c>
    </row>
    <row r="36" spans="1:3" ht="30" customHeight="1" thickBot="1">
      <c r="A36" s="109">
        <v>25</v>
      </c>
      <c r="B36" s="110" t="s">
        <v>272</v>
      </c>
      <c r="C36" s="110" t="s">
        <v>273</v>
      </c>
    </row>
    <row r="37" spans="1:3" ht="30" customHeight="1" thickBot="1">
      <c r="A37" s="109">
        <v>26</v>
      </c>
      <c r="B37" s="110" t="s">
        <v>274</v>
      </c>
      <c r="C37" s="110" t="s">
        <v>275</v>
      </c>
    </row>
    <row r="38" spans="1:3" ht="30" customHeight="1" thickBot="1">
      <c r="A38" s="109">
        <v>27</v>
      </c>
      <c r="B38" s="110" t="s">
        <v>276</v>
      </c>
      <c r="C38" s="110" t="s">
        <v>277</v>
      </c>
    </row>
    <row r="39" spans="1:3" ht="30" customHeight="1" thickBot="1">
      <c r="A39" s="109">
        <v>28</v>
      </c>
      <c r="B39" s="110" t="s">
        <v>278</v>
      </c>
      <c r="C39" s="110" t="s">
        <v>279</v>
      </c>
    </row>
    <row r="40" spans="1:3" ht="30" customHeight="1" thickBot="1">
      <c r="A40" s="109">
        <v>29</v>
      </c>
      <c r="B40" s="110" t="s">
        <v>280</v>
      </c>
      <c r="C40" s="110" t="s">
        <v>281</v>
      </c>
    </row>
    <row r="41" spans="1:3" ht="30" customHeight="1" thickBot="1">
      <c r="A41" s="109">
        <v>30</v>
      </c>
      <c r="B41" s="110" t="s">
        <v>282</v>
      </c>
      <c r="C41" s="110" t="s">
        <v>283</v>
      </c>
    </row>
    <row r="42" spans="1:3" ht="30" customHeight="1" thickBot="1">
      <c r="A42" s="109">
        <v>31</v>
      </c>
      <c r="B42" s="110" t="s">
        <v>284</v>
      </c>
      <c r="C42" s="110" t="s">
        <v>285</v>
      </c>
    </row>
    <row r="43" spans="1:3" ht="30" customHeight="1" thickBot="1">
      <c r="A43" s="109">
        <v>32</v>
      </c>
      <c r="B43" s="110" t="s">
        <v>286</v>
      </c>
      <c r="C43" s="110" t="s">
        <v>287</v>
      </c>
    </row>
    <row r="44" spans="1:3" ht="30" customHeight="1" thickBot="1">
      <c r="A44" s="109">
        <v>33</v>
      </c>
      <c r="B44" s="110" t="s">
        <v>288</v>
      </c>
      <c r="C44" s="110" t="s">
        <v>289</v>
      </c>
    </row>
    <row r="45" spans="1:3" ht="30" customHeight="1" thickBot="1">
      <c r="A45" s="109">
        <v>34</v>
      </c>
      <c r="B45" s="110" t="s">
        <v>290</v>
      </c>
      <c r="C45" s="110" t="s">
        <v>291</v>
      </c>
    </row>
    <row r="46" spans="1:3" ht="30" customHeight="1" thickBot="1">
      <c r="A46" s="109">
        <v>35</v>
      </c>
      <c r="B46" s="110" t="s">
        <v>292</v>
      </c>
      <c r="C46" s="110" t="s">
        <v>293</v>
      </c>
    </row>
    <row r="47" spans="1:3" ht="30" customHeight="1" thickBot="1">
      <c r="A47" s="109">
        <v>36</v>
      </c>
      <c r="B47" s="110" t="s">
        <v>266</v>
      </c>
      <c r="C47" s="110" t="s">
        <v>294</v>
      </c>
    </row>
    <row r="48" spans="1:3" ht="30" customHeight="1" thickBot="1">
      <c r="A48" s="109">
        <v>37</v>
      </c>
      <c r="B48" s="110" t="s">
        <v>295</v>
      </c>
      <c r="C48" s="110" t="s">
        <v>296</v>
      </c>
    </row>
    <row r="49" spans="1:3" ht="30" customHeight="1" thickBot="1">
      <c r="A49" s="109">
        <v>38</v>
      </c>
      <c r="B49" s="110" t="s">
        <v>297</v>
      </c>
      <c r="C49" s="110" t="s">
        <v>298</v>
      </c>
    </row>
    <row r="50" spans="1:3" ht="30" customHeight="1" thickBot="1">
      <c r="A50" s="109">
        <v>39</v>
      </c>
      <c r="B50" s="110" t="s">
        <v>299</v>
      </c>
      <c r="C50" s="110" t="s">
        <v>300</v>
      </c>
    </row>
    <row r="51" spans="1:3" ht="30" customHeight="1" thickBot="1">
      <c r="A51" s="109">
        <v>40</v>
      </c>
      <c r="B51" s="110" t="s">
        <v>301</v>
      </c>
      <c r="C51" s="110" t="s">
        <v>302</v>
      </c>
    </row>
    <row r="52" spans="1:3" ht="30" customHeight="1" thickBot="1">
      <c r="A52" s="109">
        <v>41</v>
      </c>
      <c r="B52" s="110" t="s">
        <v>299</v>
      </c>
      <c r="C52" s="110" t="s">
        <v>303</v>
      </c>
    </row>
    <row r="53" spans="1:3" ht="30" customHeight="1" thickBot="1">
      <c r="A53" s="109">
        <v>42</v>
      </c>
      <c r="B53" s="110" t="s">
        <v>304</v>
      </c>
      <c r="C53" s="110" t="s">
        <v>305</v>
      </c>
    </row>
    <row r="54" spans="1:3" ht="30" customHeight="1" thickBot="1">
      <c r="A54" s="109">
        <v>43</v>
      </c>
      <c r="B54" s="110" t="s">
        <v>306</v>
      </c>
      <c r="C54" s="110" t="s">
        <v>307</v>
      </c>
    </row>
    <row r="55" spans="1:3" ht="30" customHeight="1" thickBot="1">
      <c r="A55" s="109">
        <v>43</v>
      </c>
      <c r="B55" s="110" t="s">
        <v>308</v>
      </c>
      <c r="C55" s="110" t="s">
        <v>309</v>
      </c>
    </row>
    <row r="56" spans="1:3" ht="30" customHeight="1" thickBot="1">
      <c r="A56" s="109">
        <v>44</v>
      </c>
      <c r="B56" s="110" t="s">
        <v>310</v>
      </c>
      <c r="C56" s="110" t="s">
        <v>311</v>
      </c>
    </row>
    <row r="57" spans="1:3" ht="30" customHeight="1" thickBot="1">
      <c r="A57" s="109">
        <v>45</v>
      </c>
      <c r="B57" s="110" t="s">
        <v>312</v>
      </c>
      <c r="C57" s="110" t="s">
        <v>313</v>
      </c>
    </row>
    <row r="58" spans="1:3" ht="40.5" customHeight="1" thickBot="1">
      <c r="A58" s="109">
        <v>46</v>
      </c>
      <c r="B58" s="110" t="s">
        <v>314</v>
      </c>
      <c r="C58" s="110" t="s">
        <v>315</v>
      </c>
    </row>
    <row r="59" spans="1:3" ht="30" customHeight="1" thickBot="1">
      <c r="A59" s="109">
        <v>47</v>
      </c>
      <c r="B59" s="110" t="s">
        <v>316</v>
      </c>
      <c r="C59" s="110" t="s">
        <v>317</v>
      </c>
    </row>
    <row r="60" spans="1:3" ht="30" customHeight="1" thickBot="1">
      <c r="A60" s="109">
        <v>48</v>
      </c>
      <c r="B60" s="110" t="s">
        <v>316</v>
      </c>
      <c r="C60" s="110" t="s">
        <v>318</v>
      </c>
    </row>
    <row r="61" spans="1:3" ht="30" customHeight="1" thickBot="1">
      <c r="A61" s="109">
        <v>49</v>
      </c>
      <c r="B61" s="110" t="s">
        <v>316</v>
      </c>
      <c r="C61" s="110" t="s">
        <v>319</v>
      </c>
    </row>
    <row r="62" spans="1:3" ht="30" customHeight="1" thickBot="1">
      <c r="A62" s="109">
        <v>50</v>
      </c>
      <c r="B62" s="110" t="s">
        <v>320</v>
      </c>
      <c r="C62" s="110" t="s">
        <v>321</v>
      </c>
    </row>
    <row r="63" spans="1:3" ht="21.75" customHeight="1">
      <c r="A63" s="466" t="s">
        <v>322</v>
      </c>
      <c r="B63" s="466"/>
      <c r="C63" s="466"/>
    </row>
    <row r="65" spans="1:3">
      <c r="A65" s="467" t="s">
        <v>323</v>
      </c>
      <c r="B65" s="468"/>
      <c r="C65" s="468"/>
    </row>
    <row r="66" spans="1:3">
      <c r="A66" s="468"/>
      <c r="B66" s="468"/>
      <c r="C66" s="468"/>
    </row>
    <row r="67" spans="1:3">
      <c r="A67" s="468"/>
      <c r="B67" s="468"/>
      <c r="C67" s="468"/>
    </row>
    <row r="68" spans="1:3">
      <c r="A68" s="468"/>
      <c r="B68" s="468"/>
      <c r="C68" s="468"/>
    </row>
    <row r="69" spans="1:3">
      <c r="A69" s="468"/>
      <c r="B69" s="468"/>
      <c r="C69" s="468"/>
    </row>
    <row r="70" spans="1:3">
      <c r="A70" s="468"/>
      <c r="B70" s="468"/>
      <c r="C70" s="468"/>
    </row>
    <row r="71" spans="1:3">
      <c r="A71" s="468"/>
      <c r="B71" s="468"/>
      <c r="C71" s="468"/>
    </row>
    <row r="72" spans="1:3">
      <c r="A72" s="468"/>
      <c r="B72" s="468"/>
      <c r="C72" s="468"/>
    </row>
    <row r="73" spans="1:3">
      <c r="A73" s="468"/>
      <c r="B73" s="468"/>
      <c r="C73" s="468"/>
    </row>
    <row r="75" spans="1:3">
      <c r="A75" s="469" t="s">
        <v>324</v>
      </c>
      <c r="B75" s="470"/>
      <c r="C75" s="470"/>
    </row>
    <row r="76" spans="1:3">
      <c r="A76" s="470"/>
      <c r="B76" s="470"/>
      <c r="C76" s="470"/>
    </row>
    <row r="77" spans="1:3">
      <c r="A77" s="470"/>
      <c r="B77" s="470"/>
      <c r="C77" s="470"/>
    </row>
    <row r="79" spans="1:3">
      <c r="A79" s="471"/>
      <c r="B79" s="471"/>
      <c r="C79" s="471"/>
    </row>
    <row r="80" spans="1:3">
      <c r="A80" s="471"/>
      <c r="B80" s="471"/>
      <c r="C80" s="471"/>
    </row>
  </sheetData>
  <mergeCells count="12">
    <mergeCell ref="A79:C80"/>
    <mergeCell ref="A5:C5"/>
    <mergeCell ref="A6:C6"/>
    <mergeCell ref="A7:C7"/>
    <mergeCell ref="A8:C8"/>
    <mergeCell ref="A9:C9"/>
    <mergeCell ref="A10:A11"/>
    <mergeCell ref="A1:A4"/>
    <mergeCell ref="B1:B4"/>
    <mergeCell ref="A63:C63"/>
    <mergeCell ref="A65:C73"/>
    <mergeCell ref="A75:C77"/>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5" sqref="E5"/>
    </sheetView>
  </sheetViews>
  <sheetFormatPr defaultColWidth="11.42578125" defaultRowHeight="15"/>
  <sheetData>
    <row r="2" spans="2:5">
      <c r="B2" t="s">
        <v>325</v>
      </c>
      <c r="E2" t="s">
        <v>105</v>
      </c>
    </row>
    <row r="3" spans="2:5">
      <c r="B3" t="s">
        <v>326</v>
      </c>
    </row>
    <row r="4" spans="2:5">
      <c r="B4" t="s">
        <v>327</v>
      </c>
    </row>
    <row r="5" spans="2:5">
      <c r="B5" t="s">
        <v>117</v>
      </c>
    </row>
    <row r="8" spans="2:5">
      <c r="B8" t="s">
        <v>328</v>
      </c>
    </row>
    <row r="9" spans="2:5">
      <c r="B9" t="s">
        <v>329</v>
      </c>
    </row>
    <row r="10" spans="2:5">
      <c r="B10" t="s">
        <v>330</v>
      </c>
    </row>
    <row r="13" spans="2:5">
      <c r="B13" t="s">
        <v>331</v>
      </c>
    </row>
    <row r="14" spans="2:5">
      <c r="B14" t="s">
        <v>109</v>
      </c>
    </row>
    <row r="15" spans="2:5">
      <c r="B15" t="s">
        <v>332</v>
      </c>
    </row>
    <row r="16" spans="2:5">
      <c r="B16" t="s">
        <v>333</v>
      </c>
    </row>
    <row r="17" spans="2:2">
      <c r="B17" t="s">
        <v>334</v>
      </c>
    </row>
    <row r="18" spans="2:2">
      <c r="B18" t="s">
        <v>335</v>
      </c>
    </row>
    <row r="19" spans="2:2">
      <c r="B19" t="s">
        <v>336</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2023-10-09T21:18:40Z</dcterms:modified>
  <cp:category/>
  <cp:contentStatus/>
</cp:coreProperties>
</file>