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04"/>
  <workbookPr hidePivotFieldList="1" defaultThemeVersion="124226"/>
  <mc:AlternateContent xmlns:mc="http://schemas.openxmlformats.org/markup-compatibility/2006">
    <mc:Choice Requires="x15">
      <x15ac:absPath xmlns:x15ac="http://schemas.microsoft.com/office/spreadsheetml/2010/11/ac" url="D:\Recuperado\Escritorio\ALCALDIA\ALCALDIA 2023\MRF\OFAI\"/>
    </mc:Choice>
  </mc:AlternateContent>
  <xr:revisionPtr revIDLastSave="2" documentId="13_ncr:1_{21F9676A-78A8-4DC4-BDE2-7F3EFA9A4826}" xr6:coauthVersionLast="47" xr6:coauthVersionMax="47" xr10:uidLastSave="{0A543A3C-2DFD-4A14-898C-2D2BDBE14A08}"/>
  <bookViews>
    <workbookView xWindow="-120" yWindow="-120" windowWidth="20730" windowHeight="11040" tabRatio="882" firstSheet="1" activeTab="1" xr2:uid="{00000000-000D-0000-FFFF-FFFF00000000}"/>
  </bookViews>
  <sheets>
    <sheet name="Instructivo " sheetId="21"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calcPr calcId="191028"/>
  <pivotCaches>
    <pivotCache cacheId="9717"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 l="1"/>
  <c r="H60" i="1" l="1"/>
  <c r="I60" i="1" s="1"/>
  <c r="T66" i="1"/>
  <c r="T60" i="1"/>
  <c r="K61" i="1"/>
  <c r="Q61" i="1"/>
  <c r="T61" i="1"/>
  <c r="K62" i="1"/>
  <c r="Q62" i="1"/>
  <c r="T62" i="1"/>
  <c r="K63" i="1"/>
  <c r="Q63" i="1"/>
  <c r="T63" i="1"/>
  <c r="K64" i="1"/>
  <c r="Q64" i="1"/>
  <c r="T64" i="1"/>
  <c r="K65" i="1"/>
  <c r="Q65" i="1"/>
  <c r="T65" i="1"/>
  <c r="H66" i="1"/>
  <c r="I66" i="1" s="1"/>
  <c r="K67" i="1"/>
  <c r="Q67" i="1"/>
  <c r="T67" i="1"/>
  <c r="K68" i="1"/>
  <c r="Q68" i="1"/>
  <c r="T68" i="1"/>
  <c r="K69" i="1"/>
  <c r="Q69" i="1"/>
  <c r="T69" i="1"/>
  <c r="K70" i="1"/>
  <c r="Q70" i="1"/>
  <c r="T70" i="1"/>
  <c r="K71" i="1"/>
  <c r="Q71" i="1"/>
  <c r="T71"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12" i="1" l="1"/>
  <c r="H12" i="1" l="1"/>
  <c r="I12" i="1" s="1"/>
  <c r="K59" i="1"/>
  <c r="K33" i="1"/>
  <c r="K31" i="1"/>
  <c r="K51" i="1"/>
  <c r="K56" i="1"/>
  <c r="K32" i="1"/>
  <c r="K40" i="1"/>
  <c r="K50" i="1"/>
  <c r="K37" i="1"/>
  <c r="K49" i="1"/>
  <c r="K58" i="1"/>
  <c r="K41" i="1"/>
  <c r="K52" i="1"/>
  <c r="K39" i="1"/>
  <c r="K43" i="1"/>
  <c r="K57" i="1"/>
  <c r="K34" i="1"/>
  <c r="K35" i="1"/>
  <c r="K44" i="1"/>
  <c r="K38" i="1"/>
  <c r="K55" i="1"/>
  <c r="K45" i="1"/>
  <c r="K53" i="1"/>
  <c r="K46" i="1"/>
  <c r="K47" i="1"/>
  <c r="G225" i="13" l="1"/>
  <c r="G215" i="13"/>
  <c r="G216" i="13"/>
  <c r="G217" i="13"/>
  <c r="G218" i="13"/>
  <c r="G219" i="13"/>
  <c r="G220" i="13"/>
  <c r="G221" i="13"/>
  <c r="G222" i="13"/>
  <c r="G223" i="13"/>
  <c r="G224" i="13"/>
  <c r="G214" i="13"/>
  <c r="K17" i="1"/>
  <c r="K16" i="1"/>
  <c r="K13" i="1"/>
  <c r="K14" i="1"/>
  <c r="B225" i="13" a="1"/>
  <c r="K15" i="1"/>
  <c r="B225" i="13" l="1"/>
  <c r="Q49" i="1"/>
  <c r="Q43"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T59" i="1" l="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41" i="1"/>
  <c r="Q41" i="1"/>
  <c r="T40" i="1"/>
  <c r="Q40" i="1"/>
  <c r="T39" i="1"/>
  <c r="Q39" i="1"/>
  <c r="T38" i="1"/>
  <c r="Q38" i="1"/>
  <c r="T37" i="1"/>
  <c r="Q37" i="1"/>
  <c r="I36" i="1"/>
  <c r="T35" i="1"/>
  <c r="Q35" i="1"/>
  <c r="T34" i="1"/>
  <c r="Q34" i="1"/>
  <c r="T33" i="1"/>
  <c r="Q33" i="1"/>
  <c r="T32" i="1"/>
  <c r="Q32" i="1"/>
  <c r="T31" i="1"/>
  <c r="Q31" i="1"/>
  <c r="Q30" i="1"/>
  <c r="H30" i="1"/>
  <c r="I30" i="1" s="1"/>
  <c r="Q17" i="1"/>
  <c r="Q16" i="1"/>
  <c r="X54" i="1" l="1"/>
  <c r="X38" i="1"/>
  <c r="X46" i="1"/>
  <c r="X58" i="1"/>
  <c r="X32" i="1"/>
  <c r="X40" i="1"/>
  <c r="X52" i="1"/>
  <c r="X35" i="1"/>
  <c r="X34" i="1"/>
  <c r="X33" i="1"/>
  <c r="AB55" i="1"/>
  <c r="X56" i="1"/>
  <c r="X55" i="1"/>
  <c r="X31" i="1"/>
  <c r="X30" i="1"/>
  <c r="X51" i="1"/>
  <c r="X50" i="1"/>
  <c r="X53" i="1"/>
  <c r="X57" i="1"/>
  <c r="X59" i="1"/>
  <c r="X37" i="1"/>
  <c r="X36" i="1"/>
  <c r="X39" i="1"/>
  <c r="X41" i="1"/>
  <c r="X45" i="1"/>
  <c r="X44" i="1"/>
  <c r="X47" i="1"/>
  <c r="AB43" i="1"/>
  <c r="X43" i="1"/>
  <c r="X42" i="1"/>
  <c r="X48" i="1"/>
  <c r="AB31" i="1"/>
  <c r="AB37" i="1"/>
  <c r="AB52" i="1"/>
  <c r="AA52" i="1" s="1"/>
  <c r="AB53" i="1"/>
  <c r="AA53" i="1" s="1"/>
  <c r="Y54" i="1" l="1"/>
  <c r="Z54" i="1"/>
  <c r="Z55" i="1" s="1"/>
  <c r="Y53" i="1"/>
  <c r="Z53" i="1"/>
  <c r="Y52" i="1"/>
  <c r="Z52" i="1"/>
  <c r="Y48" i="1"/>
  <c r="Z48" i="1"/>
  <c r="X49" i="1" s="1"/>
  <c r="Y42" i="1"/>
  <c r="Z42" i="1"/>
  <c r="Z43" i="1" s="1"/>
  <c r="Y36" i="1"/>
  <c r="Z36" i="1"/>
  <c r="Y30" i="1"/>
  <c r="Z30" i="1"/>
  <c r="Z31" i="1" s="1"/>
  <c r="Y32" i="1" s="1"/>
  <c r="Y55" i="1" l="1"/>
  <c r="Y43" i="1"/>
  <c r="Y31" i="1"/>
  <c r="Y44" i="1"/>
  <c r="Z44" i="1"/>
  <c r="Z56" i="1"/>
  <c r="Y56"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Y57" i="1" l="1"/>
  <c r="Z57" i="1"/>
  <c r="Y50" i="1"/>
  <c r="Z50" i="1"/>
  <c r="Y49" i="1"/>
  <c r="Z49" i="1"/>
  <c r="Y37" i="1"/>
  <c r="Z37" i="1"/>
  <c r="Y38" i="1" s="1"/>
  <c r="Y34" i="1"/>
  <c r="Z38" i="1" l="1"/>
  <c r="Z39" i="1" s="1"/>
  <c r="Y58" i="1"/>
  <c r="Z58" i="1"/>
  <c r="Y45" i="1"/>
  <c r="Z45" i="1"/>
  <c r="Y46" i="1" s="1"/>
  <c r="Y39" i="1"/>
  <c r="Y51" i="1"/>
  <c r="Z51" i="1"/>
  <c r="Y33" i="1"/>
  <c r="Z33" i="1"/>
  <c r="Z34" i="1"/>
  <c r="Y59" i="1" l="1"/>
  <c r="Z59" i="1"/>
  <c r="Z46" i="1"/>
  <c r="Y47" i="1" s="1"/>
  <c r="Z40" i="1"/>
  <c r="Y40" i="1"/>
  <c r="Y35" i="1"/>
  <c r="Z35" i="1"/>
  <c r="X12" i="1"/>
  <c r="Y12" i="1" s="1"/>
  <c r="Y41" i="1" l="1"/>
  <c r="Z41" i="1"/>
  <c r="Z47" i="1"/>
  <c r="Q13" i="1"/>
  <c r="Z12" i="1" l="1"/>
  <c r="X13" i="1" s="1"/>
  <c r="Y13" i="1" l="1"/>
  <c r="Z13" i="1" l="1"/>
  <c r="X16" i="1" l="1"/>
  <c r="Y16" i="1" l="1"/>
  <c r="Z16" i="1"/>
  <c r="X17" i="1" s="1"/>
  <c r="Y17" i="1" l="1"/>
  <c r="Z17" i="1"/>
  <c r="AB30" i="1" l="1"/>
  <c r="AA30" i="1" s="1"/>
  <c r="AB42" i="1"/>
  <c r="AA42" i="1" s="1"/>
  <c r="AB54" i="1"/>
  <c r="AA54" i="1" s="1"/>
  <c r="AB48" i="1"/>
  <c r="AB36" i="1"/>
  <c r="AA36" i="1" s="1"/>
  <c r="AA48" i="1" l="1"/>
  <c r="V22" i="19" s="1"/>
  <c r="AB49" i="1"/>
  <c r="J47" i="19"/>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V27" i="19"/>
  <c r="P47" i="19"/>
  <c r="P17" i="19"/>
  <c r="AB17"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38" i="1"/>
  <c r="AA37" i="1"/>
  <c r="AA43" i="1"/>
  <c r="AB44" i="1"/>
  <c r="AA44" i="1" s="1"/>
  <c r="AB45" i="1"/>
  <c r="AB50" i="1"/>
  <c r="AA50" i="1" s="1"/>
  <c r="AB51" i="1"/>
  <c r="AA51" i="1" s="1"/>
  <c r="AA49" i="1"/>
  <c r="AA55" i="1"/>
  <c r="AB56" i="1"/>
  <c r="AA31" i="1"/>
  <c r="AB32" i="1"/>
  <c r="P7" i="19" l="1"/>
  <c r="AH17" i="19"/>
  <c r="V37" i="19"/>
  <c r="J7" i="19"/>
  <c r="AH32" i="19"/>
  <c r="AB52" i="19"/>
  <c r="J32" i="19"/>
  <c r="V12" i="19"/>
  <c r="J42" i="19"/>
  <c r="J12" i="19"/>
  <c r="J22" i="19"/>
  <c r="AB12" i="19"/>
  <c r="AC48"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W27" i="19"/>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66" i="1" l="1"/>
  <c r="L66" i="1" s="1"/>
  <c r="K60" i="1"/>
  <c r="L60" i="1" s="1"/>
  <c r="K42" i="1"/>
  <c r="L42" i="1" s="1"/>
  <c r="K30" i="1"/>
  <c r="L30" i="1" s="1"/>
  <c r="K48" i="1"/>
  <c r="L48" i="1" s="1"/>
  <c r="K36" i="1"/>
  <c r="L36" i="1" s="1"/>
  <c r="K54" i="1"/>
  <c r="L54" i="1" s="1"/>
  <c r="K12" i="1"/>
  <c r="L12" i="1" s="1"/>
  <c r="AD30" i="18" l="1"/>
  <c r="AJ38" i="18"/>
  <c r="AJ22" i="18"/>
  <c r="X30" i="18"/>
  <c r="L38" i="18"/>
  <c r="AD14" i="18"/>
  <c r="X14" i="18"/>
  <c r="X6" i="18"/>
  <c r="AJ30" i="18"/>
  <c r="R22" i="18"/>
  <c r="X38" i="18"/>
  <c r="L22" i="18"/>
  <c r="L6" i="18"/>
  <c r="R30" i="18"/>
  <c r="X22" i="18"/>
  <c r="AD38" i="18"/>
  <c r="AD22" i="18"/>
  <c r="L14" i="18"/>
  <c r="L30" i="18"/>
  <c r="R38" i="18"/>
  <c r="AJ14" i="18"/>
  <c r="R14" i="18"/>
  <c r="AJ6" i="18"/>
  <c r="AD6" i="18"/>
  <c r="R6" i="18"/>
  <c r="R18" i="18"/>
  <c r="AJ10" i="18"/>
  <c r="AD42" i="18"/>
  <c r="AJ34" i="18"/>
  <c r="R26" i="18"/>
  <c r="M54" i="1"/>
  <c r="L18" i="18"/>
  <c r="R10" i="18"/>
  <c r="AJ18" i="18"/>
  <c r="L34" i="18"/>
  <c r="N54" i="1"/>
  <c r="R42" i="18"/>
  <c r="AJ26" i="18"/>
  <c r="X34" i="18"/>
  <c r="AD26" i="18"/>
  <c r="X10" i="18"/>
  <c r="AD18" i="18"/>
  <c r="L10" i="18"/>
  <c r="X42" i="18"/>
  <c r="AD34" i="18"/>
  <c r="AD10" i="18"/>
  <c r="AJ42" i="18"/>
  <c r="L42" i="18"/>
  <c r="L26" i="18"/>
  <c r="X18" i="18"/>
  <c r="R34" i="18"/>
  <c r="X26" i="18"/>
  <c r="M36" i="1"/>
  <c r="R40" i="18"/>
  <c r="L40" i="18"/>
  <c r="X16" i="18"/>
  <c r="X32" i="18"/>
  <c r="AJ40" i="18"/>
  <c r="AD40" i="18"/>
  <c r="L24" i="18"/>
  <c r="AD16" i="18"/>
  <c r="L16" i="18"/>
  <c r="R24" i="18"/>
  <c r="L8" i="18"/>
  <c r="AD8" i="18"/>
  <c r="AD32" i="18"/>
  <c r="AJ24" i="18"/>
  <c r="R32" i="18"/>
  <c r="AJ16" i="18"/>
  <c r="R8" i="18"/>
  <c r="AJ32" i="18"/>
  <c r="X40" i="18"/>
  <c r="X24" i="18"/>
  <c r="N36" i="1"/>
  <c r="L32" i="18"/>
  <c r="X8" i="18"/>
  <c r="R16" i="18"/>
  <c r="AD24" i="18"/>
  <c r="AJ8" i="18"/>
  <c r="N24" i="18"/>
  <c r="T32" i="18"/>
  <c r="T16" i="18"/>
  <c r="AF40" i="18"/>
  <c r="AL32" i="18"/>
  <c r="Z24" i="18"/>
  <c r="AF16" i="18"/>
  <c r="N8" i="18"/>
  <c r="AF24" i="18"/>
  <c r="AF32" i="18"/>
  <c r="T40" i="18"/>
  <c r="T24" i="18"/>
  <c r="AL40" i="18"/>
  <c r="N42" i="1"/>
  <c r="Z40" i="18"/>
  <c r="AL8" i="18"/>
  <c r="AF8" i="18"/>
  <c r="Z16" i="18"/>
  <c r="AL24" i="18"/>
  <c r="M42" i="1"/>
  <c r="Z32" i="18"/>
  <c r="N32" i="18"/>
  <c r="N16" i="18"/>
  <c r="Z8" i="18"/>
  <c r="N40" i="18"/>
  <c r="AL16" i="18"/>
  <c r="T8" i="18"/>
  <c r="M66" i="1"/>
  <c r="N66" i="1"/>
  <c r="P36" i="18"/>
  <c r="V28" i="18"/>
  <c r="AH44" i="18"/>
  <c r="V12" i="18"/>
  <c r="V36" i="18"/>
  <c r="V20" i="18"/>
  <c r="J28" i="18"/>
  <c r="AB20" i="18"/>
  <c r="AB36" i="18"/>
  <c r="J12" i="18"/>
  <c r="J44" i="18"/>
  <c r="AB28" i="18"/>
  <c r="AH12" i="18"/>
  <c r="J20" i="18"/>
  <c r="P12" i="18"/>
  <c r="P28" i="18"/>
  <c r="P44" i="18"/>
  <c r="AB12" i="18"/>
  <c r="AH28" i="18"/>
  <c r="AH36" i="18"/>
  <c r="AH20" i="18"/>
  <c r="AB44" i="18"/>
  <c r="V44" i="18"/>
  <c r="P20" i="18"/>
  <c r="J36" i="18"/>
  <c r="AF30" i="18"/>
  <c r="Z22" i="18"/>
  <c r="T30" i="18"/>
  <c r="AL6" i="18"/>
  <c r="Z14" i="18"/>
  <c r="Z38" i="18"/>
  <c r="AF14" i="18"/>
  <c r="T14" i="18"/>
  <c r="AL38" i="18"/>
  <c r="N14" i="18"/>
  <c r="Z6" i="18"/>
  <c r="Z30" i="18"/>
  <c r="T38" i="18"/>
  <c r="T22" i="18"/>
  <c r="AL14" i="18"/>
  <c r="N22" i="18"/>
  <c r="AF22" i="18"/>
  <c r="N6" i="18"/>
  <c r="AF6" i="18"/>
  <c r="AF38" i="18"/>
  <c r="N30" i="18"/>
  <c r="N38" i="18"/>
  <c r="AL30" i="18"/>
  <c r="AL22" i="18"/>
  <c r="T6" i="18"/>
  <c r="J38" i="18"/>
  <c r="AH6" i="18"/>
  <c r="V6" i="18"/>
  <c r="P30" i="18"/>
  <c r="P6" i="18"/>
  <c r="M12" i="1"/>
  <c r="AB12" i="1" s="1"/>
  <c r="AB38" i="18"/>
  <c r="P14" i="18"/>
  <c r="V22" i="18"/>
  <c r="V14" i="18"/>
  <c r="AB22" i="18"/>
  <c r="AB14" i="18"/>
  <c r="J22" i="18"/>
  <c r="AH14" i="18"/>
  <c r="AH38" i="18"/>
  <c r="J14" i="18"/>
  <c r="V30" i="18"/>
  <c r="P22" i="18"/>
  <c r="AH30" i="18"/>
  <c r="N12" i="1"/>
  <c r="J30" i="18"/>
  <c r="P38" i="18"/>
  <c r="AB6" i="18"/>
  <c r="J6" i="18"/>
  <c r="AH22" i="18"/>
  <c r="AB30" i="18"/>
  <c r="V38" i="18"/>
  <c r="AB10" i="18"/>
  <c r="J18" i="18"/>
  <c r="N48" i="1"/>
  <c r="AH10" i="18"/>
  <c r="P26" i="18"/>
  <c r="V42" i="18"/>
  <c r="V10" i="18"/>
  <c r="M48" i="1"/>
  <c r="J42" i="18"/>
  <c r="P34" i="18"/>
  <c r="AB18" i="18"/>
  <c r="AB26" i="18"/>
  <c r="V26" i="18"/>
  <c r="V18" i="18"/>
  <c r="AH34" i="18"/>
  <c r="P10" i="18"/>
  <c r="V34" i="18"/>
  <c r="P42" i="18"/>
  <c r="AH42" i="18"/>
  <c r="AH26" i="18"/>
  <c r="AB42" i="18"/>
  <c r="AH18" i="18"/>
  <c r="J34" i="18"/>
  <c r="J10" i="18"/>
  <c r="J26" i="18"/>
  <c r="P18" i="18"/>
  <c r="AB34" i="18"/>
  <c r="J8" i="18"/>
  <c r="AB32" i="18"/>
  <c r="AB8" i="18"/>
  <c r="J24" i="18"/>
  <c r="J32" i="18"/>
  <c r="P8" i="18"/>
  <c r="N30" i="1"/>
  <c r="M30" i="1"/>
  <c r="V40" i="18"/>
  <c r="J40" i="18"/>
  <c r="AB40" i="18"/>
  <c r="AH32" i="18"/>
  <c r="AB24" i="18"/>
  <c r="V16" i="18"/>
  <c r="J16" i="18"/>
  <c r="P32" i="18"/>
  <c r="V24" i="18"/>
  <c r="P24" i="18"/>
  <c r="P16" i="18"/>
  <c r="P40" i="18"/>
  <c r="V32" i="18"/>
  <c r="AB16" i="18"/>
  <c r="AH40" i="18"/>
  <c r="V8" i="18"/>
  <c r="AH24" i="18"/>
  <c r="AH8" i="18"/>
  <c r="AH16" i="18"/>
  <c r="N60" i="1"/>
  <c r="M60" i="1"/>
  <c r="AB60" i="1" s="1"/>
  <c r="AA60" i="1" s="1"/>
  <c r="Z42" i="18"/>
  <c r="T18" i="18"/>
  <c r="N18" i="18"/>
  <c r="T26" i="18"/>
  <c r="N42" i="18"/>
  <c r="Z18" i="18"/>
  <c r="N10" i="18"/>
  <c r="AF26" i="18"/>
  <c r="AF18" i="18"/>
  <c r="Z26" i="18"/>
  <c r="AF10" i="18"/>
  <c r="Z10" i="18"/>
  <c r="AL18" i="18"/>
  <c r="T10" i="18"/>
  <c r="T42" i="18"/>
  <c r="Z34" i="18"/>
  <c r="N34" i="18"/>
  <c r="AF34" i="18"/>
  <c r="AF42" i="18"/>
  <c r="AL34" i="18"/>
  <c r="AL42" i="18"/>
  <c r="N26" i="18"/>
  <c r="T34" i="18"/>
  <c r="AL10" i="18"/>
  <c r="AL26" i="18"/>
  <c r="AB13" i="1" l="1"/>
  <c r="AA13" i="1" s="1"/>
  <c r="AA12" i="1"/>
  <c r="AC60" i="1"/>
  <c r="P54" i="19"/>
  <c r="AH44" i="19"/>
  <c r="V24" i="19"/>
  <c r="P44" i="19"/>
  <c r="AH14" i="19"/>
  <c r="V54" i="19"/>
  <c r="AB24" i="19"/>
  <c r="AB14" i="19"/>
  <c r="J14" i="19"/>
  <c r="V44" i="19"/>
  <c r="AH34" i="19"/>
  <c r="AH24" i="19"/>
  <c r="P34" i="19"/>
  <c r="AB54" i="19"/>
  <c r="V34" i="19"/>
  <c r="J34" i="19"/>
  <c r="AH54" i="19"/>
  <c r="AB44" i="19"/>
  <c r="P24" i="19"/>
  <c r="P14" i="19"/>
  <c r="V14" i="19"/>
  <c r="AB34" i="19"/>
  <c r="J44" i="19"/>
  <c r="J54" i="19"/>
  <c r="J24" i="19"/>
  <c r="AB16" i="19" l="1"/>
  <c r="AH26" i="19"/>
  <c r="J16" i="19"/>
  <c r="V26" i="19"/>
  <c r="AH36" i="19"/>
  <c r="P26" i="19"/>
  <c r="V16" i="19"/>
  <c r="V36" i="19"/>
  <c r="AC12" i="1"/>
  <c r="AB36" i="19"/>
  <c r="AB6" i="19"/>
  <c r="P36" i="19"/>
  <c r="J36" i="19"/>
  <c r="AH46" i="19"/>
  <c r="AH16" i="19"/>
  <c r="J26" i="19"/>
  <c r="V6" i="19"/>
  <c r="J46" i="19"/>
  <c r="P16" i="19"/>
  <c r="P6" i="19"/>
  <c r="AH6" i="19"/>
  <c r="V46" i="19"/>
  <c r="J6" i="19"/>
  <c r="P46" i="19"/>
  <c r="AB26" i="19"/>
  <c r="AB46" i="19"/>
  <c r="AI6" i="19"/>
  <c r="AI16" i="19"/>
  <c r="Q36" i="19"/>
  <c r="W6" i="19"/>
  <c r="W26" i="19"/>
  <c r="K26" i="19"/>
  <c r="W46" i="19"/>
  <c r="AI36" i="19"/>
  <c r="AI26" i="19"/>
  <c r="AC6" i="19"/>
  <c r="Q46" i="19"/>
  <c r="AC16" i="19"/>
  <c r="AC13" i="1"/>
  <c r="W36" i="19"/>
  <c r="AC36" i="19"/>
  <c r="K16" i="19"/>
  <c r="AC26" i="19"/>
  <c r="K46" i="19"/>
  <c r="AI46" i="19"/>
  <c r="AC46" i="19"/>
  <c r="Q6" i="19"/>
  <c r="W16" i="19"/>
  <c r="K36" i="19"/>
  <c r="Q26" i="19"/>
  <c r="K6" i="19"/>
  <c r="Q1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<sst xmlns="http://schemas.openxmlformats.org/spreadsheetml/2006/main" count="461" uniqueCount="342">
  <si>
    <t>Matriz Mapa Riesgos Fiscales</t>
  </si>
  <si>
    <r>
      <t>Código:</t>
    </r>
    <r>
      <rPr>
        <sz val="11"/>
        <rFont val="Arial"/>
        <family val="2"/>
      </rPr>
      <t xml:space="preserve"> F-DPM-1210-238,37-055</t>
    </r>
  </si>
  <si>
    <r>
      <t xml:space="preserve">Versión: </t>
    </r>
    <r>
      <rPr>
        <sz val="11"/>
        <rFont val="Arial"/>
        <family val="2"/>
      </rPr>
      <t>0.0</t>
    </r>
  </si>
  <si>
    <r>
      <t xml:space="preserve">Fecha Aprobación: </t>
    </r>
    <r>
      <rPr>
        <sz val="11"/>
        <rFont val="Arial"/>
        <family val="2"/>
      </rPr>
      <t>Septiembre-08-2023</t>
    </r>
  </si>
  <si>
    <r>
      <t>Página:</t>
    </r>
    <r>
      <rPr>
        <sz val="11"/>
        <rFont val="Arial"/>
        <family val="2"/>
      </rPr>
      <t xml:space="preserve"> 1 de 8 </t>
    </r>
  </si>
  <si>
    <t>Matriz Mapa de Riesgos Fiscales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</si>
  <si>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en entidades públicas, versión 6 – noviembre 2022 de la Función Pública</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</si>
  <si>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</si>
  <si>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</si>
  <si>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</si>
  <si>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</si>
  <si>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</si>
  <si>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</si>
  <si>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</si>
  <si>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</si>
  <si>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</si>
  <si>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</si>
  <si>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</si>
  <si>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</si>
  <si>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</si>
  <si>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</si>
  <si>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</si>
  <si>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</si>
  <si>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</si>
  <si>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</si>
  <si>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</si>
  <si>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</si>
  <si>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</si>
  <si>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Circunstancia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</si>
  <si>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</si>
  <si>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</si>
  <si>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</si>
  <si>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</si>
  <si>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</si>
  <si>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</si>
  <si>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</si>
  <si>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</si>
  <si>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</si>
  <si>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</si>
  <si>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</si>
  <si>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</si>
  <si>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</si>
  <si>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</si>
  <si>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</si>
  <si>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</si>
  <si>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</si>
  <si>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</si>
  <si>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</si>
  <si>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</si>
  <si>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</si>
  <si>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</si>
  <si>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</si>
  <si>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</si>
  <si>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</si>
  <si>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</si>
  <si>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</si>
  <si>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</si>
  <si>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</si>
  <si>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</si>
  <si>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</si>
  <si>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</si>
  <si>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</si>
  <si>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</si>
  <si>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</si>
  <si>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</si>
  <si>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</si>
  <si>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Anexo 1. Catálogo Indicativo y Enunciativo de Puntos de riesgo fiscal y Circunstancias Inmediatas.</t>
    </r>
  </si>
  <si>
    <r>
      <t xml:space="preserve">Código: </t>
    </r>
    <r>
      <rPr>
        <sz val="11"/>
        <rFont val="Arial"/>
        <family val="2"/>
      </rPr>
      <t>F-DPM-1210-238,37-055</t>
    </r>
  </si>
  <si>
    <r>
      <t xml:space="preserve">Versión: </t>
    </r>
    <r>
      <rPr>
        <sz val="12"/>
        <rFont val="Arial"/>
        <family val="2"/>
      </rPr>
      <t>0.0</t>
    </r>
  </si>
  <si>
    <r>
      <t>Fecha Aprobación:</t>
    </r>
    <r>
      <rPr>
        <sz val="12"/>
        <rFont val="Arial"/>
        <family val="2"/>
      </rPr>
      <t xml:space="preserve"> Septiembre-08-2023</t>
    </r>
  </si>
  <si>
    <r>
      <t xml:space="preserve">Página: </t>
    </r>
    <r>
      <rPr>
        <sz val="12"/>
        <rFont val="Arial"/>
        <family val="2"/>
      </rPr>
      <t>2 de 8</t>
    </r>
  </si>
  <si>
    <t>Proceso:</t>
  </si>
  <si>
    <t>INTERNACIONALIZACIÓN DE LA CIUDAD</t>
  </si>
  <si>
    <t>Objetivo:</t>
  </si>
  <si>
    <t xml:space="preserve">Contribuir en el  logro de la visión  de  desarrollo  territorial establecidos en el marco de  la planeación  estratégica, promoviendo el posicionamiento  y  reconocimiento  global  del  territorio,  maximizando  oportunidades  de  bienestar  social e  intercambio  cultural a partir  de  cooperación no  reembolsable académica, técnica  y  financiera  nacional  e  internacional,y  apoyando  procesos  de exportación y de inversión extranjera directa para la ciudad.										</t>
  </si>
  <si>
    <t>Alcance:</t>
  </si>
  <si>
    <t xml:space="preserve">Priorizar los proyectos de las dependencias de la Alcaldía de Bucaramanga que tengan mayores posibilidades de ser recepctores de Cooperación Internacional, así como también contribuir al fortalecimiento del sector empresarial mediante la creación de lazos que conlleven a mejorar los indicadores de exportación y de inversión extranjera directa, apoyando de manera efectiva el proceso de internacionalziación del municipio de Bucaramanga.   										</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</si>
  <si>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</si>
  <si>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</si>
  <si>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</si>
  <si>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</si>
  <si>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</si>
  <si>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</si>
  <si>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</si>
  <si>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</si>
  <si>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</si>
  <si>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</si>
  <si>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</si>
  <si>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</si>
  <si>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</si>
  <si>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</si>
  <si>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</si>
  <si>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</si>
  <si>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</si>
  <si>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</si>
  <si>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</si>
  <si>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</si>
  <si>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</si>
  <si>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</si>
  <si>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</si>
  <si>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</si>
  <si>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</si>
  <si>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</si>
  <si>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</si>
  <si>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</si>
  <si>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</si>
  <si>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t>
  </si>
  <si>
    <t>Pérdida, extravío, hurto, robo o declaratoria de bienes muebles faltantes pertenecientes a la entidad</t>
  </si>
  <si>
    <t>A causa de la omisión en la aplicación del procedimiento para actualización del inventario de bienes muebles</t>
  </si>
  <si>
    <t>Posibilidad de efecto dañoso sobre bienes por pérdida, extravío, hurto, robo o declaratoria de bienes muebles faltantes pertenecientes a la entidad, a causa de la omisión en la aplicación del procedimiento para actualización del inventario de bienes muebles</t>
  </si>
  <si>
    <t>Daños Activos Fisicos</t>
  </si>
  <si>
    <t xml:space="preserve">     Entre 100 y 500 SMLMV </t>
  </si>
  <si>
    <t>El servidor público verifica el inventario de bienes muebles asignados a su cargo, de acuerdo con el formato ESTADO ACTUAL DEL INVENTARIO RESUMIDO DEL SERVIDOR PÚBLICO F-INV-8500-238,37-015 reportado por el área de Inventarios</t>
  </si>
  <si>
    <t>Preventivo</t>
  </si>
  <si>
    <t>Manual</t>
  </si>
  <si>
    <t>Documentado</t>
  </si>
  <si>
    <t>Continua</t>
  </si>
  <si>
    <t>Con Registro</t>
  </si>
  <si>
    <t>Reducir (mitigar)</t>
  </si>
  <si>
    <t>Realizar un seguimiento del inventario de bienes muebles asignado a los servidores públicos de la OFAI, de acuerdo con el formato ESTADO ACTUAL DEL INVENTARIO RESUMIDO DEL SERVIDOR PÚBLICO F-INV-8500-238,37-015 reportado por el área de Inventarios</t>
  </si>
  <si>
    <t>Servidores públicos Oficina Asuntos Internacionales.</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</si>
  <si>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</si>
  <si>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</si>
  <si>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</si>
  <si>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</si>
  <si>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</si>
  <si>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</si>
  <si>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</si>
  <si>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</si>
  <si>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</si>
  <si>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</si>
  <si>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</si>
  <si>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</si>
  <si>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</si>
  <si>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</si>
  <si>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</si>
  <si>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</si>
  <si>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</si>
  <si>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</si>
  <si>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</si>
  <si>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Fecha Aprobación:</t>
    </r>
    <r>
      <rPr>
        <sz val="11"/>
        <rFont val="Arial"/>
        <family val="2"/>
      </rPr>
      <t xml:space="preserve"> Septiembre-08-2023</t>
    </r>
  </si>
  <si>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</si>
  <si>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</si>
  <si>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</si>
  <si>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</si>
  <si>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</si>
  <si>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</si>
  <si>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</si>
  <si>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</si>
  <si>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</si>
  <si>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</si>
  <si>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</si>
  <si>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</si>
  <si>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</si>
  <si>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</si>
  <si>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</si>
  <si>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</si>
  <si>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</si>
  <si>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</si>
  <si>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</si>
  <si>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</si>
  <si>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</si>
  <si>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</si>
  <si>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</si>
  <si>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</si>
  <si>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</si>
  <si>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</si>
  <si>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</si>
  <si>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</si>
  <si>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</si>
  <si>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</si>
  <si>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</si>
  <si>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</si>
  <si>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</si>
  <si>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</si>
  <si>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</si>
  <si>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</si>
  <si>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</si>
  <si>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</si>
  <si>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</si>
  <si>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</si>
  <si>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</si>
  <si>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</si>
  <si>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</si>
  <si>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</si>
  <si>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</si>
  <si>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</si>
  <si>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</si>
  <si>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</si>
  <si>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</si>
  <si>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</si>
  <si>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</si>
  <si>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</si>
  <si>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</si>
  <si>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</si>
  <si>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</si>
  <si>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</si>
  <si>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</si>
  <si>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</si>
  <si>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</si>
  <si>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</si>
  <si>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</si>
  <si>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</si>
  <si>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</si>
  <si>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</si>
  <si>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</si>
  <si>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</si>
  <si>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</si>
  <si>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</si>
  <si>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</si>
  <si>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</si>
  <si>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</si>
  <si>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</si>
  <si>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</si>
  <si>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</si>
  <si>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</si>
  <si>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</si>
  <si>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</si>
  <si>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</si>
  <si>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</si>
  <si>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</si>
  <si>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</si>
  <si>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</si>
  <si>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</si>
  <si>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</si>
  <si>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</si>
  <si>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</si>
  <si>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</si>
  <si>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</si>
  <si>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</si>
  <si>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</si>
  <si>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</si>
  <si>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</si>
  <si>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</si>
  <si>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</si>
  <si>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</si>
  <si>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</si>
  <si>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</si>
  <si>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</si>
  <si>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</si>
  <si>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</si>
  <si>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</si>
  <si>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</si>
  <si>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</si>
  <si>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</si>
  <si>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</si>
  <si>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</si>
  <si>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</si>
  <si>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</si>
  <si>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</si>
  <si>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</si>
  <si>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</si>
  <si>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</si>
  <si>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</si>
  <si>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</si>
  <si>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</si>
  <si>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</si>
  <si>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</si>
  <si>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</si>
  <si>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</si>
  <si>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</si>
  <si>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</si>
  <si>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</si>
  <si>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</si>
  <si>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</si>
  <si>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</si>
  <si>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</si>
  <si>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</si>
  <si>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</si>
  <si>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</si>
  <si>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</si>
  <si>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</si>
  <si>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</si>
  <si>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</si>
  <si>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</si>
  <si>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</si>
  <si>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</si>
  <si>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</si>
  <si>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</si>
  <si>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</si>
  <si>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</si>
  <si>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</si>
  <si>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</si>
  <si>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</si>
  <si>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</si>
  <si>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</si>
  <si>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</si>
  <si>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</si>
  <si>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</si>
  <si>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</si>
  <si>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Ejecución de un alcance inferior al contratado y pago total del contrato</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</si>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</sst>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5">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28"/>
      <color theme="1"/>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2"/>
      <name val="Arial"/>
      <family val="2"/>
    </font>
    <font>
      <b/>
      <sz val="11"/>
      <name val="Arial"/>
      <family val="2"/>
    </font>
    <font>
      <sz val="11"/>
      <name val="Arial"/>
      <family val="2"/>
    </font>
    <font>
      <sz val="12"/>
      <color theme="1"/>
      <name val="Arial"/>
      <family val="2"/>
    </font>
    <font>
      <sz val="20"/>
      <color theme="1"/>
      <name val="Arial"/>
      <family val="2"/>
    </font>
    <font>
      <sz val="12"/>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sz val="9"/>
      <color theme="1"/>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s>
  <borders count="6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theme="9" tint="-0.24994659260841701"/>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s>
  <cellStyleXfs count="5">
    <xf numFmtId="0" fontId="0" fillId="0" borderId="0"/>
    <xf numFmtId="9" fontId="9" fillId="0" borderId="0" applyFont="0" applyFill="0" applyBorder="0" applyAlignment="0" applyProtection="0"/>
    <xf numFmtId="0" fontId="34" fillId="0" borderId="0"/>
    <xf numFmtId="0" fontId="35" fillId="0" borderId="0"/>
    <xf numFmtId="0" fontId="5" fillId="0" borderId="0"/>
  </cellStyleXfs>
  <cellXfs count="48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1" fillId="0" borderId="0" xfId="0" applyFont="1"/>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7" fillId="13" borderId="18" xfId="0" applyFont="1" applyFill="1" applyBorder="1" applyAlignment="1" applyProtection="1">
      <alignment horizontal="center" wrapText="1" readingOrder="1"/>
      <protection hidden="1"/>
    </xf>
    <xf numFmtId="0" fontId="0" fillId="3" borderId="0" xfId="0" applyFill="1"/>
    <xf numFmtId="0" fontId="10" fillId="3" borderId="0" xfId="0" applyFont="1" applyFill="1" applyAlignment="1">
      <alignment vertical="center"/>
    </xf>
    <xf numFmtId="0" fontId="5" fillId="3" borderId="0" xfId="0" applyFont="1" applyFill="1"/>
    <xf numFmtId="0" fontId="24" fillId="3" borderId="0" xfId="0" applyFont="1" applyFill="1"/>
    <xf numFmtId="0" fontId="25" fillId="3" borderId="33" xfId="0" applyFont="1" applyFill="1" applyBorder="1" applyAlignment="1">
      <alignment horizontal="center" vertical="center" wrapText="1" readingOrder="1"/>
    </xf>
    <xf numFmtId="0" fontId="26" fillId="3" borderId="33" xfId="0" applyFont="1" applyFill="1" applyBorder="1" applyAlignment="1">
      <alignment horizontal="justify" vertical="center" wrapText="1" readingOrder="1"/>
    </xf>
    <xf numFmtId="9" fontId="25" fillId="3" borderId="40" xfId="0" applyNumberFormat="1"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6" fillId="3" borderId="32" xfId="0" applyFont="1" applyFill="1" applyBorder="1" applyAlignment="1">
      <alignment horizontal="justify" vertical="center" wrapText="1" readingOrder="1"/>
    </xf>
    <xf numFmtId="9" fontId="25" fillId="3" borderId="35" xfId="0" applyNumberFormat="1" applyFont="1" applyFill="1" applyBorder="1" applyAlignment="1">
      <alignment horizontal="center" vertical="center" wrapText="1" readingOrder="1"/>
    </xf>
    <xf numFmtId="0" fontId="26" fillId="3" borderId="35"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26" fillId="3" borderId="37" xfId="0" applyFont="1" applyFill="1" applyBorder="1" applyAlignment="1">
      <alignment horizontal="justify" vertical="center" wrapText="1" readingOrder="1"/>
    </xf>
    <xf numFmtId="0" fontId="26" fillId="3" borderId="38" xfId="0" applyFont="1" applyFill="1" applyBorder="1" applyAlignment="1">
      <alignment horizontal="center" vertical="center" wrapText="1" readingOrder="1"/>
    </xf>
    <xf numFmtId="0" fontId="33" fillId="3" borderId="0" xfId="0" applyFont="1" applyFill="1"/>
    <xf numFmtId="0" fontId="25" fillId="14" borderId="42" xfId="0" applyFont="1" applyFill="1" applyBorder="1" applyAlignment="1">
      <alignment horizontal="center" vertical="center" wrapText="1" readingOrder="1"/>
    </xf>
    <xf numFmtId="0" fontId="25" fillId="14" borderId="43" xfId="0" applyFont="1" applyFill="1" applyBorder="1" applyAlignment="1">
      <alignment horizontal="center" vertical="center" wrapText="1" readingOrder="1"/>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23" fillId="0" borderId="2" xfId="0" applyFont="1" applyBorder="1" applyAlignment="1" applyProtection="1">
      <alignment horizontal="center" vertical="top" textRotation="90"/>
      <protection locked="0"/>
    </xf>
    <xf numFmtId="0" fontId="23" fillId="0" borderId="2" xfId="0" applyFont="1" applyBorder="1" applyAlignment="1" applyProtection="1">
      <alignment horizontal="center" vertical="top" wrapText="1"/>
      <protection locked="0"/>
    </xf>
    <xf numFmtId="0" fontId="23" fillId="0" borderId="2" xfId="0" applyFont="1" applyBorder="1" applyAlignment="1" applyProtection="1">
      <alignment horizontal="center" vertical="center" textRotation="90"/>
      <protection locked="0"/>
    </xf>
    <xf numFmtId="9" fontId="23"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4" fillId="0" borderId="2" xfId="0" applyFont="1" applyBorder="1" applyAlignment="1" applyProtection="1">
      <alignment horizontal="center" vertical="center" textRotation="90" wrapText="1"/>
      <protection hidden="1"/>
    </xf>
    <xf numFmtId="9" fontId="23"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23" fillId="0" borderId="4" xfId="0" applyFont="1" applyBorder="1" applyAlignment="1" applyProtection="1">
      <alignment horizontal="center" vertical="center" textRotation="90"/>
      <protection locked="0"/>
    </xf>
    <xf numFmtId="0" fontId="23" fillId="0" borderId="2" xfId="0" applyFont="1" applyBorder="1" applyAlignment="1" applyProtection="1">
      <alignment horizontal="center" vertical="center"/>
      <protection locked="0"/>
    </xf>
    <xf numFmtId="14" fontId="23" fillId="0" borderId="2" xfId="0" applyNumberFormat="1" applyFont="1" applyBorder="1" applyAlignment="1" applyProtection="1">
      <alignment horizontal="center" vertical="center"/>
      <protection locked="0"/>
    </xf>
    <xf numFmtId="0" fontId="44"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0" fillId="0" borderId="16" xfId="0" applyFont="1" applyBorder="1" applyAlignment="1">
      <alignment horizontal="center" vertical="center" wrapText="1"/>
    </xf>
    <xf numFmtId="0" fontId="51" fillId="0" borderId="16"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16" xfId="0" applyFont="1" applyBorder="1" applyAlignment="1">
      <alignment horizontal="justify" vertical="center" wrapText="1"/>
    </xf>
    <xf numFmtId="0" fontId="49" fillId="0" borderId="14" xfId="0" applyFont="1" applyBorder="1" applyAlignment="1">
      <alignment horizontal="center" vertical="center" wrapText="1"/>
    </xf>
    <xf numFmtId="0" fontId="54" fillId="3" borderId="32" xfId="0" applyFont="1" applyFill="1" applyBorder="1" applyAlignment="1">
      <alignment horizontal="left" vertical="center"/>
    </xf>
    <xf numFmtId="0" fontId="22" fillId="3" borderId="32" xfId="0" applyFont="1" applyFill="1" applyBorder="1" applyAlignment="1">
      <alignment horizontal="center" vertical="center" wrapText="1"/>
    </xf>
    <xf numFmtId="0" fontId="36" fillId="3" borderId="32" xfId="2" applyFont="1" applyFill="1" applyBorder="1"/>
    <xf numFmtId="0" fontId="38" fillId="3" borderId="32" xfId="2" quotePrefix="1" applyFont="1" applyFill="1" applyBorder="1" applyAlignment="1">
      <alignment horizontal="left" vertical="top" wrapText="1"/>
    </xf>
    <xf numFmtId="0" fontId="39" fillId="3" borderId="32" xfId="2" quotePrefix="1" applyFont="1" applyFill="1" applyBorder="1" applyAlignment="1">
      <alignment horizontal="left" vertical="top" wrapText="1"/>
    </xf>
    <xf numFmtId="0" fontId="36" fillId="3" borderId="32" xfId="2" quotePrefix="1" applyFont="1" applyFill="1" applyBorder="1" applyAlignment="1">
      <alignment horizontal="left" vertical="top" wrapText="1"/>
    </xf>
    <xf numFmtId="0" fontId="40" fillId="3" borderId="32" xfId="2" quotePrefix="1" applyFont="1" applyFill="1" applyBorder="1" applyAlignment="1">
      <alignment horizontal="left" vertical="top" wrapText="1"/>
    </xf>
    <xf numFmtId="0" fontId="41" fillId="3" borderId="32" xfId="0" applyFont="1" applyFill="1" applyBorder="1" applyAlignment="1">
      <alignment horizontal="left" vertical="center" wrapText="1"/>
    </xf>
    <xf numFmtId="0" fontId="42" fillId="3" borderId="32" xfId="0" applyFont="1" applyFill="1" applyBorder="1" applyAlignment="1">
      <alignment horizontal="left" vertical="top" wrapText="1"/>
    </xf>
    <xf numFmtId="0" fontId="36" fillId="3" borderId="32" xfId="2" applyFont="1" applyFill="1" applyBorder="1" applyAlignment="1">
      <alignment horizontal="left" vertical="top" wrapText="1"/>
    </xf>
    <xf numFmtId="0" fontId="59" fillId="0" borderId="0" xfId="0" applyFont="1"/>
    <xf numFmtId="0" fontId="59" fillId="3" borderId="0" xfId="0" applyFont="1" applyFill="1"/>
    <xf numFmtId="0" fontId="59" fillId="3" borderId="32" xfId="0" applyFont="1" applyFill="1" applyBorder="1"/>
    <xf numFmtId="0" fontId="62" fillId="3" borderId="0" xfId="0" applyFont="1" applyFill="1"/>
    <xf numFmtId="0" fontId="63" fillId="5" borderId="32" xfId="0" applyFont="1" applyFill="1" applyBorder="1" applyAlignment="1">
      <alignment horizontal="center" vertical="center" wrapText="1" readingOrder="1"/>
    </xf>
    <xf numFmtId="0" fontId="63" fillId="7" borderId="32" xfId="0" applyFont="1" applyFill="1" applyBorder="1" applyAlignment="1">
      <alignment horizontal="center" vertical="center" wrapText="1" readingOrder="1"/>
    </xf>
    <xf numFmtId="0" fontId="63" fillId="4" borderId="32" xfId="0" applyFont="1" applyFill="1" applyBorder="1" applyAlignment="1">
      <alignment horizontal="center" vertical="center" wrapText="1" readingOrder="1"/>
    </xf>
    <xf numFmtId="0" fontId="63" fillId="8" borderId="32" xfId="0" applyFont="1" applyFill="1" applyBorder="1" applyAlignment="1">
      <alignment horizontal="center" vertical="center" wrapText="1" readingOrder="1"/>
    </xf>
    <xf numFmtId="0" fontId="64" fillId="9" borderId="32" xfId="0" applyFont="1" applyFill="1" applyBorder="1" applyAlignment="1">
      <alignment horizontal="center" vertical="center" wrapText="1" readingOrder="1"/>
    </xf>
    <xf numFmtId="0" fontId="65" fillId="3" borderId="0" xfId="0" applyFont="1" applyFill="1" applyAlignment="1">
      <alignment horizontal="justify" vertical="center" wrapText="1" readingOrder="1"/>
    </xf>
    <xf numFmtId="0" fontId="66" fillId="3" borderId="0" xfId="0" applyFont="1" applyFill="1" applyAlignment="1">
      <alignment vertical="center"/>
    </xf>
    <xf numFmtId="0" fontId="55" fillId="3" borderId="0" xfId="0" applyFont="1" applyFill="1"/>
    <xf numFmtId="0" fontId="62" fillId="0" borderId="0" xfId="0" applyFont="1"/>
    <xf numFmtId="0" fontId="65" fillId="0" borderId="0" xfId="0" applyFont="1" applyAlignment="1">
      <alignment horizontal="justify" vertical="center" wrapText="1" readingOrder="1"/>
    </xf>
    <xf numFmtId="0" fontId="67" fillId="0" borderId="0" xfId="0" applyFont="1" applyAlignment="1">
      <alignment vertical="center"/>
    </xf>
    <xf numFmtId="0" fontId="59" fillId="0" borderId="0" xfId="0" pivotButton="1" applyFont="1"/>
    <xf numFmtId="0" fontId="67" fillId="0" borderId="0" xfId="0" applyFont="1"/>
    <xf numFmtId="0" fontId="68" fillId="0" borderId="0" xfId="0" applyFont="1"/>
    <xf numFmtId="0" fontId="55" fillId="0" borderId="0" xfId="0" applyFont="1"/>
    <xf numFmtId="0" fontId="66" fillId="3" borderId="0" xfId="0" applyFont="1" applyFill="1" applyAlignment="1">
      <alignment horizontal="left" vertical="center"/>
    </xf>
    <xf numFmtId="0" fontId="70" fillId="0" borderId="32" xfId="0" applyFont="1" applyBorder="1" applyAlignment="1">
      <alignment horizontal="center" vertical="center" wrapText="1"/>
    </xf>
    <xf numFmtId="0" fontId="71" fillId="6" borderId="32" xfId="0" applyFont="1" applyFill="1" applyBorder="1" applyAlignment="1">
      <alignment horizontal="center" vertical="center" wrapText="1" readingOrder="1"/>
    </xf>
    <xf numFmtId="0" fontId="72" fillId="5" borderId="32" xfId="0" applyFont="1" applyFill="1" applyBorder="1" applyAlignment="1">
      <alignment horizontal="center" vertical="center" wrapText="1" readingOrder="1"/>
    </xf>
    <xf numFmtId="0" fontId="72" fillId="0" borderId="32" xfId="0" applyFont="1" applyBorder="1" applyAlignment="1">
      <alignment horizontal="justify" vertical="center" wrapText="1" readingOrder="1"/>
    </xf>
    <xf numFmtId="9" fontId="72" fillId="0" borderId="32" xfId="0" applyNumberFormat="1" applyFont="1" applyBorder="1" applyAlignment="1">
      <alignment horizontal="center" vertical="center" wrapText="1" readingOrder="1"/>
    </xf>
    <xf numFmtId="0" fontId="72" fillId="7" borderId="32" xfId="0" applyFont="1" applyFill="1" applyBorder="1" applyAlignment="1">
      <alignment horizontal="center" vertical="center" wrapText="1" readingOrder="1"/>
    </xf>
    <xf numFmtId="0" fontId="72" fillId="4" borderId="32" xfId="0" applyFont="1" applyFill="1" applyBorder="1" applyAlignment="1">
      <alignment horizontal="center" vertical="center" wrapText="1" readingOrder="1"/>
    </xf>
    <xf numFmtId="0" fontId="72" fillId="8" borderId="32" xfId="0" applyFont="1" applyFill="1" applyBorder="1" applyAlignment="1">
      <alignment horizontal="center" vertical="center" wrapText="1" readingOrder="1"/>
    </xf>
    <xf numFmtId="0" fontId="73" fillId="9" borderId="32" xfId="0" applyFont="1" applyFill="1" applyBorder="1" applyAlignment="1">
      <alignment horizontal="center" vertical="center" wrapText="1" readingOrder="1"/>
    </xf>
    <xf numFmtId="0" fontId="74" fillId="0" borderId="2" xfId="0" applyFont="1" applyBorder="1" applyAlignment="1" applyProtection="1">
      <alignment horizontal="center" vertical="center" wrapText="1"/>
      <protection locked="0"/>
    </xf>
    <xf numFmtId="0" fontId="41" fillId="3" borderId="32" xfId="0" applyFont="1" applyFill="1" applyBorder="1" applyAlignment="1">
      <alignment horizontal="left" vertical="center" wrapText="1"/>
    </xf>
    <xf numFmtId="0" fontId="42" fillId="3" borderId="32" xfId="2" applyFont="1" applyFill="1" applyBorder="1" applyAlignment="1">
      <alignment horizontal="justify" vertical="center" wrapText="1"/>
    </xf>
    <xf numFmtId="0" fontId="41" fillId="3" borderId="32" xfId="3" applyFont="1" applyFill="1" applyBorder="1" applyAlignment="1">
      <alignment horizontal="left" vertical="top" wrapText="1" readingOrder="1"/>
    </xf>
    <xf numFmtId="0" fontId="36" fillId="0" borderId="32" xfId="2" quotePrefix="1" applyFont="1" applyBorder="1" applyAlignment="1">
      <alignment horizontal="left" vertical="center" wrapText="1"/>
    </xf>
    <xf numFmtId="0" fontId="38" fillId="3" borderId="32" xfId="2" quotePrefix="1" applyFont="1" applyFill="1" applyBorder="1" applyAlignment="1">
      <alignment horizontal="left" vertical="top" wrapText="1"/>
    </xf>
    <xf numFmtId="0" fontId="39" fillId="3" borderId="32" xfId="2" quotePrefix="1" applyFont="1" applyFill="1" applyBorder="1" applyAlignment="1">
      <alignment horizontal="left" vertical="top" wrapText="1"/>
    </xf>
    <xf numFmtId="0" fontId="2" fillId="3" borderId="32" xfId="2" quotePrefix="1" applyFont="1" applyFill="1" applyBorder="1" applyAlignment="1">
      <alignment horizontal="justify" vertical="center" wrapText="1"/>
    </xf>
    <xf numFmtId="0" fontId="36" fillId="3" borderId="32" xfId="2" quotePrefix="1" applyFont="1" applyFill="1" applyBorder="1" applyAlignment="1">
      <alignment horizontal="left" vertical="top" wrapText="1"/>
    </xf>
    <xf numFmtId="0" fontId="40" fillId="3" borderId="32" xfId="2" quotePrefix="1" applyFont="1" applyFill="1" applyBorder="1" applyAlignment="1">
      <alignment horizontal="center" vertical="top" wrapText="1"/>
    </xf>
    <xf numFmtId="0" fontId="41" fillId="15" borderId="32" xfId="3" applyFont="1" applyFill="1" applyBorder="1" applyAlignment="1">
      <alignment horizontal="center" vertical="center" wrapText="1"/>
    </xf>
    <xf numFmtId="0" fontId="41" fillId="15" borderId="32" xfId="2" applyFont="1" applyFill="1" applyBorder="1" applyAlignment="1">
      <alignment horizontal="center" vertical="center"/>
    </xf>
    <xf numFmtId="0" fontId="0" fillId="3" borderId="55" xfId="0" applyFill="1" applyBorder="1" applyAlignment="1">
      <alignment horizontal="center"/>
    </xf>
    <xf numFmtId="0" fontId="0" fillId="3" borderId="60" xfId="0" applyFill="1" applyBorder="1" applyAlignment="1">
      <alignment horizontal="center"/>
    </xf>
    <xf numFmtId="0" fontId="0" fillId="3" borderId="56" xfId="0" applyFill="1" applyBorder="1" applyAlignment="1">
      <alignment horizontal="center"/>
    </xf>
    <xf numFmtId="0" fontId="36" fillId="3" borderId="55" xfId="2" applyFont="1" applyFill="1" applyBorder="1" applyAlignment="1">
      <alignment horizontal="center"/>
    </xf>
    <xf numFmtId="0" fontId="36" fillId="3" borderId="60" xfId="2" applyFont="1" applyFill="1" applyBorder="1" applyAlignment="1">
      <alignment horizontal="center"/>
    </xf>
    <xf numFmtId="0" fontId="36" fillId="3" borderId="56" xfId="2" applyFont="1" applyFill="1" applyBorder="1" applyAlignment="1">
      <alignment horizontal="center"/>
    </xf>
    <xf numFmtId="0" fontId="0" fillId="3" borderId="32" xfId="0" applyFill="1" applyBorder="1" applyAlignment="1">
      <alignment horizontal="center"/>
    </xf>
    <xf numFmtId="0" fontId="56" fillId="3" borderId="32" xfId="0" applyFont="1" applyFill="1" applyBorder="1" applyAlignment="1">
      <alignment horizontal="center" vertical="center"/>
    </xf>
    <xf numFmtId="0" fontId="0" fillId="3" borderId="32" xfId="0" applyFill="1" applyBorder="1" applyAlignment="1">
      <alignment horizontal="center" vertical="center"/>
    </xf>
    <xf numFmtId="0" fontId="37" fillId="15" borderId="32" xfId="2" applyFont="1" applyFill="1" applyBorder="1" applyAlignment="1">
      <alignment horizontal="center"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54" fillId="14" borderId="6" xfId="0" applyFont="1" applyFill="1" applyBorder="1" applyAlignment="1">
      <alignment horizontal="left" vertical="center"/>
    </xf>
    <xf numFmtId="0" fontId="54" fillId="14" borderId="7" xfId="0" applyFont="1" applyFill="1" applyBorder="1" applyAlignment="1">
      <alignment horizontal="left" vertical="center"/>
    </xf>
    <xf numFmtId="0" fontId="53" fillId="14" borderId="6" xfId="0" applyFont="1" applyFill="1" applyBorder="1" applyAlignment="1">
      <alignment horizontal="left" vertical="center"/>
    </xf>
    <xf numFmtId="0" fontId="53" fillId="14" borderId="7" xfId="0" applyFont="1" applyFill="1" applyBorder="1" applyAlignment="1">
      <alignment horizontal="left" vertical="center"/>
    </xf>
    <xf numFmtId="0" fontId="47" fillId="14" borderId="27" xfId="0" applyFont="1" applyFill="1" applyBorder="1" applyAlignment="1">
      <alignment horizontal="center" vertical="center" wrapText="1"/>
    </xf>
    <xf numFmtId="0" fontId="47" fillId="14" borderId="28" xfId="0" applyFont="1" applyFill="1" applyBorder="1" applyAlignment="1">
      <alignment horizontal="center" vertical="center" wrapText="1"/>
    </xf>
    <xf numFmtId="0" fontId="47" fillId="14" borderId="29" xfId="0" applyFont="1" applyFill="1" applyBorder="1" applyAlignment="1">
      <alignment horizontal="center" vertical="center" wrapText="1"/>
    </xf>
    <xf numFmtId="0" fontId="47" fillId="14" borderId="9" xfId="0" applyFont="1" applyFill="1" applyBorder="1" applyAlignment="1">
      <alignment horizontal="center" vertical="center" wrapText="1"/>
    </xf>
    <xf numFmtId="0" fontId="47" fillId="14" borderId="0" xfId="0" applyFont="1" applyFill="1" applyAlignment="1">
      <alignment horizontal="center" vertical="center" wrapText="1"/>
    </xf>
    <xf numFmtId="0" fontId="47" fillId="14" borderId="47" xfId="0" applyFont="1" applyFill="1" applyBorder="1" applyAlignment="1">
      <alignment horizontal="center" vertical="center" wrapText="1"/>
    </xf>
    <xf numFmtId="0" fontId="47" fillId="14" borderId="3" xfId="0" applyFont="1" applyFill="1" applyBorder="1" applyAlignment="1">
      <alignment horizontal="center" vertical="center" wrapText="1"/>
    </xf>
    <xf numFmtId="0" fontId="47" fillId="14" borderId="30" xfId="0" applyFont="1" applyFill="1" applyBorder="1" applyAlignment="1">
      <alignment horizontal="center" vertical="center" wrapText="1"/>
    </xf>
    <xf numFmtId="0" fontId="47" fillId="14" borderId="31" xfId="0" applyFont="1" applyFill="1" applyBorder="1" applyAlignment="1">
      <alignment horizontal="center" vertical="center" wrapText="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0" xfId="0" applyFont="1" applyFill="1" applyAlignment="1">
      <alignment horizontal="center" vertical="center"/>
    </xf>
    <xf numFmtId="0" fontId="18" fillId="3" borderId="47"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20" fillId="3" borderId="6"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20"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44" fillId="2" borderId="6" xfId="0" applyFont="1" applyFill="1" applyBorder="1" applyAlignment="1">
      <alignment horizontal="left" vertical="center"/>
    </xf>
    <xf numFmtId="0" fontId="44" fillId="2" borderId="7" xfId="0" applyFont="1" applyFill="1" applyBorder="1" applyAlignment="1">
      <alignment horizontal="left" vertical="center"/>
    </xf>
    <xf numFmtId="0" fontId="20" fillId="2" borderId="4" xfId="0" applyFont="1" applyFill="1" applyBorder="1" applyAlignment="1">
      <alignment horizontal="center" vertical="center" textRotation="90"/>
    </xf>
    <xf numFmtId="0" fontId="20"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23" fillId="0" borderId="4"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44" fillId="0" borderId="4" xfId="0" applyFont="1" applyBorder="1" applyAlignment="1" applyProtection="1">
      <alignment horizontal="center" vertical="center" wrapText="1"/>
      <protection hidden="1"/>
    </xf>
    <xf numFmtId="0" fontId="44" fillId="0" borderId="8" xfId="0" applyFont="1" applyBorder="1" applyAlignment="1" applyProtection="1">
      <alignment horizontal="center" vertical="center" wrapText="1"/>
      <protection hidden="1"/>
    </xf>
    <xf numFmtId="0" fontId="44" fillId="0" borderId="5" xfId="0" applyFont="1" applyBorder="1" applyAlignment="1" applyProtection="1">
      <alignment horizontal="center" vertical="center" wrapText="1"/>
      <protection hidden="1"/>
    </xf>
    <xf numFmtId="0" fontId="45" fillId="0" borderId="4" xfId="0" applyFont="1" applyBorder="1" applyAlignment="1" applyProtection="1">
      <alignment horizontal="center" vertical="center" wrapText="1"/>
      <protection locked="0"/>
    </xf>
    <xf numFmtId="0" fontId="45" fillId="0" borderId="8" xfId="0" applyFont="1" applyBorder="1" applyAlignment="1" applyProtection="1">
      <alignment horizontal="center" vertical="center" wrapText="1"/>
      <protection locked="0"/>
    </xf>
    <xf numFmtId="0" fontId="45" fillId="0" borderId="5" xfId="0" applyFont="1" applyBorder="1" applyAlignment="1" applyProtection="1">
      <alignment horizontal="center" vertical="center" wrapText="1"/>
      <protection locked="0"/>
    </xf>
    <xf numFmtId="0" fontId="44" fillId="0" borderId="4" xfId="0" applyFont="1" applyBorder="1" applyAlignment="1" applyProtection="1">
      <alignment horizontal="center" vertical="center"/>
      <protection hidden="1"/>
    </xf>
    <xf numFmtId="0" fontId="44" fillId="0" borderId="8" xfId="0" applyFont="1" applyBorder="1" applyAlignment="1" applyProtection="1">
      <alignment horizontal="center" vertical="center"/>
      <protection hidden="1"/>
    </xf>
    <xf numFmtId="0" fontId="44" fillId="0" borderId="5" xfId="0" applyFont="1" applyBorder="1" applyAlignment="1" applyProtection="1">
      <alignment horizontal="center" vertical="center"/>
      <protection hidden="1"/>
    </xf>
    <xf numFmtId="9" fontId="23" fillId="0" borderId="4" xfId="0" applyNumberFormat="1" applyFont="1" applyBorder="1" applyAlignment="1" applyProtection="1">
      <alignment horizontal="center" vertical="center" wrapText="1"/>
      <protection hidden="1"/>
    </xf>
    <xf numFmtId="9" fontId="23" fillId="0" borderId="8" xfId="0" applyNumberFormat="1" applyFont="1" applyBorder="1" applyAlignment="1" applyProtection="1">
      <alignment horizontal="center" vertical="center" wrapText="1"/>
      <protection hidden="1"/>
    </xf>
    <xf numFmtId="9" fontId="23" fillId="0" borderId="5" xfId="0" applyNumberFormat="1" applyFont="1" applyBorder="1" applyAlignment="1" applyProtection="1">
      <alignment horizontal="center" vertical="center" wrapText="1"/>
      <protection hidden="1"/>
    </xf>
    <xf numFmtId="9" fontId="23" fillId="0" borderId="4" xfId="0" applyNumberFormat="1" applyFont="1" applyBorder="1" applyAlignment="1" applyProtection="1">
      <alignment horizontal="center" vertical="center" wrapText="1"/>
      <protection locked="0"/>
    </xf>
    <xf numFmtId="9" fontId="23" fillId="0" borderId="8" xfId="0" applyNumberFormat="1" applyFont="1" applyBorder="1" applyAlignment="1" applyProtection="1">
      <alignment horizontal="center" vertical="center" wrapText="1"/>
      <protection locked="0"/>
    </xf>
    <xf numFmtId="9" fontId="23" fillId="0" borderId="5" xfId="0" applyNumberFormat="1" applyFont="1" applyBorder="1" applyAlignment="1" applyProtection="1">
      <alignment horizontal="center" vertical="center" wrapText="1"/>
      <protection locked="0"/>
    </xf>
    <xf numFmtId="0" fontId="12" fillId="10" borderId="0" xfId="0" applyFont="1" applyFill="1" applyAlignment="1">
      <alignment horizontal="center" vertical="center" textRotation="90" wrapText="1" readingOrder="1"/>
    </xf>
    <xf numFmtId="0" fontId="12" fillId="10" borderId="14" xfId="0" applyFont="1" applyFill="1" applyBorder="1" applyAlignment="1">
      <alignment horizontal="center" vertical="center" textRotation="90" wrapText="1" readingOrder="1"/>
    </xf>
    <xf numFmtId="0" fontId="15" fillId="12" borderId="19" xfId="0" applyFont="1" applyFill="1" applyBorder="1" applyAlignment="1">
      <alignment horizontal="center" vertical="center" wrapText="1" readingOrder="1"/>
    </xf>
    <xf numFmtId="0" fontId="15" fillId="12" borderId="20" xfId="0" applyFont="1" applyFill="1" applyBorder="1" applyAlignment="1">
      <alignment horizontal="center" vertical="center" wrapText="1" readingOrder="1"/>
    </xf>
    <xf numFmtId="0" fontId="15" fillId="12" borderId="21" xfId="0" applyFont="1" applyFill="1" applyBorder="1" applyAlignment="1">
      <alignment horizontal="center" vertical="center" wrapText="1" readingOrder="1"/>
    </xf>
    <xf numFmtId="0" fontId="15" fillId="12" borderId="22" xfId="0" applyFont="1" applyFill="1" applyBorder="1" applyAlignment="1">
      <alignment horizontal="center" vertical="center" wrapText="1" readingOrder="1"/>
    </xf>
    <xf numFmtId="0" fontId="15" fillId="12" borderId="0" xfId="0" applyFont="1" applyFill="1" applyAlignment="1">
      <alignment horizontal="center" vertical="center" wrapText="1" readingOrder="1"/>
    </xf>
    <xf numFmtId="0" fontId="15" fillId="12" borderId="23" xfId="0" applyFont="1" applyFill="1" applyBorder="1" applyAlignment="1">
      <alignment horizontal="center" vertical="center" wrapText="1" readingOrder="1"/>
    </xf>
    <xf numFmtId="0" fontId="15" fillId="12" borderId="24" xfId="0" applyFont="1" applyFill="1" applyBorder="1" applyAlignment="1">
      <alignment horizontal="center" vertical="center" wrapText="1" readingOrder="1"/>
    </xf>
    <xf numFmtId="0" fontId="15" fillId="12" borderId="25" xfId="0" applyFont="1" applyFill="1" applyBorder="1" applyAlignment="1">
      <alignment horizontal="center" vertical="center" wrapText="1" readingOrder="1"/>
    </xf>
    <xf numFmtId="0" fontId="15" fillId="12" borderId="26" xfId="0" applyFont="1" applyFill="1" applyBorder="1" applyAlignment="1">
      <alignment horizontal="center" vertical="center" wrapText="1" readingOrder="1"/>
    </xf>
    <xf numFmtId="0" fontId="15" fillId="11" borderId="19" xfId="0" applyFont="1" applyFill="1" applyBorder="1" applyAlignment="1">
      <alignment horizontal="center" vertical="center" wrapText="1" readingOrder="1"/>
    </xf>
    <xf numFmtId="0" fontId="15" fillId="11" borderId="20" xfId="0" applyFont="1" applyFill="1" applyBorder="1" applyAlignment="1">
      <alignment horizontal="center" vertical="center" wrapText="1" readingOrder="1"/>
    </xf>
    <xf numFmtId="0" fontId="15" fillId="11" borderId="21" xfId="0" applyFont="1" applyFill="1" applyBorder="1" applyAlignment="1">
      <alignment horizontal="center" vertical="center" wrapText="1" readingOrder="1"/>
    </xf>
    <xf numFmtId="0" fontId="15" fillId="11" borderId="22" xfId="0" applyFont="1" applyFill="1" applyBorder="1" applyAlignment="1">
      <alignment horizontal="center" vertical="center" wrapText="1" readingOrder="1"/>
    </xf>
    <xf numFmtId="0" fontId="15" fillId="11" borderId="0" xfId="0" applyFont="1" applyFill="1" applyAlignment="1">
      <alignment horizontal="center" vertical="center" wrapText="1" readingOrder="1"/>
    </xf>
    <xf numFmtId="0" fontId="15" fillId="11" borderId="23" xfId="0" applyFont="1" applyFill="1" applyBorder="1" applyAlignment="1">
      <alignment horizontal="center" vertical="center" wrapText="1" readingOrder="1"/>
    </xf>
    <xf numFmtId="0" fontId="15" fillId="11" borderId="24" xfId="0" applyFont="1" applyFill="1" applyBorder="1" applyAlignment="1">
      <alignment horizontal="center" vertical="center" wrapText="1" readingOrder="1"/>
    </xf>
    <xf numFmtId="0" fontId="15" fillId="11" borderId="25" xfId="0" applyFont="1" applyFill="1" applyBorder="1" applyAlignment="1">
      <alignment horizontal="center" vertical="center" wrapText="1" readingOrder="1"/>
    </xf>
    <xf numFmtId="0" fontId="15" fillId="11" borderId="26" xfId="0" applyFont="1" applyFill="1" applyBorder="1" applyAlignment="1">
      <alignment horizontal="center" vertical="center" wrapText="1" readingOrder="1"/>
    </xf>
    <xf numFmtId="0" fontId="15" fillId="13" borderId="19" xfId="0" applyFont="1" applyFill="1" applyBorder="1" applyAlignment="1">
      <alignment horizontal="center" vertical="center" wrapText="1" readingOrder="1"/>
    </xf>
    <xf numFmtId="0" fontId="15" fillId="13" borderId="20" xfId="0" applyFont="1" applyFill="1" applyBorder="1" applyAlignment="1">
      <alignment horizontal="center" vertical="center" wrapText="1" readingOrder="1"/>
    </xf>
    <xf numFmtId="0" fontId="15" fillId="13" borderId="21" xfId="0" applyFont="1" applyFill="1" applyBorder="1" applyAlignment="1">
      <alignment horizontal="center" vertical="center" wrapText="1" readingOrder="1"/>
    </xf>
    <xf numFmtId="0" fontId="15" fillId="13" borderId="22" xfId="0" applyFont="1" applyFill="1" applyBorder="1" applyAlignment="1">
      <alignment horizontal="center" vertical="center" wrapText="1" readingOrder="1"/>
    </xf>
    <xf numFmtId="0" fontId="15" fillId="13" borderId="0" xfId="0" applyFont="1" applyFill="1" applyAlignment="1">
      <alignment horizontal="center" vertical="center" wrapText="1" readingOrder="1"/>
    </xf>
    <xf numFmtId="0" fontId="15" fillId="13" borderId="23" xfId="0" applyFont="1" applyFill="1" applyBorder="1" applyAlignment="1">
      <alignment horizontal="center" vertical="center" wrapText="1" readingOrder="1"/>
    </xf>
    <xf numFmtId="0" fontId="15" fillId="13" borderId="24" xfId="0" applyFont="1" applyFill="1" applyBorder="1" applyAlignment="1">
      <alignment horizontal="center" vertical="center" wrapText="1" readingOrder="1"/>
    </xf>
    <xf numFmtId="0" fontId="15" fillId="13" borderId="25" xfId="0" applyFont="1" applyFill="1" applyBorder="1" applyAlignment="1">
      <alignment horizontal="center" vertical="center" wrapText="1" readingOrder="1"/>
    </xf>
    <xf numFmtId="0" fontId="15" fillId="13" borderId="26" xfId="0" applyFont="1" applyFill="1" applyBorder="1" applyAlignment="1">
      <alignment horizontal="center" vertical="center" wrapText="1" readingOrder="1"/>
    </xf>
    <xf numFmtId="0" fontId="15" fillId="5" borderId="19" xfId="0" applyFont="1" applyFill="1" applyBorder="1" applyAlignment="1">
      <alignment horizontal="center" vertical="center" wrapText="1" readingOrder="1"/>
    </xf>
    <xf numFmtId="0" fontId="15" fillId="5" borderId="20" xfId="0" applyFont="1" applyFill="1" applyBorder="1" applyAlignment="1">
      <alignment horizontal="center" vertical="center" wrapText="1" readingOrder="1"/>
    </xf>
    <xf numFmtId="0" fontId="15" fillId="5" borderId="21" xfId="0" applyFont="1" applyFill="1" applyBorder="1" applyAlignment="1">
      <alignment horizontal="center" vertical="center" wrapText="1" readingOrder="1"/>
    </xf>
    <xf numFmtId="0" fontId="15" fillId="5" borderId="22" xfId="0" applyFont="1" applyFill="1" applyBorder="1" applyAlignment="1">
      <alignment horizontal="center" vertical="center" wrapText="1" readingOrder="1"/>
    </xf>
    <xf numFmtId="0" fontId="15" fillId="5" borderId="0" xfId="0" applyFont="1" applyFill="1" applyAlignment="1">
      <alignment horizontal="center" vertical="center" wrapText="1" readingOrder="1"/>
    </xf>
    <xf numFmtId="0" fontId="15" fillId="5" borderId="23" xfId="0" applyFont="1" applyFill="1" applyBorder="1" applyAlignment="1">
      <alignment horizontal="center" vertical="center" wrapText="1" readingOrder="1"/>
    </xf>
    <xf numFmtId="0" fontId="15" fillId="5" borderId="24" xfId="0" applyFont="1" applyFill="1" applyBorder="1" applyAlignment="1">
      <alignment horizontal="center" vertical="center" wrapText="1" readingOrder="1"/>
    </xf>
    <xf numFmtId="0" fontId="15" fillId="5" borderId="25" xfId="0" applyFont="1" applyFill="1" applyBorder="1" applyAlignment="1">
      <alignment horizontal="center" vertical="center" wrapText="1" readingOrder="1"/>
    </xf>
    <xf numFmtId="0" fontId="15" fillId="5" borderId="26" xfId="0" applyFont="1" applyFill="1" applyBorder="1" applyAlignment="1">
      <alignment horizontal="center" vertical="center" wrapText="1" readingOrder="1"/>
    </xf>
    <xf numFmtId="0" fontId="11" fillId="0" borderId="11" xfId="0" applyFont="1" applyBorder="1" applyAlignment="1">
      <alignment horizontal="center" vertical="center" wrapText="1"/>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4" fillId="11" borderId="0" xfId="0" applyFont="1" applyFill="1" applyAlignment="1" applyProtection="1">
      <alignment horizontal="center" vertical="center" wrapText="1" readingOrder="1"/>
      <protection hidden="1"/>
    </xf>
    <xf numFmtId="0" fontId="14" fillId="11" borderId="14" xfId="0" applyFont="1" applyFill="1" applyBorder="1" applyAlignment="1" applyProtection="1">
      <alignment horizontal="center" vertical="center" wrapText="1" readingOrder="1"/>
      <protection hidden="1"/>
    </xf>
    <xf numFmtId="0" fontId="14" fillId="11" borderId="11" xfId="0" applyFont="1" applyFill="1" applyBorder="1" applyAlignment="1" applyProtection="1">
      <alignment horizontal="center" vertical="center" wrapText="1" readingOrder="1"/>
      <protection hidden="1"/>
    </xf>
    <xf numFmtId="0" fontId="14" fillId="11" borderId="18" xfId="0" applyFont="1" applyFill="1" applyBorder="1" applyAlignment="1" applyProtection="1">
      <alignment horizontal="center" vertical="center" wrapText="1" readingOrder="1"/>
      <protection hidden="1"/>
    </xf>
    <xf numFmtId="0" fontId="14" fillId="11" borderId="13" xfId="0" applyFont="1" applyFill="1" applyBorder="1" applyAlignment="1" applyProtection="1">
      <alignment horizontal="center" vertical="center" wrapText="1" readingOrder="1"/>
      <protection hidden="1"/>
    </xf>
    <xf numFmtId="0" fontId="14" fillId="11" borderId="12" xfId="0" applyFont="1" applyFill="1" applyBorder="1" applyAlignment="1" applyProtection="1">
      <alignment horizontal="center" vertical="center" wrapText="1" readingOrder="1"/>
      <protection hidden="1"/>
    </xf>
    <xf numFmtId="0" fontId="12" fillId="10" borderId="0" xfId="0" applyFont="1" applyFill="1" applyAlignment="1">
      <alignment horizontal="center" vertical="center" wrapText="1" readingOrder="1"/>
    </xf>
    <xf numFmtId="0" fontId="11" fillId="0" borderId="18" xfId="0" applyFont="1" applyBorder="1" applyAlignment="1">
      <alignment horizontal="center" vertical="center" wrapText="1"/>
    </xf>
    <xf numFmtId="0" fontId="14" fillId="11" borderId="15" xfId="0" applyFont="1" applyFill="1" applyBorder="1" applyAlignment="1" applyProtection="1">
      <alignment horizontal="center" vertical="center" wrapText="1" readingOrder="1"/>
      <protection hidden="1"/>
    </xf>
    <xf numFmtId="0" fontId="14" fillId="11" borderId="17" xfId="0" applyFont="1" applyFill="1" applyBorder="1" applyAlignment="1" applyProtection="1">
      <alignment horizontal="center" vertical="center" wrapText="1" readingOrder="1"/>
      <protection hidden="1"/>
    </xf>
    <xf numFmtId="0" fontId="14" fillId="11" borderId="16" xfId="0" applyFont="1" applyFill="1" applyBorder="1" applyAlignment="1" applyProtection="1">
      <alignment horizontal="center" vertical="center" wrapText="1" readingOrder="1"/>
      <protection hidden="1"/>
    </xf>
    <xf numFmtId="0" fontId="14" fillId="12" borderId="13" xfId="0" applyFont="1" applyFill="1" applyBorder="1" applyAlignment="1" applyProtection="1">
      <alignment horizontal="center" wrapText="1" readingOrder="1"/>
      <protection hidden="1"/>
    </xf>
    <xf numFmtId="0" fontId="14" fillId="12" borderId="0" xfId="0" applyFont="1" applyFill="1" applyAlignment="1" applyProtection="1">
      <alignment horizontal="center" wrapText="1" readingOrder="1"/>
      <protection hidden="1"/>
    </xf>
    <xf numFmtId="0" fontId="14" fillId="12" borderId="14" xfId="0" applyFont="1" applyFill="1" applyBorder="1" applyAlignment="1" applyProtection="1">
      <alignment horizontal="center" wrapText="1" readingOrder="1"/>
      <protection hidden="1"/>
    </xf>
    <xf numFmtId="0" fontId="14" fillId="12" borderId="15" xfId="0" applyFont="1" applyFill="1" applyBorder="1" applyAlignment="1" applyProtection="1">
      <alignment horizontal="center" wrapText="1" readingOrder="1"/>
      <protection hidden="1"/>
    </xf>
    <xf numFmtId="0" fontId="14" fillId="12" borderId="17" xfId="0" applyFont="1" applyFill="1" applyBorder="1" applyAlignment="1" applyProtection="1">
      <alignment horizontal="center" wrapText="1" readingOrder="1"/>
      <protection hidden="1"/>
    </xf>
    <xf numFmtId="0" fontId="14" fillId="12" borderId="16" xfId="0" applyFont="1" applyFill="1" applyBorder="1" applyAlignment="1" applyProtection="1">
      <alignment horizontal="center" wrapText="1" readingOrder="1"/>
      <protection hidden="1"/>
    </xf>
    <xf numFmtId="0" fontId="14" fillId="12" borderId="11" xfId="0" applyFont="1" applyFill="1" applyBorder="1" applyAlignment="1" applyProtection="1">
      <alignment horizontal="center" wrapText="1" readingOrder="1"/>
      <protection hidden="1"/>
    </xf>
    <xf numFmtId="0" fontId="14" fillId="12" borderId="18" xfId="0" applyFont="1" applyFill="1" applyBorder="1" applyAlignment="1" applyProtection="1">
      <alignment horizontal="center" wrapText="1" readingOrder="1"/>
      <protection hidden="1"/>
    </xf>
    <xf numFmtId="0" fontId="14" fillId="12" borderId="12" xfId="0" applyFont="1" applyFill="1" applyBorder="1" applyAlignment="1" applyProtection="1">
      <alignment horizontal="center" wrapText="1" readingOrder="1"/>
      <protection hidden="1"/>
    </xf>
    <xf numFmtId="0" fontId="14" fillId="13" borderId="13" xfId="0" applyFont="1" applyFill="1" applyBorder="1" applyAlignment="1" applyProtection="1">
      <alignment horizontal="center" wrapText="1" readingOrder="1"/>
      <protection hidden="1"/>
    </xf>
    <xf numFmtId="0" fontId="14" fillId="13" borderId="0" xfId="0" applyFont="1" applyFill="1" applyAlignment="1" applyProtection="1">
      <alignment horizontal="center" wrapText="1" readingOrder="1"/>
      <protection hidden="1"/>
    </xf>
    <xf numFmtId="0" fontId="14" fillId="13" borderId="14" xfId="0" applyFont="1" applyFill="1" applyBorder="1" applyAlignment="1" applyProtection="1">
      <alignment horizontal="center" wrapText="1" readingOrder="1"/>
      <protection hidden="1"/>
    </xf>
    <xf numFmtId="0" fontId="14" fillId="13" borderId="15" xfId="0" applyFont="1" applyFill="1" applyBorder="1" applyAlignment="1" applyProtection="1">
      <alignment horizontal="center" wrapText="1" readingOrder="1"/>
      <protection hidden="1"/>
    </xf>
    <xf numFmtId="0" fontId="14" fillId="13" borderId="17" xfId="0" applyFont="1" applyFill="1" applyBorder="1" applyAlignment="1" applyProtection="1">
      <alignment horizontal="center" wrapText="1" readingOrder="1"/>
      <protection hidden="1"/>
    </xf>
    <xf numFmtId="0" fontId="14" fillId="13" borderId="16" xfId="0" applyFont="1" applyFill="1" applyBorder="1" applyAlignment="1" applyProtection="1">
      <alignment horizontal="center" wrapText="1" readingOrder="1"/>
      <protection hidden="1"/>
    </xf>
    <xf numFmtId="0" fontId="14" fillId="13" borderId="11" xfId="0" applyFont="1" applyFill="1" applyBorder="1" applyAlignment="1" applyProtection="1">
      <alignment horizontal="center" wrapText="1" readingOrder="1"/>
      <protection hidden="1"/>
    </xf>
    <xf numFmtId="0" fontId="14" fillId="13" borderId="18" xfId="0" applyFont="1" applyFill="1" applyBorder="1" applyAlignment="1" applyProtection="1">
      <alignment horizontal="center" wrapText="1" readingOrder="1"/>
      <protection hidden="1"/>
    </xf>
    <xf numFmtId="0" fontId="14" fillId="13" borderId="12" xfId="0" applyFont="1" applyFill="1" applyBorder="1" applyAlignment="1" applyProtection="1">
      <alignment horizontal="center" wrapText="1" readingOrder="1"/>
      <protection hidden="1"/>
    </xf>
    <xf numFmtId="0" fontId="14" fillId="5" borderId="0" xfId="0" applyFont="1" applyFill="1" applyAlignment="1" applyProtection="1">
      <alignment horizontal="center" wrapText="1" readingOrder="1"/>
      <protection hidden="1"/>
    </xf>
    <xf numFmtId="0" fontId="14" fillId="5" borderId="14" xfId="0" applyFont="1" applyFill="1" applyBorder="1" applyAlignment="1" applyProtection="1">
      <alignment horizontal="center" wrapText="1" readingOrder="1"/>
      <protection hidden="1"/>
    </xf>
    <xf numFmtId="0" fontId="14" fillId="5" borderId="13" xfId="0" applyFont="1" applyFill="1" applyBorder="1" applyAlignment="1" applyProtection="1">
      <alignment horizontal="center" wrapText="1" readingOrder="1"/>
      <protection hidden="1"/>
    </xf>
    <xf numFmtId="0" fontId="14" fillId="5" borderId="15" xfId="0" applyFont="1" applyFill="1" applyBorder="1" applyAlignment="1" applyProtection="1">
      <alignment horizontal="center" wrapText="1" readingOrder="1"/>
      <protection hidden="1"/>
    </xf>
    <xf numFmtId="0" fontId="14" fillId="5" borderId="17" xfId="0" applyFont="1" applyFill="1" applyBorder="1" applyAlignment="1" applyProtection="1">
      <alignment horizontal="center" wrapText="1" readingOrder="1"/>
      <protection hidden="1"/>
    </xf>
    <xf numFmtId="0" fontId="14" fillId="5" borderId="16" xfId="0" applyFont="1" applyFill="1" applyBorder="1" applyAlignment="1" applyProtection="1">
      <alignment horizontal="center" wrapText="1" readingOrder="1"/>
      <protection hidden="1"/>
    </xf>
    <xf numFmtId="0" fontId="14" fillId="5" borderId="11" xfId="0" applyFont="1" applyFill="1" applyBorder="1" applyAlignment="1" applyProtection="1">
      <alignment horizontal="center" wrapText="1" readingOrder="1"/>
      <protection hidden="1"/>
    </xf>
    <xf numFmtId="0" fontId="14" fillId="5" borderId="18" xfId="0" applyFont="1" applyFill="1" applyBorder="1" applyAlignment="1" applyProtection="1">
      <alignment horizontal="center" wrapText="1" readingOrder="1"/>
      <protection hidden="1"/>
    </xf>
    <xf numFmtId="0" fontId="14" fillId="5" borderId="12" xfId="0" applyFont="1" applyFill="1" applyBorder="1" applyAlignment="1" applyProtection="1">
      <alignment horizontal="center" wrapText="1" readingOrder="1"/>
      <protection hidden="1"/>
    </xf>
    <xf numFmtId="0" fontId="19" fillId="0" borderId="0" xfId="0" applyFont="1" applyAlignment="1">
      <alignment horizontal="center" vertical="center" wrapText="1"/>
    </xf>
    <xf numFmtId="0" fontId="30" fillId="11" borderId="19" xfId="0" applyFont="1" applyFill="1" applyBorder="1" applyAlignment="1">
      <alignment horizontal="center" vertical="center" wrapText="1" readingOrder="1"/>
    </xf>
    <xf numFmtId="0" fontId="30" fillId="11" borderId="20" xfId="0" applyFont="1" applyFill="1" applyBorder="1" applyAlignment="1">
      <alignment horizontal="center" vertical="center" wrapText="1" readingOrder="1"/>
    </xf>
    <xf numFmtId="0" fontId="30" fillId="11" borderId="21" xfId="0" applyFont="1" applyFill="1" applyBorder="1" applyAlignment="1">
      <alignment horizontal="center" vertical="center" wrapText="1" readingOrder="1"/>
    </xf>
    <xf numFmtId="0" fontId="30" fillId="11" borderId="22"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23" xfId="0" applyFont="1" applyFill="1" applyBorder="1" applyAlignment="1">
      <alignment horizontal="center" vertical="center" wrapText="1" readingOrder="1"/>
    </xf>
    <xf numFmtId="0" fontId="30" fillId="11" borderId="24" xfId="0" applyFont="1" applyFill="1" applyBorder="1" applyAlignment="1">
      <alignment horizontal="center" vertical="center" wrapText="1" readingOrder="1"/>
    </xf>
    <xf numFmtId="0" fontId="30" fillId="11" borderId="25" xfId="0" applyFont="1" applyFill="1" applyBorder="1" applyAlignment="1">
      <alignment horizontal="center" vertical="center" wrapText="1" readingOrder="1"/>
    </xf>
    <xf numFmtId="0" fontId="30" fillId="11" borderId="26" xfId="0" applyFont="1" applyFill="1" applyBorder="1" applyAlignment="1">
      <alignment horizontal="center" vertical="center" wrapText="1" readingOrder="1"/>
    </xf>
    <xf numFmtId="0" fontId="31" fillId="0" borderId="11" xfId="0" applyFont="1" applyBorder="1" applyAlignment="1">
      <alignment horizontal="center" vertical="center" wrapText="1"/>
    </xf>
    <xf numFmtId="0" fontId="31" fillId="0" borderId="18" xfId="0" applyFont="1" applyBorder="1" applyAlignment="1">
      <alignment horizontal="center" vertical="center"/>
    </xf>
    <xf numFmtId="0" fontId="31" fillId="0" borderId="13" xfId="0" applyFont="1" applyBorder="1" applyAlignment="1">
      <alignment horizontal="center" vertical="center" wrapText="1"/>
    </xf>
    <xf numFmtId="0" fontId="31" fillId="0" borderId="0" xfId="0" applyFont="1" applyAlignment="1">
      <alignment horizontal="center" vertical="center"/>
    </xf>
    <xf numFmtId="0" fontId="31" fillId="0" borderId="13"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0" fillId="12" borderId="19" xfId="0" applyFont="1" applyFill="1" applyBorder="1" applyAlignment="1">
      <alignment horizontal="center" vertical="center" wrapText="1" readingOrder="1"/>
    </xf>
    <xf numFmtId="0" fontId="30" fillId="12" borderId="20" xfId="0" applyFont="1" applyFill="1" applyBorder="1" applyAlignment="1">
      <alignment horizontal="center" vertical="center" wrapText="1" readingOrder="1"/>
    </xf>
    <xf numFmtId="0" fontId="30" fillId="12" borderId="21" xfId="0" applyFont="1" applyFill="1" applyBorder="1" applyAlignment="1">
      <alignment horizontal="center" vertical="center" wrapText="1" readingOrder="1"/>
    </xf>
    <xf numFmtId="0" fontId="30" fillId="12" borderId="22" xfId="0" applyFont="1" applyFill="1" applyBorder="1" applyAlignment="1">
      <alignment horizontal="center" vertical="center" wrapText="1" readingOrder="1"/>
    </xf>
    <xf numFmtId="0" fontId="30" fillId="12" borderId="0" xfId="0" applyFont="1" applyFill="1" applyAlignment="1">
      <alignment horizontal="center" vertical="center" wrapText="1" readingOrder="1"/>
    </xf>
    <xf numFmtId="0" fontId="30" fillId="12" borderId="23" xfId="0" applyFont="1" applyFill="1" applyBorder="1" applyAlignment="1">
      <alignment horizontal="center" vertical="center" wrapText="1" readingOrder="1"/>
    </xf>
    <xf numFmtId="0" fontId="30" fillId="12" borderId="24" xfId="0" applyFont="1" applyFill="1" applyBorder="1" applyAlignment="1">
      <alignment horizontal="center" vertical="center" wrapText="1" readingOrder="1"/>
    </xf>
    <xf numFmtId="0" fontId="30" fillId="12" borderId="25" xfId="0" applyFont="1" applyFill="1" applyBorder="1" applyAlignment="1">
      <alignment horizontal="center" vertical="center" wrapText="1" readingOrder="1"/>
    </xf>
    <xf numFmtId="0" fontId="30" fillId="12" borderId="26" xfId="0" applyFont="1" applyFill="1" applyBorder="1" applyAlignment="1">
      <alignment horizontal="center" vertical="center" wrapText="1" readingOrder="1"/>
    </xf>
    <xf numFmtId="0" fontId="29" fillId="0" borderId="0" xfId="0" applyFont="1" applyAlignment="1">
      <alignment horizontal="center" vertical="center" wrapText="1"/>
    </xf>
    <xf numFmtId="0" fontId="16" fillId="0" borderId="0" xfId="0" applyFont="1" applyAlignment="1">
      <alignment horizontal="center" vertical="center" wrapText="1"/>
    </xf>
    <xf numFmtId="0" fontId="31" fillId="0" borderId="12" xfId="0" applyFont="1" applyBorder="1" applyAlignment="1">
      <alignment horizontal="center" vertical="center"/>
    </xf>
    <xf numFmtId="0" fontId="31" fillId="0" borderId="14" xfId="0" applyFont="1" applyBorder="1" applyAlignment="1">
      <alignment horizontal="center" vertical="center"/>
    </xf>
    <xf numFmtId="0" fontId="31" fillId="0" borderId="16" xfId="0" applyFont="1" applyBorder="1" applyAlignment="1">
      <alignment horizontal="center" vertical="center"/>
    </xf>
    <xf numFmtId="0" fontId="30" fillId="5" borderId="19" xfId="0" applyFont="1" applyFill="1" applyBorder="1" applyAlignment="1">
      <alignment horizontal="center" vertical="center" wrapText="1" readingOrder="1"/>
    </xf>
    <xf numFmtId="0" fontId="30" fillId="5" borderId="20" xfId="0" applyFont="1" applyFill="1" applyBorder="1" applyAlignment="1">
      <alignment horizontal="center" vertical="center" wrapText="1" readingOrder="1"/>
    </xf>
    <xf numFmtId="0" fontId="30" fillId="5" borderId="21" xfId="0" applyFont="1" applyFill="1" applyBorder="1" applyAlignment="1">
      <alignment horizontal="center" vertical="center" wrapText="1" readingOrder="1"/>
    </xf>
    <xf numFmtId="0" fontId="30" fillId="5" borderId="22" xfId="0" applyFont="1" applyFill="1" applyBorder="1" applyAlignment="1">
      <alignment horizontal="center" vertical="center" wrapText="1" readingOrder="1"/>
    </xf>
    <xf numFmtId="0" fontId="30" fillId="5" borderId="0" xfId="0" applyFont="1" applyFill="1" applyAlignment="1">
      <alignment horizontal="center" vertical="center" wrapText="1" readingOrder="1"/>
    </xf>
    <xf numFmtId="0" fontId="30" fillId="5" borderId="23" xfId="0" applyFont="1" applyFill="1" applyBorder="1" applyAlignment="1">
      <alignment horizontal="center" vertical="center" wrapText="1" readingOrder="1"/>
    </xf>
    <xf numFmtId="0" fontId="30" fillId="5" borderId="24" xfId="0" applyFont="1" applyFill="1" applyBorder="1" applyAlignment="1">
      <alignment horizontal="center" vertical="center" wrapText="1" readingOrder="1"/>
    </xf>
    <xf numFmtId="0" fontId="30" fillId="5" borderId="25" xfId="0" applyFont="1" applyFill="1" applyBorder="1" applyAlignment="1">
      <alignment horizontal="center" vertical="center" wrapText="1" readingOrder="1"/>
    </xf>
    <xf numFmtId="0" fontId="30" fillId="5" borderId="26" xfId="0" applyFont="1" applyFill="1" applyBorder="1" applyAlignment="1">
      <alignment horizontal="center" vertical="center" wrapText="1" readingOrder="1"/>
    </xf>
    <xf numFmtId="0" fontId="30" fillId="13" borderId="19" xfId="0" applyFont="1" applyFill="1" applyBorder="1" applyAlignment="1">
      <alignment horizontal="center" vertical="center" wrapText="1" readingOrder="1"/>
    </xf>
    <xf numFmtId="0" fontId="30" fillId="13" borderId="20" xfId="0" applyFont="1" applyFill="1" applyBorder="1" applyAlignment="1">
      <alignment horizontal="center" vertical="center" wrapText="1" readingOrder="1"/>
    </xf>
    <xf numFmtId="0" fontId="30" fillId="13" borderId="21" xfId="0" applyFont="1" applyFill="1" applyBorder="1" applyAlignment="1">
      <alignment horizontal="center" vertical="center" wrapText="1" readingOrder="1"/>
    </xf>
    <xf numFmtId="0" fontId="30" fillId="13" borderId="22" xfId="0" applyFont="1" applyFill="1" applyBorder="1" applyAlignment="1">
      <alignment horizontal="center" vertical="center" wrapText="1" readingOrder="1"/>
    </xf>
    <xf numFmtId="0" fontId="30" fillId="13" borderId="0" xfId="0" applyFont="1" applyFill="1" applyAlignment="1">
      <alignment horizontal="center" vertical="center" wrapText="1" readingOrder="1"/>
    </xf>
    <xf numFmtId="0" fontId="30" fillId="13" borderId="23" xfId="0" applyFont="1" applyFill="1" applyBorder="1" applyAlignment="1">
      <alignment horizontal="center" vertical="center" wrapText="1" readingOrder="1"/>
    </xf>
    <xf numFmtId="0" fontId="30" fillId="13" borderId="24" xfId="0" applyFont="1" applyFill="1" applyBorder="1" applyAlignment="1">
      <alignment horizontal="center" vertical="center" wrapText="1" readingOrder="1"/>
    </xf>
    <xf numFmtId="0" fontId="30" fillId="13" borderId="25" xfId="0" applyFont="1" applyFill="1" applyBorder="1" applyAlignment="1">
      <alignment horizontal="center" vertical="center" wrapText="1" readingOrder="1"/>
    </xf>
    <xf numFmtId="0" fontId="30" fillId="13" borderId="26" xfId="0" applyFont="1" applyFill="1" applyBorder="1" applyAlignment="1">
      <alignment horizontal="center" vertical="center" wrapText="1" readingOrder="1"/>
    </xf>
    <xf numFmtId="0" fontId="31" fillId="0" borderId="18" xfId="0" applyFont="1" applyBorder="1" applyAlignment="1">
      <alignment horizontal="center" vertical="center" wrapText="1"/>
    </xf>
    <xf numFmtId="0" fontId="69" fillId="0" borderId="32" xfId="0" applyFont="1" applyBorder="1" applyAlignment="1">
      <alignment horizontal="center" vertical="center"/>
    </xf>
    <xf numFmtId="0" fontId="59" fillId="0" borderId="54" xfId="0" applyFont="1" applyBorder="1" applyAlignment="1">
      <alignment horizontal="center"/>
    </xf>
    <xf numFmtId="0" fontId="59" fillId="0" borderId="51" xfId="0" applyFont="1" applyBorder="1" applyAlignment="1">
      <alignment horizontal="center"/>
    </xf>
    <xf numFmtId="0" fontId="59" fillId="0" borderId="33" xfId="0" applyFont="1" applyBorder="1" applyAlignment="1">
      <alignment horizontal="center"/>
    </xf>
    <xf numFmtId="0" fontId="56" fillId="0" borderId="54" xfId="0" applyFont="1" applyBorder="1" applyAlignment="1">
      <alignment horizontal="center" vertical="center"/>
    </xf>
    <xf numFmtId="0" fontId="59" fillId="0" borderId="51" xfId="0" applyFont="1" applyBorder="1" applyAlignment="1">
      <alignment horizontal="center" vertical="center"/>
    </xf>
    <xf numFmtId="0" fontId="59" fillId="0" borderId="33" xfId="0" applyFont="1" applyBorder="1" applyAlignment="1">
      <alignment horizontal="center" vertical="center"/>
    </xf>
    <xf numFmtId="0" fontId="63" fillId="0" borderId="55" xfId="0" applyFont="1" applyBorder="1" applyAlignment="1">
      <alignment horizontal="center" vertical="center" wrapText="1" readingOrder="1"/>
    </xf>
    <xf numFmtId="0" fontId="63" fillId="0" borderId="60" xfId="0" applyFont="1" applyBorder="1" applyAlignment="1">
      <alignment horizontal="center" vertical="center" wrapText="1" readingOrder="1"/>
    </xf>
    <xf numFmtId="0" fontId="63" fillId="0" borderId="56" xfId="0" applyFont="1" applyBorder="1" applyAlignment="1">
      <alignment horizontal="center" vertical="center" wrapText="1" readingOrder="1"/>
    </xf>
    <xf numFmtId="0" fontId="61" fillId="6" borderId="55" xfId="0" applyFont="1" applyFill="1" applyBorder="1" applyAlignment="1">
      <alignment horizontal="center" vertical="center" wrapText="1" readingOrder="1"/>
    </xf>
    <xf numFmtId="0" fontId="61" fillId="6" borderId="60" xfId="0" applyFont="1" applyFill="1" applyBorder="1" applyAlignment="1">
      <alignment horizontal="center" vertical="center" wrapText="1" readingOrder="1"/>
    </xf>
    <xf numFmtId="0" fontId="61" fillId="6" borderId="56" xfId="0" applyFont="1" applyFill="1" applyBorder="1" applyAlignment="1">
      <alignment horizontal="center" vertical="center" wrapText="1" readingOrder="1"/>
    </xf>
    <xf numFmtId="0" fontId="60" fillId="0" borderId="32" xfId="0" applyFont="1" applyBorder="1" applyAlignment="1">
      <alignment horizontal="center" vertical="center"/>
    </xf>
    <xf numFmtId="0" fontId="59" fillId="0" borderId="32" xfId="0" applyFont="1" applyBorder="1" applyAlignment="1">
      <alignment horizontal="center"/>
    </xf>
    <xf numFmtId="0" fontId="57" fillId="0" borderId="57" xfId="0" applyFont="1" applyBorder="1" applyAlignment="1">
      <alignment horizontal="center" vertical="center"/>
    </xf>
    <xf numFmtId="0" fontId="57" fillId="0" borderId="44" xfId="0" applyFont="1" applyBorder="1" applyAlignment="1">
      <alignment horizontal="center" vertical="center"/>
    </xf>
    <xf numFmtId="0" fontId="57" fillId="0" borderId="58" xfId="0" applyFont="1" applyBorder="1" applyAlignment="1">
      <alignment horizontal="center" vertical="center"/>
    </xf>
    <xf numFmtId="0" fontId="57" fillId="0" borderId="46" xfId="0" applyFont="1" applyBorder="1" applyAlignment="1">
      <alignment horizontal="center" vertical="center"/>
    </xf>
    <xf numFmtId="0" fontId="57" fillId="0" borderId="59" xfId="0" applyFont="1" applyBorder="1" applyAlignment="1">
      <alignment horizontal="center" vertical="center"/>
    </xf>
    <xf numFmtId="0" fontId="57" fillId="0" borderId="45" xfId="0" applyFont="1" applyBorder="1" applyAlignment="1">
      <alignment horizontal="center" vertical="center"/>
    </xf>
    <xf numFmtId="0" fontId="5" fillId="3" borderId="32" xfId="0" applyFont="1" applyFill="1" applyBorder="1" applyAlignment="1">
      <alignment horizontal="center"/>
    </xf>
    <xf numFmtId="0" fontId="28" fillId="14" borderId="15" xfId="0" applyFont="1" applyFill="1" applyBorder="1" applyAlignment="1">
      <alignment horizontal="center" vertical="center" wrapText="1" readingOrder="1"/>
    </xf>
    <xf numFmtId="0" fontId="28" fillId="14" borderId="17" xfId="0" applyFont="1" applyFill="1" applyBorder="1" applyAlignment="1">
      <alignment horizontal="center" vertical="center" wrapText="1" readingOrder="1"/>
    </xf>
    <xf numFmtId="0" fontId="28" fillId="14" borderId="16" xfId="0" applyFont="1" applyFill="1" applyBorder="1" applyAlignment="1">
      <alignment horizontal="center" vertical="center" wrapText="1" readingOrder="1"/>
    </xf>
    <xf numFmtId="0" fontId="23" fillId="3" borderId="0" xfId="0" applyFont="1" applyFill="1" applyAlignment="1">
      <alignment horizontal="justify" vertical="center" wrapText="1"/>
    </xf>
    <xf numFmtId="0" fontId="25" fillId="14" borderId="41" xfId="0" applyFont="1" applyFill="1" applyBorder="1" applyAlignment="1">
      <alignment horizontal="center" vertical="center" wrapText="1" readingOrder="1"/>
    </xf>
    <xf numFmtId="0" fontId="25" fillId="14" borderId="42" xfId="0" applyFont="1" applyFill="1" applyBorder="1" applyAlignment="1">
      <alignment horizontal="center" vertical="center" wrapText="1" readingOrder="1"/>
    </xf>
    <xf numFmtId="0" fontId="25" fillId="3" borderId="52" xfId="0" applyFont="1" applyFill="1" applyBorder="1" applyAlignment="1">
      <alignment horizontal="center" vertical="center" wrapText="1" readingOrder="1"/>
    </xf>
    <xf numFmtId="0" fontId="25" fillId="3" borderId="53" xfId="0" applyFont="1" applyFill="1" applyBorder="1" applyAlignment="1">
      <alignment horizontal="center" vertical="center" wrapText="1" readingOrder="1"/>
    </xf>
    <xf numFmtId="0" fontId="25" fillId="3" borderId="39" xfId="0" applyFont="1" applyFill="1" applyBorder="1" applyAlignment="1">
      <alignment horizontal="center" vertical="center" wrapText="1" readingOrder="1"/>
    </xf>
    <xf numFmtId="0" fontId="25" fillId="3" borderId="50" xfId="0" applyFont="1" applyFill="1" applyBorder="1" applyAlignment="1">
      <alignment horizontal="center" vertical="center" wrapText="1" readingOrder="1"/>
    </xf>
    <xf numFmtId="0" fontId="25" fillId="3" borderId="51" xfId="0" applyFont="1" applyFill="1" applyBorder="1" applyAlignment="1">
      <alignment horizontal="center" vertical="center" wrapText="1" readingOrder="1"/>
    </xf>
    <xf numFmtId="0" fontId="25" fillId="3" borderId="33"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5" fillId="3" borderId="34" xfId="0" applyFont="1" applyFill="1" applyBorder="1" applyAlignment="1">
      <alignment horizontal="center" vertical="center" wrapText="1" readingOrder="1"/>
    </xf>
    <xf numFmtId="0" fontId="25" fillId="3" borderId="36"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0" fillId="0" borderId="0" xfId="0" applyAlignment="1">
      <alignment horizontal="center" vertical="center"/>
    </xf>
    <xf numFmtId="0" fontId="0" fillId="0" borderId="32" xfId="0" applyBorder="1" applyAlignment="1">
      <alignment horizontal="center"/>
    </xf>
    <xf numFmtId="0" fontId="20" fillId="0" borderId="32" xfId="0" applyFont="1" applyBorder="1" applyAlignment="1">
      <alignment horizontal="center" vertical="center" wrapText="1"/>
    </xf>
    <xf numFmtId="0" fontId="48" fillId="0" borderId="32" xfId="0" applyFont="1" applyBorder="1" applyAlignment="1">
      <alignment horizontal="left" vertical="center" wrapText="1"/>
    </xf>
    <xf numFmtId="17" fontId="1" fillId="0" borderId="32" xfId="0" applyNumberFormat="1" applyFont="1" applyBorder="1" applyAlignment="1">
      <alignment horizontal="justify" vertical="center" wrapText="1"/>
    </xf>
    <xf numFmtId="0" fontId="49" fillId="0" borderId="49" xfId="0" applyFont="1" applyBorder="1" applyAlignment="1">
      <alignment horizontal="center" vertical="center" wrapText="1"/>
    </xf>
    <xf numFmtId="0" fontId="49" fillId="0" borderId="48" xfId="0" applyFont="1" applyBorder="1" applyAlignment="1">
      <alignment horizontal="center" vertical="center" wrapText="1"/>
    </xf>
    <xf numFmtId="0" fontId="56" fillId="0" borderId="32"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5">
    <dxf>
      <font>
        <b val="0"/>
        <i val="0"/>
        <strike val="0"/>
        <condense val="0"/>
        <extend val="0"/>
        <outline val="0"/>
        <shadow val="0"/>
        <u val="none"/>
        <vertAlign val="baseline"/>
        <sz val="16"/>
        <color rgb="FFFF0000"/>
        <name val="Arial"/>
        <family val="2"/>
        <scheme val="none"/>
      </font>
      <fill>
        <patternFill patternType="none">
          <fgColor indexed="64"/>
          <bgColor indexed="65"/>
        </patternFill>
      </fill>
    </dxf>
    <dxf>
      <font>
        <b val="0"/>
        <i val="0"/>
        <strike val="0"/>
        <condense val="0"/>
        <extend val="0"/>
        <outline val="0"/>
        <shadow val="0"/>
        <u val="none"/>
        <vertAlign val="baseline"/>
        <sz val="16"/>
        <color rgb="FFFF0000"/>
        <name val="Arial"/>
        <family val="2"/>
        <scheme val="none"/>
      </font>
      <fill>
        <patternFill patternType="none">
          <fgColor indexed="64"/>
          <bgColor indexed="65"/>
        </patternFill>
      </fill>
    </dxf>
    <dxf>
      <font>
        <b val="0"/>
        <i val="0"/>
        <strike val="0"/>
        <condense val="0"/>
        <extend val="0"/>
        <outline val="0"/>
        <shadow val="0"/>
        <u val="none"/>
        <vertAlign val="baseline"/>
        <sz val="16"/>
        <color rgb="FFFF0000"/>
        <name val="Arial"/>
        <family val="2"/>
        <scheme val="none"/>
      </font>
      <fill>
        <patternFill patternType="none">
          <fgColor indexed="64"/>
          <bgColor indexed="65"/>
        </patternFill>
      </fill>
    </dxf>
    <dxf>
      <font>
        <b val="0"/>
        <i val="0"/>
        <strike val="0"/>
        <condense val="0"/>
        <extend val="0"/>
        <outline val="0"/>
        <shadow val="0"/>
        <u val="none"/>
        <vertAlign val="baseline"/>
        <sz val="16"/>
        <color rgb="FFFF0000"/>
        <name val="Arial"/>
        <family val="2"/>
        <scheme val="none"/>
      </font>
      <fill>
        <patternFill patternType="none">
          <fgColor indexed="64"/>
          <bgColor indexed="65"/>
        </patternFill>
      </fill>
      <alignment horizontal="general" vertical="center" textRotation="0" wrapText="0" indent="0" justifyLastLine="0" shrinkToFit="0" readingOrder="0"/>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5002"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636327</xdr:colOff>
      <xdr:row>0</xdr:row>
      <xdr:rowOff>63500</xdr:rowOff>
    </xdr:from>
    <xdr:to>
      <xdr:col>2</xdr:col>
      <xdr:colOff>738187</xdr:colOff>
      <xdr:row>3</xdr:row>
      <xdr:rowOff>191411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898265" y="63500"/>
          <a:ext cx="1042453" cy="878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120167</xdr:rowOff>
    </xdr:to>
    <xdr:pic>
      <xdr:nvPicPr>
        <xdr:cNvPr id="2" name="Imagen 1">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62063" y="71438"/>
          <a:ext cx="702469" cy="591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044697"/>
          <a:ext cx="8477520"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5717" y="2964997"/>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2</xdr:col>
      <xdr:colOff>3655013</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9717"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109">
      <pivotArea type="all" dataOnly="0" outline="0" fieldPosition="0"/>
    </format>
    <format dxfId="110">
      <pivotArea field="0" type="button" dataOnly="0" labelOnly="1" outline="0" axis="axisRow" fieldPosition="0"/>
    </format>
    <format dxfId="111">
      <pivotArea field="1" type="button" dataOnly="0" labelOnly="1" outline="0" axis="axisRow" fieldPosition="1"/>
    </format>
    <format dxfId="112">
      <pivotArea dataOnly="0" labelOnly="1" outline="0" fieldPosition="0">
        <references count="1">
          <reference field="0" count="0"/>
        </references>
      </pivotArea>
    </format>
    <format dxfId="113">
      <pivotArea dataOnly="0" labelOnly="1" outline="0" fieldPosition="0">
        <references count="2">
          <reference field="0" count="1" selected="0">
            <x v="0"/>
          </reference>
          <reference field="1" count="5">
            <x v="0"/>
            <x v="6"/>
            <x v="7"/>
            <x v="8"/>
            <x v="9"/>
          </reference>
        </references>
      </pivotArea>
    </format>
    <format dxfId="11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B1:H50"/>
  <sheetViews>
    <sheetView zoomScaleNormal="100" workbookViewId="0">
      <selection activeCell="B8" sqref="B8:H9"/>
    </sheetView>
  </sheetViews>
  <sheetFormatPr defaultColWidth="11.42578125" defaultRowHeight="15"/>
  <cols>
    <col min="1" max="1" width="2.7109375" style="55" customWidth="1" collapsed="1"/>
    <col min="2" max="3" width="24.7109375" style="55" customWidth="1" collapsed="1"/>
    <col min="4" max="4" width="16" style="55" customWidth="1" collapsed="1"/>
    <col min="5" max="5" width="24.7109375" style="55" customWidth="1" collapsed="1"/>
    <col min="6" max="6" width="27.7109375" style="55" customWidth="1" collapsed="1"/>
    <col min="7" max="7" width="24.7109375" style="55" customWidth="1" collapsed="1"/>
    <col min="8" max="8" width="40.28515625" style="55" customWidth="1" collapsed="1"/>
    <col min="9" max="16384" width="11.42578125" style="55" collapsed="1"/>
  </cols>
  <sheetData>
    <row r="1" spans="2:8">
      <c r="B1" s="176"/>
      <c r="C1" s="177" t="s">
        <v>0</v>
      </c>
      <c r="D1" s="178"/>
      <c r="E1" s="178"/>
      <c r="F1" s="178"/>
      <c r="G1" s="178"/>
      <c r="H1" s="119" t="s">
        <v>1</v>
      </c>
    </row>
    <row r="2" spans="2:8">
      <c r="B2" s="176"/>
      <c r="C2" s="178"/>
      <c r="D2" s="178"/>
      <c r="E2" s="178"/>
      <c r="F2" s="178"/>
      <c r="G2" s="178"/>
      <c r="H2" s="119" t="s">
        <v>2</v>
      </c>
    </row>
    <row r="3" spans="2:8">
      <c r="B3" s="176"/>
      <c r="C3" s="178"/>
      <c r="D3" s="178"/>
      <c r="E3" s="178"/>
      <c r="F3" s="178"/>
      <c r="G3" s="178"/>
      <c r="H3" s="119" t="s">
        <v>3</v>
      </c>
    </row>
    <row r="4" spans="2:8">
      <c r="B4" s="176"/>
      <c r="C4" s="178"/>
      <c r="D4" s="178"/>
      <c r="E4" s="178"/>
      <c r="F4" s="178"/>
      <c r="G4" s="178"/>
      <c r="H4" s="119" t="s">
        <v>4</v>
      </c>
    </row>
    <row r="5" spans="2:8">
      <c r="B5" s="170"/>
      <c r="C5" s="171"/>
      <c r="D5" s="171"/>
      <c r="E5" s="171"/>
      <c r="F5" s="171"/>
      <c r="G5" s="171"/>
      <c r="H5" s="172"/>
    </row>
    <row r="6" spans="2:8" ht="18">
      <c r="B6" s="179" t="s">
        <v>5</v>
      </c>
      <c r="C6" s="179"/>
      <c r="D6" s="179"/>
      <c r="E6" s="179"/>
      <c r="F6" s="179"/>
      <c r="G6" s="179"/>
      <c r="H6" s="179"/>
    </row>
    <row r="7" spans="2:8">
      <c r="B7" s="173"/>
      <c r="C7" s="174"/>
      <c r="D7" s="174"/>
      <c r="E7" s="174"/>
      <c r="F7" s="174"/>
      <c r="G7" s="174"/>
      <c r="H7" s="175"/>
    </row>
    <row r="8" spans="2:8" ht="63" customHeight="1">
      <c r="B8" s="162" t="s">
        <v>6</v>
      </c>
      <c r="C8" s="162"/>
      <c r="D8" s="162"/>
      <c r="E8" s="162"/>
      <c r="F8" s="162"/>
      <c r="G8" s="162"/>
      <c r="H8" s="162"/>
    </row>
    <row r="9" spans="2:8" ht="63" customHeight="1">
      <c r="B9" s="162"/>
      <c r="C9" s="162"/>
      <c r="D9" s="162"/>
      <c r="E9" s="162"/>
      <c r="F9" s="162"/>
      <c r="G9" s="162"/>
      <c r="H9" s="162"/>
    </row>
    <row r="10" spans="2:8" ht="16.5">
      <c r="B10" s="163" t="s">
        <v>7</v>
      </c>
      <c r="C10" s="164"/>
      <c r="D10" s="164"/>
      <c r="E10" s="164"/>
      <c r="F10" s="164"/>
      <c r="G10" s="164"/>
      <c r="H10" s="164"/>
    </row>
    <row r="11" spans="2:8" ht="95.25" customHeight="1">
      <c r="B11" s="165" t="s">
        <v>8</v>
      </c>
      <c r="C11" s="165"/>
      <c r="D11" s="165"/>
      <c r="E11" s="165"/>
      <c r="F11" s="165"/>
      <c r="G11" s="165"/>
      <c r="H11" s="165"/>
    </row>
    <row r="12" spans="2:8" ht="16.5">
      <c r="B12" s="122"/>
      <c r="C12" s="123"/>
      <c r="D12" s="123"/>
      <c r="E12" s="123"/>
      <c r="F12" s="123"/>
      <c r="G12" s="123"/>
      <c r="H12" s="123"/>
    </row>
    <row r="13" spans="2:8" ht="16.5" customHeight="1">
      <c r="B13" s="166" t="s">
        <v>9</v>
      </c>
      <c r="C13" s="166"/>
      <c r="D13" s="166"/>
      <c r="E13" s="166"/>
      <c r="F13" s="166"/>
      <c r="G13" s="166"/>
      <c r="H13" s="166"/>
    </row>
    <row r="14" spans="2:8" ht="16.5" customHeight="1">
      <c r="B14" s="166"/>
      <c r="C14" s="166"/>
      <c r="D14" s="166"/>
      <c r="E14" s="166"/>
      <c r="F14" s="166"/>
      <c r="G14" s="166"/>
      <c r="H14" s="166"/>
    </row>
    <row r="15" spans="2:8" ht="11.65" customHeight="1">
      <c r="B15" s="124"/>
      <c r="C15" s="125"/>
      <c r="D15" s="125"/>
      <c r="E15" s="125"/>
      <c r="F15" s="125"/>
      <c r="G15" s="124"/>
      <c r="H15" s="124"/>
    </row>
    <row r="16" spans="2:8" ht="27.4" customHeight="1">
      <c r="B16" s="167" t="s">
        <v>10</v>
      </c>
      <c r="C16" s="167"/>
      <c r="D16" s="167"/>
      <c r="E16" s="167"/>
      <c r="F16" s="167"/>
      <c r="G16" s="167"/>
      <c r="H16" s="167"/>
    </row>
    <row r="17" spans="2:8">
      <c r="B17" s="125"/>
      <c r="C17" s="168" t="s">
        <v>11</v>
      </c>
      <c r="D17" s="168"/>
      <c r="E17" s="169" t="s">
        <v>12</v>
      </c>
      <c r="F17" s="169"/>
      <c r="G17" s="125"/>
      <c r="H17" s="125"/>
    </row>
    <row r="18" spans="2:8" ht="13.5" customHeight="1">
      <c r="B18" s="121"/>
      <c r="C18" s="161" t="s">
        <v>13</v>
      </c>
      <c r="D18" s="161"/>
      <c r="E18" s="160" t="s">
        <v>14</v>
      </c>
      <c r="F18" s="160"/>
      <c r="G18" s="121"/>
      <c r="H18" s="121"/>
    </row>
    <row r="19" spans="2:8" ht="13.5" customHeight="1">
      <c r="B19" s="121"/>
      <c r="C19" s="161" t="s">
        <v>15</v>
      </c>
      <c r="D19" s="161"/>
      <c r="E19" s="160" t="s">
        <v>16</v>
      </c>
      <c r="F19" s="160"/>
      <c r="G19" s="121"/>
      <c r="H19" s="121"/>
    </row>
    <row r="20" spans="2:8" ht="13.5" customHeight="1">
      <c r="B20" s="121"/>
      <c r="C20" s="161" t="s">
        <v>17</v>
      </c>
      <c r="D20" s="161"/>
      <c r="E20" s="160" t="s">
        <v>18</v>
      </c>
      <c r="F20" s="160"/>
      <c r="G20" s="121"/>
      <c r="H20" s="121"/>
    </row>
    <row r="21" spans="2:8" ht="27" customHeight="1">
      <c r="B21" s="121"/>
      <c r="C21" s="161" t="s">
        <v>19</v>
      </c>
      <c r="D21" s="161"/>
      <c r="E21" s="160" t="s">
        <v>20</v>
      </c>
      <c r="F21" s="160"/>
      <c r="G21" s="121"/>
      <c r="H21" s="121"/>
    </row>
    <row r="22" spans="2:8" ht="30" customHeight="1">
      <c r="B22" s="121"/>
      <c r="C22" s="159" t="s">
        <v>21</v>
      </c>
      <c r="D22" s="159"/>
      <c r="E22" s="160" t="s">
        <v>22</v>
      </c>
      <c r="F22" s="160"/>
      <c r="G22" s="121"/>
      <c r="H22" s="121"/>
    </row>
    <row r="23" spans="2:8" ht="44.25" customHeight="1">
      <c r="B23" s="121"/>
      <c r="C23" s="159" t="s">
        <v>23</v>
      </c>
      <c r="D23" s="159"/>
      <c r="E23" s="160" t="s">
        <v>24</v>
      </c>
      <c r="F23" s="160"/>
      <c r="G23" s="121"/>
      <c r="H23" s="121"/>
    </row>
    <row r="24" spans="2:8" ht="69" customHeight="1">
      <c r="B24" s="121"/>
      <c r="C24" s="159" t="s">
        <v>25</v>
      </c>
      <c r="D24" s="159"/>
      <c r="E24" s="160" t="s">
        <v>26</v>
      </c>
      <c r="F24" s="160"/>
      <c r="G24" s="121"/>
      <c r="H24" s="121"/>
    </row>
    <row r="25" spans="2:8" ht="69.75" customHeight="1">
      <c r="B25" s="121"/>
      <c r="C25" s="159" t="s">
        <v>27</v>
      </c>
      <c r="D25" s="159"/>
      <c r="E25" s="160" t="s">
        <v>28</v>
      </c>
      <c r="F25" s="160"/>
      <c r="G25" s="121"/>
      <c r="H25" s="121"/>
    </row>
    <row r="26" spans="2:8" ht="63.75" customHeight="1">
      <c r="B26" s="121"/>
      <c r="C26" s="159" t="s">
        <v>29</v>
      </c>
      <c r="D26" s="159"/>
      <c r="E26" s="160" t="s">
        <v>30</v>
      </c>
      <c r="F26" s="160"/>
      <c r="G26" s="121"/>
      <c r="H26" s="121"/>
    </row>
    <row r="27" spans="2:8" ht="64.5" customHeight="1">
      <c r="B27" s="121"/>
      <c r="C27" s="159" t="s">
        <v>31</v>
      </c>
      <c r="D27" s="159"/>
      <c r="E27" s="160" t="s">
        <v>32</v>
      </c>
      <c r="F27" s="160"/>
      <c r="G27" s="121"/>
      <c r="H27" s="121"/>
    </row>
    <row r="28" spans="2:8" ht="41.25" customHeight="1">
      <c r="B28" s="121"/>
      <c r="C28" s="159" t="s">
        <v>33</v>
      </c>
      <c r="D28" s="159"/>
      <c r="E28" s="160" t="s">
        <v>34</v>
      </c>
      <c r="F28" s="160"/>
      <c r="G28" s="121"/>
      <c r="H28" s="121"/>
    </row>
    <row r="29" spans="2:8" ht="40.5" customHeight="1">
      <c r="B29" s="121"/>
      <c r="C29" s="159" t="s">
        <v>35</v>
      </c>
      <c r="D29" s="159"/>
      <c r="E29" s="160" t="s">
        <v>36</v>
      </c>
      <c r="F29" s="160"/>
      <c r="G29" s="121"/>
      <c r="H29" s="121"/>
    </row>
    <row r="30" spans="2:8" ht="42" customHeight="1">
      <c r="B30" s="121"/>
      <c r="C30" s="159" t="s">
        <v>37</v>
      </c>
      <c r="D30" s="159"/>
      <c r="E30" s="160" t="s">
        <v>38</v>
      </c>
      <c r="F30" s="160"/>
      <c r="G30" s="121"/>
      <c r="H30" s="121"/>
    </row>
    <row r="31" spans="2:8" ht="24.75" customHeight="1">
      <c r="B31" s="121"/>
      <c r="C31" s="159" t="s">
        <v>39</v>
      </c>
      <c r="D31" s="159"/>
      <c r="E31" s="160" t="s">
        <v>40</v>
      </c>
      <c r="F31" s="160"/>
      <c r="G31" s="121"/>
      <c r="H31" s="121"/>
    </row>
    <row r="32" spans="2:8" ht="23.25" customHeight="1">
      <c r="B32" s="121"/>
      <c r="C32" s="159" t="s">
        <v>41</v>
      </c>
      <c r="D32" s="159"/>
      <c r="E32" s="160" t="s">
        <v>42</v>
      </c>
      <c r="F32" s="160"/>
      <c r="G32" s="121"/>
      <c r="H32" s="121"/>
    </row>
    <row r="33" spans="2:8" ht="30.75" customHeight="1">
      <c r="B33" s="121"/>
      <c r="C33" s="159" t="s">
        <v>43</v>
      </c>
      <c r="D33" s="159"/>
      <c r="E33" s="160" t="s">
        <v>44</v>
      </c>
      <c r="F33" s="160"/>
      <c r="G33" s="121"/>
      <c r="H33" s="121"/>
    </row>
    <row r="34" spans="2:8" ht="35.25" customHeight="1">
      <c r="B34" s="121"/>
      <c r="C34" s="159" t="s">
        <v>43</v>
      </c>
      <c r="D34" s="159"/>
      <c r="E34" s="160" t="s">
        <v>44</v>
      </c>
      <c r="F34" s="160"/>
      <c r="G34" s="121"/>
      <c r="H34" s="121"/>
    </row>
    <row r="35" spans="2:8" ht="33" customHeight="1">
      <c r="B35" s="121"/>
      <c r="C35" s="159" t="s">
        <v>45</v>
      </c>
      <c r="D35" s="159"/>
      <c r="E35" s="160" t="s">
        <v>46</v>
      </c>
      <c r="F35" s="160"/>
      <c r="G35" s="121"/>
      <c r="H35" s="121"/>
    </row>
    <row r="36" spans="2:8" ht="30" customHeight="1">
      <c r="B36" s="121"/>
      <c r="C36" s="159" t="s">
        <v>47</v>
      </c>
      <c r="D36" s="159"/>
      <c r="E36" s="160" t="s">
        <v>48</v>
      </c>
      <c r="F36" s="160"/>
      <c r="G36" s="121"/>
      <c r="H36" s="121"/>
    </row>
    <row r="37" spans="2:8" ht="35.25" customHeight="1">
      <c r="B37" s="121"/>
      <c r="C37" s="159" t="s">
        <v>49</v>
      </c>
      <c r="D37" s="159"/>
      <c r="E37" s="160" t="s">
        <v>50</v>
      </c>
      <c r="F37" s="160"/>
      <c r="G37" s="121"/>
      <c r="H37" s="121"/>
    </row>
    <row r="38" spans="2:8" ht="31.5" customHeight="1">
      <c r="B38" s="121"/>
      <c r="C38" s="159" t="s">
        <v>51</v>
      </c>
      <c r="D38" s="159"/>
      <c r="E38" s="160" t="s">
        <v>52</v>
      </c>
      <c r="F38" s="160"/>
      <c r="G38" s="121"/>
      <c r="H38" s="121"/>
    </row>
    <row r="39" spans="2:8" ht="54" customHeight="1">
      <c r="B39" s="121"/>
      <c r="C39" s="159" t="s">
        <v>53</v>
      </c>
      <c r="D39" s="159"/>
      <c r="E39" s="160" t="s">
        <v>54</v>
      </c>
      <c r="F39" s="160"/>
      <c r="G39" s="121"/>
      <c r="H39" s="121"/>
    </row>
    <row r="40" spans="2:8" ht="30.75" customHeight="1">
      <c r="B40" s="121"/>
      <c r="C40" s="159" t="s">
        <v>55</v>
      </c>
      <c r="D40" s="159"/>
      <c r="E40" s="160" t="s">
        <v>56</v>
      </c>
      <c r="F40" s="160"/>
      <c r="G40" s="121"/>
      <c r="H40" s="121"/>
    </row>
    <row r="41" spans="2:8" ht="74.25" customHeight="1">
      <c r="B41" s="121"/>
      <c r="C41" s="159" t="s">
        <v>57</v>
      </c>
      <c r="D41" s="159"/>
      <c r="E41" s="160" t="s">
        <v>58</v>
      </c>
      <c r="F41" s="160"/>
      <c r="G41" s="121"/>
      <c r="H41" s="121"/>
    </row>
    <row r="42" spans="2:8" ht="82.5" customHeight="1">
      <c r="B42" s="121"/>
      <c r="C42" s="159" t="s">
        <v>59</v>
      </c>
      <c r="D42" s="159"/>
      <c r="E42" s="160" t="s">
        <v>60</v>
      </c>
      <c r="F42" s="160"/>
      <c r="G42" s="121"/>
      <c r="H42" s="121"/>
    </row>
    <row r="43" spans="2:8" ht="6.75" customHeight="1">
      <c r="B43" s="121"/>
      <c r="C43" s="126"/>
      <c r="D43" s="126"/>
      <c r="E43" s="127"/>
      <c r="F43" s="127"/>
      <c r="G43" s="121"/>
      <c r="H43" s="121"/>
    </row>
    <row r="44" spans="2:8">
      <c r="B44" s="121"/>
      <c r="C44" s="128"/>
      <c r="D44" s="128"/>
      <c r="E44" s="128"/>
      <c r="F44" s="128"/>
      <c r="G44" s="121"/>
      <c r="H44" s="121"/>
    </row>
    <row r="45" spans="2:8" ht="21" customHeight="1">
      <c r="B45" s="128" t="s">
        <v>61</v>
      </c>
      <c r="C45" s="128"/>
      <c r="D45" s="128"/>
      <c r="E45" s="128"/>
      <c r="F45" s="128"/>
      <c r="G45" s="128"/>
      <c r="H45" s="128"/>
    </row>
    <row r="46" spans="2:8" ht="20.25" customHeight="1">
      <c r="B46" s="128" t="s">
        <v>62</v>
      </c>
      <c r="C46" s="128"/>
      <c r="D46" s="128"/>
      <c r="E46" s="128"/>
      <c r="F46" s="128"/>
      <c r="G46" s="128"/>
      <c r="H46" s="128"/>
    </row>
    <row r="47" spans="2:8" ht="20.25" customHeight="1">
      <c r="B47" s="128" t="s">
        <v>63</v>
      </c>
      <c r="C47" s="128"/>
      <c r="D47" s="128"/>
      <c r="E47" s="128"/>
      <c r="F47" s="128"/>
      <c r="G47" s="128"/>
      <c r="H47" s="128"/>
    </row>
    <row r="48" spans="2:8" ht="20.25" customHeight="1">
      <c r="B48" s="128" t="s">
        <v>64</v>
      </c>
      <c r="C48" s="128"/>
      <c r="D48" s="128"/>
      <c r="E48" s="128"/>
      <c r="F48" s="128"/>
      <c r="G48" s="128"/>
      <c r="H48" s="128"/>
    </row>
    <row r="49" spans="2:8" ht="16.5" customHeight="1">
      <c r="B49" s="128" t="s">
        <v>65</v>
      </c>
      <c r="C49" s="128"/>
      <c r="D49" s="128"/>
      <c r="E49" s="128"/>
      <c r="F49" s="128"/>
      <c r="G49" s="128"/>
      <c r="H49" s="128"/>
    </row>
    <row r="50" spans="2:8" ht="17.25" customHeight="1">
      <c r="B50" s="128" t="s">
        <v>66</v>
      </c>
      <c r="C50" s="121"/>
      <c r="D50" s="121"/>
      <c r="E50" s="121"/>
      <c r="F50" s="121"/>
      <c r="G50" s="121"/>
      <c r="H50" s="121"/>
    </row>
  </sheetData>
  <mergeCells count="62">
    <mergeCell ref="B5:H5"/>
    <mergeCell ref="B7:H7"/>
    <mergeCell ref="B1:B4"/>
    <mergeCell ref="C1:G4"/>
    <mergeCell ref="B6:H6"/>
    <mergeCell ref="B8:H9"/>
    <mergeCell ref="B10:H10"/>
    <mergeCell ref="B11:H11"/>
    <mergeCell ref="B13:H14"/>
    <mergeCell ref="C19:D19"/>
    <mergeCell ref="E19:F19"/>
    <mergeCell ref="B16:H16"/>
    <mergeCell ref="C17:D17"/>
    <mergeCell ref="E17:F17"/>
    <mergeCell ref="C18:D18"/>
    <mergeCell ref="E18:F18"/>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41:D41"/>
    <mergeCell ref="E41:F41"/>
    <mergeCell ref="C42:D42"/>
    <mergeCell ref="E42:F42"/>
    <mergeCell ref="C38:D38"/>
    <mergeCell ref="E38:F38"/>
    <mergeCell ref="C39:D39"/>
    <mergeCell ref="E39:F39"/>
    <mergeCell ref="C40:D40"/>
    <mergeCell ref="E40:F4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defaultColWidth="11.42578125" defaultRowHeight="12.75"/>
  <cols>
    <col min="1" max="1" width="32.85546875" style="9" customWidth="1"/>
    <col min="2" max="16384" width="11.42578125" style="9"/>
  </cols>
  <sheetData>
    <row r="3" spans="1:1">
      <c r="A3" s="10" t="s">
        <v>113</v>
      </c>
    </row>
    <row r="4" spans="1:1">
      <c r="A4" s="10" t="s">
        <v>201</v>
      </c>
    </row>
    <row r="5" spans="1:1">
      <c r="A5" s="10" t="s">
        <v>203</v>
      </c>
    </row>
    <row r="6" spans="1:1">
      <c r="A6" s="10" t="s">
        <v>205</v>
      </c>
    </row>
    <row r="7" spans="1:1">
      <c r="A7" s="10" t="s">
        <v>114</v>
      </c>
    </row>
    <row r="8" spans="1:1">
      <c r="A8" s="10" t="s">
        <v>115</v>
      </c>
    </row>
    <row r="9" spans="1:1">
      <c r="A9" s="10" t="s">
        <v>211</v>
      </c>
    </row>
    <row r="10" spans="1:1">
      <c r="A10" s="10" t="s">
        <v>116</v>
      </c>
    </row>
    <row r="11" spans="1:1">
      <c r="A11" s="10" t="s">
        <v>214</v>
      </c>
    </row>
    <row r="12" spans="1:1">
      <c r="A12" s="10" t="s">
        <v>338</v>
      </c>
    </row>
    <row r="13" spans="1:1">
      <c r="A13" s="10" t="s">
        <v>339</v>
      </c>
    </row>
    <row r="14" spans="1:1">
      <c r="A14" s="10" t="s">
        <v>340</v>
      </c>
    </row>
    <row r="16" spans="1:1">
      <c r="A16" s="10" t="s">
        <v>341</v>
      </c>
    </row>
    <row r="17" spans="1:1">
      <c r="A17" s="10" t="s">
        <v>326</v>
      </c>
    </row>
    <row r="18" spans="1:1">
      <c r="A18" s="10" t="s">
        <v>327</v>
      </c>
    </row>
    <row r="20" spans="1:1">
      <c r="A20" s="10" t="s">
        <v>330</v>
      </c>
    </row>
    <row r="21" spans="1:1">
      <c r="A21" s="10" t="s">
        <v>331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4"/>
  <sheetViews>
    <sheetView tabSelected="1" zoomScaleNormal="100" workbookViewId="0">
      <selection activeCell="A18" sqref="A18:XFD71"/>
    </sheetView>
  </sheetViews>
  <sheetFormatPr defaultColWidth="11.42578125" defaultRowHeight="16.5"/>
  <cols>
    <col min="1" max="1" width="4" style="2" bestFit="1" customWidth="1"/>
    <col min="2" max="2" width="14.140625" style="2" customWidth="1"/>
    <col min="3" max="3" width="21.5703125" style="2" customWidth="1"/>
    <col min="4" max="4" width="20" style="2" customWidth="1"/>
    <col min="5" max="5" width="34.7109375" style="1" customWidth="1"/>
    <col min="6" max="6" width="20.5703125"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13"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1" style="1" customWidth="1"/>
    <col min="32" max="32" width="18.85546875" style="1" customWidth="1"/>
    <col min="33" max="34" width="14.5703125" style="1" customWidth="1"/>
    <col min="35" max="35" width="14.85546875" style="1" customWidth="1"/>
    <col min="36" max="36" width="18.5703125" style="1" customWidth="1"/>
    <col min="37" max="37" width="31.5703125" style="1" customWidth="1"/>
    <col min="38" max="16384" width="11.42578125" style="1"/>
  </cols>
  <sheetData>
    <row r="1" spans="1:69" ht="19.5" customHeight="1">
      <c r="A1" s="226"/>
      <c r="B1" s="227"/>
      <c r="C1" s="227"/>
      <c r="D1" s="228"/>
      <c r="E1" s="202" t="s">
        <v>0</v>
      </c>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4"/>
      <c r="AJ1" s="198" t="s">
        <v>67</v>
      </c>
      <c r="AK1" s="199"/>
    </row>
    <row r="2" spans="1:69" ht="19.5" customHeight="1">
      <c r="A2" s="229"/>
      <c r="B2" s="230"/>
      <c r="C2" s="230"/>
      <c r="D2" s="231"/>
      <c r="E2" s="205"/>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7"/>
      <c r="AJ2" s="200" t="s">
        <v>68</v>
      </c>
      <c r="AK2" s="201"/>
    </row>
    <row r="3" spans="1:69" ht="19.5" customHeight="1">
      <c r="A3" s="229"/>
      <c r="B3" s="230"/>
      <c r="C3" s="230"/>
      <c r="D3" s="231"/>
      <c r="E3" s="205"/>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7"/>
      <c r="AJ3" s="200" t="s">
        <v>69</v>
      </c>
      <c r="AK3" s="201"/>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9.5" customHeight="1">
      <c r="A4" s="232"/>
      <c r="B4" s="233"/>
      <c r="C4" s="233"/>
      <c r="D4" s="234"/>
      <c r="E4" s="208"/>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10"/>
      <c r="AJ4" s="200" t="s">
        <v>70</v>
      </c>
      <c r="AK4" s="201"/>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c r="A5" s="15"/>
      <c r="B5" s="16"/>
      <c r="C5" s="15"/>
      <c r="D5" s="15"/>
      <c r="E5" s="8"/>
      <c r="F5" s="14"/>
      <c r="G5" s="8"/>
      <c r="H5" s="8"/>
      <c r="I5" s="8"/>
      <c r="J5" s="8"/>
      <c r="K5" s="8"/>
      <c r="L5" s="8"/>
      <c r="M5" s="8"/>
      <c r="N5" s="8"/>
      <c r="O5" s="8"/>
      <c r="P5" s="112"/>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3.25" customHeight="1">
      <c r="A6" s="260" t="s">
        <v>71</v>
      </c>
      <c r="B6" s="261"/>
      <c r="C6" s="235" t="s">
        <v>72</v>
      </c>
      <c r="D6" s="236"/>
      <c r="E6" s="236"/>
      <c r="F6" s="236"/>
      <c r="G6" s="236"/>
      <c r="H6" s="236"/>
      <c r="I6" s="236"/>
      <c r="J6" s="236"/>
      <c r="K6" s="236"/>
      <c r="L6" s="236"/>
      <c r="M6" s="236"/>
      <c r="N6" s="237"/>
      <c r="O6" s="219"/>
      <c r="P6" s="219"/>
      <c r="Q6" s="219"/>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66.75" customHeight="1">
      <c r="A7" s="260" t="s">
        <v>73</v>
      </c>
      <c r="B7" s="261"/>
      <c r="C7" s="268" t="s">
        <v>74</v>
      </c>
      <c r="D7" s="269"/>
      <c r="E7" s="269"/>
      <c r="F7" s="269"/>
      <c r="G7" s="269"/>
      <c r="H7" s="269"/>
      <c r="I7" s="269"/>
      <c r="J7" s="269"/>
      <c r="K7" s="269"/>
      <c r="L7" s="269"/>
      <c r="M7" s="269"/>
      <c r="N7" s="270"/>
      <c r="O7" s="8"/>
      <c r="P7" s="112"/>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52.5" customHeight="1">
      <c r="A8" s="260" t="s">
        <v>75</v>
      </c>
      <c r="B8" s="261"/>
      <c r="C8" s="268" t="s">
        <v>76</v>
      </c>
      <c r="D8" s="269"/>
      <c r="E8" s="269"/>
      <c r="F8" s="269"/>
      <c r="G8" s="269"/>
      <c r="H8" s="269"/>
      <c r="I8" s="269"/>
      <c r="J8" s="269"/>
      <c r="K8" s="269"/>
      <c r="L8" s="269"/>
      <c r="M8" s="269"/>
      <c r="N8" s="270"/>
      <c r="O8" s="8"/>
      <c r="P8" s="112"/>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c r="A9" s="220" t="s">
        <v>77</v>
      </c>
      <c r="B9" s="221"/>
      <c r="C9" s="221"/>
      <c r="D9" s="221"/>
      <c r="E9" s="221"/>
      <c r="F9" s="221"/>
      <c r="G9" s="222"/>
      <c r="H9" s="220" t="s">
        <v>78</v>
      </c>
      <c r="I9" s="221"/>
      <c r="J9" s="221"/>
      <c r="K9" s="221"/>
      <c r="L9" s="221"/>
      <c r="M9" s="221"/>
      <c r="N9" s="222"/>
      <c r="O9" s="220" t="s">
        <v>79</v>
      </c>
      <c r="P9" s="221"/>
      <c r="Q9" s="221"/>
      <c r="R9" s="221"/>
      <c r="S9" s="221"/>
      <c r="T9" s="221"/>
      <c r="U9" s="221"/>
      <c r="V9" s="221"/>
      <c r="W9" s="222"/>
      <c r="X9" s="220" t="s">
        <v>80</v>
      </c>
      <c r="Y9" s="221"/>
      <c r="Z9" s="221"/>
      <c r="AA9" s="221"/>
      <c r="AB9" s="221"/>
      <c r="AC9" s="221"/>
      <c r="AD9" s="222"/>
      <c r="AE9" s="220" t="s">
        <v>81</v>
      </c>
      <c r="AF9" s="221"/>
      <c r="AG9" s="221"/>
      <c r="AH9" s="221"/>
      <c r="AI9" s="221"/>
      <c r="AJ9" s="221"/>
      <c r="AK9" s="222"/>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c r="A10" s="262" t="s">
        <v>82</v>
      </c>
      <c r="B10" s="265" t="s">
        <v>21</v>
      </c>
      <c r="C10" s="218" t="s">
        <v>23</v>
      </c>
      <c r="D10" s="218" t="s">
        <v>25</v>
      </c>
      <c r="E10" s="264" t="s">
        <v>27</v>
      </c>
      <c r="F10" s="217" t="s">
        <v>29</v>
      </c>
      <c r="G10" s="218" t="s">
        <v>83</v>
      </c>
      <c r="H10" s="272" t="s">
        <v>84</v>
      </c>
      <c r="I10" s="273" t="s">
        <v>85</v>
      </c>
      <c r="J10" s="217" t="s">
        <v>86</v>
      </c>
      <c r="K10" s="217" t="s">
        <v>87</v>
      </c>
      <c r="L10" s="275" t="s">
        <v>88</v>
      </c>
      <c r="M10" s="273" t="s">
        <v>85</v>
      </c>
      <c r="N10" s="218" t="s">
        <v>35</v>
      </c>
      <c r="O10" s="266" t="s">
        <v>89</v>
      </c>
      <c r="P10" s="259" t="s">
        <v>37</v>
      </c>
      <c r="Q10" s="217" t="s">
        <v>39</v>
      </c>
      <c r="R10" s="259" t="s">
        <v>90</v>
      </c>
      <c r="S10" s="259"/>
      <c r="T10" s="259"/>
      <c r="U10" s="259"/>
      <c r="V10" s="259"/>
      <c r="W10" s="259"/>
      <c r="X10" s="271" t="s">
        <v>91</v>
      </c>
      <c r="Y10" s="271" t="s">
        <v>92</v>
      </c>
      <c r="Z10" s="271" t="s">
        <v>85</v>
      </c>
      <c r="AA10" s="271" t="s">
        <v>93</v>
      </c>
      <c r="AB10" s="271" t="s">
        <v>85</v>
      </c>
      <c r="AC10" s="271" t="s">
        <v>94</v>
      </c>
      <c r="AD10" s="266" t="s">
        <v>55</v>
      </c>
      <c r="AE10" s="259" t="s">
        <v>81</v>
      </c>
      <c r="AF10" s="259" t="s">
        <v>95</v>
      </c>
      <c r="AG10" s="259" t="s">
        <v>96</v>
      </c>
      <c r="AH10" s="217" t="s">
        <v>97</v>
      </c>
      <c r="AI10" s="259" t="s">
        <v>98</v>
      </c>
      <c r="AJ10" s="259" t="s">
        <v>99</v>
      </c>
      <c r="AK10" s="259" t="s">
        <v>59</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4.5" customHeight="1">
      <c r="A11" s="263"/>
      <c r="B11" s="265"/>
      <c r="C11" s="259"/>
      <c r="D11" s="259"/>
      <c r="E11" s="265"/>
      <c r="F11" s="218"/>
      <c r="G11" s="259"/>
      <c r="H11" s="218"/>
      <c r="I11" s="274"/>
      <c r="J11" s="218"/>
      <c r="K11" s="218"/>
      <c r="L11" s="274"/>
      <c r="M11" s="274"/>
      <c r="N11" s="259"/>
      <c r="O11" s="267"/>
      <c r="P11" s="259"/>
      <c r="Q11" s="218"/>
      <c r="R11" s="7" t="s">
        <v>100</v>
      </c>
      <c r="S11" s="7" t="s">
        <v>101</v>
      </c>
      <c r="T11" s="7" t="s">
        <v>102</v>
      </c>
      <c r="U11" s="7" t="s">
        <v>103</v>
      </c>
      <c r="V11" s="7" t="s">
        <v>104</v>
      </c>
      <c r="W11" s="7" t="s">
        <v>105</v>
      </c>
      <c r="X11" s="271"/>
      <c r="Y11" s="271"/>
      <c r="Z11" s="271"/>
      <c r="AA11" s="271"/>
      <c r="AB11" s="271"/>
      <c r="AC11" s="271"/>
      <c r="AD11" s="267"/>
      <c r="AE11" s="259"/>
      <c r="AF11" s="259"/>
      <c r="AG11" s="259"/>
      <c r="AH11" s="218"/>
      <c r="AI11" s="259"/>
      <c r="AJ11" s="259"/>
      <c r="AK11" s="259"/>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row>
    <row r="12" spans="1:69" s="3" customFormat="1" ht="109.5" customHeight="1">
      <c r="A12" s="180">
        <v>1</v>
      </c>
      <c r="B12" s="276" t="s">
        <v>106</v>
      </c>
      <c r="C12" s="276" t="s">
        <v>107</v>
      </c>
      <c r="D12" s="276" t="s">
        <v>108</v>
      </c>
      <c r="E12" s="285" t="s">
        <v>109</v>
      </c>
      <c r="F12" s="276" t="s">
        <v>110</v>
      </c>
      <c r="G12" s="279">
        <v>365</v>
      </c>
      <c r="H12" s="282" t="str">
        <f>IF(G12&lt;=0,"",IF(G12&lt;=2,"Muy Baja",IF(G12&lt;=24,"Baja",IF(G12&lt;=500,"Media",IF(G12&lt;=5000,"Alta","Muy Alta")))))</f>
        <v>Media</v>
      </c>
      <c r="I12" s="291">
        <f>IF(H12="","",IF(H12="Muy Baja",0.2,IF(H12="Baja",0.4,IF(H12="Media",0.6,IF(H12="Alta",0.8,IF(H12="Muy Alta",1,))))))</f>
        <v>0.6</v>
      </c>
      <c r="J12" s="294" t="s">
        <v>111</v>
      </c>
      <c r="K12" s="291" t="str">
        <f>IF(NOT(ISERROR(MATCH(J12,'Tabla Impacto'!$B$225:$B$227,0))),'Tabla Impacto'!$G$227&amp;"Por favor no seleccionar los criterios de impacto(Afectación Económica o presupuestal y Pérdida Reputacional)",J12)</f>
        <v xml:space="preserve">     Entre 100 y 500 SMLMV </v>
      </c>
      <c r="L12" s="282" t="str">
        <f>IF(OR(K12='Tabla Impacto'!$C$15,K12='Tabla Impacto'!$E$15),"Leve",IF(OR(K12='Tabla Impacto'!$C$16,K12='Tabla Impacto'!$E$16),"Menor",IF(OR(K12='Tabla Impacto'!$C$17,K12='Tabla Impacto'!$E$17),"Moderado",IF(OR(K12='Tabla Impacto'!$C$18,K12='Tabla Impacto'!$E$18),"Mayor",IF(OR(K12='Tabla Impacto'!$C$19,K12='Tabla Impacto'!$E$19),"Catastrófico","")))))</f>
        <v>Mayor</v>
      </c>
      <c r="M12" s="291">
        <f>IF(L12="","",IF(L12="Leve",0.2,IF(L12="Menor",0.4,IF(L12="Moderado",0.6,IF(L12="Mayor",0.8,IF(L12="Catastrófico",1,))))))</f>
        <v>0.8</v>
      </c>
      <c r="N12" s="288"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109" t="s">
        <v>112</v>
      </c>
      <c r="Q12" s="91" t="str">
        <f>IF(OR(R12="Preventivo",R12="Detectivo"),"Probabilidad",IF(R12="Correctivo","Impacto",""))</f>
        <v>Probabilidad</v>
      </c>
      <c r="R12" s="86" t="s">
        <v>113</v>
      </c>
      <c r="S12" s="86" t="s">
        <v>114</v>
      </c>
      <c r="T12" s="87" t="str">
        <f>IF(AND(R12="Preventivo",S12="Automático"),"50%",IF(AND(R12="Preventivo",S12="Manual"),"40%",IF(AND(R12="Detectivo",S12="Automático"),"40%",IF(AND(R12="Detectivo",S12="Manual"),"30%",IF(AND(R12="Correctivo",S12="Automático"),"35%",IF(AND(R12="Correctivo",S12="Manual"),"25%",""))))))</f>
        <v>40%</v>
      </c>
      <c r="U12" s="86" t="s">
        <v>115</v>
      </c>
      <c r="V12" s="86" t="s">
        <v>116</v>
      </c>
      <c r="W12" s="86" t="s">
        <v>117</v>
      </c>
      <c r="X12" s="88">
        <f>IFERROR(IF(Q12="Probabilidad",(I12-(+I12*T12)),IF(Q12="Impacto",I12,"")),"")</f>
        <v>0.36</v>
      </c>
      <c r="Y12" s="89" t="str">
        <f>IFERROR(IF(X12="","",IF(X12&lt;=0.2,"Muy Baja",IF(X12&lt;=0.4,"Baja",IF(X12&lt;=0.6,"Media",IF(X12&lt;=0.8,"Alta","Muy Alta"))))),"")</f>
        <v>Baja</v>
      </c>
      <c r="Z12" s="90">
        <f>+X12</f>
        <v>0.36</v>
      </c>
      <c r="AA12" s="89" t="str">
        <f>IFERROR(IF(AB12="","",IF(AB12&lt;=0.2,"Leve",IF(AB12&lt;=0.4,"Menor",IF(AB12&lt;=0.6,"Moderado",IF(AB12&lt;=0.8,"Mayor","Catastrófico"))))),"")</f>
        <v>Mayor</v>
      </c>
      <c r="AB12" s="90">
        <f>IFERROR(IF(Q12="Impacto",(M12-(+M12*T12)),IF(Q12="Probabilidad",M12,"")),"")</f>
        <v>0.8</v>
      </c>
      <c r="AC12" s="95"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92" t="s">
        <v>118</v>
      </c>
      <c r="AE12" s="158" t="s">
        <v>119</v>
      </c>
      <c r="AF12" s="106" t="s">
        <v>120</v>
      </c>
      <c r="AG12" s="107">
        <v>45201</v>
      </c>
      <c r="AH12" s="107">
        <v>45260</v>
      </c>
      <c r="AI12" s="94"/>
      <c r="AJ12" s="85"/>
      <c r="AK12" s="9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row>
    <row r="13" spans="1:69" ht="18" customHeight="1">
      <c r="A13" s="181"/>
      <c r="B13" s="277"/>
      <c r="C13" s="277"/>
      <c r="D13" s="277"/>
      <c r="E13" s="286"/>
      <c r="F13" s="277"/>
      <c r="G13" s="280"/>
      <c r="H13" s="283"/>
      <c r="I13" s="292"/>
      <c r="J13" s="295"/>
      <c r="K13" s="292">
        <f>IF(NOT(ISERROR(MATCH(J13,_xlfn.ANCHORARRAY(E24),0))),I26&amp;"Por favor no seleccionar los criterios de impacto",J13)</f>
        <v>0</v>
      </c>
      <c r="L13" s="283"/>
      <c r="M13" s="292"/>
      <c r="N13" s="289"/>
      <c r="O13" s="6">
        <v>2</v>
      </c>
      <c r="P13" s="109"/>
      <c r="Q13" s="91" t="str">
        <f>IF(OR(R13="Preventivo",R13="Detectivo"),"Probabilidad",IF(R13="Correctivo","Impacto",""))</f>
        <v/>
      </c>
      <c r="R13" s="86"/>
      <c r="S13" s="86"/>
      <c r="T13" s="87" t="str">
        <f t="shared" ref="T13:T17" si="0">IF(AND(R13="Preventivo",S13="Automático"),"50%",IF(AND(R13="Preventivo",S13="Manual"),"40%",IF(AND(R13="Detectivo",S13="Automático"),"40%",IF(AND(R13="Detectivo",S13="Manual"),"30%",IF(AND(R13="Correctivo",S13="Automático"),"35%",IF(AND(R13="Correctivo",S13="Manual"),"25%",""))))))</f>
        <v/>
      </c>
      <c r="U13" s="86"/>
      <c r="V13" s="86"/>
      <c r="W13" s="86"/>
      <c r="X13" s="88" t="str">
        <f>IFERROR(IF(AND(Q12="Probabilidad",Q13="Probabilidad"),(Z12-(+Z12*T13)),IF(Q13="Probabilidad",(I12-(+I12*T13)),IF(Q13="Impacto",Z12,""))),"")</f>
        <v/>
      </c>
      <c r="Y13" s="89" t="str">
        <f t="shared" ref="Y13:Y71" si="1">IFERROR(IF(X13="","",IF(X13&lt;=0.2,"Muy Baja",IF(X13&lt;=0.4,"Baja",IF(X13&lt;=0.6,"Media",IF(X13&lt;=0.8,"Alta","Muy Alta"))))),"")</f>
        <v/>
      </c>
      <c r="Z13" s="90" t="str">
        <f t="shared" ref="Z13:Z17" si="2">+X13</f>
        <v/>
      </c>
      <c r="AA13" s="89" t="str">
        <f t="shared" ref="AA13:AA71" si="3">IFERROR(IF(AB13="","",IF(AB13&lt;=0.2,"Leve",IF(AB13&lt;=0.4,"Menor",IF(AB13&lt;=0.6,"Moderado",IF(AB13&lt;=0.8,"Mayor","Catastrófico"))))),"")</f>
        <v/>
      </c>
      <c r="AB13" s="90" t="str">
        <f>IFERROR(IF(AND(Q12="Impacto",Q13="Impacto"),(AB12-(+AB12*T13)),IF(Q13="Impacto",(M12-(+M12*T13)),IF(Q13="Probabilidad",AB12,""))),"")</f>
        <v/>
      </c>
      <c r="AC13" s="95"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92"/>
      <c r="AE13" s="106"/>
      <c r="AF13" s="106"/>
      <c r="AG13" s="107"/>
      <c r="AH13" s="107"/>
      <c r="AI13" s="98"/>
      <c r="AJ13" s="81"/>
      <c r="AK13" s="97"/>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row>
    <row r="14" spans="1:69" ht="18" customHeight="1">
      <c r="A14" s="181"/>
      <c r="B14" s="277"/>
      <c r="C14" s="277"/>
      <c r="D14" s="277"/>
      <c r="E14" s="286"/>
      <c r="F14" s="277"/>
      <c r="G14" s="280"/>
      <c r="H14" s="283"/>
      <c r="I14" s="292"/>
      <c r="J14" s="295"/>
      <c r="K14" s="292">
        <f>IF(NOT(ISERROR(MATCH(J14,_xlfn.ANCHORARRAY(E25),0))),I27&amp;"Por favor no seleccionar los criterios de impacto",J14)</f>
        <v>0</v>
      </c>
      <c r="L14" s="283"/>
      <c r="M14" s="292"/>
      <c r="N14" s="289"/>
      <c r="O14" s="72">
        <v>3</v>
      </c>
      <c r="P14" s="110"/>
      <c r="Q14" s="73"/>
      <c r="R14" s="74"/>
      <c r="S14" s="74"/>
      <c r="T14" s="75"/>
      <c r="U14" s="84"/>
      <c r="V14" s="84"/>
      <c r="W14" s="84"/>
      <c r="X14" s="76"/>
      <c r="Y14" s="77"/>
      <c r="Z14" s="78"/>
      <c r="AA14" s="77"/>
      <c r="AB14" s="78"/>
      <c r="AC14" s="79"/>
      <c r="AD14" s="80"/>
      <c r="AE14" s="81"/>
      <c r="AF14" s="82"/>
      <c r="AG14" s="83"/>
      <c r="AH14" s="83"/>
      <c r="AI14" s="83"/>
      <c r="AJ14" s="81"/>
      <c r="AK14" s="82"/>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row>
    <row r="15" spans="1:69" ht="18" customHeight="1">
      <c r="A15" s="181"/>
      <c r="B15" s="277"/>
      <c r="C15" s="277"/>
      <c r="D15" s="277"/>
      <c r="E15" s="286"/>
      <c r="F15" s="277"/>
      <c r="G15" s="280"/>
      <c r="H15" s="283"/>
      <c r="I15" s="292"/>
      <c r="J15" s="295"/>
      <c r="K15" s="292">
        <f>IF(NOT(ISERROR(MATCH(J15,_xlfn.ANCHORARRAY(E26),0))),I28&amp;"Por favor no seleccionar los criterios de impacto",J15)</f>
        <v>0</v>
      </c>
      <c r="L15" s="283"/>
      <c r="M15" s="292"/>
      <c r="N15" s="289"/>
      <c r="O15" s="72">
        <v>4</v>
      </c>
      <c r="P15" s="109"/>
      <c r="Q15" s="73"/>
      <c r="R15" s="74"/>
      <c r="S15" s="74"/>
      <c r="T15" s="75"/>
      <c r="U15" s="74"/>
      <c r="V15" s="74"/>
      <c r="W15" s="74"/>
      <c r="X15" s="76"/>
      <c r="Y15" s="77"/>
      <c r="Z15" s="78"/>
      <c r="AA15" s="77"/>
      <c r="AB15" s="78"/>
      <c r="AC15" s="79"/>
      <c r="AD15" s="80"/>
      <c r="AE15" s="81"/>
      <c r="AF15" s="82"/>
      <c r="AG15" s="83"/>
      <c r="AH15" s="83"/>
      <c r="AI15" s="83"/>
      <c r="AJ15" s="81"/>
      <c r="AK15" s="82"/>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1:69" ht="18" customHeight="1">
      <c r="A16" s="181"/>
      <c r="B16" s="277"/>
      <c r="C16" s="277"/>
      <c r="D16" s="277"/>
      <c r="E16" s="286"/>
      <c r="F16" s="277"/>
      <c r="G16" s="280"/>
      <c r="H16" s="283"/>
      <c r="I16" s="292"/>
      <c r="J16" s="295"/>
      <c r="K16" s="292">
        <f>IF(NOT(ISERROR(MATCH(J16,_xlfn.ANCHORARRAY(E27),0))),I29&amp;"Por favor no seleccionar los criterios de impacto",J16)</f>
        <v>0</v>
      </c>
      <c r="L16" s="283"/>
      <c r="M16" s="292"/>
      <c r="N16" s="289"/>
      <c r="O16" s="72">
        <v>5</v>
      </c>
      <c r="P16" s="109"/>
      <c r="Q16" s="73" t="str">
        <f t="shared" ref="Q16:Q17" si="5">IF(OR(R16="Preventivo",R16="Detectivo"),"Probabilidad",IF(R16="Correctivo","Impacto",""))</f>
        <v/>
      </c>
      <c r="R16" s="74"/>
      <c r="S16" s="74"/>
      <c r="T16" s="75" t="str">
        <f t="shared" si="0"/>
        <v/>
      </c>
      <c r="U16" s="74"/>
      <c r="V16" s="74"/>
      <c r="W16" s="74"/>
      <c r="X16" s="76" t="str">
        <f t="shared" ref="X16:X17" si="6">IFERROR(IF(AND(Q15="Probabilidad",Q16="Probabilidad"),(Z15-(+Z15*T16)),IF(AND(Q15="Impacto",Q16="Probabilidad"),(Z14-(+Z14*T16)),IF(Q16="Impacto",Z15,""))),"")</f>
        <v/>
      </c>
      <c r="Y16" s="77" t="str">
        <f t="shared" si="1"/>
        <v/>
      </c>
      <c r="Z16" s="78" t="str">
        <f t="shared" si="2"/>
        <v/>
      </c>
      <c r="AA16" s="77" t="str">
        <f t="shared" si="3"/>
        <v/>
      </c>
      <c r="AB16" s="78" t="str">
        <f t="shared" ref="AB16:AB17" si="7">IFERROR(IF(AND(Q15="Impacto",Q16="Impacto"),(AB15-(+AB15*T16)),IF(AND(Q15="Probabilidad",Q16="Impacto"),(AB14-(+AB14*T16)),IF(Q16="Probabilidad",AB15,""))),"")</f>
        <v/>
      </c>
      <c r="AC16" s="79" t="str">
        <f t="shared" si="4"/>
        <v/>
      </c>
      <c r="AD16" s="80"/>
      <c r="AE16" s="81"/>
      <c r="AF16" s="82"/>
      <c r="AG16" s="83"/>
      <c r="AH16" s="83"/>
      <c r="AI16" s="83"/>
      <c r="AJ16" s="81"/>
      <c r="AK16" s="82"/>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1:69" ht="18" customHeight="1">
      <c r="A17" s="182"/>
      <c r="B17" s="278"/>
      <c r="C17" s="278"/>
      <c r="D17" s="278"/>
      <c r="E17" s="287"/>
      <c r="F17" s="278"/>
      <c r="G17" s="281"/>
      <c r="H17" s="284"/>
      <c r="I17" s="293"/>
      <c r="J17" s="296"/>
      <c r="K17" s="293">
        <f>IF(NOT(ISERROR(MATCH(J17,_xlfn.ANCHORARRAY(E28),0))),I30&amp;"Por favor no seleccionar los criterios de impacto",J17)</f>
        <v>0</v>
      </c>
      <c r="L17" s="284"/>
      <c r="M17" s="293"/>
      <c r="N17" s="290"/>
      <c r="O17" s="72">
        <v>6</v>
      </c>
      <c r="P17" s="109"/>
      <c r="Q17" s="73" t="str">
        <f t="shared" si="5"/>
        <v/>
      </c>
      <c r="R17" s="74"/>
      <c r="S17" s="74"/>
      <c r="T17" s="75" t="str">
        <f t="shared" si="0"/>
        <v/>
      </c>
      <c r="U17" s="74"/>
      <c r="V17" s="74"/>
      <c r="W17" s="74"/>
      <c r="X17" s="76" t="str">
        <f t="shared" si="6"/>
        <v/>
      </c>
      <c r="Y17" s="77" t="str">
        <f t="shared" si="1"/>
        <v/>
      </c>
      <c r="Z17" s="78" t="str">
        <f t="shared" si="2"/>
        <v/>
      </c>
      <c r="AA17" s="77" t="str">
        <f t="shared" si="3"/>
        <v/>
      </c>
      <c r="AB17" s="78" t="str">
        <f t="shared" si="7"/>
        <v/>
      </c>
      <c r="AC17" s="79" t="str">
        <f t="shared" si="4"/>
        <v/>
      </c>
      <c r="AD17" s="80"/>
      <c r="AE17" s="81"/>
      <c r="AF17" s="82"/>
      <c r="AG17" s="83"/>
      <c r="AH17" s="83"/>
      <c r="AI17" s="83"/>
      <c r="AJ17" s="81"/>
      <c r="AK17" s="82"/>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19.5" hidden="1" customHeight="1">
      <c r="A18" s="180"/>
      <c r="B18" s="247"/>
      <c r="C18" s="247"/>
      <c r="D18" s="247"/>
      <c r="E18" s="256"/>
      <c r="F18" s="247"/>
      <c r="G18" s="250"/>
      <c r="H18" s="241"/>
      <c r="I18" s="223"/>
      <c r="J18" s="253"/>
      <c r="K18" s="223"/>
      <c r="L18" s="241"/>
      <c r="M18" s="223"/>
      <c r="N18" s="244"/>
      <c r="O18" s="72"/>
      <c r="P18" s="109"/>
      <c r="Q18" s="91"/>
      <c r="R18" s="99"/>
      <c r="S18" s="99"/>
      <c r="T18" s="100"/>
      <c r="U18" s="99"/>
      <c r="V18" s="99"/>
      <c r="W18" s="99"/>
      <c r="X18" s="88"/>
      <c r="Y18" s="101"/>
      <c r="Z18" s="102"/>
      <c r="AA18" s="101"/>
      <c r="AB18" s="102"/>
      <c r="AC18" s="103"/>
      <c r="AD18" s="104"/>
      <c r="AE18" s="106"/>
      <c r="AF18" s="106"/>
      <c r="AG18" s="107"/>
      <c r="AH18" s="107"/>
      <c r="AI18" s="83"/>
      <c r="AJ18" s="81"/>
      <c r="AK18" s="82"/>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row>
    <row r="19" spans="1:69" ht="18" hidden="1" customHeight="1">
      <c r="A19" s="181"/>
      <c r="B19" s="248"/>
      <c r="C19" s="248"/>
      <c r="D19" s="248"/>
      <c r="E19" s="257"/>
      <c r="F19" s="248"/>
      <c r="G19" s="251"/>
      <c r="H19" s="242"/>
      <c r="I19" s="224"/>
      <c r="J19" s="254"/>
      <c r="K19" s="224"/>
      <c r="L19" s="242"/>
      <c r="M19" s="224"/>
      <c r="N19" s="245"/>
      <c r="O19" s="72"/>
      <c r="P19" s="109"/>
      <c r="Q19" s="91"/>
      <c r="R19" s="99"/>
      <c r="S19" s="99"/>
      <c r="T19" s="100"/>
      <c r="U19" s="99"/>
      <c r="V19" s="99"/>
      <c r="W19" s="99"/>
      <c r="X19" s="88"/>
      <c r="Y19" s="101"/>
      <c r="Z19" s="102"/>
      <c r="AA19" s="101"/>
      <c r="AB19" s="102"/>
      <c r="AC19" s="103"/>
      <c r="AD19" s="104"/>
      <c r="AE19" s="106"/>
      <c r="AF19" s="106"/>
      <c r="AG19" s="107"/>
      <c r="AH19" s="107"/>
      <c r="AI19" s="83"/>
      <c r="AJ19" s="81"/>
      <c r="AK19" s="82"/>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row>
    <row r="20" spans="1:69" ht="18" hidden="1" customHeight="1">
      <c r="A20" s="181"/>
      <c r="B20" s="248"/>
      <c r="C20" s="248"/>
      <c r="D20" s="248"/>
      <c r="E20" s="257"/>
      <c r="F20" s="248"/>
      <c r="G20" s="251"/>
      <c r="H20" s="242"/>
      <c r="I20" s="224"/>
      <c r="J20" s="254"/>
      <c r="K20" s="224"/>
      <c r="L20" s="242"/>
      <c r="M20" s="224"/>
      <c r="N20" s="245"/>
      <c r="O20" s="72"/>
      <c r="P20" s="111"/>
      <c r="Q20" s="91"/>
      <c r="R20" s="99"/>
      <c r="S20" s="99"/>
      <c r="T20" s="100"/>
      <c r="U20" s="99"/>
      <c r="V20" s="99"/>
      <c r="W20" s="99"/>
      <c r="X20" s="88"/>
      <c r="Y20" s="101"/>
      <c r="Z20" s="102"/>
      <c r="AA20" s="101"/>
      <c r="AB20" s="102"/>
      <c r="AC20" s="103"/>
      <c r="AD20" s="104"/>
      <c r="AE20" s="106"/>
      <c r="AF20" s="108"/>
      <c r="AG20" s="107"/>
      <c r="AH20" s="107"/>
      <c r="AI20" s="83"/>
      <c r="AJ20" s="81"/>
      <c r="AK20" s="82"/>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row>
    <row r="21" spans="1:69" ht="18" hidden="1" customHeight="1">
      <c r="A21" s="181"/>
      <c r="B21" s="248"/>
      <c r="C21" s="248"/>
      <c r="D21" s="248"/>
      <c r="E21" s="257"/>
      <c r="F21" s="248"/>
      <c r="G21" s="251"/>
      <c r="H21" s="242"/>
      <c r="I21" s="224"/>
      <c r="J21" s="254"/>
      <c r="K21" s="224"/>
      <c r="L21" s="242"/>
      <c r="M21" s="224"/>
      <c r="N21" s="245"/>
      <c r="O21" s="72"/>
      <c r="P21" s="109"/>
      <c r="Q21" s="73"/>
      <c r="R21" s="74"/>
      <c r="S21" s="74"/>
      <c r="T21" s="75"/>
      <c r="U21" s="74"/>
      <c r="V21" s="74"/>
      <c r="W21" s="74"/>
      <c r="X21" s="76"/>
      <c r="Y21" s="77"/>
      <c r="Z21" s="78"/>
      <c r="AA21" s="77"/>
      <c r="AB21" s="78"/>
      <c r="AC21" s="79"/>
      <c r="AD21" s="80"/>
      <c r="AE21" s="81"/>
      <c r="AF21" s="82"/>
      <c r="AG21" s="83"/>
      <c r="AH21" s="83"/>
      <c r="AI21" s="83"/>
      <c r="AJ21" s="81"/>
      <c r="AK21" s="82"/>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row>
    <row r="22" spans="1:69" ht="18" hidden="1" customHeight="1">
      <c r="A22" s="181"/>
      <c r="B22" s="248"/>
      <c r="C22" s="248"/>
      <c r="D22" s="248"/>
      <c r="E22" s="257"/>
      <c r="F22" s="248"/>
      <c r="G22" s="251"/>
      <c r="H22" s="242"/>
      <c r="I22" s="224"/>
      <c r="J22" s="254"/>
      <c r="K22" s="224"/>
      <c r="L22" s="242"/>
      <c r="M22" s="224"/>
      <c r="N22" s="245"/>
      <c r="O22" s="72"/>
      <c r="P22" s="109"/>
      <c r="Q22" s="73"/>
      <c r="R22" s="74"/>
      <c r="S22" s="74"/>
      <c r="T22" s="75"/>
      <c r="U22" s="74"/>
      <c r="V22" s="74"/>
      <c r="W22" s="74"/>
      <c r="X22" s="76"/>
      <c r="Y22" s="77"/>
      <c r="Z22" s="78"/>
      <c r="AA22" s="77"/>
      <c r="AB22" s="78"/>
      <c r="AC22" s="79"/>
      <c r="AD22" s="80"/>
      <c r="AE22" s="81"/>
      <c r="AF22" s="82"/>
      <c r="AG22" s="83"/>
      <c r="AH22" s="83"/>
      <c r="AI22" s="83"/>
      <c r="AJ22" s="81"/>
      <c r="AK22" s="82"/>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69" ht="18" hidden="1" customHeight="1">
      <c r="A23" s="182"/>
      <c r="B23" s="249"/>
      <c r="C23" s="249"/>
      <c r="D23" s="249"/>
      <c r="E23" s="258"/>
      <c r="F23" s="249"/>
      <c r="G23" s="252"/>
      <c r="H23" s="243"/>
      <c r="I23" s="225"/>
      <c r="J23" s="255"/>
      <c r="K23" s="225"/>
      <c r="L23" s="243"/>
      <c r="M23" s="225"/>
      <c r="N23" s="246"/>
      <c r="O23" s="72"/>
      <c r="P23" s="109"/>
      <c r="Q23" s="73"/>
      <c r="R23" s="74"/>
      <c r="S23" s="74"/>
      <c r="T23" s="75"/>
      <c r="U23" s="74"/>
      <c r="V23" s="74"/>
      <c r="W23" s="74"/>
      <c r="X23" s="76"/>
      <c r="Y23" s="77"/>
      <c r="Z23" s="78"/>
      <c r="AA23" s="77"/>
      <c r="AB23" s="78"/>
      <c r="AC23" s="79"/>
      <c r="AD23" s="80"/>
      <c r="AE23" s="81"/>
      <c r="AF23" s="82"/>
      <c r="AG23" s="83"/>
      <c r="AH23" s="83"/>
      <c r="AI23" s="83"/>
      <c r="AJ23" s="81"/>
      <c r="AK23" s="82"/>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69" ht="91.5" hidden="1" customHeight="1">
      <c r="A24" s="180"/>
      <c r="B24" s="183"/>
      <c r="C24" s="247"/>
      <c r="D24" s="183"/>
      <c r="E24" s="186"/>
      <c r="F24" s="183"/>
      <c r="G24" s="189"/>
      <c r="H24" s="192"/>
      <c r="I24" s="195"/>
      <c r="J24" s="211"/>
      <c r="K24" s="195"/>
      <c r="L24" s="192"/>
      <c r="M24" s="195"/>
      <c r="N24" s="214"/>
      <c r="O24" s="72"/>
      <c r="P24" s="109"/>
      <c r="Q24" s="91"/>
      <c r="R24" s="99"/>
      <c r="S24" s="99"/>
      <c r="T24" s="100"/>
      <c r="U24" s="99"/>
      <c r="V24" s="99"/>
      <c r="W24" s="99"/>
      <c r="X24" s="88"/>
      <c r="Y24" s="101"/>
      <c r="Z24" s="102"/>
      <c r="AA24" s="101"/>
      <c r="AB24" s="102"/>
      <c r="AC24" s="103"/>
      <c r="AD24" s="104"/>
      <c r="AE24" s="106"/>
      <c r="AF24" s="105"/>
      <c r="AG24" s="83"/>
      <c r="AH24" s="83"/>
      <c r="AI24" s="83"/>
      <c r="AJ24" s="81"/>
      <c r="AK24" s="82"/>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row>
    <row r="25" spans="1:69" ht="18" hidden="1" customHeight="1">
      <c r="A25" s="181"/>
      <c r="B25" s="184"/>
      <c r="C25" s="248"/>
      <c r="D25" s="184"/>
      <c r="E25" s="187"/>
      <c r="F25" s="184"/>
      <c r="G25" s="190"/>
      <c r="H25" s="193"/>
      <c r="I25" s="196"/>
      <c r="J25" s="212"/>
      <c r="K25" s="196"/>
      <c r="L25" s="193"/>
      <c r="M25" s="196"/>
      <c r="N25" s="215"/>
      <c r="O25" s="72"/>
      <c r="P25" s="109"/>
      <c r="Q25" s="73"/>
      <c r="R25" s="99"/>
      <c r="S25" s="99"/>
      <c r="T25" s="100"/>
      <c r="U25" s="99"/>
      <c r="V25" s="99"/>
      <c r="W25" s="99"/>
      <c r="X25" s="88"/>
      <c r="Y25" s="101"/>
      <c r="Z25" s="102"/>
      <c r="AA25" s="101"/>
      <c r="AB25" s="102"/>
      <c r="AC25" s="103"/>
      <c r="AD25" s="104"/>
      <c r="AE25" s="106"/>
      <c r="AF25" s="105"/>
      <c r="AG25" s="83"/>
      <c r="AH25" s="83"/>
      <c r="AI25" s="83"/>
      <c r="AJ25" s="81"/>
      <c r="AK25" s="82"/>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row>
    <row r="26" spans="1:69" ht="18" hidden="1" customHeight="1">
      <c r="A26" s="181"/>
      <c r="B26" s="184"/>
      <c r="C26" s="248"/>
      <c r="D26" s="184"/>
      <c r="E26" s="187"/>
      <c r="F26" s="184"/>
      <c r="G26" s="190"/>
      <c r="H26" s="193"/>
      <c r="I26" s="196"/>
      <c r="J26" s="212"/>
      <c r="K26" s="196"/>
      <c r="L26" s="193"/>
      <c r="M26" s="196"/>
      <c r="N26" s="215"/>
      <c r="O26" s="72"/>
      <c r="P26" s="110"/>
      <c r="Q26" s="73"/>
      <c r="R26" s="74"/>
      <c r="S26" s="74"/>
      <c r="T26" s="75"/>
      <c r="U26" s="74"/>
      <c r="V26" s="74"/>
      <c r="W26" s="74"/>
      <c r="X26" s="76"/>
      <c r="Y26" s="77"/>
      <c r="Z26" s="78"/>
      <c r="AA26" s="77"/>
      <c r="AB26" s="78"/>
      <c r="AC26" s="79"/>
      <c r="AD26" s="80"/>
      <c r="AE26" s="81"/>
      <c r="AF26" s="82"/>
      <c r="AG26" s="83"/>
      <c r="AH26" s="83"/>
      <c r="AI26" s="83"/>
      <c r="AJ26" s="81"/>
      <c r="AK26" s="82"/>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row>
    <row r="27" spans="1:69" ht="18" hidden="1" customHeight="1">
      <c r="A27" s="181"/>
      <c r="B27" s="184"/>
      <c r="C27" s="248"/>
      <c r="D27" s="184"/>
      <c r="E27" s="187"/>
      <c r="F27" s="184"/>
      <c r="G27" s="190"/>
      <c r="H27" s="193"/>
      <c r="I27" s="196"/>
      <c r="J27" s="212"/>
      <c r="K27" s="196"/>
      <c r="L27" s="193"/>
      <c r="M27" s="196"/>
      <c r="N27" s="215"/>
      <c r="O27" s="72"/>
      <c r="P27" s="109"/>
      <c r="Q27" s="73"/>
      <c r="R27" s="74"/>
      <c r="S27" s="74"/>
      <c r="T27" s="75"/>
      <c r="U27" s="74"/>
      <c r="V27" s="74"/>
      <c r="W27" s="74"/>
      <c r="X27" s="76"/>
      <c r="Y27" s="77"/>
      <c r="Z27" s="78"/>
      <c r="AA27" s="77"/>
      <c r="AB27" s="78"/>
      <c r="AC27" s="79"/>
      <c r="AD27" s="80"/>
      <c r="AE27" s="81"/>
      <c r="AF27" s="82"/>
      <c r="AG27" s="83"/>
      <c r="AH27" s="83"/>
      <c r="AI27" s="83"/>
      <c r="AJ27" s="81"/>
      <c r="AK27" s="82"/>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row>
    <row r="28" spans="1:69" ht="18" hidden="1" customHeight="1">
      <c r="A28" s="181"/>
      <c r="B28" s="184"/>
      <c r="C28" s="248"/>
      <c r="D28" s="184"/>
      <c r="E28" s="187"/>
      <c r="F28" s="184"/>
      <c r="G28" s="190"/>
      <c r="H28" s="193"/>
      <c r="I28" s="196"/>
      <c r="J28" s="212"/>
      <c r="K28" s="196"/>
      <c r="L28" s="193"/>
      <c r="M28" s="196"/>
      <c r="N28" s="215"/>
      <c r="O28" s="72"/>
      <c r="P28" s="109"/>
      <c r="Q28" s="73"/>
      <c r="R28" s="74"/>
      <c r="S28" s="74"/>
      <c r="T28" s="75"/>
      <c r="U28" s="74"/>
      <c r="V28" s="74"/>
      <c r="W28" s="74"/>
      <c r="X28" s="76"/>
      <c r="Y28" s="77"/>
      <c r="Z28" s="78"/>
      <c r="AA28" s="77"/>
      <c r="AB28" s="78"/>
      <c r="AC28" s="79"/>
      <c r="AD28" s="80"/>
      <c r="AE28" s="81"/>
      <c r="AF28" s="82"/>
      <c r="AG28" s="83"/>
      <c r="AH28" s="83"/>
      <c r="AI28" s="83"/>
      <c r="AJ28" s="81"/>
      <c r="AK28" s="82"/>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row>
    <row r="29" spans="1:69" ht="18" hidden="1" customHeight="1">
      <c r="A29" s="182"/>
      <c r="B29" s="185"/>
      <c r="C29" s="249"/>
      <c r="D29" s="185"/>
      <c r="E29" s="188"/>
      <c r="F29" s="185"/>
      <c r="G29" s="191"/>
      <c r="H29" s="194"/>
      <c r="I29" s="197"/>
      <c r="J29" s="213"/>
      <c r="K29" s="197"/>
      <c r="L29" s="194"/>
      <c r="M29" s="197"/>
      <c r="N29" s="216"/>
      <c r="O29" s="72"/>
      <c r="P29" s="109"/>
      <c r="Q29" s="73"/>
      <c r="R29" s="74"/>
      <c r="S29" s="74"/>
      <c r="T29" s="75"/>
      <c r="U29" s="74"/>
      <c r="V29" s="74"/>
      <c r="W29" s="74"/>
      <c r="X29" s="76"/>
      <c r="Y29" s="77"/>
      <c r="Z29" s="78"/>
      <c r="AA29" s="77"/>
      <c r="AB29" s="78"/>
      <c r="AC29" s="79"/>
      <c r="AD29" s="80"/>
      <c r="AE29" s="81"/>
      <c r="AF29" s="82"/>
      <c r="AG29" s="83"/>
      <c r="AH29" s="83"/>
      <c r="AI29" s="83"/>
      <c r="AJ29" s="81"/>
      <c r="AK29" s="82"/>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row>
    <row r="30" spans="1:69" ht="18" hidden="1" customHeight="1">
      <c r="A30" s="180">
        <v>4</v>
      </c>
      <c r="B30" s="183"/>
      <c r="C30" s="183"/>
      <c r="D30" s="183"/>
      <c r="E30" s="186"/>
      <c r="F30" s="183"/>
      <c r="G30" s="189"/>
      <c r="H30" s="192" t="str">
        <f>IF(G30&lt;=0,"",IF(G30&lt;=2,"Muy Baja",IF(G30&lt;=24,"Baja",IF(G30&lt;=500,"Media",IF(G30&lt;=5000,"Alta","Muy Alta")))))</f>
        <v/>
      </c>
      <c r="I30" s="195" t="str">
        <f>IF(H30="","",IF(H30="Muy Baja",0.2,IF(H30="Baja",0.4,IF(H30="Media",0.6,IF(H30="Alta",0.8,IF(H30="Muy Alta",1,))))))</f>
        <v/>
      </c>
      <c r="J30" s="211"/>
      <c r="K30" s="195">
        <f>IF(NOT(ISERROR(MATCH(J30,'Tabla Impacto'!$B$225:$B$227,0))),'Tabla Impacto'!$G$227&amp;"Por favor no seleccionar los criterios de impacto(Afectación Económica o presupuestal y Pérdida Reputacional)",J30)</f>
        <v>0</v>
      </c>
      <c r="L30" s="192" t="str">
        <f>IF(OR(K30='Tabla Impacto'!$C$15,K30='Tabla Impacto'!$E$15),"Leve",IF(OR(K30='Tabla Impacto'!$C$16,K30='Tabla Impacto'!$E$16),"Menor",IF(OR(K30='Tabla Impacto'!$C$17,K30='Tabla Impacto'!$E$17),"Moderado",IF(OR(K30='Tabla Impacto'!$C$18,K30='Tabla Impacto'!$E$18),"Mayor",IF(OR(K30='Tabla Impacto'!$C$19,K30='Tabla Impacto'!$E$19),"Catastrófico","")))))</f>
        <v/>
      </c>
      <c r="M30" s="195" t="str">
        <f>IF(L30="","",IF(L30="Leve",0.2,IF(L30="Menor",0.4,IF(L30="Moderado",0.6,IF(L30="Mayor",0.8,IF(L30="Catastrófico",1,))))))</f>
        <v/>
      </c>
      <c r="N30" s="214"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72">
        <v>1</v>
      </c>
      <c r="P30" s="109"/>
      <c r="Q30" s="91" t="str">
        <f>IF(OR(R30="Preventivo",R30="Detectivo"),"Probabilidad",IF(R30="Correctivo","Impacto",""))</f>
        <v/>
      </c>
      <c r="R30" s="99"/>
      <c r="S30" s="99"/>
      <c r="T30" s="100"/>
      <c r="U30" s="99"/>
      <c r="V30" s="99"/>
      <c r="W30" s="99"/>
      <c r="X30" s="88" t="str">
        <f>IFERROR(IF(Q30="Probabilidad",(I30-(+I30*T30)),IF(Q30="Impacto",I30,"")),"")</f>
        <v/>
      </c>
      <c r="Y30" s="101" t="str">
        <f>IFERROR(IF(X30="","",IF(X30&lt;=0.2,"Muy Baja",IF(X30&lt;=0.4,"Baja",IF(X30&lt;=0.6,"Media",IF(X30&lt;=0.8,"Alta","Muy Alta"))))),"")</f>
        <v/>
      </c>
      <c r="Z30" s="102" t="str">
        <f>+X30</f>
        <v/>
      </c>
      <c r="AA30" s="101" t="str">
        <f>IFERROR(IF(AB30="","",IF(AB30&lt;=0.2,"Leve",IF(AB30&lt;=0.4,"Menor",IF(AB30&lt;=0.6,"Moderado",IF(AB30&lt;=0.8,"Mayor","Catastrófico"))))),"")</f>
        <v/>
      </c>
      <c r="AB30" s="102" t="str">
        <f>IFERROR(IF(Q30="Impacto",(M30-(+M30*T30)),IF(Q30="Probabilidad",M30,"")),"")</f>
        <v/>
      </c>
      <c r="AC30" s="103"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04"/>
      <c r="AE30" s="96"/>
      <c r="AF30" s="96"/>
      <c r="AG30" s="98"/>
      <c r="AH30" s="83"/>
      <c r="AI30" s="83"/>
      <c r="AJ30" s="81"/>
      <c r="AK30" s="82"/>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row>
    <row r="31" spans="1:69" ht="18" hidden="1" customHeight="1">
      <c r="A31" s="181"/>
      <c r="B31" s="184"/>
      <c r="C31" s="184"/>
      <c r="D31" s="184"/>
      <c r="E31" s="187"/>
      <c r="F31" s="184"/>
      <c r="G31" s="190"/>
      <c r="H31" s="193"/>
      <c r="I31" s="196"/>
      <c r="J31" s="212"/>
      <c r="K31" s="196">
        <f>IF(NOT(ISERROR(MATCH(J31,_xlfn.ANCHORARRAY(E42),0))),I44&amp;"Por favor no seleccionar los criterios de impacto",J31)</f>
        <v>0</v>
      </c>
      <c r="L31" s="193"/>
      <c r="M31" s="196"/>
      <c r="N31" s="215"/>
      <c r="O31" s="72">
        <v>2</v>
      </c>
      <c r="P31" s="109"/>
      <c r="Q31" s="73" t="str">
        <f>IF(OR(R31="Preventivo",R31="Detectivo"),"Probabilidad",IF(R31="Correctivo","Impacto",""))</f>
        <v/>
      </c>
      <c r="R31" s="74"/>
      <c r="S31" s="74"/>
      <c r="T31" s="75" t="str">
        <f t="shared" ref="T31:T35" si="8">IF(AND(R31="Preventivo",S31="Automático"),"50%",IF(AND(R31="Preventivo",S31="Manual"),"40%",IF(AND(R31="Detectivo",S31="Automático"),"40%",IF(AND(R31="Detectivo",S31="Manual"),"30%",IF(AND(R31="Correctivo",S31="Automático"),"35%",IF(AND(R31="Correctivo",S31="Manual"),"25%",""))))))</f>
        <v/>
      </c>
      <c r="U31" s="74"/>
      <c r="V31" s="74"/>
      <c r="W31" s="74"/>
      <c r="X31" s="76" t="str">
        <f>IFERROR(IF(AND(Q30="Probabilidad",Q31="Probabilidad"),(Z30-(+Z30*T31)),IF(Q31="Probabilidad",(I30-(+I30*T31)),IF(Q31="Impacto",Z30,""))),"")</f>
        <v/>
      </c>
      <c r="Y31" s="77" t="str">
        <f t="shared" si="1"/>
        <v/>
      </c>
      <c r="Z31" s="78" t="str">
        <f t="shared" ref="Z31:Z35" si="9">+X31</f>
        <v/>
      </c>
      <c r="AA31" s="77" t="str">
        <f t="shared" si="3"/>
        <v/>
      </c>
      <c r="AB31" s="78" t="str">
        <f>IFERROR(IF(AND(Q30="Impacto",Q31="Impacto"),(AB30-(+AB30*T31)),IF(Q31="Impacto",(M30-(+M30*T31)),IF(Q31="Probabilidad",AB30,""))),"")</f>
        <v/>
      </c>
      <c r="AC31" s="79" t="str">
        <f t="shared" ref="AC31:AC32" si="10">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80"/>
      <c r="AE31" s="81"/>
      <c r="AF31" s="82"/>
      <c r="AG31" s="83"/>
      <c r="AH31" s="83"/>
      <c r="AI31" s="83"/>
      <c r="AJ31" s="81"/>
      <c r="AK31" s="82"/>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row>
    <row r="32" spans="1:69" ht="18" hidden="1" customHeight="1">
      <c r="A32" s="181"/>
      <c r="B32" s="184"/>
      <c r="C32" s="184"/>
      <c r="D32" s="184"/>
      <c r="E32" s="187"/>
      <c r="F32" s="184"/>
      <c r="G32" s="190"/>
      <c r="H32" s="193"/>
      <c r="I32" s="196"/>
      <c r="J32" s="212"/>
      <c r="K32" s="196">
        <f>IF(NOT(ISERROR(MATCH(J32,_xlfn.ANCHORARRAY(E43),0))),I45&amp;"Por favor no seleccionar los criterios de impacto",J32)</f>
        <v>0</v>
      </c>
      <c r="L32" s="193"/>
      <c r="M32" s="196"/>
      <c r="N32" s="215"/>
      <c r="O32" s="72">
        <v>3</v>
      </c>
      <c r="P32" s="110"/>
      <c r="Q32" s="73" t="str">
        <f>IF(OR(R32="Preventivo",R32="Detectivo"),"Probabilidad",IF(R32="Correctivo","Impacto",""))</f>
        <v/>
      </c>
      <c r="R32" s="74"/>
      <c r="S32" s="74"/>
      <c r="T32" s="75" t="str">
        <f t="shared" si="8"/>
        <v/>
      </c>
      <c r="U32" s="74"/>
      <c r="V32" s="74"/>
      <c r="W32" s="74"/>
      <c r="X32" s="76" t="str">
        <f>IFERROR(IF(AND(Q31="Probabilidad",Q32="Probabilidad"),(Z31-(+Z31*T32)),IF(AND(Q31="Impacto",Q32="Probabilidad"),(Z30-(+Z30*T32)),IF(Q32="Impacto",Z31,""))),"")</f>
        <v/>
      </c>
      <c r="Y32" s="77" t="str">
        <f t="shared" si="1"/>
        <v/>
      </c>
      <c r="Z32" s="78" t="str">
        <f t="shared" si="9"/>
        <v/>
      </c>
      <c r="AA32" s="77" t="str">
        <f t="shared" si="3"/>
        <v/>
      </c>
      <c r="AB32" s="78" t="str">
        <f>IFERROR(IF(AND(Q31="Impacto",Q32="Impacto"),(AB31-(+AB31*T32)),IF(AND(Q31="Probabilidad",Q32="Impacto"),(AB30-(+AB30*T32)),IF(Q32="Probabilidad",AB31,""))),"")</f>
        <v/>
      </c>
      <c r="AC32" s="79" t="str">
        <f t="shared" si="10"/>
        <v/>
      </c>
      <c r="AD32" s="80"/>
      <c r="AE32" s="81"/>
      <c r="AF32" s="82"/>
      <c r="AG32" s="83"/>
      <c r="AH32" s="83"/>
      <c r="AI32" s="83"/>
      <c r="AJ32" s="81"/>
      <c r="AK32" s="82"/>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row>
    <row r="33" spans="1:69" ht="18" hidden="1" customHeight="1">
      <c r="A33" s="181"/>
      <c r="B33" s="184"/>
      <c r="C33" s="184"/>
      <c r="D33" s="184"/>
      <c r="E33" s="187"/>
      <c r="F33" s="184"/>
      <c r="G33" s="190"/>
      <c r="H33" s="193"/>
      <c r="I33" s="196"/>
      <c r="J33" s="212"/>
      <c r="K33" s="196">
        <f>IF(NOT(ISERROR(MATCH(J33,_xlfn.ANCHORARRAY(E44),0))),I46&amp;"Por favor no seleccionar los criterios de impacto",J33)</f>
        <v>0</v>
      </c>
      <c r="L33" s="193"/>
      <c r="M33" s="196"/>
      <c r="N33" s="215"/>
      <c r="O33" s="72">
        <v>4</v>
      </c>
      <c r="P33" s="109"/>
      <c r="Q33" s="73" t="str">
        <f t="shared" ref="Q33:Q35" si="11">IF(OR(R33="Preventivo",R33="Detectivo"),"Probabilidad",IF(R33="Correctivo","Impacto",""))</f>
        <v/>
      </c>
      <c r="R33" s="74"/>
      <c r="S33" s="74"/>
      <c r="T33" s="75" t="str">
        <f t="shared" si="8"/>
        <v/>
      </c>
      <c r="U33" s="74"/>
      <c r="V33" s="74"/>
      <c r="W33" s="74"/>
      <c r="X33" s="76" t="str">
        <f t="shared" ref="X33:X35" si="12">IFERROR(IF(AND(Q32="Probabilidad",Q33="Probabilidad"),(Z32-(+Z32*T33)),IF(AND(Q32="Impacto",Q33="Probabilidad"),(Z31-(+Z31*T33)),IF(Q33="Impacto",Z32,""))),"")</f>
        <v/>
      </c>
      <c r="Y33" s="77" t="str">
        <f t="shared" si="1"/>
        <v/>
      </c>
      <c r="Z33" s="78" t="str">
        <f t="shared" si="9"/>
        <v/>
      </c>
      <c r="AA33" s="77" t="str">
        <f t="shared" si="3"/>
        <v/>
      </c>
      <c r="AB33" s="78" t="str">
        <f t="shared" ref="AB33:AB35" si="13">IFERROR(IF(AND(Q32="Impacto",Q33="Impacto"),(AB32-(+AB32*T33)),IF(AND(Q32="Probabilidad",Q33="Impacto"),(AB31-(+AB31*T33)),IF(Q33="Probabilidad",AB32,""))),"")</f>
        <v/>
      </c>
      <c r="AC33" s="7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80"/>
      <c r="AE33" s="81"/>
      <c r="AF33" s="82"/>
      <c r="AG33" s="83"/>
      <c r="AH33" s="83"/>
      <c r="AI33" s="83"/>
      <c r="AJ33" s="81"/>
      <c r="AK33" s="82"/>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row>
    <row r="34" spans="1:69" ht="18" hidden="1" customHeight="1">
      <c r="A34" s="181"/>
      <c r="B34" s="184"/>
      <c r="C34" s="184"/>
      <c r="D34" s="184"/>
      <c r="E34" s="187"/>
      <c r="F34" s="184"/>
      <c r="G34" s="190"/>
      <c r="H34" s="193"/>
      <c r="I34" s="196"/>
      <c r="J34" s="212"/>
      <c r="K34" s="196">
        <f>IF(NOT(ISERROR(MATCH(J34,_xlfn.ANCHORARRAY(E45),0))),I47&amp;"Por favor no seleccionar los criterios de impacto",J34)</f>
        <v>0</v>
      </c>
      <c r="L34" s="193"/>
      <c r="M34" s="196"/>
      <c r="N34" s="215"/>
      <c r="O34" s="72">
        <v>5</v>
      </c>
      <c r="P34" s="109"/>
      <c r="Q34" s="73" t="str">
        <f t="shared" si="11"/>
        <v/>
      </c>
      <c r="R34" s="74"/>
      <c r="S34" s="74"/>
      <c r="T34" s="75" t="str">
        <f t="shared" si="8"/>
        <v/>
      </c>
      <c r="U34" s="74"/>
      <c r="V34" s="74"/>
      <c r="W34" s="74"/>
      <c r="X34" s="76" t="str">
        <f t="shared" si="12"/>
        <v/>
      </c>
      <c r="Y34" s="77" t="str">
        <f>IFERROR(IF(X34="","",IF(X34&lt;=0.2,"Muy Baja",IF(X34&lt;=0.4,"Baja",IF(X34&lt;=0.6,"Media",IF(X34&lt;=0.8,"Alta","Muy Alta"))))),"")</f>
        <v/>
      </c>
      <c r="Z34" s="78" t="str">
        <f t="shared" si="9"/>
        <v/>
      </c>
      <c r="AA34" s="77" t="str">
        <f t="shared" si="3"/>
        <v/>
      </c>
      <c r="AB34" s="78" t="str">
        <f t="shared" si="13"/>
        <v/>
      </c>
      <c r="AC34" s="79" t="str">
        <f t="shared" ref="AC34:AC35" si="14">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80"/>
      <c r="AE34" s="81"/>
      <c r="AF34" s="82"/>
      <c r="AG34" s="83"/>
      <c r="AH34" s="83"/>
      <c r="AI34" s="83"/>
      <c r="AJ34" s="81"/>
      <c r="AK34" s="82"/>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row>
    <row r="35" spans="1:69" ht="18" hidden="1" customHeight="1">
      <c r="A35" s="182"/>
      <c r="B35" s="185"/>
      <c r="C35" s="185"/>
      <c r="D35" s="185"/>
      <c r="E35" s="188"/>
      <c r="F35" s="185"/>
      <c r="G35" s="191"/>
      <c r="H35" s="194"/>
      <c r="I35" s="197"/>
      <c r="J35" s="213"/>
      <c r="K35" s="197">
        <f>IF(NOT(ISERROR(MATCH(J35,_xlfn.ANCHORARRAY(E46),0))),I48&amp;"Por favor no seleccionar los criterios de impacto",J35)</f>
        <v>0</v>
      </c>
      <c r="L35" s="194"/>
      <c r="M35" s="197"/>
      <c r="N35" s="216"/>
      <c r="O35" s="72">
        <v>6</v>
      </c>
      <c r="P35" s="109"/>
      <c r="Q35" s="73" t="str">
        <f t="shared" si="11"/>
        <v/>
      </c>
      <c r="R35" s="74"/>
      <c r="S35" s="74"/>
      <c r="T35" s="75" t="str">
        <f t="shared" si="8"/>
        <v/>
      </c>
      <c r="U35" s="74"/>
      <c r="V35" s="74"/>
      <c r="W35" s="74"/>
      <c r="X35" s="76" t="str">
        <f t="shared" si="12"/>
        <v/>
      </c>
      <c r="Y35" s="77" t="str">
        <f t="shared" si="1"/>
        <v/>
      </c>
      <c r="Z35" s="78" t="str">
        <f t="shared" si="9"/>
        <v/>
      </c>
      <c r="AA35" s="77" t="str">
        <f t="shared" si="3"/>
        <v/>
      </c>
      <c r="AB35" s="78" t="str">
        <f t="shared" si="13"/>
        <v/>
      </c>
      <c r="AC35" s="79" t="str">
        <f t="shared" si="14"/>
        <v/>
      </c>
      <c r="AD35" s="80"/>
      <c r="AE35" s="81"/>
      <c r="AF35" s="82"/>
      <c r="AG35" s="83"/>
      <c r="AH35" s="83"/>
      <c r="AI35" s="83"/>
      <c r="AJ35" s="81"/>
      <c r="AK35" s="82"/>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row>
    <row r="36" spans="1:69" ht="18" hidden="1" customHeight="1">
      <c r="A36" s="180">
        <v>5</v>
      </c>
      <c r="B36" s="183"/>
      <c r="C36" s="183"/>
      <c r="D36" s="183"/>
      <c r="E36" s="186"/>
      <c r="F36" s="183"/>
      <c r="G36" s="189"/>
      <c r="H36" s="192"/>
      <c r="I36" s="195" t="str">
        <f>IF(H36="","",IF(H36="Muy Baja",0.2,IF(H36="Baja",0.4,IF(H36="Media",0.6,IF(H36="Alta",0.8,IF(H36="Muy Alta",1,))))))</f>
        <v/>
      </c>
      <c r="J36" s="211"/>
      <c r="K36" s="195">
        <f>IF(NOT(ISERROR(MATCH(J36,'Tabla Impacto'!$B$225:$B$227,0))),'Tabla Impacto'!$G$227&amp;"Por favor no seleccionar los criterios de impacto(Afectación Económica o presupuestal y Pérdida Reputacional)",J36)</f>
        <v>0</v>
      </c>
      <c r="L36" s="192" t="str">
        <f>IF(OR(K36='Tabla Impacto'!$C$15,K36='Tabla Impacto'!$E$15),"Leve",IF(OR(K36='Tabla Impacto'!$C$16,K36='Tabla Impacto'!$E$16),"Menor",IF(OR(K36='Tabla Impacto'!$C$17,K36='Tabla Impacto'!$E$17),"Moderado",IF(OR(K36='Tabla Impacto'!$C$18,K36='Tabla Impacto'!$E$18),"Mayor",IF(OR(K36='Tabla Impacto'!$C$19,K36='Tabla Impacto'!$E$19),"Catastrófico","")))))</f>
        <v/>
      </c>
      <c r="M36" s="195" t="str">
        <f>IF(L36="","",IF(L36="Leve",0.2,IF(L36="Menor",0.4,IF(L36="Moderado",0.6,IF(L36="Mayor",0.8,IF(L36="Catastrófico",1,))))))</f>
        <v/>
      </c>
      <c r="N36" s="214"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72">
        <v>1</v>
      </c>
      <c r="P36" s="109"/>
      <c r="Q36" s="91"/>
      <c r="R36" s="99"/>
      <c r="S36" s="99"/>
      <c r="T36" s="100"/>
      <c r="U36" s="99"/>
      <c r="V36" s="99"/>
      <c r="W36" s="99"/>
      <c r="X36" s="88" t="str">
        <f>IFERROR(IF(Q36="Probabilidad",(I36-(+I36*T36)),IF(Q36="Impacto",I36,"")),"")</f>
        <v/>
      </c>
      <c r="Y36" s="101" t="str">
        <f>IFERROR(IF(X36="","",IF(X36&lt;=0.2,"Muy Baja",IF(X36&lt;=0.4,"Baja",IF(X36&lt;=0.6,"Media",IF(X36&lt;=0.8,"Alta","Muy Alta"))))),"")</f>
        <v/>
      </c>
      <c r="Z36" s="102" t="str">
        <f>+X36</f>
        <v/>
      </c>
      <c r="AA36" s="101" t="str">
        <f>IFERROR(IF(AB36="","",IF(AB36&lt;=0.2,"Leve",IF(AB36&lt;=0.4,"Menor",IF(AB36&lt;=0.6,"Moderado",IF(AB36&lt;=0.8,"Mayor","Catastrófico"))))),"")</f>
        <v/>
      </c>
      <c r="AB36" s="102" t="str">
        <f>IFERROR(IF(Q36="Impacto",(M36-(+M36*T36)),IF(Q36="Probabilidad",M36,"")),"")</f>
        <v/>
      </c>
      <c r="AC36" s="103"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04"/>
      <c r="AE36" s="105"/>
      <c r="AF36" s="106"/>
      <c r="AG36" s="83"/>
      <c r="AH36" s="83"/>
      <c r="AI36" s="83"/>
      <c r="AJ36" s="81"/>
      <c r="AK36" s="82"/>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row>
    <row r="37" spans="1:69" ht="18" hidden="1" customHeight="1">
      <c r="A37" s="181"/>
      <c r="B37" s="184"/>
      <c r="C37" s="184"/>
      <c r="D37" s="184"/>
      <c r="E37" s="187"/>
      <c r="F37" s="184"/>
      <c r="G37" s="190"/>
      <c r="H37" s="193"/>
      <c r="I37" s="196"/>
      <c r="J37" s="212"/>
      <c r="K37" s="196">
        <f>IF(NOT(ISERROR(MATCH(J37,_xlfn.ANCHORARRAY(E48),0))),I50&amp;"Por favor no seleccionar los criterios de impacto",J37)</f>
        <v>0</v>
      </c>
      <c r="L37" s="193"/>
      <c r="M37" s="196"/>
      <c r="N37" s="215"/>
      <c r="O37" s="72">
        <v>2</v>
      </c>
      <c r="P37" s="109"/>
      <c r="Q37" s="73" t="str">
        <f>IF(OR(R37="Preventivo",R37="Detectivo"),"Probabilidad",IF(R37="Correctivo","Impacto",""))</f>
        <v/>
      </c>
      <c r="R37" s="74"/>
      <c r="S37" s="74"/>
      <c r="T37" s="75" t="str">
        <f t="shared" ref="T37:T41" si="15">IF(AND(R37="Preventivo",S37="Automático"),"50%",IF(AND(R37="Preventivo",S37="Manual"),"40%",IF(AND(R37="Detectivo",S37="Automático"),"40%",IF(AND(R37="Detectivo",S37="Manual"),"30%",IF(AND(R37="Correctivo",S37="Automático"),"35%",IF(AND(R37="Correctivo",S37="Manual"),"25%",""))))))</f>
        <v/>
      </c>
      <c r="U37" s="74"/>
      <c r="V37" s="74"/>
      <c r="W37" s="74"/>
      <c r="X37" s="76" t="str">
        <f>IFERROR(IF(AND(Q36="Probabilidad",Q37="Probabilidad"),(Z36-(+Z36*T37)),IF(Q37="Probabilidad",(I36-(+I36*T37)),IF(Q37="Impacto",Z36,""))),"")</f>
        <v/>
      </c>
      <c r="Y37" s="77" t="str">
        <f t="shared" si="1"/>
        <v/>
      </c>
      <c r="Z37" s="78" t="str">
        <f t="shared" ref="Z37:Z41" si="16">+X37</f>
        <v/>
      </c>
      <c r="AA37" s="77" t="str">
        <f t="shared" si="3"/>
        <v/>
      </c>
      <c r="AB37" s="78" t="str">
        <f>IFERROR(IF(AND(Q36="Impacto",Q37="Impacto"),(AB36-(+AB36*T37)),IF(Q37="Impacto",(M36-(+M36*T37)),IF(Q37="Probabilidad",AB36,""))),"")</f>
        <v/>
      </c>
      <c r="AC37" s="79" t="str">
        <f t="shared" ref="AC37:AC38" si="17">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80"/>
      <c r="AE37" s="81"/>
      <c r="AF37" s="82"/>
      <c r="AG37" s="83"/>
      <c r="AH37" s="83"/>
      <c r="AI37" s="83"/>
      <c r="AJ37" s="81"/>
      <c r="AK37" s="82"/>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row>
    <row r="38" spans="1:69" ht="18" hidden="1" customHeight="1">
      <c r="A38" s="181"/>
      <c r="B38" s="184"/>
      <c r="C38" s="184"/>
      <c r="D38" s="184"/>
      <c r="E38" s="187"/>
      <c r="F38" s="184"/>
      <c r="G38" s="190"/>
      <c r="H38" s="193"/>
      <c r="I38" s="196"/>
      <c r="J38" s="212"/>
      <c r="K38" s="196">
        <f>IF(NOT(ISERROR(MATCH(J38,_xlfn.ANCHORARRAY(E49),0))),I51&amp;"Por favor no seleccionar los criterios de impacto",J38)</f>
        <v>0</v>
      </c>
      <c r="L38" s="193"/>
      <c r="M38" s="196"/>
      <c r="N38" s="215"/>
      <c r="O38" s="72">
        <v>3</v>
      </c>
      <c r="P38" s="110"/>
      <c r="Q38" s="73" t="str">
        <f>IF(OR(R38="Preventivo",R38="Detectivo"),"Probabilidad",IF(R38="Correctivo","Impacto",""))</f>
        <v/>
      </c>
      <c r="R38" s="74"/>
      <c r="S38" s="74"/>
      <c r="T38" s="75" t="str">
        <f t="shared" si="15"/>
        <v/>
      </c>
      <c r="U38" s="74"/>
      <c r="V38" s="74"/>
      <c r="W38" s="74"/>
      <c r="X38" s="76" t="str">
        <f>IFERROR(IF(AND(Q37="Probabilidad",Q38="Probabilidad"),(Z37-(+Z37*T38)),IF(AND(Q37="Impacto",Q38="Probabilidad"),(Z36-(+Z36*T38)),IF(Q38="Impacto",Z37,""))),"")</f>
        <v/>
      </c>
      <c r="Y38" s="77" t="str">
        <f t="shared" si="1"/>
        <v/>
      </c>
      <c r="Z38" s="78" t="str">
        <f t="shared" si="16"/>
        <v/>
      </c>
      <c r="AA38" s="77" t="str">
        <f t="shared" si="3"/>
        <v/>
      </c>
      <c r="AB38" s="78" t="str">
        <f>IFERROR(IF(AND(Q37="Impacto",Q38="Impacto"),(AB37-(+AB37*T38)),IF(AND(Q37="Probabilidad",Q38="Impacto"),(AB36-(+AB36*T38)),IF(Q38="Probabilidad",AB37,""))),"")</f>
        <v/>
      </c>
      <c r="AC38" s="79" t="str">
        <f t="shared" si="17"/>
        <v/>
      </c>
      <c r="AD38" s="80"/>
      <c r="AE38" s="81"/>
      <c r="AF38" s="82"/>
      <c r="AG38" s="83"/>
      <c r="AH38" s="83"/>
      <c r="AI38" s="83"/>
      <c r="AJ38" s="81"/>
      <c r="AK38" s="82"/>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row>
    <row r="39" spans="1:69" ht="18" hidden="1" customHeight="1">
      <c r="A39" s="181"/>
      <c r="B39" s="184"/>
      <c r="C39" s="184"/>
      <c r="D39" s="184"/>
      <c r="E39" s="187"/>
      <c r="F39" s="184"/>
      <c r="G39" s="190"/>
      <c r="H39" s="193"/>
      <c r="I39" s="196"/>
      <c r="J39" s="212"/>
      <c r="K39" s="196">
        <f>IF(NOT(ISERROR(MATCH(J39,_xlfn.ANCHORARRAY(E50),0))),I52&amp;"Por favor no seleccionar los criterios de impacto",J39)</f>
        <v>0</v>
      </c>
      <c r="L39" s="193"/>
      <c r="M39" s="196"/>
      <c r="N39" s="215"/>
      <c r="O39" s="72">
        <v>4</v>
      </c>
      <c r="P39" s="109"/>
      <c r="Q39" s="73" t="str">
        <f t="shared" ref="Q39:Q41" si="18">IF(OR(R39="Preventivo",R39="Detectivo"),"Probabilidad",IF(R39="Correctivo","Impacto",""))</f>
        <v/>
      </c>
      <c r="R39" s="74"/>
      <c r="S39" s="74"/>
      <c r="T39" s="75" t="str">
        <f t="shared" si="15"/>
        <v/>
      </c>
      <c r="U39" s="74"/>
      <c r="V39" s="74"/>
      <c r="W39" s="74"/>
      <c r="X39" s="76" t="str">
        <f t="shared" ref="X39:X41" si="19">IFERROR(IF(AND(Q38="Probabilidad",Q39="Probabilidad"),(Z38-(+Z38*T39)),IF(AND(Q38="Impacto",Q39="Probabilidad"),(Z37-(+Z37*T39)),IF(Q39="Impacto",Z38,""))),"")</f>
        <v/>
      </c>
      <c r="Y39" s="77" t="str">
        <f t="shared" si="1"/>
        <v/>
      </c>
      <c r="Z39" s="78" t="str">
        <f t="shared" si="16"/>
        <v/>
      </c>
      <c r="AA39" s="77" t="str">
        <f t="shared" si="3"/>
        <v/>
      </c>
      <c r="AB39" s="78" t="str">
        <f t="shared" ref="AB39:AB41" si="20">IFERROR(IF(AND(Q38="Impacto",Q39="Impacto"),(AB38-(+AB38*T39)),IF(AND(Q38="Probabilidad",Q39="Impacto"),(AB37-(+AB37*T39)),IF(Q39="Probabilidad",AB38,""))),"")</f>
        <v/>
      </c>
      <c r="AC39" s="7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80"/>
      <c r="AE39" s="81"/>
      <c r="AF39" s="82"/>
      <c r="AG39" s="83"/>
      <c r="AH39" s="83"/>
      <c r="AI39" s="83"/>
      <c r="AJ39" s="81"/>
      <c r="AK39" s="82"/>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row>
    <row r="40" spans="1:69" ht="18" hidden="1" customHeight="1">
      <c r="A40" s="181"/>
      <c r="B40" s="184"/>
      <c r="C40" s="184"/>
      <c r="D40" s="184"/>
      <c r="E40" s="187"/>
      <c r="F40" s="184"/>
      <c r="G40" s="190"/>
      <c r="H40" s="193"/>
      <c r="I40" s="196"/>
      <c r="J40" s="212"/>
      <c r="K40" s="196">
        <f>IF(NOT(ISERROR(MATCH(J40,_xlfn.ANCHORARRAY(E51),0))),I53&amp;"Por favor no seleccionar los criterios de impacto",J40)</f>
        <v>0</v>
      </c>
      <c r="L40" s="193"/>
      <c r="M40" s="196"/>
      <c r="N40" s="215"/>
      <c r="O40" s="72">
        <v>5</v>
      </c>
      <c r="P40" s="109"/>
      <c r="Q40" s="73" t="str">
        <f t="shared" si="18"/>
        <v/>
      </c>
      <c r="R40" s="74"/>
      <c r="S40" s="74"/>
      <c r="T40" s="75" t="str">
        <f t="shared" si="15"/>
        <v/>
      </c>
      <c r="U40" s="74"/>
      <c r="V40" s="74"/>
      <c r="W40" s="74"/>
      <c r="X40" s="76" t="str">
        <f t="shared" si="19"/>
        <v/>
      </c>
      <c r="Y40" s="77" t="str">
        <f t="shared" si="1"/>
        <v/>
      </c>
      <c r="Z40" s="78" t="str">
        <f t="shared" si="16"/>
        <v/>
      </c>
      <c r="AA40" s="77" t="str">
        <f t="shared" si="3"/>
        <v/>
      </c>
      <c r="AB40" s="78" t="str">
        <f t="shared" si="20"/>
        <v/>
      </c>
      <c r="AC40" s="79" t="str">
        <f t="shared" ref="AC40:AC41" si="21">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80"/>
      <c r="AE40" s="81"/>
      <c r="AF40" s="82"/>
      <c r="AG40" s="83"/>
      <c r="AH40" s="83"/>
      <c r="AI40" s="83"/>
      <c r="AJ40" s="81"/>
      <c r="AK40" s="82"/>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row>
    <row r="41" spans="1:69" ht="18" hidden="1" customHeight="1">
      <c r="A41" s="182"/>
      <c r="B41" s="185"/>
      <c r="C41" s="185"/>
      <c r="D41" s="185"/>
      <c r="E41" s="188"/>
      <c r="F41" s="185"/>
      <c r="G41" s="191"/>
      <c r="H41" s="194"/>
      <c r="I41" s="197"/>
      <c r="J41" s="213"/>
      <c r="K41" s="197">
        <f>IF(NOT(ISERROR(MATCH(J41,_xlfn.ANCHORARRAY(E52),0))),I54&amp;"Por favor no seleccionar los criterios de impacto",J41)</f>
        <v>0</v>
      </c>
      <c r="L41" s="194"/>
      <c r="M41" s="197"/>
      <c r="N41" s="216"/>
      <c r="O41" s="72">
        <v>6</v>
      </c>
      <c r="P41" s="109"/>
      <c r="Q41" s="73" t="str">
        <f t="shared" si="18"/>
        <v/>
      </c>
      <c r="R41" s="74"/>
      <c r="S41" s="74"/>
      <c r="T41" s="75" t="str">
        <f t="shared" si="15"/>
        <v/>
      </c>
      <c r="U41" s="74"/>
      <c r="V41" s="74"/>
      <c r="W41" s="74"/>
      <c r="X41" s="76" t="str">
        <f t="shared" si="19"/>
        <v/>
      </c>
      <c r="Y41" s="77" t="str">
        <f t="shared" si="1"/>
        <v/>
      </c>
      <c r="Z41" s="78" t="str">
        <f t="shared" si="16"/>
        <v/>
      </c>
      <c r="AA41" s="77" t="str">
        <f t="shared" si="3"/>
        <v/>
      </c>
      <c r="AB41" s="78" t="str">
        <f t="shared" si="20"/>
        <v/>
      </c>
      <c r="AC41" s="79" t="str">
        <f t="shared" si="21"/>
        <v/>
      </c>
      <c r="AD41" s="80"/>
      <c r="AE41" s="81"/>
      <c r="AF41" s="82"/>
      <c r="AG41" s="83"/>
      <c r="AH41" s="83"/>
      <c r="AI41" s="83"/>
      <c r="AJ41" s="81"/>
      <c r="AK41" s="82"/>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row>
    <row r="42" spans="1:69" ht="18" hidden="1" customHeight="1">
      <c r="A42" s="180">
        <v>6</v>
      </c>
      <c r="B42" s="183"/>
      <c r="C42" s="183"/>
      <c r="D42" s="183"/>
      <c r="E42" s="186"/>
      <c r="F42" s="183"/>
      <c r="G42" s="189"/>
      <c r="H42" s="192" t="str">
        <f>IF(G42&lt;=0,"",IF(G42&lt;=2,"Muy Baja",IF(G42&lt;=24,"Baja",IF(G42&lt;=500,"Media",IF(G42&lt;=5000,"Alta","Muy Alta")))))</f>
        <v/>
      </c>
      <c r="I42" s="195" t="str">
        <f>IF(H42="","",IF(H42="Muy Baja",0.2,IF(H42="Baja",0.4,IF(H42="Media",0.6,IF(H42="Alta",0.8,IF(H42="Muy Alta",1,))))))</f>
        <v/>
      </c>
      <c r="J42" s="211"/>
      <c r="K42" s="195">
        <f>IF(NOT(ISERROR(MATCH(J42,'Tabla Impacto'!$B$225:$B$227,0))),'Tabla Impacto'!$G$227&amp;"Por favor no seleccionar los criterios de impacto(Afectación Económica o presupuestal y Pérdida Reputacional)",J42)</f>
        <v>0</v>
      </c>
      <c r="L42" s="192" t="str">
        <f>IF(OR(K42='Tabla Impacto'!$C$15,K42='Tabla Impacto'!$E$15),"Leve",IF(OR(K42='Tabla Impacto'!$C$16,K42='Tabla Impacto'!$E$16),"Menor",IF(OR(K42='Tabla Impacto'!$C$17,K42='Tabla Impacto'!$E$17),"Moderado",IF(OR(K42='Tabla Impacto'!$C$18,K42='Tabla Impacto'!$E$18),"Mayor",IF(OR(K42='Tabla Impacto'!$C$19,K42='Tabla Impacto'!$E$19),"Catastrófico","")))))</f>
        <v/>
      </c>
      <c r="M42" s="195" t="str">
        <f>IF(L42="","",IF(L42="Leve",0.2,IF(L42="Menor",0.4,IF(L42="Moderado",0.6,IF(L42="Mayor",0.8,IF(L42="Catastrófico",1,))))))</f>
        <v/>
      </c>
      <c r="N42" s="214"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72">
        <v>1</v>
      </c>
      <c r="P42" s="109"/>
      <c r="Q42" s="73"/>
      <c r="R42" s="74"/>
      <c r="S42" s="74"/>
      <c r="T42" s="75"/>
      <c r="U42" s="74"/>
      <c r="V42" s="74"/>
      <c r="W42" s="74"/>
      <c r="X42" s="76" t="str">
        <f>IFERROR(IF(Q42="Probabilidad",(I42-(+I42*T42)),IF(Q42="Impacto",I42,"")),"")</f>
        <v/>
      </c>
      <c r="Y42" s="77" t="str">
        <f>IFERROR(IF(X42="","",IF(X42&lt;=0.2,"Muy Baja",IF(X42&lt;=0.4,"Baja",IF(X42&lt;=0.6,"Media",IF(X42&lt;=0.8,"Alta","Muy Alta"))))),"")</f>
        <v/>
      </c>
      <c r="Z42" s="78" t="str">
        <f>+X42</f>
        <v/>
      </c>
      <c r="AA42" s="77" t="str">
        <f>IFERROR(IF(AB42="","",IF(AB42&lt;=0.2,"Leve",IF(AB42&lt;=0.4,"Menor",IF(AB42&lt;=0.6,"Moderado",IF(AB42&lt;=0.8,"Mayor","Catastrófico"))))),"")</f>
        <v/>
      </c>
      <c r="AB42" s="78" t="str">
        <f>IFERROR(IF(Q42="Impacto",(M42-(+M42*T42)),IF(Q42="Probabilidad",M42,"")),"")</f>
        <v/>
      </c>
      <c r="AC42" s="7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80"/>
      <c r="AE42" s="105"/>
      <c r="AF42" s="81"/>
      <c r="AG42" s="83"/>
      <c r="AH42" s="83"/>
      <c r="AI42" s="83"/>
      <c r="AJ42" s="81"/>
      <c r="AK42" s="82"/>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row>
    <row r="43" spans="1:69" ht="18" hidden="1" customHeight="1">
      <c r="A43" s="181"/>
      <c r="B43" s="184"/>
      <c r="C43" s="184"/>
      <c r="D43" s="184"/>
      <c r="E43" s="187"/>
      <c r="F43" s="184"/>
      <c r="G43" s="190"/>
      <c r="H43" s="193"/>
      <c r="I43" s="196"/>
      <c r="J43" s="212"/>
      <c r="K43" s="196">
        <f>IF(NOT(ISERROR(MATCH(J43,_xlfn.ANCHORARRAY(E54),0))),I56&amp;"Por favor no seleccionar los criterios de impacto",J43)</f>
        <v>0</v>
      </c>
      <c r="L43" s="193"/>
      <c r="M43" s="196"/>
      <c r="N43" s="215"/>
      <c r="O43" s="72">
        <v>2</v>
      </c>
      <c r="P43" s="109"/>
      <c r="Q43" s="73" t="str">
        <f>IF(OR(R43="Preventivo",R43="Detectivo"),"Probabilidad",IF(R43="Correctivo","Impacto",""))</f>
        <v/>
      </c>
      <c r="R43" s="74"/>
      <c r="S43" s="74"/>
      <c r="T43" s="75" t="str">
        <f t="shared" ref="T43:T47" si="22">IF(AND(R43="Preventivo",S43="Automático"),"50%",IF(AND(R43="Preventivo",S43="Manual"),"40%",IF(AND(R43="Detectivo",S43="Automático"),"40%",IF(AND(R43="Detectivo",S43="Manual"),"30%",IF(AND(R43="Correctivo",S43="Automático"),"35%",IF(AND(R43="Correctivo",S43="Manual"),"25%",""))))))</f>
        <v/>
      </c>
      <c r="U43" s="74"/>
      <c r="V43" s="74"/>
      <c r="W43" s="74"/>
      <c r="X43" s="76" t="str">
        <f>IFERROR(IF(AND(Q42="Probabilidad",Q43="Probabilidad"),(Z42-(+Z42*T43)),IF(Q43="Probabilidad",(I42-(+I42*T43)),IF(Q43="Impacto",Z42,""))),"")</f>
        <v/>
      </c>
      <c r="Y43" s="77" t="str">
        <f t="shared" si="1"/>
        <v/>
      </c>
      <c r="Z43" s="78" t="str">
        <f t="shared" ref="Z43:Z47" si="23">+X43</f>
        <v/>
      </c>
      <c r="AA43" s="77" t="str">
        <f t="shared" si="3"/>
        <v/>
      </c>
      <c r="AB43" s="78" t="str">
        <f>IFERROR(IF(AND(Q42="Impacto",Q43="Impacto"),(AB42-(+AB42*T43)),IF(Q43="Impacto",(M42-(+M42*T43)),IF(Q43="Probabilidad",AB42,""))),"")</f>
        <v/>
      </c>
      <c r="AC43" s="79" t="str">
        <f t="shared" ref="AC43:AC44" si="24">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80"/>
      <c r="AE43" s="81"/>
      <c r="AF43" s="82"/>
      <c r="AG43" s="83"/>
      <c r="AH43" s="83"/>
      <c r="AI43" s="83"/>
      <c r="AJ43" s="81"/>
      <c r="AK43" s="82"/>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row>
    <row r="44" spans="1:69" ht="18" hidden="1" customHeight="1">
      <c r="A44" s="181"/>
      <c r="B44" s="184"/>
      <c r="C44" s="184"/>
      <c r="D44" s="184"/>
      <c r="E44" s="187"/>
      <c r="F44" s="184"/>
      <c r="G44" s="190"/>
      <c r="H44" s="193"/>
      <c r="I44" s="196"/>
      <c r="J44" s="212"/>
      <c r="K44" s="196">
        <f>IF(NOT(ISERROR(MATCH(J44,_xlfn.ANCHORARRAY(E55),0))),I57&amp;"Por favor no seleccionar los criterios de impacto",J44)</f>
        <v>0</v>
      </c>
      <c r="L44" s="193"/>
      <c r="M44" s="196"/>
      <c r="N44" s="215"/>
      <c r="O44" s="72">
        <v>3</v>
      </c>
      <c r="P44" s="110"/>
      <c r="Q44" s="73" t="str">
        <f>IF(OR(R44="Preventivo",R44="Detectivo"),"Probabilidad",IF(R44="Correctivo","Impacto",""))</f>
        <v/>
      </c>
      <c r="R44" s="74"/>
      <c r="S44" s="74"/>
      <c r="T44" s="75" t="str">
        <f t="shared" si="22"/>
        <v/>
      </c>
      <c r="U44" s="74"/>
      <c r="V44" s="74"/>
      <c r="W44" s="74"/>
      <c r="X44" s="76" t="str">
        <f>IFERROR(IF(AND(Q43="Probabilidad",Q44="Probabilidad"),(Z43-(+Z43*T44)),IF(AND(Q43="Impacto",Q44="Probabilidad"),(Z42-(+Z42*T44)),IF(Q44="Impacto",Z43,""))),"")</f>
        <v/>
      </c>
      <c r="Y44" s="77" t="str">
        <f t="shared" si="1"/>
        <v/>
      </c>
      <c r="Z44" s="78" t="str">
        <f t="shared" si="23"/>
        <v/>
      </c>
      <c r="AA44" s="77" t="str">
        <f t="shared" si="3"/>
        <v/>
      </c>
      <c r="AB44" s="78" t="str">
        <f>IFERROR(IF(AND(Q43="Impacto",Q44="Impacto"),(AB43-(+AB43*T44)),IF(AND(Q43="Probabilidad",Q44="Impacto"),(AB42-(+AB42*T44)),IF(Q44="Probabilidad",AB43,""))),"")</f>
        <v/>
      </c>
      <c r="AC44" s="79" t="str">
        <f t="shared" si="24"/>
        <v/>
      </c>
      <c r="AD44" s="80"/>
      <c r="AE44" s="81"/>
      <c r="AF44" s="82"/>
      <c r="AG44" s="83"/>
      <c r="AH44" s="83"/>
      <c r="AI44" s="83"/>
      <c r="AJ44" s="81"/>
      <c r="AK44" s="82"/>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1:69" ht="18" hidden="1" customHeight="1">
      <c r="A45" s="181"/>
      <c r="B45" s="184"/>
      <c r="C45" s="184"/>
      <c r="D45" s="184"/>
      <c r="E45" s="187"/>
      <c r="F45" s="184"/>
      <c r="G45" s="190"/>
      <c r="H45" s="193"/>
      <c r="I45" s="196"/>
      <c r="J45" s="212"/>
      <c r="K45" s="196">
        <f>IF(NOT(ISERROR(MATCH(J45,_xlfn.ANCHORARRAY(E56),0))),I58&amp;"Por favor no seleccionar los criterios de impacto",J45)</f>
        <v>0</v>
      </c>
      <c r="L45" s="193"/>
      <c r="M45" s="196"/>
      <c r="N45" s="215"/>
      <c r="O45" s="72">
        <v>4</v>
      </c>
      <c r="P45" s="109"/>
      <c r="Q45" s="73" t="str">
        <f t="shared" ref="Q45:Q47" si="25">IF(OR(R45="Preventivo",R45="Detectivo"),"Probabilidad",IF(R45="Correctivo","Impacto",""))</f>
        <v/>
      </c>
      <c r="R45" s="74"/>
      <c r="S45" s="74"/>
      <c r="T45" s="75" t="str">
        <f t="shared" si="22"/>
        <v/>
      </c>
      <c r="U45" s="74"/>
      <c r="V45" s="74"/>
      <c r="W45" s="74"/>
      <c r="X45" s="76" t="str">
        <f t="shared" ref="X45:X47" si="26">IFERROR(IF(AND(Q44="Probabilidad",Q45="Probabilidad"),(Z44-(+Z44*T45)),IF(AND(Q44="Impacto",Q45="Probabilidad"),(Z43-(+Z43*T45)),IF(Q45="Impacto",Z44,""))),"")</f>
        <v/>
      </c>
      <c r="Y45" s="77" t="str">
        <f t="shared" si="1"/>
        <v/>
      </c>
      <c r="Z45" s="78" t="str">
        <f t="shared" si="23"/>
        <v/>
      </c>
      <c r="AA45" s="77" t="str">
        <f t="shared" si="3"/>
        <v/>
      </c>
      <c r="AB45" s="78" t="str">
        <f t="shared" ref="AB45:AB47" si="27">IFERROR(IF(AND(Q44="Impacto",Q45="Impacto"),(AB44-(+AB44*T45)),IF(AND(Q44="Probabilidad",Q45="Impacto"),(AB43-(+AB43*T45)),IF(Q45="Probabilidad",AB44,""))),"")</f>
        <v/>
      </c>
      <c r="AC45" s="7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80"/>
      <c r="AE45" s="81"/>
      <c r="AF45" s="82"/>
      <c r="AG45" s="83"/>
      <c r="AH45" s="83"/>
      <c r="AI45" s="83"/>
      <c r="AJ45" s="81"/>
      <c r="AK45" s="82"/>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69" ht="18" hidden="1" customHeight="1">
      <c r="A46" s="181"/>
      <c r="B46" s="184"/>
      <c r="C46" s="184"/>
      <c r="D46" s="184"/>
      <c r="E46" s="187"/>
      <c r="F46" s="184"/>
      <c r="G46" s="190"/>
      <c r="H46" s="193"/>
      <c r="I46" s="196"/>
      <c r="J46" s="212"/>
      <c r="K46" s="196">
        <f>IF(NOT(ISERROR(MATCH(J46,_xlfn.ANCHORARRAY(E57),0))),I59&amp;"Por favor no seleccionar los criterios de impacto",J46)</f>
        <v>0</v>
      </c>
      <c r="L46" s="193"/>
      <c r="M46" s="196"/>
      <c r="N46" s="215"/>
      <c r="O46" s="72">
        <v>5</v>
      </c>
      <c r="P46" s="109"/>
      <c r="Q46" s="73" t="str">
        <f t="shared" si="25"/>
        <v/>
      </c>
      <c r="R46" s="74"/>
      <c r="S46" s="74"/>
      <c r="T46" s="75" t="str">
        <f t="shared" si="22"/>
        <v/>
      </c>
      <c r="U46" s="74"/>
      <c r="V46" s="74"/>
      <c r="W46" s="74"/>
      <c r="X46" s="76" t="str">
        <f t="shared" si="26"/>
        <v/>
      </c>
      <c r="Y46" s="77" t="str">
        <f t="shared" si="1"/>
        <v/>
      </c>
      <c r="Z46" s="78" t="str">
        <f t="shared" si="23"/>
        <v/>
      </c>
      <c r="AA46" s="77" t="str">
        <f t="shared" si="3"/>
        <v/>
      </c>
      <c r="AB46" s="78" t="str">
        <f t="shared" si="27"/>
        <v/>
      </c>
      <c r="AC46" s="79" t="str">
        <f t="shared" ref="AC46" si="28">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80"/>
      <c r="AE46" s="81"/>
      <c r="AF46" s="82"/>
      <c r="AG46" s="83"/>
      <c r="AH46" s="83"/>
      <c r="AI46" s="83"/>
      <c r="AJ46" s="81"/>
      <c r="AK46" s="82"/>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row>
    <row r="47" spans="1:69" ht="18" hidden="1" customHeight="1">
      <c r="A47" s="182"/>
      <c r="B47" s="185"/>
      <c r="C47" s="185"/>
      <c r="D47" s="185"/>
      <c r="E47" s="188"/>
      <c r="F47" s="185"/>
      <c r="G47" s="191"/>
      <c r="H47" s="194"/>
      <c r="I47" s="197"/>
      <c r="J47" s="213"/>
      <c r="K47" s="197">
        <f>IF(NOT(ISERROR(MATCH(J47,_xlfn.ANCHORARRAY(E58),0))),I60&amp;"Por favor no seleccionar los criterios de impacto",J47)</f>
        <v>0</v>
      </c>
      <c r="L47" s="194"/>
      <c r="M47" s="197"/>
      <c r="N47" s="216"/>
      <c r="O47" s="72">
        <v>6</v>
      </c>
      <c r="P47" s="109"/>
      <c r="Q47" s="73" t="str">
        <f t="shared" si="25"/>
        <v/>
      </c>
      <c r="R47" s="74"/>
      <c r="S47" s="74"/>
      <c r="T47" s="75" t="str">
        <f t="shared" si="22"/>
        <v/>
      </c>
      <c r="U47" s="74"/>
      <c r="V47" s="74"/>
      <c r="W47" s="74"/>
      <c r="X47" s="76" t="str">
        <f t="shared" si="26"/>
        <v/>
      </c>
      <c r="Y47" s="77" t="str">
        <f t="shared" si="1"/>
        <v/>
      </c>
      <c r="Z47" s="78" t="str">
        <f t="shared" si="23"/>
        <v/>
      </c>
      <c r="AA47" s="77" t="str">
        <f>IFERROR(IF(AB47="","",IF(AB47&lt;=0.2,"Leve",IF(AB47&lt;=0.4,"Menor",IF(AB47&lt;=0.6,"Moderado",IF(AB47&lt;=0.8,"Mayor","Catastrófico"))))),"")</f>
        <v/>
      </c>
      <c r="AB47" s="78" t="str">
        <f t="shared" si="27"/>
        <v/>
      </c>
      <c r="AC47" s="79"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80"/>
      <c r="AE47" s="81"/>
      <c r="AF47" s="82"/>
      <c r="AG47" s="83"/>
      <c r="AH47" s="83"/>
      <c r="AI47" s="83"/>
      <c r="AJ47" s="81"/>
      <c r="AK47" s="82"/>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row>
    <row r="48" spans="1:69" ht="18" hidden="1" customHeight="1">
      <c r="A48" s="180">
        <v>7</v>
      </c>
      <c r="B48" s="183"/>
      <c r="C48" s="183"/>
      <c r="D48" s="183"/>
      <c r="E48" s="186"/>
      <c r="F48" s="183"/>
      <c r="G48" s="189"/>
      <c r="H48" s="192" t="str">
        <f>IF(G48&lt;=0,"",IF(G48&lt;=2,"Muy Baja",IF(G48&lt;=24,"Baja",IF(G48&lt;=500,"Media",IF(G48&lt;=5000,"Alta","Muy Alta")))))</f>
        <v/>
      </c>
      <c r="I48" s="195" t="str">
        <f>IF(H48="","",IF(H48="Muy Baja",0.2,IF(H48="Baja",0.4,IF(H48="Media",0.6,IF(H48="Alta",0.8,IF(H48="Muy Alta",1,))))))</f>
        <v/>
      </c>
      <c r="J48" s="211"/>
      <c r="K48" s="195">
        <f>IF(NOT(ISERROR(MATCH(J48,'Tabla Impacto'!$B$225:$B$227,0))),'Tabla Impacto'!$G$227&amp;"Por favor no seleccionar los criterios de impacto(Afectación Económica o presupuestal y Pérdida Reputacional)",J48)</f>
        <v>0</v>
      </c>
      <c r="L48" s="192" t="str">
        <f>IF(OR(K48='Tabla Impacto'!$C$15,K48='Tabla Impacto'!$E$15),"Leve",IF(OR(K48='Tabla Impacto'!$C$16,K48='Tabla Impacto'!$E$16),"Menor",IF(OR(K48='Tabla Impacto'!$C$17,K48='Tabla Impacto'!$E$17),"Moderado",IF(OR(K48='Tabla Impacto'!$C$18,K48='Tabla Impacto'!$E$18),"Mayor",IF(OR(K48='Tabla Impacto'!$C$19,K48='Tabla Impacto'!$E$19),"Catastrófico","")))))</f>
        <v/>
      </c>
      <c r="M48" s="195" t="str">
        <f>IF(L48="","",IF(L48="Leve",0.2,IF(L48="Menor",0.4,IF(L48="Moderado",0.6,IF(L48="Mayor",0.8,IF(L48="Catastrófico",1,))))))</f>
        <v/>
      </c>
      <c r="N48" s="214"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72">
        <v>1</v>
      </c>
      <c r="P48" s="109"/>
      <c r="Q48" s="91" t="str">
        <f>IF(OR(R48="Preventivo",R48="Detectivo"),"Probabilidad",IF(R48="Correctivo","Impacto",""))</f>
        <v/>
      </c>
      <c r="R48" s="99"/>
      <c r="S48" s="99"/>
      <c r="T48" s="100" t="str">
        <f>IF(AND(R48="Preventivo",S48="Automático"),"50%",IF(AND(R48="Preventivo",S48="Manual"),"40%",IF(AND(R48="Detectivo",S48="Automático"),"40%",IF(AND(R48="Detectivo",S48="Manual"),"30%",IF(AND(R48="Correctivo",S48="Automático"),"35%",IF(AND(R48="Correctivo",S48="Manual"),"25%",""))))))</f>
        <v/>
      </c>
      <c r="U48" s="99"/>
      <c r="V48" s="99"/>
      <c r="W48" s="99"/>
      <c r="X48" s="88" t="str">
        <f>IFERROR(IF(Q48="Probabilidad",(I48-(+I48*T48)),IF(Q48="Impacto",I48,"")),"")</f>
        <v/>
      </c>
      <c r="Y48" s="101" t="str">
        <f>IFERROR(IF(X48="","",IF(X48&lt;=0.2,"Muy Baja",IF(X48&lt;=0.4,"Baja",IF(X48&lt;=0.6,"Media",IF(X48&lt;=0.8,"Alta","Muy Alta"))))),"")</f>
        <v/>
      </c>
      <c r="Z48" s="102" t="str">
        <f>+X48</f>
        <v/>
      </c>
      <c r="AA48" s="101" t="str">
        <f>IFERROR(IF(AB48="","",IF(AB48&lt;=0.2,"Leve",IF(AB48&lt;=0.4,"Menor",IF(AB48&lt;=0.6,"Moderado",IF(AB48&lt;=0.8,"Mayor","Catastrófico"))))),"")</f>
        <v/>
      </c>
      <c r="AB48" s="102" t="str">
        <f>IFERROR(IF(Q48="Impacto",(M48-(+M48*T48)),IF(Q48="Probabilidad",M48,"")),"")</f>
        <v/>
      </c>
      <c r="AC48" s="103"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04"/>
      <c r="AE48" s="81"/>
      <c r="AF48" s="81"/>
      <c r="AG48" s="83"/>
      <c r="AH48" s="83"/>
      <c r="AI48" s="83"/>
      <c r="AJ48" s="81"/>
      <c r="AK48" s="82"/>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69" ht="18" hidden="1" customHeight="1">
      <c r="A49" s="181"/>
      <c r="B49" s="184"/>
      <c r="C49" s="184"/>
      <c r="D49" s="184"/>
      <c r="E49" s="187"/>
      <c r="F49" s="184"/>
      <c r="G49" s="190"/>
      <c r="H49" s="193"/>
      <c r="I49" s="196"/>
      <c r="J49" s="212"/>
      <c r="K49" s="196">
        <f>IF(NOT(ISERROR(MATCH(J49,_xlfn.ANCHORARRAY(E60),0))),I62&amp;"Por favor no seleccionar los criterios de impacto",J49)</f>
        <v>0</v>
      </c>
      <c r="L49" s="193"/>
      <c r="M49" s="196"/>
      <c r="N49" s="215"/>
      <c r="O49" s="72">
        <v>2</v>
      </c>
      <c r="P49" s="109"/>
      <c r="Q49" s="91" t="str">
        <f>IF(OR(R49="Preventivo",R49="Detectivo"),"Probabilidad",IF(R49="Correctivo","Impacto",""))</f>
        <v/>
      </c>
      <c r="R49" s="99"/>
      <c r="S49" s="99"/>
      <c r="T49" s="100" t="str">
        <f t="shared" ref="T49:T53" si="29">IF(AND(R49="Preventivo",S49="Automático"),"50%",IF(AND(R49="Preventivo",S49="Manual"),"40%",IF(AND(R49="Detectivo",S49="Automático"),"40%",IF(AND(R49="Detectivo",S49="Manual"),"30%",IF(AND(R49="Correctivo",S49="Automático"),"35%",IF(AND(R49="Correctivo",S49="Manual"),"25%",""))))))</f>
        <v/>
      </c>
      <c r="U49" s="99"/>
      <c r="V49" s="99"/>
      <c r="W49" s="99"/>
      <c r="X49" s="88" t="str">
        <f>IFERROR(IF(AND(Q48="Probabilidad",Q49="Probabilidad"),(Z48-(+Z48*T49)),IF(Q49="Probabilidad",(I48-(+I48*T49)),IF(Q49="Impacto",Z48,""))),"")</f>
        <v/>
      </c>
      <c r="Y49" s="101" t="str">
        <f t="shared" si="1"/>
        <v/>
      </c>
      <c r="Z49" s="102" t="str">
        <f t="shared" ref="Z49:Z53" si="30">+X49</f>
        <v/>
      </c>
      <c r="AA49" s="101" t="str">
        <f t="shared" si="3"/>
        <v/>
      </c>
      <c r="AB49" s="102" t="str">
        <f>IFERROR(IF(AND(Q48="Impacto",Q49="Impacto"),(AB48-(+AB48*T49)),IF(Q49="Impacto",(M48-(+M48*T49)),IF(Q49="Probabilidad",AB48,""))),"")</f>
        <v/>
      </c>
      <c r="AC49" s="103" t="str">
        <f t="shared" ref="AC49:AC50" si="31">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04"/>
      <c r="AE49" s="81"/>
      <c r="AF49" s="82"/>
      <c r="AG49" s="83"/>
      <c r="AH49" s="83"/>
      <c r="AI49" s="83"/>
      <c r="AJ49" s="81"/>
      <c r="AK49" s="82"/>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row>
    <row r="50" spans="1:69" ht="18" hidden="1" customHeight="1">
      <c r="A50" s="181"/>
      <c r="B50" s="184"/>
      <c r="C50" s="184"/>
      <c r="D50" s="184"/>
      <c r="E50" s="187"/>
      <c r="F50" s="184"/>
      <c r="G50" s="190"/>
      <c r="H50" s="193"/>
      <c r="I50" s="196"/>
      <c r="J50" s="212"/>
      <c r="K50" s="196">
        <f>IF(NOT(ISERROR(MATCH(J50,_xlfn.ANCHORARRAY(E61),0))),I63&amp;"Por favor no seleccionar los criterios de impacto",J50)</f>
        <v>0</v>
      </c>
      <c r="L50" s="193"/>
      <c r="M50" s="196"/>
      <c r="N50" s="215"/>
      <c r="O50" s="72">
        <v>3</v>
      </c>
      <c r="P50" s="110"/>
      <c r="Q50" s="73" t="str">
        <f>IF(OR(R50="Preventivo",R50="Detectivo"),"Probabilidad",IF(R50="Correctivo","Impacto",""))</f>
        <v/>
      </c>
      <c r="R50" s="74"/>
      <c r="S50" s="74"/>
      <c r="T50" s="75" t="str">
        <f t="shared" si="29"/>
        <v/>
      </c>
      <c r="U50" s="74"/>
      <c r="V50" s="74"/>
      <c r="W50" s="74"/>
      <c r="X50" s="76" t="str">
        <f>IFERROR(IF(AND(Q49="Probabilidad",Q50="Probabilidad"),(Z49-(+Z49*T50)),IF(AND(Q49="Impacto",Q50="Probabilidad"),(Z48-(+Z48*T50)),IF(Q50="Impacto",Z49,""))),"")</f>
        <v/>
      </c>
      <c r="Y50" s="77" t="str">
        <f t="shared" si="1"/>
        <v/>
      </c>
      <c r="Z50" s="78" t="str">
        <f t="shared" si="30"/>
        <v/>
      </c>
      <c r="AA50" s="77" t="str">
        <f t="shared" si="3"/>
        <v/>
      </c>
      <c r="AB50" s="78" t="str">
        <f>IFERROR(IF(AND(Q49="Impacto",Q50="Impacto"),(AB49-(+AB49*T50)),IF(AND(Q49="Probabilidad",Q50="Impacto"),(AB48-(+AB48*T50)),IF(Q50="Probabilidad",AB49,""))),"")</f>
        <v/>
      </c>
      <c r="AC50" s="79" t="str">
        <f t="shared" si="31"/>
        <v/>
      </c>
      <c r="AD50" s="80"/>
      <c r="AE50" s="81"/>
      <c r="AF50" s="82"/>
      <c r="AG50" s="83"/>
      <c r="AH50" s="83"/>
      <c r="AI50" s="83"/>
      <c r="AJ50" s="81"/>
      <c r="AK50" s="82"/>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1:69" ht="18" hidden="1" customHeight="1">
      <c r="A51" s="181"/>
      <c r="B51" s="184"/>
      <c r="C51" s="184"/>
      <c r="D51" s="184"/>
      <c r="E51" s="187"/>
      <c r="F51" s="184"/>
      <c r="G51" s="190"/>
      <c r="H51" s="193"/>
      <c r="I51" s="196"/>
      <c r="J51" s="212"/>
      <c r="K51" s="196">
        <f>IF(NOT(ISERROR(MATCH(J51,_xlfn.ANCHORARRAY(E62),0))),I64&amp;"Por favor no seleccionar los criterios de impacto",J51)</f>
        <v>0</v>
      </c>
      <c r="L51" s="193"/>
      <c r="M51" s="196"/>
      <c r="N51" s="215"/>
      <c r="O51" s="72">
        <v>4</v>
      </c>
      <c r="P51" s="109"/>
      <c r="Q51" s="73" t="str">
        <f t="shared" ref="Q51:Q53" si="32">IF(OR(R51="Preventivo",R51="Detectivo"),"Probabilidad",IF(R51="Correctivo","Impacto",""))</f>
        <v/>
      </c>
      <c r="R51" s="74"/>
      <c r="S51" s="74"/>
      <c r="T51" s="75" t="str">
        <f t="shared" si="29"/>
        <v/>
      </c>
      <c r="U51" s="74"/>
      <c r="V51" s="74"/>
      <c r="W51" s="74"/>
      <c r="X51" s="76" t="str">
        <f t="shared" ref="X51:X53" si="33">IFERROR(IF(AND(Q50="Probabilidad",Q51="Probabilidad"),(Z50-(+Z50*T51)),IF(AND(Q50="Impacto",Q51="Probabilidad"),(Z49-(+Z49*T51)),IF(Q51="Impacto",Z50,""))),"")</f>
        <v/>
      </c>
      <c r="Y51" s="77" t="str">
        <f t="shared" si="1"/>
        <v/>
      </c>
      <c r="Z51" s="78" t="str">
        <f t="shared" si="30"/>
        <v/>
      </c>
      <c r="AA51" s="77" t="str">
        <f t="shared" si="3"/>
        <v/>
      </c>
      <c r="AB51" s="78" t="str">
        <f t="shared" ref="AB51:AB53" si="34">IFERROR(IF(AND(Q50="Impacto",Q51="Impacto"),(AB50-(+AB50*T51)),IF(AND(Q50="Probabilidad",Q51="Impacto"),(AB49-(+AB49*T51)),IF(Q51="Probabilidad",AB50,""))),"")</f>
        <v/>
      </c>
      <c r="AC51" s="7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80"/>
      <c r="AE51" s="81"/>
      <c r="AF51" s="82"/>
      <c r="AG51" s="83"/>
      <c r="AH51" s="83"/>
      <c r="AI51" s="83"/>
      <c r="AJ51" s="81"/>
      <c r="AK51" s="82"/>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row>
    <row r="52" spans="1:69" ht="18" hidden="1" customHeight="1">
      <c r="A52" s="181"/>
      <c r="B52" s="184"/>
      <c r="C52" s="184"/>
      <c r="D52" s="184"/>
      <c r="E52" s="187"/>
      <c r="F52" s="184"/>
      <c r="G52" s="190"/>
      <c r="H52" s="193"/>
      <c r="I52" s="196"/>
      <c r="J52" s="212"/>
      <c r="K52" s="196">
        <f>IF(NOT(ISERROR(MATCH(J52,_xlfn.ANCHORARRAY(E63),0))),I65&amp;"Por favor no seleccionar los criterios de impacto",J52)</f>
        <v>0</v>
      </c>
      <c r="L52" s="193"/>
      <c r="M52" s="196"/>
      <c r="N52" s="215"/>
      <c r="O52" s="72">
        <v>5</v>
      </c>
      <c r="P52" s="109"/>
      <c r="Q52" s="73" t="str">
        <f t="shared" si="32"/>
        <v/>
      </c>
      <c r="R52" s="74"/>
      <c r="S52" s="74"/>
      <c r="T52" s="75" t="str">
        <f t="shared" si="29"/>
        <v/>
      </c>
      <c r="U52" s="74"/>
      <c r="V52" s="74"/>
      <c r="W52" s="74"/>
      <c r="X52" s="76" t="str">
        <f t="shared" si="33"/>
        <v/>
      </c>
      <c r="Y52" s="77" t="str">
        <f t="shared" si="1"/>
        <v/>
      </c>
      <c r="Z52" s="78" t="str">
        <f t="shared" si="30"/>
        <v/>
      </c>
      <c r="AA52" s="77" t="str">
        <f t="shared" si="3"/>
        <v/>
      </c>
      <c r="AB52" s="78" t="str">
        <f t="shared" si="34"/>
        <v/>
      </c>
      <c r="AC52" s="79" t="str">
        <f t="shared" ref="AC52:AC53" si="35">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80"/>
      <c r="AE52" s="81"/>
      <c r="AF52" s="82"/>
      <c r="AG52" s="83"/>
      <c r="AH52" s="83"/>
      <c r="AI52" s="83"/>
      <c r="AJ52" s="81"/>
      <c r="AK52" s="82"/>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row>
    <row r="53" spans="1:69" ht="18" hidden="1" customHeight="1">
      <c r="A53" s="182"/>
      <c r="B53" s="185"/>
      <c r="C53" s="185"/>
      <c r="D53" s="185"/>
      <c r="E53" s="188"/>
      <c r="F53" s="185"/>
      <c r="G53" s="191"/>
      <c r="H53" s="194"/>
      <c r="I53" s="197"/>
      <c r="J53" s="213"/>
      <c r="K53" s="197">
        <f>IF(NOT(ISERROR(MATCH(J53,_xlfn.ANCHORARRAY(E64),0))),I66&amp;"Por favor no seleccionar los criterios de impacto",J53)</f>
        <v>0</v>
      </c>
      <c r="L53" s="194"/>
      <c r="M53" s="197"/>
      <c r="N53" s="216"/>
      <c r="O53" s="72">
        <v>6</v>
      </c>
      <c r="P53" s="109"/>
      <c r="Q53" s="73" t="str">
        <f t="shared" si="32"/>
        <v/>
      </c>
      <c r="R53" s="74"/>
      <c r="S53" s="74"/>
      <c r="T53" s="75" t="str">
        <f t="shared" si="29"/>
        <v/>
      </c>
      <c r="U53" s="74"/>
      <c r="V53" s="74"/>
      <c r="W53" s="74"/>
      <c r="X53" s="76" t="str">
        <f t="shared" si="33"/>
        <v/>
      </c>
      <c r="Y53" s="77" t="str">
        <f t="shared" si="1"/>
        <v/>
      </c>
      <c r="Z53" s="78" t="str">
        <f t="shared" si="30"/>
        <v/>
      </c>
      <c r="AA53" s="77" t="str">
        <f t="shared" si="3"/>
        <v/>
      </c>
      <c r="AB53" s="78" t="str">
        <f t="shared" si="34"/>
        <v/>
      </c>
      <c r="AC53" s="79" t="str">
        <f t="shared" si="35"/>
        <v/>
      </c>
      <c r="AD53" s="80"/>
      <c r="AE53" s="81"/>
      <c r="AF53" s="82"/>
      <c r="AG53" s="83"/>
      <c r="AH53" s="83"/>
      <c r="AI53" s="83"/>
      <c r="AJ53" s="81"/>
      <c r="AK53" s="82"/>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ht="18" hidden="1" customHeight="1">
      <c r="A54" s="180">
        <v>8</v>
      </c>
      <c r="B54" s="183"/>
      <c r="C54" s="183"/>
      <c r="D54" s="183"/>
      <c r="E54" s="186"/>
      <c r="F54" s="183"/>
      <c r="G54" s="189"/>
      <c r="H54" s="192" t="str">
        <f>IF(G54&lt;=0,"",IF(G54&lt;=2,"Muy Baja",IF(G54&lt;=24,"Baja",IF(G54&lt;=500,"Media",IF(G54&lt;=5000,"Alta","Muy Alta")))))</f>
        <v/>
      </c>
      <c r="I54" s="195" t="str">
        <f>IF(H54="","",IF(H54="Muy Baja",0.2,IF(H54="Baja",0.4,IF(H54="Media",0.6,IF(H54="Alta",0.8,IF(H54="Muy Alta",1,))))))</f>
        <v/>
      </c>
      <c r="J54" s="211"/>
      <c r="K54" s="195">
        <f>IF(NOT(ISERROR(MATCH(J54,'Tabla Impacto'!$B$225:$B$227,0))),'Tabla Impacto'!$G$227&amp;"Por favor no seleccionar los criterios de impacto(Afectación Económica o presupuestal y Pérdida Reputacional)",J54)</f>
        <v>0</v>
      </c>
      <c r="L54" s="192" t="str">
        <f>IF(OR(K54='Tabla Impacto'!$C$15,K54='Tabla Impacto'!$E$15),"Leve",IF(OR(K54='Tabla Impacto'!$C$16,K54='Tabla Impacto'!$E$16),"Menor",IF(OR(K54='Tabla Impacto'!$C$17,K54='Tabla Impacto'!$E$17),"Moderado",IF(OR(K54='Tabla Impacto'!$C$18,K54='Tabla Impacto'!$E$18),"Mayor",IF(OR(K54='Tabla Impacto'!$C$19,K54='Tabla Impacto'!$E$19),"Catastrófico","")))))</f>
        <v/>
      </c>
      <c r="M54" s="195" t="str">
        <f>IF(L54="","",IF(L54="Leve",0.2,IF(L54="Menor",0.4,IF(L54="Moderado",0.6,IF(L54="Mayor",0.8,IF(L54="Catastrófico",1,))))))</f>
        <v/>
      </c>
      <c r="N54" s="214"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72">
        <v>1</v>
      </c>
      <c r="P54" s="109"/>
      <c r="Q54" s="91"/>
      <c r="R54" s="99"/>
      <c r="S54" s="99"/>
      <c r="T54" s="100" t="str">
        <f>IF(AND(R54="Preventivo",S54="Automático"),"50%",IF(AND(R54="Preventivo",S54="Manual"),"40%",IF(AND(R54="Detectivo",S54="Automático"),"40%",IF(AND(R54="Detectivo",S54="Manual"),"30%",IF(AND(R54="Correctivo",S54="Automático"),"35%",IF(AND(R54="Correctivo",S54="Manual"),"25%",""))))))</f>
        <v/>
      </c>
      <c r="U54" s="99"/>
      <c r="V54" s="99"/>
      <c r="W54" s="99"/>
      <c r="X54" s="88" t="str">
        <f>IFERROR(IF(Q54="Probabilidad",(I54-(+I54*T54)),IF(Q54="Impacto",I54,"")),"")</f>
        <v/>
      </c>
      <c r="Y54" s="101" t="str">
        <f>IFERROR(IF(X54="","",IF(X54&lt;=0.2,"Muy Baja",IF(X54&lt;=0.4,"Baja",IF(X54&lt;=0.6,"Media",IF(X54&lt;=0.8,"Alta","Muy Alta"))))),"")</f>
        <v/>
      </c>
      <c r="Z54" s="102" t="str">
        <f>+X54</f>
        <v/>
      </c>
      <c r="AA54" s="101" t="str">
        <f>IFERROR(IF(AB54="","",IF(AB54&lt;=0.2,"Leve",IF(AB54&lt;=0.4,"Menor",IF(AB54&lt;=0.6,"Moderado",IF(AB54&lt;=0.8,"Mayor","Catastrófico"))))),"")</f>
        <v/>
      </c>
      <c r="AB54" s="102" t="str">
        <f>IFERROR(IF(Q54="Impacto",(M54-(+M54*T54)),IF(Q54="Probabilidad",M54,"")),"")</f>
        <v/>
      </c>
      <c r="AC54" s="103"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04"/>
      <c r="AE54" s="81"/>
      <c r="AF54" s="81"/>
      <c r="AG54" s="83"/>
      <c r="AH54" s="83"/>
      <c r="AI54" s="83"/>
      <c r="AJ54" s="81"/>
      <c r="AK54" s="82"/>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ht="18" hidden="1" customHeight="1">
      <c r="A55" s="181"/>
      <c r="B55" s="184"/>
      <c r="C55" s="184"/>
      <c r="D55" s="184"/>
      <c r="E55" s="187"/>
      <c r="F55" s="184"/>
      <c r="G55" s="190"/>
      <c r="H55" s="193"/>
      <c r="I55" s="196"/>
      <c r="J55" s="212"/>
      <c r="K55" s="196">
        <f>IF(NOT(ISERROR(MATCH(J55,_xlfn.ANCHORARRAY(E66),0))),I68&amp;"Por favor no seleccionar los criterios de impacto",J55)</f>
        <v>0</v>
      </c>
      <c r="L55" s="193"/>
      <c r="M55" s="196"/>
      <c r="N55" s="215"/>
      <c r="O55" s="72">
        <v>2</v>
      </c>
      <c r="P55" s="109"/>
      <c r="Q55" s="73" t="str">
        <f>IF(OR(R55="Preventivo",R55="Detectivo"),"Probabilidad",IF(R55="Correctivo","Impacto",""))</f>
        <v/>
      </c>
      <c r="R55" s="74"/>
      <c r="S55" s="74"/>
      <c r="T55" s="75" t="str">
        <f t="shared" ref="T55:T59" si="36">IF(AND(R55="Preventivo",S55="Automático"),"50%",IF(AND(R55="Preventivo",S55="Manual"),"40%",IF(AND(R55="Detectivo",S55="Automático"),"40%",IF(AND(R55="Detectivo",S55="Manual"),"30%",IF(AND(R55="Correctivo",S55="Automático"),"35%",IF(AND(R55="Correctivo",S55="Manual"),"25%",""))))))</f>
        <v/>
      </c>
      <c r="U55" s="74"/>
      <c r="V55" s="74"/>
      <c r="W55" s="74"/>
      <c r="X55" s="76" t="str">
        <f>IFERROR(IF(AND(Q54="Probabilidad",Q55="Probabilidad"),(Z54-(+Z54*T55)),IF(Q55="Probabilidad",(I54-(+I54*T55)),IF(Q55="Impacto",Z54,""))),"")</f>
        <v/>
      </c>
      <c r="Y55" s="77" t="str">
        <f t="shared" si="1"/>
        <v/>
      </c>
      <c r="Z55" s="78" t="str">
        <f t="shared" ref="Z55:Z59" si="37">+X55</f>
        <v/>
      </c>
      <c r="AA55" s="77" t="str">
        <f t="shared" si="3"/>
        <v/>
      </c>
      <c r="AB55" s="78" t="str">
        <f>IFERROR(IF(AND(Q54="Impacto",Q55="Impacto"),(AB54-(+AB54*T55)),IF(Q55="Impacto",(M54-(+M54*T55)),IF(Q55="Probabilidad",AB54,""))),"")</f>
        <v/>
      </c>
      <c r="AC55" s="79" t="str">
        <f t="shared" ref="AC55:AC56" si="38">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80"/>
      <c r="AE55" s="81"/>
      <c r="AF55" s="82"/>
      <c r="AG55" s="83"/>
      <c r="AH55" s="83"/>
      <c r="AI55" s="83"/>
      <c r="AJ55" s="81"/>
      <c r="AK55" s="82"/>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ht="18" hidden="1" customHeight="1">
      <c r="A56" s="181"/>
      <c r="B56" s="184"/>
      <c r="C56" s="184"/>
      <c r="D56" s="184"/>
      <c r="E56" s="187"/>
      <c r="F56" s="184"/>
      <c r="G56" s="190"/>
      <c r="H56" s="193"/>
      <c r="I56" s="196"/>
      <c r="J56" s="212"/>
      <c r="K56" s="196">
        <f>IF(NOT(ISERROR(MATCH(J56,_xlfn.ANCHORARRAY(E67),0))),I69&amp;"Por favor no seleccionar los criterios de impacto",J56)</f>
        <v>0</v>
      </c>
      <c r="L56" s="193"/>
      <c r="M56" s="196"/>
      <c r="N56" s="215"/>
      <c r="O56" s="72">
        <v>3</v>
      </c>
      <c r="P56" s="110"/>
      <c r="Q56" s="73" t="str">
        <f>IF(OR(R56="Preventivo",R56="Detectivo"),"Probabilidad",IF(R56="Correctivo","Impacto",""))</f>
        <v/>
      </c>
      <c r="R56" s="74"/>
      <c r="S56" s="74"/>
      <c r="T56" s="75" t="str">
        <f t="shared" si="36"/>
        <v/>
      </c>
      <c r="U56" s="74"/>
      <c r="V56" s="74"/>
      <c r="W56" s="74"/>
      <c r="X56" s="76" t="str">
        <f>IFERROR(IF(AND(Q55="Probabilidad",Q56="Probabilidad"),(Z55-(+Z55*T56)),IF(AND(Q55="Impacto",Q56="Probabilidad"),(Z54-(+Z54*T56)),IF(Q56="Impacto",Z55,""))),"")</f>
        <v/>
      </c>
      <c r="Y56" s="77" t="str">
        <f t="shared" si="1"/>
        <v/>
      </c>
      <c r="Z56" s="78" t="str">
        <f t="shared" si="37"/>
        <v/>
      </c>
      <c r="AA56" s="77" t="str">
        <f t="shared" si="3"/>
        <v/>
      </c>
      <c r="AB56" s="78" t="str">
        <f>IFERROR(IF(AND(Q55="Impacto",Q56="Impacto"),(AB55-(+AB55*T56)),IF(AND(Q55="Probabilidad",Q56="Impacto"),(AB54-(+AB54*T56)),IF(Q56="Probabilidad",AB55,""))),"")</f>
        <v/>
      </c>
      <c r="AC56" s="79" t="str">
        <f t="shared" si="38"/>
        <v/>
      </c>
      <c r="AD56" s="80"/>
      <c r="AE56" s="81"/>
      <c r="AF56" s="82"/>
      <c r="AG56" s="83"/>
      <c r="AH56" s="83"/>
      <c r="AI56" s="83"/>
      <c r="AJ56" s="81"/>
      <c r="AK56" s="82"/>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hidden="1" customHeight="1">
      <c r="A57" s="181"/>
      <c r="B57" s="184"/>
      <c r="C57" s="184"/>
      <c r="D57" s="184"/>
      <c r="E57" s="187"/>
      <c r="F57" s="184"/>
      <c r="G57" s="190"/>
      <c r="H57" s="193"/>
      <c r="I57" s="196"/>
      <c r="J57" s="212"/>
      <c r="K57" s="196">
        <f>IF(NOT(ISERROR(MATCH(J57,_xlfn.ANCHORARRAY(E68),0))),I70&amp;"Por favor no seleccionar los criterios de impacto",J57)</f>
        <v>0</v>
      </c>
      <c r="L57" s="193"/>
      <c r="M57" s="196"/>
      <c r="N57" s="215"/>
      <c r="O57" s="72">
        <v>4</v>
      </c>
      <c r="P57" s="109"/>
      <c r="Q57" s="73" t="str">
        <f t="shared" ref="Q57:Q59" si="39">IF(OR(R57="Preventivo",R57="Detectivo"),"Probabilidad",IF(R57="Correctivo","Impacto",""))</f>
        <v/>
      </c>
      <c r="R57" s="74"/>
      <c r="S57" s="74"/>
      <c r="T57" s="75" t="str">
        <f t="shared" si="36"/>
        <v/>
      </c>
      <c r="U57" s="74"/>
      <c r="V57" s="74"/>
      <c r="W57" s="74"/>
      <c r="X57" s="76" t="str">
        <f t="shared" ref="X57:X59" si="40">IFERROR(IF(AND(Q56="Probabilidad",Q57="Probabilidad"),(Z56-(+Z56*T57)),IF(AND(Q56="Impacto",Q57="Probabilidad"),(Z55-(+Z55*T57)),IF(Q57="Impacto",Z56,""))),"")</f>
        <v/>
      </c>
      <c r="Y57" s="77" t="str">
        <f t="shared" si="1"/>
        <v/>
      </c>
      <c r="Z57" s="78" t="str">
        <f t="shared" si="37"/>
        <v/>
      </c>
      <c r="AA57" s="77" t="str">
        <f t="shared" si="3"/>
        <v/>
      </c>
      <c r="AB57" s="78" t="str">
        <f t="shared" ref="AB57:AB59" si="41">IFERROR(IF(AND(Q56="Impacto",Q57="Impacto"),(AB56-(+AB56*T57)),IF(AND(Q56="Probabilidad",Q57="Impacto"),(AB55-(+AB55*T57)),IF(Q57="Probabilidad",AB56,""))),"")</f>
        <v/>
      </c>
      <c r="AC57" s="79"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80"/>
      <c r="AE57" s="81"/>
      <c r="AF57" s="82"/>
      <c r="AG57" s="83"/>
      <c r="AH57" s="83"/>
      <c r="AI57" s="83"/>
      <c r="AJ57" s="81"/>
      <c r="AK57" s="82"/>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18" hidden="1" customHeight="1">
      <c r="A58" s="181"/>
      <c r="B58" s="184"/>
      <c r="C58" s="184"/>
      <c r="D58" s="184"/>
      <c r="E58" s="187"/>
      <c r="F58" s="184"/>
      <c r="G58" s="190"/>
      <c r="H58" s="193"/>
      <c r="I58" s="196"/>
      <c r="J58" s="212"/>
      <c r="K58" s="196">
        <f>IF(NOT(ISERROR(MATCH(J58,_xlfn.ANCHORARRAY(E69),0))),I71&amp;"Por favor no seleccionar los criterios de impacto",J58)</f>
        <v>0</v>
      </c>
      <c r="L58" s="193"/>
      <c r="M58" s="196"/>
      <c r="N58" s="215"/>
      <c r="O58" s="72">
        <v>5</v>
      </c>
      <c r="P58" s="109"/>
      <c r="Q58" s="73" t="str">
        <f t="shared" si="39"/>
        <v/>
      </c>
      <c r="R58" s="74"/>
      <c r="S58" s="74"/>
      <c r="T58" s="75" t="str">
        <f t="shared" si="36"/>
        <v/>
      </c>
      <c r="U58" s="74"/>
      <c r="V58" s="74"/>
      <c r="W58" s="74"/>
      <c r="X58" s="76" t="str">
        <f t="shared" si="40"/>
        <v/>
      </c>
      <c r="Y58" s="77" t="str">
        <f t="shared" si="1"/>
        <v/>
      </c>
      <c r="Z58" s="78" t="str">
        <f t="shared" si="37"/>
        <v/>
      </c>
      <c r="AA58" s="77" t="str">
        <f t="shared" si="3"/>
        <v/>
      </c>
      <c r="AB58" s="78" t="str">
        <f t="shared" si="41"/>
        <v/>
      </c>
      <c r="AC58" s="79" t="str">
        <f t="shared" ref="AC58:AC59" si="42">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80"/>
      <c r="AE58" s="81"/>
      <c r="AF58" s="82"/>
      <c r="AG58" s="83"/>
      <c r="AH58" s="83"/>
      <c r="AI58" s="83"/>
      <c r="AJ58" s="81"/>
      <c r="AK58" s="82"/>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hidden="1" customHeight="1">
      <c r="A59" s="182"/>
      <c r="B59" s="185"/>
      <c r="C59" s="185"/>
      <c r="D59" s="185"/>
      <c r="E59" s="188"/>
      <c r="F59" s="185"/>
      <c r="G59" s="191"/>
      <c r="H59" s="194"/>
      <c r="I59" s="197"/>
      <c r="J59" s="213"/>
      <c r="K59" s="197">
        <f>IF(NOT(ISERROR(MATCH(J59,_xlfn.ANCHORARRAY(E70),0))),I72&amp;"Por favor no seleccionar los criterios de impacto",J59)</f>
        <v>0</v>
      </c>
      <c r="L59" s="194"/>
      <c r="M59" s="197"/>
      <c r="N59" s="216"/>
      <c r="O59" s="72">
        <v>6</v>
      </c>
      <c r="P59" s="109"/>
      <c r="Q59" s="73" t="str">
        <f t="shared" si="39"/>
        <v/>
      </c>
      <c r="R59" s="74"/>
      <c r="S59" s="74"/>
      <c r="T59" s="75" t="str">
        <f t="shared" si="36"/>
        <v/>
      </c>
      <c r="U59" s="74"/>
      <c r="V59" s="74"/>
      <c r="W59" s="74"/>
      <c r="X59" s="76" t="str">
        <f t="shared" si="40"/>
        <v/>
      </c>
      <c r="Y59" s="77" t="str">
        <f t="shared" si="1"/>
        <v/>
      </c>
      <c r="Z59" s="78" t="str">
        <f t="shared" si="37"/>
        <v/>
      </c>
      <c r="AA59" s="77" t="str">
        <f t="shared" si="3"/>
        <v/>
      </c>
      <c r="AB59" s="78" t="str">
        <f t="shared" si="41"/>
        <v/>
      </c>
      <c r="AC59" s="79" t="str">
        <f t="shared" si="42"/>
        <v/>
      </c>
      <c r="AD59" s="80"/>
      <c r="AE59" s="81"/>
      <c r="AF59" s="82"/>
      <c r="AG59" s="83"/>
      <c r="AH59" s="83"/>
      <c r="AI59" s="83"/>
      <c r="AJ59" s="81"/>
      <c r="AK59" s="82"/>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18" hidden="1" customHeight="1">
      <c r="A60" s="180">
        <v>9</v>
      </c>
      <c r="B60" s="183"/>
      <c r="C60" s="183"/>
      <c r="D60" s="183"/>
      <c r="E60" s="186"/>
      <c r="F60" s="183"/>
      <c r="G60" s="189"/>
      <c r="H60" s="192" t="str">
        <f>IF(G60&lt;=0,"",IF(G60&lt;=2,"Muy Baja",IF(G60&lt;=24,"Baja",IF(G60&lt;=500,"Media",IF(G60&lt;=5000,"Alta","Muy Alta")))))</f>
        <v/>
      </c>
      <c r="I60" s="195" t="str">
        <f>IF(H60="","",IF(H60="Muy Baja",0.2,IF(H60="Baja",0.4,IF(H60="Media",0.6,IF(H60="Alta",0.8,IF(H60="Muy Alta",1,))))))</f>
        <v/>
      </c>
      <c r="J60" s="211"/>
      <c r="K60" s="195">
        <f>IF(NOT(ISERROR(MATCH(J60,'Tabla Impacto'!$B$225:$B$227,0))),'Tabla Impacto'!$G$227&amp;"Por favor no seleccionar los criterios de impacto(Afectación Económica o presupuestal y Pérdida Reputacional)",J60)</f>
        <v>0</v>
      </c>
      <c r="L60" s="192" t="str">
        <f>IF(OR(K60='Tabla Impacto'!$C$15,K60='Tabla Impacto'!$E$15),"Leve",IF(OR(K60='Tabla Impacto'!$C$16,K60='Tabla Impacto'!$E$16),"Menor",IF(OR(K60='Tabla Impacto'!$C$17,K60='Tabla Impacto'!$E$17),"Moderado",IF(OR(K60='Tabla Impacto'!$C$18,K60='Tabla Impacto'!$E$18),"Mayor",IF(OR(K60='Tabla Impacto'!$C$19,K60='Tabla Impacto'!$E$19),"Catastrófico","")))))</f>
        <v/>
      </c>
      <c r="M60" s="195" t="str">
        <f>IF(L60="","",IF(L60="Leve",0.2,IF(L60="Menor",0.4,IF(L60="Moderado",0.6,IF(L60="Mayor",0.8,IF(L60="Catastrófico",1,))))))</f>
        <v/>
      </c>
      <c r="N60" s="214"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72">
        <v>1</v>
      </c>
      <c r="P60" s="109"/>
      <c r="Q60" s="91"/>
      <c r="R60" s="99"/>
      <c r="S60" s="99"/>
      <c r="T60" s="100" t="str">
        <f>IF(AND(R60="Preventivo",S60="Automático"),"50%",IF(AND(R60="Preventivo",S60="Manual"),"40%",IF(AND(R60="Detectivo",S60="Automático"),"40%",IF(AND(R60="Detectivo",S60="Manual"),"30%",IF(AND(R60="Correctivo",S60="Automático"),"35%",IF(AND(R60="Correctivo",S60="Manual"),"25%",""))))))</f>
        <v/>
      </c>
      <c r="U60" s="99"/>
      <c r="V60" s="99"/>
      <c r="W60" s="99"/>
      <c r="X60" s="88" t="str">
        <f>IFERROR(IF(Q60="Probabilidad",(I60-(+I60*T60)),IF(Q60="Impacto",I60,"")),"")</f>
        <v/>
      </c>
      <c r="Y60" s="101" t="str">
        <f>IFERROR(IF(X60="","",IF(X60&lt;=0.2,"Muy Baja",IF(X60&lt;=0.4,"Baja",IF(X60&lt;=0.6,"Media",IF(X60&lt;=0.8,"Alta","Muy Alta"))))),"")</f>
        <v/>
      </c>
      <c r="Z60" s="102" t="str">
        <f>+X60</f>
        <v/>
      </c>
      <c r="AA60" s="101" t="str">
        <f>IFERROR(IF(AB60="","",IF(AB60&lt;=0.2,"Leve",IF(AB60&lt;=0.4,"Menor",IF(AB60&lt;=0.6,"Moderado",IF(AB60&lt;=0.8,"Mayor","Catastrófico"))))),"")</f>
        <v/>
      </c>
      <c r="AB60" s="102" t="str">
        <f>IFERROR(IF(Q60="Impacto",(M60-(+M60*T60)),IF(Q60="Probabilidad",M60,"")),"")</f>
        <v/>
      </c>
      <c r="AC60" s="103"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04"/>
      <c r="AE60" s="81"/>
      <c r="AF60" s="81"/>
      <c r="AG60" s="83"/>
      <c r="AH60" s="83"/>
      <c r="AI60" s="83"/>
      <c r="AJ60" s="81"/>
      <c r="AK60" s="82"/>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hidden="1" customHeight="1">
      <c r="A61" s="181"/>
      <c r="B61" s="184"/>
      <c r="C61" s="184"/>
      <c r="D61" s="184"/>
      <c r="E61" s="187"/>
      <c r="F61" s="184"/>
      <c r="G61" s="190"/>
      <c r="H61" s="193"/>
      <c r="I61" s="196"/>
      <c r="J61" s="212"/>
      <c r="K61" s="196">
        <f>IF(NOT(ISERROR(MATCH(J61,_xlfn.ANCHORARRAY(E72),0))),I74&amp;"Por favor no seleccionar los criterios de impacto",J61)</f>
        <v>0</v>
      </c>
      <c r="L61" s="193"/>
      <c r="M61" s="196"/>
      <c r="N61" s="215"/>
      <c r="O61" s="72">
        <v>2</v>
      </c>
      <c r="P61" s="109"/>
      <c r="Q61" s="73" t="str">
        <f>IF(OR(R61="Preventivo",R61="Detectivo"),"Probabilidad",IF(R61="Correctivo","Impacto",""))</f>
        <v/>
      </c>
      <c r="R61" s="74"/>
      <c r="S61" s="74"/>
      <c r="T61" s="75" t="str">
        <f t="shared" ref="T61:T65" si="43">IF(AND(R61="Preventivo",S61="Automático"),"50%",IF(AND(R61="Preventivo",S61="Manual"),"40%",IF(AND(R61="Detectivo",S61="Automático"),"40%",IF(AND(R61="Detectivo",S61="Manual"),"30%",IF(AND(R61="Correctivo",S61="Automático"),"35%",IF(AND(R61="Correctivo",S61="Manual"),"25%",""))))))</f>
        <v/>
      </c>
      <c r="U61" s="74"/>
      <c r="V61" s="74"/>
      <c r="W61" s="74"/>
      <c r="X61" s="76" t="str">
        <f>IFERROR(IF(AND(Q60="Probabilidad",Q61="Probabilidad"),(Z60-(+Z60*T61)),IF(Q61="Probabilidad",(I60-(+I60*T61)),IF(Q61="Impacto",Z60,""))),"")</f>
        <v/>
      </c>
      <c r="Y61" s="77" t="str">
        <f t="shared" si="1"/>
        <v/>
      </c>
      <c r="Z61" s="78" t="str">
        <f t="shared" ref="Z61:Z65" si="44">+X61</f>
        <v/>
      </c>
      <c r="AA61" s="77" t="str">
        <f t="shared" si="3"/>
        <v/>
      </c>
      <c r="AB61" s="78" t="str">
        <f>IFERROR(IF(AND(Q60="Impacto",Q61="Impacto"),(AB60-(+AB60*T61)),IF(Q61="Impacto",(M60-(+M60*T61)),IF(Q61="Probabilidad",AB60,""))),"")</f>
        <v/>
      </c>
      <c r="AC61" s="79" t="str">
        <f t="shared" ref="AC61:AC62" si="45">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80"/>
      <c r="AE61" s="81"/>
      <c r="AF61" s="82"/>
      <c r="AG61" s="83"/>
      <c r="AH61" s="83"/>
      <c r="AI61" s="83"/>
      <c r="AJ61" s="81"/>
      <c r="AK61" s="82"/>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hidden="1" customHeight="1">
      <c r="A62" s="181"/>
      <c r="B62" s="184"/>
      <c r="C62" s="184"/>
      <c r="D62" s="184"/>
      <c r="E62" s="187"/>
      <c r="F62" s="184"/>
      <c r="G62" s="190"/>
      <c r="H62" s="193"/>
      <c r="I62" s="196"/>
      <c r="J62" s="212"/>
      <c r="K62" s="196">
        <f>IF(NOT(ISERROR(MATCH(J62,_xlfn.ANCHORARRAY(E73),0))),I75&amp;"Por favor no seleccionar los criterios de impacto",J62)</f>
        <v>0</v>
      </c>
      <c r="L62" s="193"/>
      <c r="M62" s="196"/>
      <c r="N62" s="215"/>
      <c r="O62" s="72">
        <v>3</v>
      </c>
      <c r="P62" s="110"/>
      <c r="Q62" s="73" t="str">
        <f>IF(OR(R62="Preventivo",R62="Detectivo"),"Probabilidad",IF(R62="Correctivo","Impacto",""))</f>
        <v/>
      </c>
      <c r="R62" s="74"/>
      <c r="S62" s="74"/>
      <c r="T62" s="75" t="str">
        <f t="shared" si="43"/>
        <v/>
      </c>
      <c r="U62" s="74"/>
      <c r="V62" s="74"/>
      <c r="W62" s="74"/>
      <c r="X62" s="76" t="str">
        <f>IFERROR(IF(AND(Q61="Probabilidad",Q62="Probabilidad"),(Z61-(+Z61*T62)),IF(AND(Q61="Impacto",Q62="Probabilidad"),(Z60-(+Z60*T62)),IF(Q62="Impacto",Z61,""))),"")</f>
        <v/>
      </c>
      <c r="Y62" s="77" t="str">
        <f t="shared" si="1"/>
        <v/>
      </c>
      <c r="Z62" s="78" t="str">
        <f t="shared" si="44"/>
        <v/>
      </c>
      <c r="AA62" s="77" t="str">
        <f t="shared" si="3"/>
        <v/>
      </c>
      <c r="AB62" s="78" t="str">
        <f>IFERROR(IF(AND(Q61="Impacto",Q62="Impacto"),(AB61-(+AB61*T62)),IF(AND(Q61="Probabilidad",Q62="Impacto"),(AB60-(+AB60*T62)),IF(Q62="Probabilidad",AB61,""))),"")</f>
        <v/>
      </c>
      <c r="AC62" s="79" t="str">
        <f t="shared" si="45"/>
        <v/>
      </c>
      <c r="AD62" s="80"/>
      <c r="AE62" s="81"/>
      <c r="AF62" s="82"/>
      <c r="AG62" s="83"/>
      <c r="AH62" s="83"/>
      <c r="AI62" s="83"/>
      <c r="AJ62" s="81"/>
      <c r="AK62" s="82"/>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c r="A63" s="181"/>
      <c r="B63" s="184"/>
      <c r="C63" s="184"/>
      <c r="D63" s="184"/>
      <c r="E63" s="187"/>
      <c r="F63" s="184"/>
      <c r="G63" s="190"/>
      <c r="H63" s="193"/>
      <c r="I63" s="196"/>
      <c r="J63" s="212"/>
      <c r="K63" s="196">
        <f>IF(NOT(ISERROR(MATCH(J63,_xlfn.ANCHORARRAY(E74),0))),I76&amp;"Por favor no seleccionar los criterios de impacto",J63)</f>
        <v>0</v>
      </c>
      <c r="L63" s="193"/>
      <c r="M63" s="196"/>
      <c r="N63" s="215"/>
      <c r="O63" s="72">
        <v>4</v>
      </c>
      <c r="P63" s="109"/>
      <c r="Q63" s="73" t="str">
        <f t="shared" ref="Q63:Q65" si="46">IF(OR(R63="Preventivo",R63="Detectivo"),"Probabilidad",IF(R63="Correctivo","Impacto",""))</f>
        <v/>
      </c>
      <c r="R63" s="74"/>
      <c r="S63" s="74"/>
      <c r="T63" s="75" t="str">
        <f t="shared" si="43"/>
        <v/>
      </c>
      <c r="U63" s="74"/>
      <c r="V63" s="74"/>
      <c r="W63" s="74"/>
      <c r="X63" s="76" t="str">
        <f t="shared" ref="X63:X64" si="47">IFERROR(IF(AND(Q62="Probabilidad",Q63="Probabilidad"),(Z62-(+Z62*T63)),IF(AND(Q62="Impacto",Q63="Probabilidad"),(Z61-(+Z61*T63)),IF(Q63="Impacto",Z62,""))),"")</f>
        <v/>
      </c>
      <c r="Y63" s="77" t="str">
        <f t="shared" si="1"/>
        <v/>
      </c>
      <c r="Z63" s="78" t="str">
        <f t="shared" si="44"/>
        <v/>
      </c>
      <c r="AA63" s="77" t="str">
        <f t="shared" si="3"/>
        <v/>
      </c>
      <c r="AB63" s="78" t="str">
        <f t="shared" ref="AB63:AB64" si="48">IFERROR(IF(AND(Q62="Impacto",Q63="Impacto"),(AB62-(+AB62*T63)),IF(AND(Q62="Probabilidad",Q63="Impacto"),(AB61-(+AB61*T63)),IF(Q63="Probabilidad",AB62,""))),"")</f>
        <v/>
      </c>
      <c r="AC63" s="79"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80"/>
      <c r="AE63" s="81"/>
      <c r="AF63" s="82"/>
      <c r="AG63" s="83"/>
      <c r="AH63" s="83"/>
      <c r="AI63" s="83"/>
      <c r="AJ63" s="81"/>
      <c r="AK63" s="82"/>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c r="A64" s="181"/>
      <c r="B64" s="184"/>
      <c r="C64" s="184"/>
      <c r="D64" s="184"/>
      <c r="E64" s="187"/>
      <c r="F64" s="184"/>
      <c r="G64" s="190"/>
      <c r="H64" s="193"/>
      <c r="I64" s="196"/>
      <c r="J64" s="212"/>
      <c r="K64" s="196">
        <f>IF(NOT(ISERROR(MATCH(J64,_xlfn.ANCHORARRAY(E75),0))),I77&amp;"Por favor no seleccionar los criterios de impacto",J64)</f>
        <v>0</v>
      </c>
      <c r="L64" s="193"/>
      <c r="M64" s="196"/>
      <c r="N64" s="215"/>
      <c r="O64" s="72">
        <v>5</v>
      </c>
      <c r="P64" s="109"/>
      <c r="Q64" s="73" t="str">
        <f t="shared" si="46"/>
        <v/>
      </c>
      <c r="R64" s="74"/>
      <c r="S64" s="74"/>
      <c r="T64" s="75" t="str">
        <f t="shared" si="43"/>
        <v/>
      </c>
      <c r="U64" s="74"/>
      <c r="V64" s="74"/>
      <c r="W64" s="74"/>
      <c r="X64" s="76" t="str">
        <f t="shared" si="47"/>
        <v/>
      </c>
      <c r="Y64" s="77" t="str">
        <f t="shared" si="1"/>
        <v/>
      </c>
      <c r="Z64" s="78" t="str">
        <f t="shared" si="44"/>
        <v/>
      </c>
      <c r="AA64" s="77" t="str">
        <f t="shared" si="3"/>
        <v/>
      </c>
      <c r="AB64" s="78" t="str">
        <f t="shared" si="48"/>
        <v/>
      </c>
      <c r="AC64" s="79" t="str">
        <f t="shared" ref="AC64:AC65" si="49">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80"/>
      <c r="AE64" s="81"/>
      <c r="AF64" s="82"/>
      <c r="AG64" s="83"/>
      <c r="AH64" s="83"/>
      <c r="AI64" s="83"/>
      <c r="AJ64" s="81"/>
      <c r="AK64" s="82"/>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c r="A65" s="182"/>
      <c r="B65" s="185"/>
      <c r="C65" s="185"/>
      <c r="D65" s="185"/>
      <c r="E65" s="188"/>
      <c r="F65" s="185"/>
      <c r="G65" s="191"/>
      <c r="H65" s="194"/>
      <c r="I65" s="197"/>
      <c r="J65" s="213"/>
      <c r="K65" s="197">
        <f>IF(NOT(ISERROR(MATCH(J65,_xlfn.ANCHORARRAY(E76),0))),I78&amp;"Por favor no seleccionar los criterios de impacto",J65)</f>
        <v>0</v>
      </c>
      <c r="L65" s="194"/>
      <c r="M65" s="197"/>
      <c r="N65" s="216"/>
      <c r="O65" s="72">
        <v>6</v>
      </c>
      <c r="P65" s="109"/>
      <c r="Q65" s="73" t="str">
        <f t="shared" si="46"/>
        <v/>
      </c>
      <c r="R65" s="74"/>
      <c r="S65" s="74"/>
      <c r="T65" s="75" t="str">
        <f t="shared" si="43"/>
        <v/>
      </c>
      <c r="U65" s="74"/>
      <c r="V65" s="74"/>
      <c r="W65" s="74"/>
      <c r="X65" s="76" t="str">
        <f>IFERROR(IF(AND(Q64="Probabilidad",Q65="Probabilidad"),(Z64-(+Z64*T65)),IF(AND(Q64="Impacto",Q65="Probabilidad"),(Z63-(+Z63*T65)),IF(Q65="Impacto",Z64,""))),"")</f>
        <v/>
      </c>
      <c r="Y65" s="77" t="str">
        <f t="shared" si="1"/>
        <v/>
      </c>
      <c r="Z65" s="78" t="str">
        <f t="shared" si="44"/>
        <v/>
      </c>
      <c r="AA65" s="77" t="str">
        <f t="shared" si="3"/>
        <v/>
      </c>
      <c r="AB65" s="78" t="str">
        <f>IFERROR(IF(AND(Q64="Impacto",Q65="Impacto"),(AB64-(+AB64*T65)),IF(AND(Q64="Probabilidad",Q65="Impacto"),(AB63-(+AB63*T65)),IF(Q65="Probabilidad",AB64,""))),"")</f>
        <v/>
      </c>
      <c r="AC65" s="79" t="str">
        <f t="shared" si="49"/>
        <v/>
      </c>
      <c r="AD65" s="80"/>
      <c r="AE65" s="81"/>
      <c r="AF65" s="82"/>
      <c r="AG65" s="83"/>
      <c r="AH65" s="83"/>
      <c r="AI65" s="83"/>
      <c r="AJ65" s="81"/>
      <c r="AK65" s="82"/>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c r="A66" s="180">
        <v>10</v>
      </c>
      <c r="B66" s="183"/>
      <c r="C66" s="183"/>
      <c r="D66" s="183"/>
      <c r="E66" s="186"/>
      <c r="F66" s="183"/>
      <c r="G66" s="189"/>
      <c r="H66" s="192" t="str">
        <f>IF(G66&lt;=0,"",IF(G66&lt;=2,"Muy Baja",IF(G66&lt;=24,"Baja",IF(G66&lt;=500,"Media",IF(G66&lt;=5000,"Alta","Muy Alta")))))</f>
        <v/>
      </c>
      <c r="I66" s="195" t="str">
        <f>IF(H66="","",IF(H66="Muy Baja",0.2,IF(H66="Baja",0.4,IF(H66="Media",0.6,IF(H66="Alta",0.8,IF(H66="Muy Alta",1,))))))</f>
        <v/>
      </c>
      <c r="J66" s="211"/>
      <c r="K66" s="195">
        <f>IF(NOT(ISERROR(MATCH(J66,'Tabla Impacto'!$B$225:$B$227,0))),'Tabla Impacto'!$G$227&amp;"Por favor no seleccionar los criterios de impacto(Afectación Económica o presupuestal y Pérdida Reputacional)",J66)</f>
        <v>0</v>
      </c>
      <c r="L66" s="192" t="str">
        <f>IF(OR(K66='Tabla Impacto'!$C$15,K66='Tabla Impacto'!$E$15),"Leve",IF(OR(K66='Tabla Impacto'!$C$16,K66='Tabla Impacto'!$E$16),"Menor",IF(OR(K66='Tabla Impacto'!$C$17,K66='Tabla Impacto'!$E$17),"Moderado",IF(OR(K66='Tabla Impacto'!$C$18,K66='Tabla Impacto'!$E$18),"Mayor",IF(OR(K66='Tabla Impacto'!$C$19,K66='Tabla Impacto'!$E$19),"Catastrófico","")))))</f>
        <v/>
      </c>
      <c r="M66" s="195" t="str">
        <f>IF(L66="","",IF(L66="Leve",0.2,IF(L66="Menor",0.4,IF(L66="Moderado",0.6,IF(L66="Mayor",0.8,IF(L66="Catastrófico",1,))))))</f>
        <v/>
      </c>
      <c r="N66" s="214"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72">
        <v>1</v>
      </c>
      <c r="P66" s="109"/>
      <c r="Q66" s="91"/>
      <c r="R66" s="99"/>
      <c r="S66" s="99"/>
      <c r="T66" s="100" t="str">
        <f>IF(AND(R66="Preventivo",S66="Automático"),"50%",IF(AND(R66="Preventivo",S66="Manual"),"40%",IF(AND(R66="Detectivo",S66="Automático"),"40%",IF(AND(R66="Detectivo",S66="Manual"),"30%",IF(AND(R66="Correctivo",S66="Automático"),"35%",IF(AND(R66="Correctivo",S66="Manual"),"25%",""))))))</f>
        <v/>
      </c>
      <c r="U66" s="99"/>
      <c r="V66" s="99"/>
      <c r="W66" s="99"/>
      <c r="X66" s="88" t="str">
        <f>IFERROR(IF(Q66="Probabilidad",(I66-(+I66*T66)),IF(Q66="Impacto",I66,"")),"")</f>
        <v/>
      </c>
      <c r="Y66" s="101" t="str">
        <f>IFERROR(IF(X66="","",IF(X66&lt;=0.2,"Muy Baja",IF(X66&lt;=0.4,"Baja",IF(X66&lt;=0.6,"Media",IF(X66&lt;=0.8,"Alta","Muy Alta"))))),"")</f>
        <v/>
      </c>
      <c r="Z66" s="102" t="str">
        <f>+X66</f>
        <v/>
      </c>
      <c r="AA66" s="101" t="str">
        <f>IFERROR(IF(AB66="","",IF(AB66&lt;=0.2,"Leve",IF(AB66&lt;=0.4,"Menor",IF(AB66&lt;=0.6,"Moderado",IF(AB66&lt;=0.8,"Mayor","Catastrófico"))))),"")</f>
        <v/>
      </c>
      <c r="AB66" s="102" t="str">
        <f>IFERROR(IF(Q66="Impacto",(M66-(+M66*T66)),IF(Q66="Probabilidad",M66,"")),"")</f>
        <v/>
      </c>
      <c r="AC66" s="103"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04"/>
      <c r="AE66" s="81"/>
      <c r="AF66" s="82"/>
      <c r="AG66" s="83"/>
      <c r="AH66" s="83"/>
      <c r="AI66" s="83"/>
      <c r="AJ66" s="81"/>
      <c r="AK66" s="82"/>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c r="A67" s="181"/>
      <c r="B67" s="184"/>
      <c r="C67" s="184"/>
      <c r="D67" s="184"/>
      <c r="E67" s="187"/>
      <c r="F67" s="184"/>
      <c r="G67" s="190"/>
      <c r="H67" s="193"/>
      <c r="I67" s="196"/>
      <c r="J67" s="212"/>
      <c r="K67" s="196">
        <f>IF(NOT(ISERROR(MATCH(J67,_xlfn.ANCHORARRAY(E78),0))),I80&amp;"Por favor no seleccionar los criterios de impacto",J67)</f>
        <v>0</v>
      </c>
      <c r="L67" s="193"/>
      <c r="M67" s="196"/>
      <c r="N67" s="215"/>
      <c r="O67" s="72">
        <v>2</v>
      </c>
      <c r="P67" s="109"/>
      <c r="Q67" s="73" t="str">
        <f>IF(OR(R67="Preventivo",R67="Detectivo"),"Probabilidad",IF(R67="Correctivo","Impacto",""))</f>
        <v/>
      </c>
      <c r="R67" s="74"/>
      <c r="S67" s="74"/>
      <c r="T67" s="75" t="str">
        <f t="shared" ref="T67:T71" si="50">IF(AND(R67="Preventivo",S67="Automático"),"50%",IF(AND(R67="Preventivo",S67="Manual"),"40%",IF(AND(R67="Detectivo",S67="Automático"),"40%",IF(AND(R67="Detectivo",S67="Manual"),"30%",IF(AND(R67="Correctivo",S67="Automático"),"35%",IF(AND(R67="Correctivo",S67="Manual"),"25%",""))))))</f>
        <v/>
      </c>
      <c r="U67" s="74"/>
      <c r="V67" s="74"/>
      <c r="W67" s="74"/>
      <c r="X67" s="76" t="str">
        <f>IFERROR(IF(AND(Q66="Probabilidad",Q67="Probabilidad"),(Z66-(+Z66*T67)),IF(Q67="Probabilidad",(I66-(+I66*T67)),IF(Q67="Impacto",Z66,""))),"")</f>
        <v/>
      </c>
      <c r="Y67" s="77" t="str">
        <f t="shared" si="1"/>
        <v/>
      </c>
      <c r="Z67" s="78" t="str">
        <f t="shared" ref="Z67:Z71" si="51">+X67</f>
        <v/>
      </c>
      <c r="AA67" s="77" t="str">
        <f t="shared" si="3"/>
        <v/>
      </c>
      <c r="AB67" s="78" t="str">
        <f>IFERROR(IF(AND(Q66="Impacto",Q67="Impacto"),(AB66-(+AB66*T67)),IF(Q67="Impacto",(M66-(+M66*T67)),IF(Q67="Probabilidad",AB66,""))),"")</f>
        <v/>
      </c>
      <c r="AC67" s="79" t="str">
        <f t="shared" ref="AC67:AC68" si="52">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80"/>
      <c r="AE67" s="81"/>
      <c r="AF67" s="82"/>
      <c r="AG67" s="83"/>
      <c r="AH67" s="83"/>
      <c r="AI67" s="83"/>
      <c r="AJ67" s="81"/>
      <c r="AK67" s="82"/>
    </row>
    <row r="68" spans="1:69" ht="18" hidden="1" customHeight="1">
      <c r="A68" s="181"/>
      <c r="B68" s="184"/>
      <c r="C68" s="184"/>
      <c r="D68" s="184"/>
      <c r="E68" s="187"/>
      <c r="F68" s="184"/>
      <c r="G68" s="190"/>
      <c r="H68" s="193"/>
      <c r="I68" s="196"/>
      <c r="J68" s="212"/>
      <c r="K68" s="196">
        <f>IF(NOT(ISERROR(MATCH(J68,_xlfn.ANCHORARRAY(E79),0))),I81&amp;"Por favor no seleccionar los criterios de impacto",J68)</f>
        <v>0</v>
      </c>
      <c r="L68" s="193"/>
      <c r="M68" s="196"/>
      <c r="N68" s="215"/>
      <c r="O68" s="72">
        <v>3</v>
      </c>
      <c r="P68" s="110"/>
      <c r="Q68" s="73" t="str">
        <f>IF(OR(R68="Preventivo",R68="Detectivo"),"Probabilidad",IF(R68="Correctivo","Impacto",""))</f>
        <v/>
      </c>
      <c r="R68" s="74"/>
      <c r="S68" s="74"/>
      <c r="T68" s="75" t="str">
        <f t="shared" si="50"/>
        <v/>
      </c>
      <c r="U68" s="74"/>
      <c r="V68" s="74"/>
      <c r="W68" s="74"/>
      <c r="X68" s="76" t="str">
        <f>IFERROR(IF(AND(Q67="Probabilidad",Q68="Probabilidad"),(Z67-(+Z67*T68)),IF(AND(Q67="Impacto",Q68="Probabilidad"),(Z66-(+Z66*T68)),IF(Q68="Impacto",Z67,""))),"")</f>
        <v/>
      </c>
      <c r="Y68" s="77" t="str">
        <f t="shared" si="1"/>
        <v/>
      </c>
      <c r="Z68" s="78" t="str">
        <f t="shared" si="51"/>
        <v/>
      </c>
      <c r="AA68" s="77" t="str">
        <f t="shared" si="3"/>
        <v/>
      </c>
      <c r="AB68" s="78" t="str">
        <f>IFERROR(IF(AND(Q67="Impacto",Q68="Impacto"),(AB67-(+AB67*T68)),IF(AND(Q67="Probabilidad",Q68="Impacto"),(AB66-(+AB66*T68)),IF(Q68="Probabilidad",AB67,""))),"")</f>
        <v/>
      </c>
      <c r="AC68" s="79" t="str">
        <f t="shared" si="52"/>
        <v/>
      </c>
      <c r="AD68" s="80"/>
      <c r="AE68" s="81"/>
      <c r="AF68" s="82"/>
      <c r="AG68" s="83"/>
      <c r="AH68" s="83"/>
      <c r="AI68" s="83"/>
      <c r="AJ68" s="81"/>
      <c r="AK68" s="82"/>
    </row>
    <row r="69" spans="1:69" ht="18" hidden="1" customHeight="1">
      <c r="A69" s="181"/>
      <c r="B69" s="184"/>
      <c r="C69" s="184"/>
      <c r="D69" s="184"/>
      <c r="E69" s="187"/>
      <c r="F69" s="184"/>
      <c r="G69" s="190"/>
      <c r="H69" s="193"/>
      <c r="I69" s="196"/>
      <c r="J69" s="212"/>
      <c r="K69" s="196">
        <f>IF(NOT(ISERROR(MATCH(J69,_xlfn.ANCHORARRAY(E80),0))),I82&amp;"Por favor no seleccionar los criterios de impacto",J69)</f>
        <v>0</v>
      </c>
      <c r="L69" s="193"/>
      <c r="M69" s="196"/>
      <c r="N69" s="215"/>
      <c r="O69" s="72">
        <v>4</v>
      </c>
      <c r="P69" s="109"/>
      <c r="Q69" s="73" t="str">
        <f t="shared" ref="Q69:Q71" si="53">IF(OR(R69="Preventivo",R69="Detectivo"),"Probabilidad",IF(R69="Correctivo","Impacto",""))</f>
        <v/>
      </c>
      <c r="R69" s="74"/>
      <c r="S69" s="74"/>
      <c r="T69" s="75" t="str">
        <f t="shared" si="50"/>
        <v/>
      </c>
      <c r="U69" s="74"/>
      <c r="V69" s="74"/>
      <c r="W69" s="74"/>
      <c r="X69" s="76" t="str">
        <f t="shared" ref="X69:X70" si="54">IFERROR(IF(AND(Q68="Probabilidad",Q69="Probabilidad"),(Z68-(+Z68*T69)),IF(AND(Q68="Impacto",Q69="Probabilidad"),(Z67-(+Z67*T69)),IF(Q69="Impacto",Z68,""))),"")</f>
        <v/>
      </c>
      <c r="Y69" s="77" t="str">
        <f t="shared" si="1"/>
        <v/>
      </c>
      <c r="Z69" s="78" t="str">
        <f t="shared" si="51"/>
        <v/>
      </c>
      <c r="AA69" s="77" t="str">
        <f t="shared" si="3"/>
        <v/>
      </c>
      <c r="AB69" s="78" t="str">
        <f t="shared" ref="AB69:AB70" si="55">IFERROR(IF(AND(Q68="Impacto",Q69="Impacto"),(AB68-(+AB68*T69)),IF(AND(Q68="Probabilidad",Q69="Impacto"),(AB67-(+AB67*T69)),IF(Q69="Probabilidad",AB68,""))),"")</f>
        <v/>
      </c>
      <c r="AC69" s="79"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80"/>
      <c r="AE69" s="81"/>
      <c r="AF69" s="82"/>
      <c r="AG69" s="83"/>
      <c r="AH69" s="83"/>
      <c r="AI69" s="83"/>
      <c r="AJ69" s="81"/>
      <c r="AK69" s="82"/>
    </row>
    <row r="70" spans="1:69" ht="18" hidden="1" customHeight="1">
      <c r="A70" s="181"/>
      <c r="B70" s="184"/>
      <c r="C70" s="184"/>
      <c r="D70" s="184"/>
      <c r="E70" s="187"/>
      <c r="F70" s="184"/>
      <c r="G70" s="190"/>
      <c r="H70" s="193"/>
      <c r="I70" s="196"/>
      <c r="J70" s="212"/>
      <c r="K70" s="196">
        <f>IF(NOT(ISERROR(MATCH(J70,_xlfn.ANCHORARRAY(E81),0))),I83&amp;"Por favor no seleccionar los criterios de impacto",J70)</f>
        <v>0</v>
      </c>
      <c r="L70" s="193"/>
      <c r="M70" s="196"/>
      <c r="N70" s="215"/>
      <c r="O70" s="72">
        <v>5</v>
      </c>
      <c r="P70" s="109"/>
      <c r="Q70" s="73" t="str">
        <f t="shared" si="53"/>
        <v/>
      </c>
      <c r="R70" s="74"/>
      <c r="S70" s="74"/>
      <c r="T70" s="75" t="str">
        <f t="shared" si="50"/>
        <v/>
      </c>
      <c r="U70" s="74"/>
      <c r="V70" s="74"/>
      <c r="W70" s="74"/>
      <c r="X70" s="76" t="str">
        <f t="shared" si="54"/>
        <v/>
      </c>
      <c r="Y70" s="77" t="str">
        <f t="shared" si="1"/>
        <v/>
      </c>
      <c r="Z70" s="78" t="str">
        <f t="shared" si="51"/>
        <v/>
      </c>
      <c r="AA70" s="77" t="str">
        <f t="shared" si="3"/>
        <v/>
      </c>
      <c r="AB70" s="78" t="str">
        <f t="shared" si="55"/>
        <v/>
      </c>
      <c r="AC70" s="79" t="str">
        <f t="shared" ref="AC70:AC71" si="56">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80"/>
      <c r="AE70" s="81"/>
      <c r="AF70" s="82"/>
      <c r="AG70" s="83"/>
      <c r="AH70" s="83"/>
      <c r="AI70" s="83"/>
      <c r="AJ70" s="81"/>
      <c r="AK70" s="82"/>
    </row>
    <row r="71" spans="1:69" ht="18" hidden="1" customHeight="1">
      <c r="A71" s="182"/>
      <c r="B71" s="185"/>
      <c r="C71" s="185"/>
      <c r="D71" s="185"/>
      <c r="E71" s="188"/>
      <c r="F71" s="185"/>
      <c r="G71" s="191"/>
      <c r="H71" s="194"/>
      <c r="I71" s="197"/>
      <c r="J71" s="213"/>
      <c r="K71" s="197">
        <f>IF(NOT(ISERROR(MATCH(J71,_xlfn.ANCHORARRAY(E82),0))),I84&amp;"Por favor no seleccionar los criterios de impacto",J71)</f>
        <v>0</v>
      </c>
      <c r="L71" s="194"/>
      <c r="M71" s="197"/>
      <c r="N71" s="216"/>
      <c r="O71" s="72">
        <v>6</v>
      </c>
      <c r="P71" s="109"/>
      <c r="Q71" s="73" t="str">
        <f t="shared" si="53"/>
        <v/>
      </c>
      <c r="R71" s="74"/>
      <c r="S71" s="74"/>
      <c r="T71" s="75" t="str">
        <f t="shared" si="50"/>
        <v/>
      </c>
      <c r="U71" s="74"/>
      <c r="V71" s="74"/>
      <c r="W71" s="74"/>
      <c r="X71" s="76" t="str">
        <f>IFERROR(IF(AND(Q70="Probabilidad",Q71="Probabilidad"),(Z70-(+Z70*T71)),IF(AND(Q70="Impacto",Q71="Probabilidad"),(Z69-(+Z69*T71)),IF(Q71="Impacto",Z70,""))),"")</f>
        <v/>
      </c>
      <c r="Y71" s="77" t="str">
        <f t="shared" si="1"/>
        <v/>
      </c>
      <c r="Z71" s="78" t="str">
        <f t="shared" si="51"/>
        <v/>
      </c>
      <c r="AA71" s="77" t="str">
        <f t="shared" si="3"/>
        <v/>
      </c>
      <c r="AB71" s="78" t="str">
        <f>IFERROR(IF(AND(Q70="Impacto",Q71="Impacto"),(AB70-(+AB70*T71)),IF(AND(Q70="Probabilidad",Q71="Impacto"),(AB69-(+AB69*T71)),IF(Q71="Probabilidad",AB70,""))),"")</f>
        <v/>
      </c>
      <c r="AC71" s="79" t="str">
        <f t="shared" si="56"/>
        <v/>
      </c>
      <c r="AD71" s="80"/>
      <c r="AE71" s="81"/>
      <c r="AF71" s="82"/>
      <c r="AG71" s="83"/>
      <c r="AH71" s="83"/>
      <c r="AI71" s="83"/>
      <c r="AJ71" s="81"/>
      <c r="AK71" s="82"/>
    </row>
    <row r="72" spans="1:69" ht="34.5" customHeight="1">
      <c r="A72" s="6"/>
      <c r="B72" s="238" t="s">
        <v>121</v>
      </c>
      <c r="C72" s="239"/>
      <c r="D72" s="239"/>
      <c r="E72" s="239"/>
      <c r="F72" s="239"/>
      <c r="G72" s="239"/>
      <c r="H72" s="239"/>
      <c r="I72" s="239"/>
      <c r="J72" s="239"/>
      <c r="K72" s="239"/>
      <c r="L72" s="239"/>
      <c r="M72" s="239"/>
      <c r="N72" s="239"/>
      <c r="O72" s="239"/>
      <c r="P72" s="239"/>
      <c r="Q72" s="239"/>
      <c r="R72" s="239"/>
      <c r="S72" s="239"/>
      <c r="T72" s="239"/>
      <c r="U72" s="239"/>
      <c r="V72" s="239"/>
      <c r="W72" s="239"/>
      <c r="X72" s="239"/>
      <c r="Y72" s="239"/>
      <c r="Z72" s="239"/>
      <c r="AA72" s="239"/>
      <c r="AB72" s="239"/>
      <c r="AC72" s="239"/>
      <c r="AD72" s="239"/>
      <c r="AE72" s="239"/>
      <c r="AF72" s="239"/>
      <c r="AG72" s="239"/>
      <c r="AH72" s="239"/>
      <c r="AI72" s="239"/>
      <c r="AJ72" s="239"/>
      <c r="AK72" s="240"/>
    </row>
    <row r="74" spans="1:69">
      <c r="A74" s="1"/>
      <c r="B74" s="11" t="s">
        <v>122</v>
      </c>
      <c r="C74" s="1"/>
      <c r="D74" s="1"/>
      <c r="F74" s="1"/>
    </row>
  </sheetData>
  <dataConsolidate/>
  <mergeCells count="191">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Y10:Y11"/>
    <mergeCell ref="Z10:Z11"/>
    <mergeCell ref="G10:G11"/>
    <mergeCell ref="H10:H11"/>
    <mergeCell ref="I10:I11"/>
    <mergeCell ref="L10:L11"/>
    <mergeCell ref="M10:M11"/>
    <mergeCell ref="B10:B11"/>
    <mergeCell ref="N10:N11"/>
    <mergeCell ref="J10:J11"/>
    <mergeCell ref="K10:K11"/>
    <mergeCell ref="Q10:Q11"/>
    <mergeCell ref="R10:W10"/>
    <mergeCell ref="E18:E23"/>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B18:B23"/>
    <mergeCell ref="C18:C23"/>
    <mergeCell ref="D18:D23"/>
    <mergeCell ref="A30:A35"/>
    <mergeCell ref="B30:B35"/>
    <mergeCell ref="C30:C35"/>
    <mergeCell ref="D30:D35"/>
    <mergeCell ref="E30:E35"/>
    <mergeCell ref="F30:F35"/>
    <mergeCell ref="G30:G35"/>
    <mergeCell ref="H30:H35"/>
    <mergeCell ref="I30:I35"/>
    <mergeCell ref="A36:A41"/>
    <mergeCell ref="B36:B41"/>
    <mergeCell ref="C36:C41"/>
    <mergeCell ref="A42:A47"/>
    <mergeCell ref="B42:B47"/>
    <mergeCell ref="C42:C47"/>
    <mergeCell ref="D42:D47"/>
    <mergeCell ref="E42:E47"/>
    <mergeCell ref="F42:F47"/>
    <mergeCell ref="D36:D41"/>
    <mergeCell ref="E36:E41"/>
    <mergeCell ref="F36:F41"/>
    <mergeCell ref="D48:D53"/>
    <mergeCell ref="E48:E53"/>
    <mergeCell ref="M36:M41"/>
    <mergeCell ref="N36:N41"/>
    <mergeCell ref="M42:M47"/>
    <mergeCell ref="N42:N47"/>
    <mergeCell ref="J48:J53"/>
    <mergeCell ref="K48:K53"/>
    <mergeCell ref="L48:L53"/>
    <mergeCell ref="J42:J47"/>
    <mergeCell ref="K42:K47"/>
    <mergeCell ref="L42:L47"/>
    <mergeCell ref="G36:G41"/>
    <mergeCell ref="H36:H41"/>
    <mergeCell ref="B72:AK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AJ1:AK1"/>
    <mergeCell ref="AJ2:AK2"/>
    <mergeCell ref="AJ3:AK3"/>
    <mergeCell ref="AJ4:AK4"/>
    <mergeCell ref="E1:AI4"/>
    <mergeCell ref="J66:J71"/>
    <mergeCell ref="K66:K71"/>
    <mergeCell ref="L66:L71"/>
    <mergeCell ref="M66:M71"/>
    <mergeCell ref="N66:N71"/>
    <mergeCell ref="I66:I71"/>
    <mergeCell ref="AH10:AH11"/>
    <mergeCell ref="O6:Q6"/>
    <mergeCell ref="O9:W9"/>
    <mergeCell ref="X9:AD9"/>
    <mergeCell ref="AE9:AK9"/>
    <mergeCell ref="M24:M29"/>
    <mergeCell ref="N24:N29"/>
    <mergeCell ref="J30:J35"/>
    <mergeCell ref="K30:K35"/>
    <mergeCell ref="L30:L35"/>
    <mergeCell ref="M30:M35"/>
    <mergeCell ref="N30:N35"/>
    <mergeCell ref="K18:K23"/>
    <mergeCell ref="A60:A65"/>
    <mergeCell ref="B60:B65"/>
    <mergeCell ref="C60:C65"/>
    <mergeCell ref="D60:D65"/>
    <mergeCell ref="E60:E65"/>
    <mergeCell ref="F60:F65"/>
    <mergeCell ref="G60:G65"/>
    <mergeCell ref="H60:H65"/>
    <mergeCell ref="I60:I65"/>
  </mergeCells>
  <conditionalFormatting sqref="H12 H18">
    <cfRule type="cellIs" dxfId="108" priority="497" operator="equal">
      <formula>"Muy Baja"</formula>
    </cfRule>
    <cfRule type="cellIs" dxfId="107" priority="493" operator="equal">
      <formula>"Muy Alta"</formula>
    </cfRule>
    <cfRule type="cellIs" dxfId="106" priority="496" operator="equal">
      <formula>"Baja"</formula>
    </cfRule>
    <cfRule type="cellIs" dxfId="105" priority="495" operator="equal">
      <formula>"Media"</formula>
    </cfRule>
    <cfRule type="cellIs" dxfId="104" priority="494" operator="equal">
      <formula>"Alta"</formula>
    </cfRule>
  </conditionalFormatting>
  <conditionalFormatting sqref="H24">
    <cfRule type="cellIs" dxfId="103" priority="396" operator="equal">
      <formula>"Alta"</formula>
    </cfRule>
    <cfRule type="cellIs" dxfId="102" priority="399" operator="equal">
      <formula>"Muy Baja"</formula>
    </cfRule>
    <cfRule type="cellIs" dxfId="101" priority="395" operator="equal">
      <formula>"Muy Alta"</formula>
    </cfRule>
    <cfRule type="cellIs" dxfId="100" priority="398" operator="equal">
      <formula>"Baja"</formula>
    </cfRule>
    <cfRule type="cellIs" dxfId="99" priority="397" operator="equal">
      <formula>"Media"</formula>
    </cfRule>
  </conditionalFormatting>
  <conditionalFormatting sqref="H30">
    <cfRule type="cellIs" dxfId="98" priority="371" operator="equal">
      <formula>"Muy Baja"</formula>
    </cfRule>
    <cfRule type="cellIs" dxfId="97" priority="369" operator="equal">
      <formula>"Media"</formula>
    </cfRule>
    <cfRule type="cellIs" dxfId="96" priority="367" operator="equal">
      <formula>"Muy Alta"</formula>
    </cfRule>
    <cfRule type="cellIs" dxfId="95" priority="368" operator="equal">
      <formula>"Alta"</formula>
    </cfRule>
    <cfRule type="cellIs" dxfId="94" priority="370" operator="equal">
      <formula>"Baja"</formula>
    </cfRule>
  </conditionalFormatting>
  <conditionalFormatting sqref="H36">
    <cfRule type="cellIs" dxfId="93" priority="340" operator="equal">
      <formula>"Alta"</formula>
    </cfRule>
    <cfRule type="cellIs" dxfId="92" priority="339" operator="equal">
      <formula>"Muy Alta"</formula>
    </cfRule>
    <cfRule type="cellIs" dxfId="91" priority="341" operator="equal">
      <formula>"Media"</formula>
    </cfRule>
    <cfRule type="cellIs" dxfId="90" priority="342" operator="equal">
      <formula>"Baja"</formula>
    </cfRule>
    <cfRule type="cellIs" dxfId="89" priority="343" operator="equal">
      <formula>"Muy Baja"</formula>
    </cfRule>
  </conditionalFormatting>
  <conditionalFormatting sqref="H42">
    <cfRule type="cellIs" dxfId="88" priority="311" operator="equal">
      <formula>"Muy Alta"</formula>
    </cfRule>
    <cfRule type="cellIs" dxfId="87" priority="313" operator="equal">
      <formula>"Media"</formula>
    </cfRule>
    <cfRule type="cellIs" dxfId="86" priority="315" operator="equal">
      <formula>"Muy Baja"</formula>
    </cfRule>
    <cfRule type="cellIs" dxfId="85" priority="314" operator="equal">
      <formula>"Baja"</formula>
    </cfRule>
    <cfRule type="cellIs" dxfId="84" priority="312" operator="equal">
      <formula>"Alta"</formula>
    </cfRule>
  </conditionalFormatting>
  <conditionalFormatting sqref="H48">
    <cfRule type="cellIs" dxfId="83" priority="287" operator="equal">
      <formula>"Muy Baja"</formula>
    </cfRule>
    <cfRule type="cellIs" dxfId="82" priority="283" operator="equal">
      <formula>"Muy Alta"</formula>
    </cfRule>
    <cfRule type="cellIs" dxfId="81" priority="284" operator="equal">
      <formula>"Alta"</formula>
    </cfRule>
    <cfRule type="cellIs" dxfId="80" priority="285" operator="equal">
      <formula>"Media"</formula>
    </cfRule>
    <cfRule type="cellIs" dxfId="79" priority="286" operator="equal">
      <formula>"Baja"</formula>
    </cfRule>
  </conditionalFormatting>
  <conditionalFormatting sqref="H54">
    <cfRule type="cellIs" dxfId="78" priority="255" operator="equal">
      <formula>"Muy Alta"</formula>
    </cfRule>
    <cfRule type="cellIs" dxfId="77" priority="257" operator="equal">
      <formula>"Media"</formula>
    </cfRule>
    <cfRule type="cellIs" dxfId="76" priority="258" operator="equal">
      <formula>"Baja"</formula>
    </cfRule>
    <cfRule type="cellIs" dxfId="75" priority="259" operator="equal">
      <formula>"Muy Baja"</formula>
    </cfRule>
    <cfRule type="cellIs" dxfId="74" priority="256" operator="equal">
      <formula>"Alta"</formula>
    </cfRule>
  </conditionalFormatting>
  <conditionalFormatting sqref="H60">
    <cfRule type="cellIs" dxfId="73" priority="230" operator="equal">
      <formula>"Baja"</formula>
    </cfRule>
    <cfRule type="cellIs" dxfId="72" priority="227" operator="equal">
      <formula>"Muy Alta"</formula>
    </cfRule>
    <cfRule type="cellIs" dxfId="71" priority="228" operator="equal">
      <formula>"Alta"</formula>
    </cfRule>
    <cfRule type="cellIs" dxfId="70" priority="229" operator="equal">
      <formula>"Media"</formula>
    </cfRule>
    <cfRule type="cellIs" dxfId="69" priority="231" operator="equal">
      <formula>"Muy Baja"</formula>
    </cfRule>
  </conditionalFormatting>
  <conditionalFormatting sqref="H66">
    <cfRule type="cellIs" dxfId="68" priority="203" operator="equal">
      <formula>"Muy Baja"</formula>
    </cfRule>
    <cfRule type="cellIs" dxfId="67" priority="199" operator="equal">
      <formula>"Muy Alta"</formula>
    </cfRule>
    <cfRule type="cellIs" dxfId="66" priority="202" operator="equal">
      <formula>"Baja"</formula>
    </cfRule>
    <cfRule type="cellIs" dxfId="65" priority="201" operator="equal">
      <formula>"Media"</formula>
    </cfRule>
    <cfRule type="cellIs" dxfId="64" priority="200" operator="equal">
      <formula>"Alta"</formula>
    </cfRule>
  </conditionalFormatting>
  <conditionalFormatting sqref="K12:K71">
    <cfRule type="containsText" dxfId="63" priority="175" operator="containsText" text="❌">
      <formula>NOT(ISERROR(SEARCH("❌",K12)))</formula>
    </cfRule>
  </conditionalFormatting>
  <conditionalFormatting sqref="L12 L18 L24 L30 L36 L42 L48 L54 L60 L66">
    <cfRule type="cellIs" dxfId="62" priority="492" operator="equal">
      <formula>"Leve"</formula>
    </cfRule>
    <cfRule type="cellIs" dxfId="61" priority="488" operator="equal">
      <formula>"Catastrófico"</formula>
    </cfRule>
    <cfRule type="cellIs" dxfId="60" priority="489" operator="equal">
      <formula>"Mayor"</formula>
    </cfRule>
    <cfRule type="cellIs" dxfId="59" priority="490" operator="equal">
      <formula>"Moderado"</formula>
    </cfRule>
    <cfRule type="cellIs" dxfId="58" priority="491" operator="equal">
      <formula>"Menor"</formula>
    </cfRule>
  </conditionalFormatting>
  <conditionalFormatting sqref="N12">
    <cfRule type="cellIs" dxfId="57" priority="487" operator="equal">
      <formula>"Bajo"</formula>
    </cfRule>
    <cfRule type="cellIs" dxfId="56" priority="484" operator="equal">
      <formula>"Extremo"</formula>
    </cfRule>
    <cfRule type="cellIs" dxfId="55" priority="485" operator="equal">
      <formula>"Alto"</formula>
    </cfRule>
    <cfRule type="cellIs" dxfId="54" priority="486" operator="equal">
      <formula>"Moderado"</formula>
    </cfRule>
  </conditionalFormatting>
  <conditionalFormatting sqref="N18">
    <cfRule type="cellIs" dxfId="53" priority="414" operator="equal">
      <formula>"Extremo"</formula>
    </cfRule>
    <cfRule type="cellIs" dxfId="52" priority="417" operator="equal">
      <formula>"Bajo"</formula>
    </cfRule>
    <cfRule type="cellIs" dxfId="51" priority="416" operator="equal">
      <formula>"Moderado"</formula>
    </cfRule>
    <cfRule type="cellIs" dxfId="50" priority="415" operator="equal">
      <formula>"Alto"</formula>
    </cfRule>
  </conditionalFormatting>
  <conditionalFormatting sqref="N24">
    <cfRule type="cellIs" dxfId="49" priority="389" operator="equal">
      <formula>"Bajo"</formula>
    </cfRule>
    <cfRule type="cellIs" dxfId="48" priority="386" operator="equal">
      <formula>"Extremo"</formula>
    </cfRule>
    <cfRule type="cellIs" dxfId="47" priority="387" operator="equal">
      <formula>"Alto"</formula>
    </cfRule>
    <cfRule type="cellIs" dxfId="46" priority="388" operator="equal">
      <formula>"Moderado"</formula>
    </cfRule>
  </conditionalFormatting>
  <conditionalFormatting sqref="N30">
    <cfRule type="cellIs" dxfId="45" priority="358" operator="equal">
      <formula>"Extremo"</formula>
    </cfRule>
    <cfRule type="cellIs" dxfId="44" priority="359" operator="equal">
      <formula>"Alto"</formula>
    </cfRule>
    <cfRule type="cellIs" dxfId="43" priority="360" operator="equal">
      <formula>"Moderado"</formula>
    </cfRule>
    <cfRule type="cellIs" dxfId="42" priority="361" operator="equal">
      <formula>"Bajo"</formula>
    </cfRule>
  </conditionalFormatting>
  <conditionalFormatting sqref="N36">
    <cfRule type="cellIs" dxfId="41" priority="331" operator="equal">
      <formula>"Alto"</formula>
    </cfRule>
    <cfRule type="cellIs" dxfId="40" priority="330" operator="equal">
      <formula>"Extremo"</formula>
    </cfRule>
    <cfRule type="cellIs" dxfId="39" priority="332" operator="equal">
      <formula>"Moderado"</formula>
    </cfRule>
    <cfRule type="cellIs" dxfId="38" priority="333" operator="equal">
      <formula>"Bajo"</formula>
    </cfRule>
  </conditionalFormatting>
  <conditionalFormatting sqref="N42">
    <cfRule type="cellIs" dxfId="37" priority="304" operator="equal">
      <formula>"Moderado"</formula>
    </cfRule>
    <cfRule type="cellIs" dxfId="36" priority="303" operator="equal">
      <formula>"Alto"</formula>
    </cfRule>
    <cfRule type="cellIs" dxfId="35" priority="305" operator="equal">
      <formula>"Bajo"</formula>
    </cfRule>
    <cfRule type="cellIs" dxfId="34" priority="302" operator="equal">
      <formula>"Extremo"</formula>
    </cfRule>
  </conditionalFormatting>
  <conditionalFormatting sqref="N48">
    <cfRule type="cellIs" dxfId="33" priority="277" operator="equal">
      <formula>"Bajo"</formula>
    </cfRule>
    <cfRule type="cellIs" dxfId="32" priority="276" operator="equal">
      <formula>"Moderado"</formula>
    </cfRule>
    <cfRule type="cellIs" dxfId="31" priority="275" operator="equal">
      <formula>"Alto"</formula>
    </cfRule>
    <cfRule type="cellIs" dxfId="30" priority="274" operator="equal">
      <formula>"Extremo"</formula>
    </cfRule>
  </conditionalFormatting>
  <conditionalFormatting sqref="N54">
    <cfRule type="cellIs" dxfId="29" priority="246" operator="equal">
      <formula>"Extremo"</formula>
    </cfRule>
    <cfRule type="cellIs" dxfId="28" priority="247" operator="equal">
      <formula>"Alto"</formula>
    </cfRule>
    <cfRule type="cellIs" dxfId="27" priority="249" operator="equal">
      <formula>"Bajo"</formula>
    </cfRule>
    <cfRule type="cellIs" dxfId="26" priority="248" operator="equal">
      <formula>"Moderado"</formula>
    </cfRule>
  </conditionalFormatting>
  <conditionalFormatting sqref="N60">
    <cfRule type="cellIs" dxfId="25" priority="218" operator="equal">
      <formula>"Extremo"</formula>
    </cfRule>
    <cfRule type="cellIs" dxfId="24" priority="219" operator="equal">
      <formula>"Alto"</formula>
    </cfRule>
    <cfRule type="cellIs" dxfId="23" priority="221" operator="equal">
      <formula>"Bajo"</formula>
    </cfRule>
    <cfRule type="cellIs" dxfId="22" priority="220" operator="equal">
      <formula>"Moderado"</formula>
    </cfRule>
  </conditionalFormatting>
  <conditionalFormatting sqref="N66">
    <cfRule type="cellIs" dxfId="21" priority="190" operator="equal">
      <formula>"Extremo"</formula>
    </cfRule>
    <cfRule type="cellIs" dxfId="20" priority="193" operator="equal">
      <formula>"Bajo"</formula>
    </cfRule>
    <cfRule type="cellIs" dxfId="19" priority="192" operator="equal">
      <formula>"Moderado"</formula>
    </cfRule>
    <cfRule type="cellIs" dxfId="18" priority="191" operator="equal">
      <formula>"Alto"</formula>
    </cfRule>
  </conditionalFormatting>
  <conditionalFormatting sqref="Y12:Y71">
    <cfRule type="cellIs" dxfId="17" priority="189" operator="equal">
      <formula>"Muy Baja"</formula>
    </cfRule>
    <cfRule type="cellIs" dxfId="16" priority="187" operator="equal">
      <formula>"Media"</formula>
    </cfRule>
    <cfRule type="cellIs" dxfId="15" priority="186" operator="equal">
      <formula>"Alta"</formula>
    </cfRule>
    <cfRule type="cellIs" dxfId="14" priority="185" operator="equal">
      <formula>"Muy Alta"</formula>
    </cfRule>
    <cfRule type="cellIs" dxfId="13" priority="188" operator="equal">
      <formula>"Baja"</formula>
    </cfRule>
  </conditionalFormatting>
  <conditionalFormatting sqref="AA12:AA71">
    <cfRule type="cellIs" dxfId="12" priority="184" operator="equal">
      <formula>"Leve"</formula>
    </cfRule>
    <cfRule type="cellIs" dxfId="11" priority="183" operator="equal">
      <formula>"Menor"</formula>
    </cfRule>
    <cfRule type="cellIs" dxfId="10" priority="181" operator="equal">
      <formula>"Mayor"</formula>
    </cfRule>
    <cfRule type="cellIs" dxfId="9" priority="180" operator="equal">
      <formula>"Catastrófico"</formula>
    </cfRule>
    <cfRule type="cellIs" dxfId="8" priority="182" operator="equal">
      <formula>"Moderado"</formula>
    </cfRule>
  </conditionalFormatting>
  <conditionalFormatting sqref="AC12:AC71">
    <cfRule type="cellIs" dxfId="7" priority="176" operator="equal">
      <formula>"Extremo"</formula>
    </cfRule>
    <cfRule type="cellIs" dxfId="6" priority="179" operator="equal">
      <formula>"Bajo"</formula>
    </cfRule>
    <cfRule type="cellIs" dxfId="5" priority="178" operator="equal">
      <formula>"Moderado"</formula>
    </cfRule>
    <cfRule type="cellIs" dxfId="4" priority="177" operator="equal">
      <formula>"Alto"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AK12:AK13 AK15:AK16 AK18:AK19 AK21:AK22 AK24:AK25 AK27:AK28 AK30:AK31 AK33:AK34 AK36:AK37 AK39:AK40 AK42:AK43 AK45:AK46 AK48:AK49 AK51:AK52 AK54:AK55 AK57:AK58 AK60:AK61 AK63:AK64 AK66:AK67 AK69:AK70</xm:sqref>
        </x14:dataValidation>
        <x14:dataValidation type="list" allowBlank="1" showInputMessage="1" showErrorMessage="1" xr:uid="{00000000-0002-0000-0100-000000000000}">
          <x14:formula1>
            <xm:f>'Tabla Valoración controles'!$D$8:$D$10</xm:f>
          </x14:formula1>
          <xm:sqref>R12:R71</xm:sqref>
        </x14:dataValidation>
        <x14:dataValidation type="list" allowBlank="1" showInputMessage="1" showErrorMessage="1" xr:uid="{00000000-0002-0000-0100-000001000000}">
          <x14:formula1>
            <xm:f>'Tabla Valoración controles'!$D$11:$D$12</xm:f>
          </x14:formula1>
          <xm:sqref>S12:S71</xm:sqref>
        </x14:dataValidation>
        <x14:dataValidation type="list" allowBlank="1" showInputMessage="1" showErrorMessage="1" xr:uid="{00000000-0002-0000-0100-000002000000}">
          <x14:formula1>
            <xm:f>'Tabla Valoración controles'!$D$13:$D$14</xm:f>
          </x14:formula1>
          <xm:sqref>U12:U71</xm:sqref>
        </x14:dataValidation>
        <x14:dataValidation type="list" allowBlank="1" showInputMessage="1" showErrorMessage="1" xr:uid="{00000000-0002-0000-0100-000003000000}">
          <x14:formula1>
            <xm:f>'Tabla Valoración controles'!$D$15:$D$16</xm:f>
          </x14:formula1>
          <xm:sqref>V12:V71</xm:sqref>
        </x14:dataValidation>
        <x14:dataValidation type="list" allowBlank="1" showInputMessage="1" showErrorMessage="1" xr:uid="{00000000-0002-0000-0100-000005000000}">
          <x14:formula1>
            <xm:f>'Tabla Valoración controles'!$D$17:$D$18</xm:f>
          </x14:formula1>
          <xm:sqref>W12:W71</xm:sqref>
        </x14:dataValidation>
        <x14:dataValidation type="list" allowBlank="1" showInputMessage="1" showErrorMessage="1" xr:uid="{00000000-0002-0000-0100-000006000000}">
          <x14:formula1>
            <xm:f>'Opciones Tratamiento'!$B$13:$B$19</xm:f>
          </x14:formula1>
          <xm:sqref>F12:F71</xm:sqref>
        </x14:dataValidation>
        <x14:dataValidation type="list" allowBlank="1" showInputMessage="1" showErrorMessage="1" xr:uid="{00000000-0002-0000-0100-000007000000}">
          <x14:formula1>
            <xm:f>'Opciones Tratamiento'!$E$2:$E$4</xm:f>
          </x14:formula1>
          <xm:sqref>B12:B71</xm:sqref>
        </x14:dataValidation>
        <x14:dataValidation type="list" allowBlank="1" showInputMessage="1" showErrorMessage="1" xr:uid="{00000000-0002-0000-0100-000008000000}">
          <x14:formula1>
            <xm:f>'Opciones Tratamiento'!$B$2:$B$5</xm:f>
          </x14:formula1>
          <xm:sqref>AD12:AD71</xm:sqref>
        </x14:dataValidation>
        <x14:dataValidation type="list" allowBlank="1" showInputMessage="1" showErrorMessage="1" xr:uid="{00000000-0002-0000-0100-000009000000}">
          <x14:formula1>
            <xm:f>'Tabla Impacto'!$G$214:$G$225</xm:f>
          </x14:formula1>
          <xm:sqref>J12:J71</xm:sqref>
        </x14:dataValidation>
        <x14:dataValidation type="custom" allowBlank="1" showInputMessage="1" showErrorMessage="1" error="Recuerde que las acciones se generan bajo la medida de mitigar el riesgo" xr:uid="{00000000-0002-0000-0100-00000A000000}">
          <x14:formula1>
            <xm:f>IF(OR(AD12='Opciones Tratamiento'!$B$2,AD12='Opciones Tratamiento'!$B$3,AD12='Opciones Tratamiento'!$B$4),ISBLANK(AD12),ISTEXT(AD12))</xm:f>
          </x14:formula1>
          <xm:sqref>AE12:AE71</xm:sqref>
        </x14:dataValidation>
        <x14:dataValidation type="custom" allowBlank="1" showInputMessage="1" showErrorMessage="1" error="Recuerde que las acciones se generan bajo la medida de mitigar el riesgo" xr:uid="{00000000-0002-0000-0100-00000B000000}">
          <x14:formula1>
            <xm:f>IF(OR(AD12='Opciones Tratamiento'!$B$2,AD12='Opciones Tratamiento'!$B$3,AD12='Opciones Tratamiento'!$B$4),ISBLANK(AD12),ISTEXT(AD12))</xm:f>
          </x14:formula1>
          <xm:sqref>AF12:AF71</xm:sqref>
        </x14:dataValidation>
        <x14:dataValidation type="custom" allowBlank="1" showInputMessage="1" showErrorMessage="1" error="Recuerde que las acciones se generan bajo la medida de mitigar el riesgo" xr:uid="{00000000-0002-0000-0100-00000C000000}">
          <x14:formula1>
            <xm:f>IF(OR(AD12='Opciones Tratamiento'!$B$2,AD12='Opciones Tratamiento'!$B$3,AD12='Opciones Tratamiento'!$B$4),ISBLANK(AD12),ISTEXT(AD12))</xm:f>
          </x14:formula1>
          <xm:sqref>AG12:AH71</xm:sqref>
        </x14:dataValidation>
        <x14:dataValidation type="custom" allowBlank="1" showInputMessage="1" showErrorMessage="1" error="Recuerde que las acciones se generan bajo la medida de mitigar el riesgo" xr:uid="{00000000-0002-0000-0100-00000D000000}">
          <x14:formula1>
            <xm:f>IF(OR(AD12='Opciones Tratamiento'!$B$2,AD12='Opciones Tratamiento'!$B$3,AD12='Opciones Tratamiento'!$B$4),ISBLANK(AD12),ISTEXT(AD12))</xm:f>
          </x14:formula1>
          <xm:sqref>AI12:AI71</xm:sqref>
        </x14:dataValidation>
        <x14:dataValidation type="custom" allowBlank="1" showInputMessage="1" showErrorMessage="1" error="Recuerde que las acciones se generan bajo la medida de mitigar el riesgo" xr:uid="{00000000-0002-0000-0100-00000E000000}">
          <x14:formula1>
            <xm:f>IF(OR(AD12='Opciones Tratamiento'!$B$2,AD12='Opciones Tratamiento'!$B$3,AD12='Opciones Tratamiento'!$B$4),ISBLANK(AD12),ISTEXT(AD12))</xm:f>
          </x14:formula1>
          <xm:sqref>AJ12:AJ71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2" sqref="AB22:AC23"/>
    </sheetView>
  </sheetViews>
  <sheetFormatPr defaultColWidth="11.42578125" defaultRowHeight="15"/>
  <cols>
    <col min="2" max="39" width="5.7109375" customWidth="1"/>
    <col min="41" max="46" width="5.7109375" customWidth="1"/>
  </cols>
  <sheetData>
    <row r="1" spans="1:99">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row>
    <row r="2" spans="1:99" ht="18" customHeight="1">
      <c r="A2" s="55"/>
      <c r="B2" s="382" t="s">
        <v>123</v>
      </c>
      <c r="C2" s="382"/>
      <c r="D2" s="382"/>
      <c r="E2" s="382"/>
      <c r="F2" s="382"/>
      <c r="G2" s="382"/>
      <c r="H2" s="382"/>
      <c r="I2" s="382"/>
      <c r="J2" s="350" t="s">
        <v>21</v>
      </c>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row>
    <row r="3" spans="1:99" ht="18.75" customHeight="1">
      <c r="A3" s="55"/>
      <c r="B3" s="382"/>
      <c r="C3" s="382"/>
      <c r="D3" s="382"/>
      <c r="E3" s="382"/>
      <c r="F3" s="382"/>
      <c r="G3" s="382"/>
      <c r="H3" s="382"/>
      <c r="I3" s="382"/>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c r="AM3" s="350"/>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row>
    <row r="4" spans="1:99" ht="15" customHeight="1">
      <c r="A4" s="55"/>
      <c r="B4" s="382"/>
      <c r="C4" s="382"/>
      <c r="D4" s="382"/>
      <c r="E4" s="382"/>
      <c r="F4" s="382"/>
      <c r="G4" s="382"/>
      <c r="H4" s="382"/>
      <c r="I4" s="382"/>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row>
    <row r="5" spans="1:99" ht="15.75" thickBot="1">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row>
    <row r="6" spans="1:99" ht="15" customHeight="1">
      <c r="A6" s="55"/>
      <c r="B6" s="297" t="s">
        <v>124</v>
      </c>
      <c r="C6" s="297"/>
      <c r="D6" s="298"/>
      <c r="E6" s="335" t="s">
        <v>125</v>
      </c>
      <c r="F6" s="336"/>
      <c r="G6" s="336"/>
      <c r="H6" s="336"/>
      <c r="I6" s="337"/>
      <c r="J6" s="346" t="str">
        <f>IF(AND('Mapa de Riesgos'!$H$12="Muy Alta",'Mapa de Riesgos'!$L$12="Leve"),CONCATENATE("R",'Mapa de Riesgos'!$A$12),"")</f>
        <v/>
      </c>
      <c r="K6" s="347"/>
      <c r="L6" s="347" t="str">
        <f>IF(AND('Mapa de Riesgos'!$H$18="Muy Alta",'Mapa de Riesgos'!$L$18="Leve"),CONCATENATE("R",'Mapa de Riesgos'!$A$18),"")</f>
        <v/>
      </c>
      <c r="M6" s="347"/>
      <c r="N6" s="347" t="str">
        <f>IF(AND('Mapa de Riesgos'!$H$24="Muy Alta",'Mapa de Riesgos'!$L$24="Leve"),CONCATENATE("R",'Mapa de Riesgos'!$A$24),"")</f>
        <v/>
      </c>
      <c r="O6" s="349"/>
      <c r="P6" s="346" t="str">
        <f>IF(AND('Mapa de Riesgos'!$H$12="Muy Alta",'Mapa de Riesgos'!$L$12="Menor"),CONCATENATE("R",'Mapa de Riesgos'!$A$12),"")</f>
        <v/>
      </c>
      <c r="Q6" s="347"/>
      <c r="R6" s="347" t="str">
        <f>IF(AND('Mapa de Riesgos'!$H$18="Muy Alta",'Mapa de Riesgos'!$L$18="Menor"),CONCATENATE("R",'Mapa de Riesgos'!$A$18),"")</f>
        <v/>
      </c>
      <c r="S6" s="347"/>
      <c r="T6" s="347" t="str">
        <f>IF(AND('Mapa de Riesgos'!$H$24="Muy Alta",'Mapa de Riesgos'!$L$24="Menor"),CONCATENATE("R",'Mapa de Riesgos'!$A$24),"")</f>
        <v/>
      </c>
      <c r="U6" s="349"/>
      <c r="V6" s="346" t="str">
        <f>IF(AND('Mapa de Riesgos'!$H$12="Muy Alta",'Mapa de Riesgos'!$L$12="Moderado"),CONCATENATE("R",'Mapa de Riesgos'!$A$12),"")</f>
        <v/>
      </c>
      <c r="W6" s="347"/>
      <c r="X6" s="347" t="str">
        <f>IF(AND('Mapa de Riesgos'!$H$18="Muy Alta",'Mapa de Riesgos'!$L$18="Moderado"),CONCATENATE("R",'Mapa de Riesgos'!$A$18),"")</f>
        <v/>
      </c>
      <c r="Y6" s="347"/>
      <c r="Z6" s="347" t="str">
        <f>IF(AND('Mapa de Riesgos'!$H$24="Muy Alta",'Mapa de Riesgos'!$L$24="Moderado"),CONCATENATE("R",'Mapa de Riesgos'!$A$24),"")</f>
        <v/>
      </c>
      <c r="AA6" s="349"/>
      <c r="AB6" s="346" t="str">
        <f>IF(AND('Mapa de Riesgos'!$H$12="Muy Alta",'Mapa de Riesgos'!$L$12="Mayor"),CONCATENATE("R",'Mapa de Riesgos'!$A$12),"")</f>
        <v/>
      </c>
      <c r="AC6" s="347"/>
      <c r="AD6" s="347" t="str">
        <f>IF(AND('Mapa de Riesgos'!$H$18="Muy Alta",'Mapa de Riesgos'!$L$18="Mayor"),CONCATENATE("R",'Mapa de Riesgos'!$A$18),"")</f>
        <v/>
      </c>
      <c r="AE6" s="347"/>
      <c r="AF6" s="347" t="str">
        <f>IF(AND('Mapa de Riesgos'!$H$24="Muy Alta",'Mapa de Riesgos'!$L$24="Mayor"),CONCATENATE("R",'Mapa de Riesgos'!$A$24),"")</f>
        <v/>
      </c>
      <c r="AG6" s="349"/>
      <c r="AH6" s="361" t="str">
        <f>IF(AND('Mapa de Riesgos'!$H$12="Muy Alta",'Mapa de Riesgos'!$L$12="Catastrófico"),CONCATENATE("R",'Mapa de Riesgos'!$A$12),"")</f>
        <v/>
      </c>
      <c r="AI6" s="362"/>
      <c r="AJ6" s="362" t="str">
        <f>IF(AND('Mapa de Riesgos'!$H$18="Muy Alta",'Mapa de Riesgos'!$L$18="Catastrófico"),CONCATENATE("R",'Mapa de Riesgos'!$A$18),"")</f>
        <v/>
      </c>
      <c r="AK6" s="362"/>
      <c r="AL6" s="362" t="str">
        <f>IF(AND('Mapa de Riesgos'!$H$24="Muy Alta",'Mapa de Riesgos'!$L$24="Catastrófico"),CONCATENATE("R",'Mapa de Riesgos'!$A$24),"")</f>
        <v/>
      </c>
      <c r="AM6" s="363"/>
      <c r="AO6" s="299" t="s">
        <v>126</v>
      </c>
      <c r="AP6" s="300"/>
      <c r="AQ6" s="300"/>
      <c r="AR6" s="300"/>
      <c r="AS6" s="300"/>
      <c r="AT6" s="301"/>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row>
    <row r="7" spans="1:99" ht="15" customHeight="1">
      <c r="A7" s="55"/>
      <c r="B7" s="297"/>
      <c r="C7" s="297"/>
      <c r="D7" s="298"/>
      <c r="E7" s="338"/>
      <c r="F7" s="339"/>
      <c r="G7" s="339"/>
      <c r="H7" s="339"/>
      <c r="I7" s="340"/>
      <c r="J7" s="348"/>
      <c r="K7" s="344"/>
      <c r="L7" s="344"/>
      <c r="M7" s="344"/>
      <c r="N7" s="344"/>
      <c r="O7" s="345"/>
      <c r="P7" s="348"/>
      <c r="Q7" s="344"/>
      <c r="R7" s="344"/>
      <c r="S7" s="344"/>
      <c r="T7" s="344"/>
      <c r="U7" s="345"/>
      <c r="V7" s="348"/>
      <c r="W7" s="344"/>
      <c r="X7" s="344"/>
      <c r="Y7" s="344"/>
      <c r="Z7" s="344"/>
      <c r="AA7" s="345"/>
      <c r="AB7" s="348"/>
      <c r="AC7" s="344"/>
      <c r="AD7" s="344"/>
      <c r="AE7" s="344"/>
      <c r="AF7" s="344"/>
      <c r="AG7" s="345"/>
      <c r="AH7" s="355"/>
      <c r="AI7" s="356"/>
      <c r="AJ7" s="356"/>
      <c r="AK7" s="356"/>
      <c r="AL7" s="356"/>
      <c r="AM7" s="357"/>
      <c r="AN7" s="55"/>
      <c r="AO7" s="302"/>
      <c r="AP7" s="303"/>
      <c r="AQ7" s="303"/>
      <c r="AR7" s="303"/>
      <c r="AS7" s="303"/>
      <c r="AT7" s="304"/>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row>
    <row r="8" spans="1:99" ht="15" customHeight="1">
      <c r="A8" s="55"/>
      <c r="B8" s="297"/>
      <c r="C8" s="297"/>
      <c r="D8" s="298"/>
      <c r="E8" s="338"/>
      <c r="F8" s="339"/>
      <c r="G8" s="339"/>
      <c r="H8" s="339"/>
      <c r="I8" s="340"/>
      <c r="J8" s="348" t="str">
        <f>IF(AND('Mapa de Riesgos'!$H$30="Muy Alta",'Mapa de Riesgos'!$L$30="Leve"),CONCATENATE("R",'Mapa de Riesgos'!$A$30),"")</f>
        <v/>
      </c>
      <c r="K8" s="344"/>
      <c r="L8" s="344" t="str">
        <f>IF(AND('Mapa de Riesgos'!$H$36="Muy Alta",'Mapa de Riesgos'!$L$36="Leve"),CONCATENATE("R",'Mapa de Riesgos'!$A$36),"")</f>
        <v/>
      </c>
      <c r="M8" s="344"/>
      <c r="N8" s="344" t="str">
        <f>IF(AND('Mapa de Riesgos'!$H$42="Muy Alta",'Mapa de Riesgos'!$L$42="Leve"),CONCATENATE("R",'Mapa de Riesgos'!$A$42),"")</f>
        <v/>
      </c>
      <c r="O8" s="345"/>
      <c r="P8" s="348" t="str">
        <f>IF(AND('Mapa de Riesgos'!$H$30="Muy Alta",'Mapa de Riesgos'!$L$30="Menor"),CONCATENATE("R",'Mapa de Riesgos'!$A$30),"")</f>
        <v/>
      </c>
      <c r="Q8" s="344"/>
      <c r="R8" s="344" t="str">
        <f>IF(AND('Mapa de Riesgos'!$H$36="Muy Alta",'Mapa de Riesgos'!$L$36="Menor"),CONCATENATE("R",'Mapa de Riesgos'!$A$36),"")</f>
        <v/>
      </c>
      <c r="S8" s="344"/>
      <c r="T8" s="344" t="str">
        <f>IF(AND('Mapa de Riesgos'!$H$42="Muy Alta",'Mapa de Riesgos'!$L$42="Menor"),CONCATENATE("R",'Mapa de Riesgos'!$A$42),"")</f>
        <v/>
      </c>
      <c r="U8" s="345"/>
      <c r="V8" s="348" t="str">
        <f>IF(AND('Mapa de Riesgos'!$H$30="Muy Alta",'Mapa de Riesgos'!$L$30="Moderado"),CONCATENATE("R",'Mapa de Riesgos'!$A$30),"")</f>
        <v/>
      </c>
      <c r="W8" s="344"/>
      <c r="X8" s="344" t="str">
        <f>IF(AND('Mapa de Riesgos'!$H$36="Muy Alta",'Mapa de Riesgos'!$L$36="Moderado"),CONCATENATE("R",'Mapa de Riesgos'!$A$36),"")</f>
        <v/>
      </c>
      <c r="Y8" s="344"/>
      <c r="Z8" s="344" t="str">
        <f>IF(AND('Mapa de Riesgos'!$H$42="Muy Alta",'Mapa de Riesgos'!$L$42="Moderado"),CONCATENATE("R",'Mapa de Riesgos'!$A$42),"")</f>
        <v/>
      </c>
      <c r="AA8" s="345"/>
      <c r="AB8" s="348" t="str">
        <f>IF(AND('Mapa de Riesgos'!$H$30="Muy Alta",'Mapa de Riesgos'!$L$30="Mayor"),CONCATENATE("R",'Mapa de Riesgos'!$A$30),"")</f>
        <v/>
      </c>
      <c r="AC8" s="344"/>
      <c r="AD8" s="344" t="str">
        <f>IF(AND('Mapa de Riesgos'!$H$36="Muy Alta",'Mapa de Riesgos'!$L$36="Mayor"),CONCATENATE("R",'Mapa de Riesgos'!$A$36),"")</f>
        <v/>
      </c>
      <c r="AE8" s="344"/>
      <c r="AF8" s="344" t="str">
        <f>IF(AND('Mapa de Riesgos'!$H$42="Muy Alta",'Mapa de Riesgos'!$L$42="Mayor"),CONCATENATE("R",'Mapa de Riesgos'!$A$42),"")</f>
        <v/>
      </c>
      <c r="AG8" s="345"/>
      <c r="AH8" s="355" t="str">
        <f>IF(AND('Mapa de Riesgos'!$H$30="Muy Alta",'Mapa de Riesgos'!$L$30="Catastrófico"),CONCATENATE("R",'Mapa de Riesgos'!$A$30),"")</f>
        <v/>
      </c>
      <c r="AI8" s="356"/>
      <c r="AJ8" s="356" t="str">
        <f>IF(AND('Mapa de Riesgos'!$H$36="Muy Alta",'Mapa de Riesgos'!$L$36="Catastrófico"),CONCATENATE("R",'Mapa de Riesgos'!$A$36),"")</f>
        <v/>
      </c>
      <c r="AK8" s="356"/>
      <c r="AL8" s="356" t="str">
        <f>IF(AND('Mapa de Riesgos'!$H$42="Muy Alta",'Mapa de Riesgos'!$L$42="Catastrófico"),CONCATENATE("R",'Mapa de Riesgos'!$A$42),"")</f>
        <v/>
      </c>
      <c r="AM8" s="357"/>
      <c r="AN8" s="55"/>
      <c r="AO8" s="302"/>
      <c r="AP8" s="303"/>
      <c r="AQ8" s="303"/>
      <c r="AR8" s="303"/>
      <c r="AS8" s="303"/>
      <c r="AT8" s="304"/>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row>
    <row r="9" spans="1:99" ht="15" customHeight="1">
      <c r="A9" s="55"/>
      <c r="B9" s="297"/>
      <c r="C9" s="297"/>
      <c r="D9" s="298"/>
      <c r="E9" s="338"/>
      <c r="F9" s="339"/>
      <c r="G9" s="339"/>
      <c r="H9" s="339"/>
      <c r="I9" s="340"/>
      <c r="J9" s="348"/>
      <c r="K9" s="344"/>
      <c r="L9" s="344"/>
      <c r="M9" s="344"/>
      <c r="N9" s="344"/>
      <c r="O9" s="345"/>
      <c r="P9" s="348"/>
      <c r="Q9" s="344"/>
      <c r="R9" s="344"/>
      <c r="S9" s="344"/>
      <c r="T9" s="344"/>
      <c r="U9" s="345"/>
      <c r="V9" s="348"/>
      <c r="W9" s="344"/>
      <c r="X9" s="344"/>
      <c r="Y9" s="344"/>
      <c r="Z9" s="344"/>
      <c r="AA9" s="345"/>
      <c r="AB9" s="348"/>
      <c r="AC9" s="344"/>
      <c r="AD9" s="344"/>
      <c r="AE9" s="344"/>
      <c r="AF9" s="344"/>
      <c r="AG9" s="345"/>
      <c r="AH9" s="355"/>
      <c r="AI9" s="356"/>
      <c r="AJ9" s="356"/>
      <c r="AK9" s="356"/>
      <c r="AL9" s="356"/>
      <c r="AM9" s="357"/>
      <c r="AN9" s="55"/>
      <c r="AO9" s="302"/>
      <c r="AP9" s="303"/>
      <c r="AQ9" s="303"/>
      <c r="AR9" s="303"/>
      <c r="AS9" s="303"/>
      <c r="AT9" s="304"/>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row>
    <row r="10" spans="1:99" ht="15" customHeight="1">
      <c r="A10" s="55"/>
      <c r="B10" s="297"/>
      <c r="C10" s="297"/>
      <c r="D10" s="298"/>
      <c r="E10" s="338"/>
      <c r="F10" s="339"/>
      <c r="G10" s="339"/>
      <c r="H10" s="339"/>
      <c r="I10" s="340"/>
      <c r="J10" s="348" t="str">
        <f>IF(AND('Mapa de Riesgos'!$H$48="Muy Alta",'Mapa de Riesgos'!$L$48="Leve"),CONCATENATE("R",'Mapa de Riesgos'!$A$48),"")</f>
        <v/>
      </c>
      <c r="K10" s="344"/>
      <c r="L10" s="344" t="str">
        <f>IF(AND('Mapa de Riesgos'!$H$54="Muy Alta",'Mapa de Riesgos'!$L$54="Leve"),CONCATENATE("R",'Mapa de Riesgos'!$A$54),"")</f>
        <v/>
      </c>
      <c r="M10" s="344"/>
      <c r="N10" s="344" t="str">
        <f>IF(AND('Mapa de Riesgos'!$H$60="Muy Alta",'Mapa de Riesgos'!$L$60="Leve"),CONCATENATE("R",'Mapa de Riesgos'!$A$60),"")</f>
        <v/>
      </c>
      <c r="O10" s="345"/>
      <c r="P10" s="348" t="str">
        <f>IF(AND('Mapa de Riesgos'!$H$48="Muy Alta",'Mapa de Riesgos'!$L$48="Menor"),CONCATENATE("R",'Mapa de Riesgos'!$A$48),"")</f>
        <v/>
      </c>
      <c r="Q10" s="344"/>
      <c r="R10" s="344" t="str">
        <f>IF(AND('Mapa de Riesgos'!$H$54="Muy Alta",'Mapa de Riesgos'!$L$54="Menor"),CONCATENATE("R",'Mapa de Riesgos'!$A$54),"")</f>
        <v/>
      </c>
      <c r="S10" s="344"/>
      <c r="T10" s="344" t="str">
        <f>IF(AND('Mapa de Riesgos'!$H$60="Muy Alta",'Mapa de Riesgos'!$L$60="Menor"),CONCATENATE("R",'Mapa de Riesgos'!$A$60),"")</f>
        <v/>
      </c>
      <c r="U10" s="345"/>
      <c r="V10" s="348" t="str">
        <f>IF(AND('Mapa de Riesgos'!$H$48="Muy Alta",'Mapa de Riesgos'!$L$48="Moderado"),CONCATENATE("R",'Mapa de Riesgos'!$A$48),"")</f>
        <v/>
      </c>
      <c r="W10" s="344"/>
      <c r="X10" s="344" t="str">
        <f>IF(AND('Mapa de Riesgos'!$H$54="Muy Alta",'Mapa de Riesgos'!$L$54="Moderado"),CONCATENATE("R",'Mapa de Riesgos'!$A$54),"")</f>
        <v/>
      </c>
      <c r="Y10" s="344"/>
      <c r="Z10" s="344" t="str">
        <f>IF(AND('Mapa de Riesgos'!$H$60="Muy Alta",'Mapa de Riesgos'!$L$60="Moderado"),CONCATENATE("R",'Mapa de Riesgos'!$A$60),"")</f>
        <v/>
      </c>
      <c r="AA10" s="345"/>
      <c r="AB10" s="348" t="str">
        <f>IF(AND('Mapa de Riesgos'!$H$48="Muy Alta",'Mapa de Riesgos'!$L$48="Mayor"),CONCATENATE("R",'Mapa de Riesgos'!$A$48),"")</f>
        <v/>
      </c>
      <c r="AC10" s="344"/>
      <c r="AD10" s="344" t="str">
        <f>IF(AND('Mapa de Riesgos'!$H$54="Muy Alta",'Mapa de Riesgos'!$L$54="Mayor"),CONCATENATE("R",'Mapa de Riesgos'!$A$54),"")</f>
        <v/>
      </c>
      <c r="AE10" s="344"/>
      <c r="AF10" s="344" t="str">
        <f>IF(AND('Mapa de Riesgos'!$H$60="Muy Alta",'Mapa de Riesgos'!$L$60="Mayor"),CONCATENATE("R",'Mapa de Riesgos'!$A$60),"")</f>
        <v/>
      </c>
      <c r="AG10" s="345"/>
      <c r="AH10" s="355" t="str">
        <f>IF(AND('Mapa de Riesgos'!$H$48="Muy Alta",'Mapa de Riesgos'!$L$48="Catastrófico"),CONCATENATE("R",'Mapa de Riesgos'!$A$48),"")</f>
        <v/>
      </c>
      <c r="AI10" s="356"/>
      <c r="AJ10" s="356" t="str">
        <f>IF(AND('Mapa de Riesgos'!$H$54="Muy Alta",'Mapa de Riesgos'!$L$54="Catastrófico"),CONCATENATE("R",'Mapa de Riesgos'!$A$54),"")</f>
        <v/>
      </c>
      <c r="AK10" s="356"/>
      <c r="AL10" s="356" t="str">
        <f>IF(AND('Mapa de Riesgos'!$H$60="Muy Alta",'Mapa de Riesgos'!$L$60="Catastrófico"),CONCATENATE("R",'Mapa de Riesgos'!$A$60),"")</f>
        <v/>
      </c>
      <c r="AM10" s="357"/>
      <c r="AN10" s="55"/>
      <c r="AO10" s="302"/>
      <c r="AP10" s="303"/>
      <c r="AQ10" s="303"/>
      <c r="AR10" s="303"/>
      <c r="AS10" s="303"/>
      <c r="AT10" s="304"/>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row>
    <row r="11" spans="1:99" ht="15" customHeight="1">
      <c r="A11" s="55"/>
      <c r="B11" s="297"/>
      <c r="C11" s="297"/>
      <c r="D11" s="298"/>
      <c r="E11" s="338"/>
      <c r="F11" s="339"/>
      <c r="G11" s="339"/>
      <c r="H11" s="339"/>
      <c r="I11" s="340"/>
      <c r="J11" s="348"/>
      <c r="K11" s="344"/>
      <c r="L11" s="344"/>
      <c r="M11" s="344"/>
      <c r="N11" s="344"/>
      <c r="O11" s="345"/>
      <c r="P11" s="348"/>
      <c r="Q11" s="344"/>
      <c r="R11" s="344"/>
      <c r="S11" s="344"/>
      <c r="T11" s="344"/>
      <c r="U11" s="345"/>
      <c r="V11" s="348"/>
      <c r="W11" s="344"/>
      <c r="X11" s="344"/>
      <c r="Y11" s="344"/>
      <c r="Z11" s="344"/>
      <c r="AA11" s="345"/>
      <c r="AB11" s="348"/>
      <c r="AC11" s="344"/>
      <c r="AD11" s="344"/>
      <c r="AE11" s="344"/>
      <c r="AF11" s="344"/>
      <c r="AG11" s="345"/>
      <c r="AH11" s="355"/>
      <c r="AI11" s="356"/>
      <c r="AJ11" s="356"/>
      <c r="AK11" s="356"/>
      <c r="AL11" s="356"/>
      <c r="AM11" s="357"/>
      <c r="AN11" s="55"/>
      <c r="AO11" s="302"/>
      <c r="AP11" s="303"/>
      <c r="AQ11" s="303"/>
      <c r="AR11" s="303"/>
      <c r="AS11" s="303"/>
      <c r="AT11" s="304"/>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row>
    <row r="12" spans="1:99" ht="15" customHeight="1">
      <c r="A12" s="55"/>
      <c r="B12" s="297"/>
      <c r="C12" s="297"/>
      <c r="D12" s="298"/>
      <c r="E12" s="338"/>
      <c r="F12" s="339"/>
      <c r="G12" s="339"/>
      <c r="H12" s="339"/>
      <c r="I12" s="340"/>
      <c r="J12" s="348" t="str">
        <f>IF(AND('Mapa de Riesgos'!$H$66="Muy Alta",'Mapa de Riesgos'!$L$66="Leve"),CONCATENATE("R",'Mapa de Riesgos'!$A$66),"")</f>
        <v/>
      </c>
      <c r="K12" s="344"/>
      <c r="L12" s="344" t="str">
        <f>IF(AND('Mapa de Riesgos'!$H$72="Muy Alta",'Mapa de Riesgos'!$L$72="Leve"),CONCATENATE("R",'Mapa de Riesgos'!$A$72),"")</f>
        <v/>
      </c>
      <c r="M12" s="344"/>
      <c r="N12" s="344" t="str">
        <f>IF(AND('Mapa de Riesgos'!$H$78="Muy Alta",'Mapa de Riesgos'!$L$78="Leve"),CONCATENATE("R",'Mapa de Riesgos'!$A$78),"")</f>
        <v/>
      </c>
      <c r="O12" s="345"/>
      <c r="P12" s="348" t="str">
        <f>IF(AND('Mapa de Riesgos'!$H$66="Muy Alta",'Mapa de Riesgos'!$L$66="Menor"),CONCATENATE("R",'Mapa de Riesgos'!$A$66),"")</f>
        <v/>
      </c>
      <c r="Q12" s="344"/>
      <c r="R12" s="344" t="str">
        <f>IF(AND('Mapa de Riesgos'!$H$72="Muy Alta",'Mapa de Riesgos'!$L$72="Menor"),CONCATENATE("R",'Mapa de Riesgos'!$A$72),"")</f>
        <v/>
      </c>
      <c r="S12" s="344"/>
      <c r="T12" s="344" t="str">
        <f>IF(AND('Mapa de Riesgos'!$H$78="Muy Alta",'Mapa de Riesgos'!$L$78="Menor"),CONCATENATE("R",'Mapa de Riesgos'!$A$78),"")</f>
        <v/>
      </c>
      <c r="U12" s="345"/>
      <c r="V12" s="348" t="str">
        <f>IF(AND('Mapa de Riesgos'!$H$66="Muy Alta",'Mapa de Riesgos'!$L$66="Moderado"),CONCATENATE("R",'Mapa de Riesgos'!$A$66),"")</f>
        <v/>
      </c>
      <c r="W12" s="344"/>
      <c r="X12" s="344" t="str">
        <f>IF(AND('Mapa de Riesgos'!$H$72="Muy Alta",'Mapa de Riesgos'!$L$72="Moderado"),CONCATENATE("R",'Mapa de Riesgos'!$A$72),"")</f>
        <v/>
      </c>
      <c r="Y12" s="344"/>
      <c r="Z12" s="344" t="str">
        <f>IF(AND('Mapa de Riesgos'!$H$78="Muy Alta",'Mapa de Riesgos'!$L$78="Moderado"),CONCATENATE("R",'Mapa de Riesgos'!$A$78),"")</f>
        <v/>
      </c>
      <c r="AA12" s="345"/>
      <c r="AB12" s="348" t="str">
        <f>IF(AND('Mapa de Riesgos'!$H$66="Muy Alta",'Mapa de Riesgos'!$L$66="Mayor"),CONCATENATE("R",'Mapa de Riesgos'!$A$66),"")</f>
        <v/>
      </c>
      <c r="AC12" s="344"/>
      <c r="AD12" s="344" t="str">
        <f>IF(AND('Mapa de Riesgos'!$H$72="Muy Alta",'Mapa de Riesgos'!$L$72="Mayor"),CONCATENATE("R",'Mapa de Riesgos'!$A$72),"")</f>
        <v/>
      </c>
      <c r="AE12" s="344"/>
      <c r="AF12" s="344" t="str">
        <f>IF(AND('Mapa de Riesgos'!$H$78="Muy Alta",'Mapa de Riesgos'!$L$78="Mayor"),CONCATENATE("R",'Mapa de Riesgos'!$A$78),"")</f>
        <v/>
      </c>
      <c r="AG12" s="345"/>
      <c r="AH12" s="355" t="str">
        <f>IF(AND('Mapa de Riesgos'!$H$66="Muy Alta",'Mapa de Riesgos'!$L$66="Catastrófico"),CONCATENATE("R",'Mapa de Riesgos'!$A$66),"")</f>
        <v/>
      </c>
      <c r="AI12" s="356"/>
      <c r="AJ12" s="356" t="str">
        <f>IF(AND('Mapa de Riesgos'!$H$72="Muy Alta",'Mapa de Riesgos'!$L$72="Catastrófico"),CONCATENATE("R",'Mapa de Riesgos'!$A$72),"")</f>
        <v/>
      </c>
      <c r="AK12" s="356"/>
      <c r="AL12" s="356" t="str">
        <f>IF(AND('Mapa de Riesgos'!$H$78="Muy Alta",'Mapa de Riesgos'!$L$78="Catastrófico"),CONCATENATE("R",'Mapa de Riesgos'!$A$78),"")</f>
        <v/>
      </c>
      <c r="AM12" s="357"/>
      <c r="AN12" s="55"/>
      <c r="AO12" s="302"/>
      <c r="AP12" s="303"/>
      <c r="AQ12" s="303"/>
      <c r="AR12" s="303"/>
      <c r="AS12" s="303"/>
      <c r="AT12" s="304"/>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row>
    <row r="13" spans="1:99" ht="15.75" customHeight="1" thickBot="1">
      <c r="A13" s="55"/>
      <c r="B13" s="297"/>
      <c r="C13" s="297"/>
      <c r="D13" s="298"/>
      <c r="E13" s="341"/>
      <c r="F13" s="342"/>
      <c r="G13" s="342"/>
      <c r="H13" s="342"/>
      <c r="I13" s="343"/>
      <c r="J13" s="348"/>
      <c r="K13" s="344"/>
      <c r="L13" s="344"/>
      <c r="M13" s="344"/>
      <c r="N13" s="344"/>
      <c r="O13" s="345"/>
      <c r="P13" s="348"/>
      <c r="Q13" s="344"/>
      <c r="R13" s="344"/>
      <c r="S13" s="344"/>
      <c r="T13" s="344"/>
      <c r="U13" s="345"/>
      <c r="V13" s="348"/>
      <c r="W13" s="344"/>
      <c r="X13" s="344"/>
      <c r="Y13" s="344"/>
      <c r="Z13" s="344"/>
      <c r="AA13" s="345"/>
      <c r="AB13" s="348"/>
      <c r="AC13" s="344"/>
      <c r="AD13" s="344"/>
      <c r="AE13" s="344"/>
      <c r="AF13" s="344"/>
      <c r="AG13" s="345"/>
      <c r="AH13" s="358"/>
      <c r="AI13" s="359"/>
      <c r="AJ13" s="359"/>
      <c r="AK13" s="359"/>
      <c r="AL13" s="359"/>
      <c r="AM13" s="360"/>
      <c r="AN13" s="55"/>
      <c r="AO13" s="305"/>
      <c r="AP13" s="306"/>
      <c r="AQ13" s="306"/>
      <c r="AR13" s="306"/>
      <c r="AS13" s="306"/>
      <c r="AT13" s="307"/>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row>
    <row r="14" spans="1:99" ht="15" customHeight="1">
      <c r="A14" s="55"/>
      <c r="B14" s="297"/>
      <c r="C14" s="297"/>
      <c r="D14" s="298"/>
      <c r="E14" s="335" t="s">
        <v>127</v>
      </c>
      <c r="F14" s="336"/>
      <c r="G14" s="336"/>
      <c r="H14" s="336"/>
      <c r="I14" s="336"/>
      <c r="J14" s="370" t="str">
        <f>IF(AND('Mapa de Riesgos'!$H$12="Alta",'Mapa de Riesgos'!$L$12="Leve"),CONCATENATE("R",'Mapa de Riesgos'!$A$12),"")</f>
        <v/>
      </c>
      <c r="K14" s="371"/>
      <c r="L14" s="371" t="str">
        <f>IF(AND('Mapa de Riesgos'!$H$18="Alta",'Mapa de Riesgos'!$L$18="Leve"),CONCATENATE("R",'Mapa de Riesgos'!$A$18),"")</f>
        <v/>
      </c>
      <c r="M14" s="371"/>
      <c r="N14" s="371" t="str">
        <f>IF(AND('Mapa de Riesgos'!$H$24="Alta",'Mapa de Riesgos'!$L$24="Leve"),CONCATENATE("R",'Mapa de Riesgos'!$A$24),"")</f>
        <v/>
      </c>
      <c r="O14" s="372"/>
      <c r="P14" s="370" t="str">
        <f>IF(AND('Mapa de Riesgos'!$H$12="Alta",'Mapa de Riesgos'!$L$12="Menor"),CONCATENATE("R",'Mapa de Riesgos'!$A$12),"")</f>
        <v/>
      </c>
      <c r="Q14" s="371"/>
      <c r="R14" s="371" t="str">
        <f>IF(AND('Mapa de Riesgos'!$H$18="Alta",'Mapa de Riesgos'!$L$18="Menor"),CONCATENATE("R",'Mapa de Riesgos'!$A$18),"")</f>
        <v/>
      </c>
      <c r="S14" s="371"/>
      <c r="T14" s="371" t="str">
        <f>IF(AND('Mapa de Riesgos'!$H$24="Alta",'Mapa de Riesgos'!$L$24="Menor"),CONCATENATE("R",'Mapa de Riesgos'!$A$24),"")</f>
        <v/>
      </c>
      <c r="U14" s="372"/>
      <c r="V14" s="346" t="str">
        <f>IF(AND('Mapa de Riesgos'!$H$12="Alta",'Mapa de Riesgos'!$L$12="Moderado"),CONCATENATE("R",'Mapa de Riesgos'!$A$12),"")</f>
        <v/>
      </c>
      <c r="W14" s="347"/>
      <c r="X14" s="347" t="str">
        <f>IF(AND('Mapa de Riesgos'!$H$18="Alta",'Mapa de Riesgos'!$L$18="Moderado"),CONCATENATE("R",'Mapa de Riesgos'!$A$18),"")</f>
        <v/>
      </c>
      <c r="Y14" s="347"/>
      <c r="Z14" s="347" t="str">
        <f>IF(AND('Mapa de Riesgos'!$H$24="Alta",'Mapa de Riesgos'!$L$24="Moderado"),CONCATENATE("R",'Mapa de Riesgos'!$A$24),"")</f>
        <v/>
      </c>
      <c r="AA14" s="349"/>
      <c r="AB14" s="346" t="str">
        <f>IF(AND('Mapa de Riesgos'!$H$12="Alta",'Mapa de Riesgos'!$L$12="Mayor"),CONCATENATE("R",'Mapa de Riesgos'!$A$12),"")</f>
        <v/>
      </c>
      <c r="AC14" s="347"/>
      <c r="AD14" s="347" t="str">
        <f>IF(AND('Mapa de Riesgos'!$H$18="Alta",'Mapa de Riesgos'!$L$18="Mayor"),CONCATENATE("R",'Mapa de Riesgos'!$A$18),"")</f>
        <v/>
      </c>
      <c r="AE14" s="347"/>
      <c r="AF14" s="347" t="str">
        <f>IF(AND('Mapa de Riesgos'!$H$24="Alta",'Mapa de Riesgos'!$L$24="Mayor"),CONCATENATE("R",'Mapa de Riesgos'!$A$24),"")</f>
        <v/>
      </c>
      <c r="AG14" s="349"/>
      <c r="AH14" s="361" t="str">
        <f>IF(AND('Mapa de Riesgos'!$H$12="Alta",'Mapa de Riesgos'!$L$12="Catastrófico"),CONCATENATE("R",'Mapa de Riesgos'!$A$12),"")</f>
        <v/>
      </c>
      <c r="AI14" s="362"/>
      <c r="AJ14" s="362" t="str">
        <f>IF(AND('Mapa de Riesgos'!$H$18="Alta",'Mapa de Riesgos'!$L$18="Catastrófico"),CONCATENATE("R",'Mapa de Riesgos'!$A$18),"")</f>
        <v/>
      </c>
      <c r="AK14" s="362"/>
      <c r="AL14" s="362" t="str">
        <f>IF(AND('Mapa de Riesgos'!$H$24="Alta",'Mapa de Riesgos'!$L$24="Catastrófico"),CONCATENATE("R",'Mapa de Riesgos'!$A$24),"")</f>
        <v/>
      </c>
      <c r="AM14" s="363"/>
      <c r="AN14" s="55"/>
      <c r="AO14" s="308" t="s">
        <v>128</v>
      </c>
      <c r="AP14" s="309"/>
      <c r="AQ14" s="309"/>
      <c r="AR14" s="309"/>
      <c r="AS14" s="309"/>
      <c r="AT14" s="310"/>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row>
    <row r="15" spans="1:99" ht="15" customHeight="1">
      <c r="A15" s="55"/>
      <c r="B15" s="297"/>
      <c r="C15" s="297"/>
      <c r="D15" s="298"/>
      <c r="E15" s="338"/>
      <c r="F15" s="339"/>
      <c r="G15" s="339"/>
      <c r="H15" s="339"/>
      <c r="I15" s="339"/>
      <c r="J15" s="364"/>
      <c r="K15" s="365"/>
      <c r="L15" s="365"/>
      <c r="M15" s="365"/>
      <c r="N15" s="365"/>
      <c r="O15" s="366"/>
      <c r="P15" s="364"/>
      <c r="Q15" s="365"/>
      <c r="R15" s="365"/>
      <c r="S15" s="365"/>
      <c r="T15" s="365"/>
      <c r="U15" s="366"/>
      <c r="V15" s="348"/>
      <c r="W15" s="344"/>
      <c r="X15" s="344"/>
      <c r="Y15" s="344"/>
      <c r="Z15" s="344"/>
      <c r="AA15" s="345"/>
      <c r="AB15" s="348"/>
      <c r="AC15" s="344"/>
      <c r="AD15" s="344"/>
      <c r="AE15" s="344"/>
      <c r="AF15" s="344"/>
      <c r="AG15" s="345"/>
      <c r="AH15" s="355"/>
      <c r="AI15" s="356"/>
      <c r="AJ15" s="356"/>
      <c r="AK15" s="356"/>
      <c r="AL15" s="356"/>
      <c r="AM15" s="357"/>
      <c r="AN15" s="55"/>
      <c r="AO15" s="311"/>
      <c r="AP15" s="312"/>
      <c r="AQ15" s="312"/>
      <c r="AR15" s="312"/>
      <c r="AS15" s="312"/>
      <c r="AT15" s="313"/>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row>
    <row r="16" spans="1:99" ht="15" customHeight="1">
      <c r="A16" s="55"/>
      <c r="B16" s="297"/>
      <c r="C16" s="297"/>
      <c r="D16" s="298"/>
      <c r="E16" s="338"/>
      <c r="F16" s="339"/>
      <c r="G16" s="339"/>
      <c r="H16" s="339"/>
      <c r="I16" s="339"/>
      <c r="J16" s="364" t="str">
        <f>IF(AND('Mapa de Riesgos'!$H$30="Alta",'Mapa de Riesgos'!$L$30="Leve"),CONCATENATE("R",'Mapa de Riesgos'!$A$30),"")</f>
        <v/>
      </c>
      <c r="K16" s="365"/>
      <c r="L16" s="365" t="str">
        <f>IF(AND('Mapa de Riesgos'!$H$36="Alta",'Mapa de Riesgos'!$L$36="Leve"),CONCATENATE("R",'Mapa de Riesgos'!$A$36),"")</f>
        <v/>
      </c>
      <c r="M16" s="365"/>
      <c r="N16" s="365" t="str">
        <f>IF(AND('Mapa de Riesgos'!$H$42="Alta",'Mapa de Riesgos'!$L$42="Leve"),CONCATENATE("R",'Mapa de Riesgos'!$A$42),"")</f>
        <v/>
      </c>
      <c r="O16" s="366"/>
      <c r="P16" s="364" t="str">
        <f>IF(AND('Mapa de Riesgos'!$H$30="Alta",'Mapa de Riesgos'!$L$30="Menor"),CONCATENATE("R",'Mapa de Riesgos'!$A$30),"")</f>
        <v/>
      </c>
      <c r="Q16" s="365"/>
      <c r="R16" s="365" t="str">
        <f>IF(AND('Mapa de Riesgos'!$H$36="Alta",'Mapa de Riesgos'!$L$36="Menor"),CONCATENATE("R",'Mapa de Riesgos'!$A$36),"")</f>
        <v/>
      </c>
      <c r="S16" s="365"/>
      <c r="T16" s="365" t="str">
        <f>IF(AND('Mapa de Riesgos'!$H$42="Alta",'Mapa de Riesgos'!$L$42="Menor"),CONCATENATE("R",'Mapa de Riesgos'!$A$42),"")</f>
        <v/>
      </c>
      <c r="U16" s="366"/>
      <c r="V16" s="348" t="str">
        <f>IF(AND('Mapa de Riesgos'!$H$30="Alta",'Mapa de Riesgos'!$L$30="Moderado"),CONCATENATE("R",'Mapa de Riesgos'!$A$30),"")</f>
        <v/>
      </c>
      <c r="W16" s="344"/>
      <c r="X16" s="344" t="str">
        <f>IF(AND('Mapa de Riesgos'!$H$36="Alta",'Mapa de Riesgos'!$L$36="Moderado"),CONCATENATE("R",'Mapa de Riesgos'!$A$36),"")</f>
        <v/>
      </c>
      <c r="Y16" s="344"/>
      <c r="Z16" s="344" t="str">
        <f>IF(AND('Mapa de Riesgos'!$H$42="Alta",'Mapa de Riesgos'!$L$42="Moderado"),CONCATENATE("R",'Mapa de Riesgos'!$A$42),"")</f>
        <v/>
      </c>
      <c r="AA16" s="345"/>
      <c r="AB16" s="348" t="str">
        <f>IF(AND('Mapa de Riesgos'!$H$30="Alta",'Mapa de Riesgos'!$L$30="Mayor"),CONCATENATE("R",'Mapa de Riesgos'!$A$30),"")</f>
        <v/>
      </c>
      <c r="AC16" s="344"/>
      <c r="AD16" s="344" t="str">
        <f>IF(AND('Mapa de Riesgos'!$H$36="Alta",'Mapa de Riesgos'!$L$36="Mayor"),CONCATENATE("R",'Mapa de Riesgos'!$A$36),"")</f>
        <v/>
      </c>
      <c r="AE16" s="344"/>
      <c r="AF16" s="344" t="str">
        <f>IF(AND('Mapa de Riesgos'!$H$42="Alta",'Mapa de Riesgos'!$L$42="Mayor"),CONCATENATE("R",'Mapa de Riesgos'!$A$42),"")</f>
        <v/>
      </c>
      <c r="AG16" s="345"/>
      <c r="AH16" s="355" t="str">
        <f>IF(AND('Mapa de Riesgos'!$H$30="Alta",'Mapa de Riesgos'!$L$30="Catastrófico"),CONCATENATE("R",'Mapa de Riesgos'!$A$30),"")</f>
        <v/>
      </c>
      <c r="AI16" s="356"/>
      <c r="AJ16" s="356" t="str">
        <f>IF(AND('Mapa de Riesgos'!$H$36="Alta",'Mapa de Riesgos'!$L$36="Catastrófico"),CONCATENATE("R",'Mapa de Riesgos'!$A$36),"")</f>
        <v/>
      </c>
      <c r="AK16" s="356"/>
      <c r="AL16" s="356" t="str">
        <f>IF(AND('Mapa de Riesgos'!$H$42="Alta",'Mapa de Riesgos'!$L$42="Catastrófico"),CONCATENATE("R",'Mapa de Riesgos'!$A$42),"")</f>
        <v/>
      </c>
      <c r="AM16" s="357"/>
      <c r="AN16" s="55"/>
      <c r="AO16" s="311"/>
      <c r="AP16" s="312"/>
      <c r="AQ16" s="312"/>
      <c r="AR16" s="312"/>
      <c r="AS16" s="312"/>
      <c r="AT16" s="313"/>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row>
    <row r="17" spans="1:80" ht="15" customHeight="1">
      <c r="A17" s="55"/>
      <c r="B17" s="297"/>
      <c r="C17" s="297"/>
      <c r="D17" s="298"/>
      <c r="E17" s="338"/>
      <c r="F17" s="339"/>
      <c r="G17" s="339"/>
      <c r="H17" s="339"/>
      <c r="I17" s="339"/>
      <c r="J17" s="364"/>
      <c r="K17" s="365"/>
      <c r="L17" s="365"/>
      <c r="M17" s="365"/>
      <c r="N17" s="365"/>
      <c r="O17" s="366"/>
      <c r="P17" s="364"/>
      <c r="Q17" s="365"/>
      <c r="R17" s="365"/>
      <c r="S17" s="365"/>
      <c r="T17" s="365"/>
      <c r="U17" s="366"/>
      <c r="V17" s="348"/>
      <c r="W17" s="344"/>
      <c r="X17" s="344"/>
      <c r="Y17" s="344"/>
      <c r="Z17" s="344"/>
      <c r="AA17" s="345"/>
      <c r="AB17" s="348"/>
      <c r="AC17" s="344"/>
      <c r="AD17" s="344"/>
      <c r="AE17" s="344"/>
      <c r="AF17" s="344"/>
      <c r="AG17" s="345"/>
      <c r="AH17" s="355"/>
      <c r="AI17" s="356"/>
      <c r="AJ17" s="356"/>
      <c r="AK17" s="356"/>
      <c r="AL17" s="356"/>
      <c r="AM17" s="357"/>
      <c r="AN17" s="55"/>
      <c r="AO17" s="311"/>
      <c r="AP17" s="312"/>
      <c r="AQ17" s="312"/>
      <c r="AR17" s="312"/>
      <c r="AS17" s="312"/>
      <c r="AT17" s="313"/>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row>
    <row r="18" spans="1:80" ht="15" customHeight="1">
      <c r="A18" s="55"/>
      <c r="B18" s="297"/>
      <c r="C18" s="297"/>
      <c r="D18" s="298"/>
      <c r="E18" s="338"/>
      <c r="F18" s="339"/>
      <c r="G18" s="339"/>
      <c r="H18" s="339"/>
      <c r="I18" s="339"/>
      <c r="J18" s="364" t="str">
        <f>IF(AND('Mapa de Riesgos'!$H$48="Alta",'Mapa de Riesgos'!$L$48="Leve"),CONCATENATE("R",'Mapa de Riesgos'!$A$48),"")</f>
        <v/>
      </c>
      <c r="K18" s="365"/>
      <c r="L18" s="365" t="str">
        <f>IF(AND('Mapa de Riesgos'!$H$54="Alta",'Mapa de Riesgos'!$L$54="Leve"),CONCATENATE("R",'Mapa de Riesgos'!$A$54),"")</f>
        <v/>
      </c>
      <c r="M18" s="365"/>
      <c r="N18" s="365" t="str">
        <f>IF(AND('Mapa de Riesgos'!$H$60="Alta",'Mapa de Riesgos'!$L$60="Leve"),CONCATENATE("R",'Mapa de Riesgos'!$A$60),"")</f>
        <v/>
      </c>
      <c r="O18" s="366"/>
      <c r="P18" s="364" t="str">
        <f>IF(AND('Mapa de Riesgos'!$H$48="Alta",'Mapa de Riesgos'!$L$48="Menor"),CONCATENATE("R",'Mapa de Riesgos'!$A$48),"")</f>
        <v/>
      </c>
      <c r="Q18" s="365"/>
      <c r="R18" s="365" t="str">
        <f>IF(AND('Mapa de Riesgos'!$H$54="Alta",'Mapa de Riesgos'!$L$54="Menor"),CONCATENATE("R",'Mapa de Riesgos'!$A$54),"")</f>
        <v/>
      </c>
      <c r="S18" s="365"/>
      <c r="T18" s="365" t="str">
        <f>IF(AND('Mapa de Riesgos'!$H$60="Alta",'Mapa de Riesgos'!$L$60="Menor"),CONCATENATE("R",'Mapa de Riesgos'!$A$60),"")</f>
        <v/>
      </c>
      <c r="U18" s="366"/>
      <c r="V18" s="348" t="str">
        <f>IF(AND('Mapa de Riesgos'!$H$48="Alta",'Mapa de Riesgos'!$L$48="Moderado"),CONCATENATE("R",'Mapa de Riesgos'!$A$48),"")</f>
        <v/>
      </c>
      <c r="W18" s="344"/>
      <c r="X18" s="344" t="str">
        <f>IF(AND('Mapa de Riesgos'!$H$54="Alta",'Mapa de Riesgos'!$L$54="Moderado"),CONCATENATE("R",'Mapa de Riesgos'!$A$54),"")</f>
        <v/>
      </c>
      <c r="Y18" s="344"/>
      <c r="Z18" s="344" t="str">
        <f>IF(AND('Mapa de Riesgos'!$H$60="Alta",'Mapa de Riesgos'!$L$60="Moderado"),CONCATENATE("R",'Mapa de Riesgos'!$A$60),"")</f>
        <v/>
      </c>
      <c r="AA18" s="345"/>
      <c r="AB18" s="348" t="str">
        <f>IF(AND('Mapa de Riesgos'!$H$48="Alta",'Mapa de Riesgos'!$L$48="Mayor"),CONCATENATE("R",'Mapa de Riesgos'!$A$48),"")</f>
        <v/>
      </c>
      <c r="AC18" s="344"/>
      <c r="AD18" s="344" t="str">
        <f>IF(AND('Mapa de Riesgos'!$H$54="Alta",'Mapa de Riesgos'!$L$54="Mayor"),CONCATENATE("R",'Mapa de Riesgos'!$A$54),"")</f>
        <v/>
      </c>
      <c r="AE18" s="344"/>
      <c r="AF18" s="344" t="str">
        <f>IF(AND('Mapa de Riesgos'!$H$60="Alta",'Mapa de Riesgos'!$L$60="Mayor"),CONCATENATE("R",'Mapa de Riesgos'!$A$60),"")</f>
        <v/>
      </c>
      <c r="AG18" s="345"/>
      <c r="AH18" s="355" t="str">
        <f>IF(AND('Mapa de Riesgos'!$H$48="Alta",'Mapa de Riesgos'!$L$48="Catastrófico"),CONCATENATE("R",'Mapa de Riesgos'!$A$48),"")</f>
        <v/>
      </c>
      <c r="AI18" s="356"/>
      <c r="AJ18" s="356" t="str">
        <f>IF(AND('Mapa de Riesgos'!$H$54="Alta",'Mapa de Riesgos'!$L$54="Catastrófico"),CONCATENATE("R",'Mapa de Riesgos'!$A$54),"")</f>
        <v/>
      </c>
      <c r="AK18" s="356"/>
      <c r="AL18" s="356" t="str">
        <f>IF(AND('Mapa de Riesgos'!$H$60="Alta",'Mapa de Riesgos'!$L$60="Catastrófico"),CONCATENATE("R",'Mapa de Riesgos'!$A$60),"")</f>
        <v/>
      </c>
      <c r="AM18" s="357"/>
      <c r="AN18" s="55"/>
      <c r="AO18" s="311"/>
      <c r="AP18" s="312"/>
      <c r="AQ18" s="312"/>
      <c r="AR18" s="312"/>
      <c r="AS18" s="312"/>
      <c r="AT18" s="313"/>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row>
    <row r="19" spans="1:80" ht="15" customHeight="1">
      <c r="A19" s="55"/>
      <c r="B19" s="297"/>
      <c r="C19" s="297"/>
      <c r="D19" s="298"/>
      <c r="E19" s="338"/>
      <c r="F19" s="339"/>
      <c r="G19" s="339"/>
      <c r="H19" s="339"/>
      <c r="I19" s="339"/>
      <c r="J19" s="364"/>
      <c r="K19" s="365"/>
      <c r="L19" s="365"/>
      <c r="M19" s="365"/>
      <c r="N19" s="365"/>
      <c r="O19" s="366"/>
      <c r="P19" s="364"/>
      <c r="Q19" s="365"/>
      <c r="R19" s="365"/>
      <c r="S19" s="365"/>
      <c r="T19" s="365"/>
      <c r="U19" s="366"/>
      <c r="V19" s="348"/>
      <c r="W19" s="344"/>
      <c r="X19" s="344"/>
      <c r="Y19" s="344"/>
      <c r="Z19" s="344"/>
      <c r="AA19" s="345"/>
      <c r="AB19" s="348"/>
      <c r="AC19" s="344"/>
      <c r="AD19" s="344"/>
      <c r="AE19" s="344"/>
      <c r="AF19" s="344"/>
      <c r="AG19" s="345"/>
      <c r="AH19" s="355"/>
      <c r="AI19" s="356"/>
      <c r="AJ19" s="356"/>
      <c r="AK19" s="356"/>
      <c r="AL19" s="356"/>
      <c r="AM19" s="357"/>
      <c r="AN19" s="55"/>
      <c r="AO19" s="311"/>
      <c r="AP19" s="312"/>
      <c r="AQ19" s="312"/>
      <c r="AR19" s="312"/>
      <c r="AS19" s="312"/>
      <c r="AT19" s="313"/>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row>
    <row r="20" spans="1:80" ht="15" customHeight="1">
      <c r="A20" s="55"/>
      <c r="B20" s="297"/>
      <c r="C20" s="297"/>
      <c r="D20" s="298"/>
      <c r="E20" s="338"/>
      <c r="F20" s="339"/>
      <c r="G20" s="339"/>
      <c r="H20" s="339"/>
      <c r="I20" s="339"/>
      <c r="J20" s="364" t="str">
        <f>IF(AND('Mapa de Riesgos'!$H$66="Alta",'Mapa de Riesgos'!$L$66="Leve"),CONCATENATE("R",'Mapa de Riesgos'!$A$66),"")</f>
        <v/>
      </c>
      <c r="K20" s="365"/>
      <c r="L20" s="365" t="str">
        <f>IF(AND('Mapa de Riesgos'!$H$72="Alta",'Mapa de Riesgos'!$L$72="Leve"),CONCATENATE("R",'Mapa de Riesgos'!$A$72),"")</f>
        <v/>
      </c>
      <c r="M20" s="365"/>
      <c r="N20" s="365" t="str">
        <f>IF(AND('Mapa de Riesgos'!$H$78="Alta",'Mapa de Riesgos'!$L$78="Leve"),CONCATENATE("R",'Mapa de Riesgos'!$A$78),"")</f>
        <v/>
      </c>
      <c r="O20" s="366"/>
      <c r="P20" s="364" t="str">
        <f>IF(AND('Mapa de Riesgos'!$H$66="Alta",'Mapa de Riesgos'!$L$66="Menor"),CONCATENATE("R",'Mapa de Riesgos'!$A$66),"")</f>
        <v/>
      </c>
      <c r="Q20" s="365"/>
      <c r="R20" s="365" t="str">
        <f>IF(AND('Mapa de Riesgos'!$H$72="Alta",'Mapa de Riesgos'!$L$72="Menor"),CONCATENATE("R",'Mapa de Riesgos'!$A$72),"")</f>
        <v/>
      </c>
      <c r="S20" s="365"/>
      <c r="T20" s="365" t="str">
        <f>IF(AND('Mapa de Riesgos'!$H$78="Alta",'Mapa de Riesgos'!$L$78="Menor"),CONCATENATE("R",'Mapa de Riesgos'!$A$78),"")</f>
        <v/>
      </c>
      <c r="U20" s="366"/>
      <c r="V20" s="348" t="str">
        <f>IF(AND('Mapa de Riesgos'!$H$66="Alta",'Mapa de Riesgos'!$L$66="Moderado"),CONCATENATE("R",'Mapa de Riesgos'!$A$66),"")</f>
        <v/>
      </c>
      <c r="W20" s="344"/>
      <c r="X20" s="344" t="str">
        <f>IF(AND('Mapa de Riesgos'!$H$72="Alta",'Mapa de Riesgos'!$L$72="Moderado"),CONCATENATE("R",'Mapa de Riesgos'!$A$72),"")</f>
        <v/>
      </c>
      <c r="Y20" s="344"/>
      <c r="Z20" s="344" t="str">
        <f>IF(AND('Mapa de Riesgos'!$H$78="Alta",'Mapa de Riesgos'!$L$78="Moderado"),CONCATENATE("R",'Mapa de Riesgos'!$A$78),"")</f>
        <v/>
      </c>
      <c r="AA20" s="345"/>
      <c r="AB20" s="348" t="str">
        <f>IF(AND('Mapa de Riesgos'!$H$66="Alta",'Mapa de Riesgos'!$L$66="Mayor"),CONCATENATE("R",'Mapa de Riesgos'!$A$66),"")</f>
        <v/>
      </c>
      <c r="AC20" s="344"/>
      <c r="AD20" s="344" t="str">
        <f>IF(AND('Mapa de Riesgos'!$H$72="Alta",'Mapa de Riesgos'!$L$72="Mayor"),CONCATENATE("R",'Mapa de Riesgos'!$A$72),"")</f>
        <v/>
      </c>
      <c r="AE20" s="344"/>
      <c r="AF20" s="344" t="str">
        <f>IF(AND('Mapa de Riesgos'!$H$78="Alta",'Mapa de Riesgos'!$L$78="Mayor"),CONCATENATE("R",'Mapa de Riesgos'!$A$78),"")</f>
        <v/>
      </c>
      <c r="AG20" s="345"/>
      <c r="AH20" s="355" t="str">
        <f>IF(AND('Mapa de Riesgos'!$H$66="Alta",'Mapa de Riesgos'!$L$66="Catastrófico"),CONCATENATE("R",'Mapa de Riesgos'!$A$66),"")</f>
        <v/>
      </c>
      <c r="AI20" s="356"/>
      <c r="AJ20" s="356" t="str">
        <f>IF(AND('Mapa de Riesgos'!$H$72="Alta",'Mapa de Riesgos'!$L$72="Catastrófico"),CONCATENATE("R",'Mapa de Riesgos'!$A$72),"")</f>
        <v/>
      </c>
      <c r="AK20" s="356"/>
      <c r="AL20" s="356" t="str">
        <f>IF(AND('Mapa de Riesgos'!$H$78="Alta",'Mapa de Riesgos'!$L$78="Catastrófico"),CONCATENATE("R",'Mapa de Riesgos'!$A$78),"")</f>
        <v/>
      </c>
      <c r="AM20" s="357"/>
      <c r="AN20" s="55"/>
      <c r="AO20" s="311"/>
      <c r="AP20" s="312"/>
      <c r="AQ20" s="312"/>
      <c r="AR20" s="312"/>
      <c r="AS20" s="312"/>
      <c r="AT20" s="313"/>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row>
    <row r="21" spans="1:80" ht="15.75" customHeight="1" thickBot="1">
      <c r="A21" s="55"/>
      <c r="B21" s="297"/>
      <c r="C21" s="297"/>
      <c r="D21" s="298"/>
      <c r="E21" s="341"/>
      <c r="F21" s="342"/>
      <c r="G21" s="342"/>
      <c r="H21" s="342"/>
      <c r="I21" s="342"/>
      <c r="J21" s="367"/>
      <c r="K21" s="368"/>
      <c r="L21" s="368"/>
      <c r="M21" s="368"/>
      <c r="N21" s="368"/>
      <c r="O21" s="369"/>
      <c r="P21" s="367"/>
      <c r="Q21" s="368"/>
      <c r="R21" s="368"/>
      <c r="S21" s="368"/>
      <c r="T21" s="368"/>
      <c r="U21" s="369"/>
      <c r="V21" s="352"/>
      <c r="W21" s="353"/>
      <c r="X21" s="353"/>
      <c r="Y21" s="353"/>
      <c r="Z21" s="353"/>
      <c r="AA21" s="354"/>
      <c r="AB21" s="352"/>
      <c r="AC21" s="353"/>
      <c r="AD21" s="353"/>
      <c r="AE21" s="353"/>
      <c r="AF21" s="353"/>
      <c r="AG21" s="354"/>
      <c r="AH21" s="358"/>
      <c r="AI21" s="359"/>
      <c r="AJ21" s="359"/>
      <c r="AK21" s="359"/>
      <c r="AL21" s="359"/>
      <c r="AM21" s="360"/>
      <c r="AN21" s="55"/>
      <c r="AO21" s="314"/>
      <c r="AP21" s="315"/>
      <c r="AQ21" s="315"/>
      <c r="AR21" s="315"/>
      <c r="AS21" s="315"/>
      <c r="AT21" s="316"/>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row>
    <row r="22" spans="1:80">
      <c r="A22" s="55"/>
      <c r="B22" s="297"/>
      <c r="C22" s="297"/>
      <c r="D22" s="298"/>
      <c r="E22" s="335" t="s">
        <v>129</v>
      </c>
      <c r="F22" s="336"/>
      <c r="G22" s="336"/>
      <c r="H22" s="336"/>
      <c r="I22" s="337"/>
      <c r="J22" s="370" t="str">
        <f>IF(AND('Mapa de Riesgos'!$H$12="Media",'Mapa de Riesgos'!$L$12="Leve"),CONCATENATE("R",'Mapa de Riesgos'!$A$12),"")</f>
        <v/>
      </c>
      <c r="K22" s="371"/>
      <c r="L22" s="371" t="str">
        <f>IF(AND('Mapa de Riesgos'!$H$18="Media",'Mapa de Riesgos'!$L$18="Leve"),CONCATENATE("R",'Mapa de Riesgos'!$A$18),"")</f>
        <v/>
      </c>
      <c r="M22" s="371"/>
      <c r="N22" s="371" t="str">
        <f>IF(AND('Mapa de Riesgos'!$H$24="Media",'Mapa de Riesgos'!$L$24="Leve"),CONCATENATE("R",'Mapa de Riesgos'!$A$24),"")</f>
        <v/>
      </c>
      <c r="O22" s="372"/>
      <c r="P22" s="370" t="str">
        <f>IF(AND('Mapa de Riesgos'!$H$12="Media",'Mapa de Riesgos'!$L$12="Menor"),CONCATENATE("R",'Mapa de Riesgos'!$A$12),"")</f>
        <v/>
      </c>
      <c r="Q22" s="371"/>
      <c r="R22" s="371" t="str">
        <f>IF(AND('Mapa de Riesgos'!$H$18="Media",'Mapa de Riesgos'!$L$18="Menor"),CONCATENATE("R",'Mapa de Riesgos'!$A$18),"")</f>
        <v/>
      </c>
      <c r="S22" s="371"/>
      <c r="T22" s="371" t="str">
        <f>IF(AND('Mapa de Riesgos'!$H$24="Media",'Mapa de Riesgos'!$L$24="Menor"),CONCATENATE("R",'Mapa de Riesgos'!$A$24),"")</f>
        <v/>
      </c>
      <c r="U22" s="372"/>
      <c r="V22" s="370" t="str">
        <f>IF(AND('Mapa de Riesgos'!$H$12="Media",'Mapa de Riesgos'!$L$12="Moderado"),CONCATENATE("R",'Mapa de Riesgos'!$A$12),"")</f>
        <v/>
      </c>
      <c r="W22" s="371"/>
      <c r="X22" s="371" t="str">
        <f>IF(AND('Mapa de Riesgos'!$H$18="Media",'Mapa de Riesgos'!$L$18="Moderado"),CONCATENATE("R",'Mapa de Riesgos'!$A$18),"")</f>
        <v/>
      </c>
      <c r="Y22" s="371"/>
      <c r="Z22" s="371" t="str">
        <f>IF(AND('Mapa de Riesgos'!$H$24="Media",'Mapa de Riesgos'!$L$24="Moderado"),CONCATENATE("R",'Mapa de Riesgos'!$A$24),"")</f>
        <v/>
      </c>
      <c r="AA22" s="372"/>
      <c r="AB22" s="346" t="str">
        <f>IF(AND('Mapa de Riesgos'!$H$12="Media",'Mapa de Riesgos'!$L$12="Mayor"),CONCATENATE("R",'Mapa de Riesgos'!$A$12),"")</f>
        <v>R1</v>
      </c>
      <c r="AC22" s="347"/>
      <c r="AD22" s="347" t="str">
        <f>IF(AND('Mapa de Riesgos'!$H$18="Media",'Mapa de Riesgos'!$L$18="Mayor"),CONCATENATE("R",'Mapa de Riesgos'!$A$18),"")</f>
        <v/>
      </c>
      <c r="AE22" s="347"/>
      <c r="AF22" s="347" t="str">
        <f>IF(AND('Mapa de Riesgos'!$H$24="Media",'Mapa de Riesgos'!$L$24="Mayor"),CONCATENATE("R",'Mapa de Riesgos'!$A$24),"")</f>
        <v/>
      </c>
      <c r="AG22" s="349"/>
      <c r="AH22" s="361" t="str">
        <f>IF(AND('Mapa de Riesgos'!$H$12="Media",'Mapa de Riesgos'!$L$12="Catastrófico"),CONCATENATE("R",'Mapa de Riesgos'!$A$12),"")</f>
        <v/>
      </c>
      <c r="AI22" s="362"/>
      <c r="AJ22" s="362" t="str">
        <f>IF(AND('Mapa de Riesgos'!$H$18="Media",'Mapa de Riesgos'!$L$18="Catastrófico"),CONCATENATE("R",'Mapa de Riesgos'!$A$18),"")</f>
        <v/>
      </c>
      <c r="AK22" s="362"/>
      <c r="AL22" s="362" t="str">
        <f>IF(AND('Mapa de Riesgos'!$H$24="Media",'Mapa de Riesgos'!$L$24="Catastrófico"),CONCATENATE("R",'Mapa de Riesgos'!$A$24),"")</f>
        <v/>
      </c>
      <c r="AM22" s="363"/>
      <c r="AN22" s="55"/>
      <c r="AO22" s="317" t="s">
        <v>130</v>
      </c>
      <c r="AP22" s="318"/>
      <c r="AQ22" s="318"/>
      <c r="AR22" s="318"/>
      <c r="AS22" s="318"/>
      <c r="AT22" s="319"/>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row>
    <row r="23" spans="1:80">
      <c r="A23" s="55"/>
      <c r="B23" s="297"/>
      <c r="C23" s="297"/>
      <c r="D23" s="298"/>
      <c r="E23" s="338"/>
      <c r="F23" s="339"/>
      <c r="G23" s="339"/>
      <c r="H23" s="339"/>
      <c r="I23" s="340"/>
      <c r="J23" s="364"/>
      <c r="K23" s="365"/>
      <c r="L23" s="365"/>
      <c r="M23" s="365"/>
      <c r="N23" s="365"/>
      <c r="O23" s="366"/>
      <c r="P23" s="364"/>
      <c r="Q23" s="365"/>
      <c r="R23" s="365"/>
      <c r="S23" s="365"/>
      <c r="T23" s="365"/>
      <c r="U23" s="366"/>
      <c r="V23" s="364"/>
      <c r="W23" s="365"/>
      <c r="X23" s="365"/>
      <c r="Y23" s="365"/>
      <c r="Z23" s="365"/>
      <c r="AA23" s="366"/>
      <c r="AB23" s="348"/>
      <c r="AC23" s="344"/>
      <c r="AD23" s="344"/>
      <c r="AE23" s="344"/>
      <c r="AF23" s="344"/>
      <c r="AG23" s="345"/>
      <c r="AH23" s="355"/>
      <c r="AI23" s="356"/>
      <c r="AJ23" s="356"/>
      <c r="AK23" s="356"/>
      <c r="AL23" s="356"/>
      <c r="AM23" s="357"/>
      <c r="AN23" s="55"/>
      <c r="AO23" s="320"/>
      <c r="AP23" s="321"/>
      <c r="AQ23" s="321"/>
      <c r="AR23" s="321"/>
      <c r="AS23" s="321"/>
      <c r="AT23" s="322"/>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row>
    <row r="24" spans="1:80">
      <c r="A24" s="55"/>
      <c r="B24" s="297"/>
      <c r="C24" s="297"/>
      <c r="D24" s="298"/>
      <c r="E24" s="338"/>
      <c r="F24" s="339"/>
      <c r="G24" s="339"/>
      <c r="H24" s="339"/>
      <c r="I24" s="340"/>
      <c r="J24" s="364" t="str">
        <f>IF(AND('Mapa de Riesgos'!$H$30="Media",'Mapa de Riesgos'!$L$30="Leve"),CONCATENATE("R",'Mapa de Riesgos'!$A$30),"")</f>
        <v/>
      </c>
      <c r="K24" s="365"/>
      <c r="L24" s="365" t="str">
        <f>IF(AND('Mapa de Riesgos'!$H$36="Media",'Mapa de Riesgos'!$L$36="Leve"),CONCATENATE("R",'Mapa de Riesgos'!$A$36),"")</f>
        <v/>
      </c>
      <c r="M24" s="365"/>
      <c r="N24" s="365" t="str">
        <f>IF(AND('Mapa de Riesgos'!$H$42="Media",'Mapa de Riesgos'!$L$42="Leve"),CONCATENATE("R",'Mapa de Riesgos'!$A$42),"")</f>
        <v/>
      </c>
      <c r="O24" s="366"/>
      <c r="P24" s="364" t="str">
        <f>IF(AND('Mapa de Riesgos'!$H$30="Media",'Mapa de Riesgos'!$L$30="Menor"),CONCATENATE("R",'Mapa de Riesgos'!$A$30),"")</f>
        <v/>
      </c>
      <c r="Q24" s="365"/>
      <c r="R24" s="365" t="str">
        <f>IF(AND('Mapa de Riesgos'!$H$36="Media",'Mapa de Riesgos'!$L$36="Menor"),CONCATENATE("R",'Mapa de Riesgos'!$A$36),"")</f>
        <v/>
      </c>
      <c r="S24" s="365"/>
      <c r="T24" s="365" t="str">
        <f>IF(AND('Mapa de Riesgos'!$H$42="Media",'Mapa de Riesgos'!$L$42="Menor"),CONCATENATE("R",'Mapa de Riesgos'!$A$42),"")</f>
        <v/>
      </c>
      <c r="U24" s="366"/>
      <c r="V24" s="364" t="str">
        <f>IF(AND('Mapa de Riesgos'!$H$30="Media",'Mapa de Riesgos'!$L$30="Moderado"),CONCATENATE("R",'Mapa de Riesgos'!$A$30),"")</f>
        <v/>
      </c>
      <c r="W24" s="365"/>
      <c r="X24" s="365" t="str">
        <f>IF(AND('Mapa de Riesgos'!$H$36="Media",'Mapa de Riesgos'!$L$36="Moderado"),CONCATENATE("R",'Mapa de Riesgos'!$A$36),"")</f>
        <v/>
      </c>
      <c r="Y24" s="365"/>
      <c r="Z24" s="365" t="str">
        <f>IF(AND('Mapa de Riesgos'!$H$42="Media",'Mapa de Riesgos'!$L$42="Moderado"),CONCATENATE("R",'Mapa de Riesgos'!$A$42),"")</f>
        <v/>
      </c>
      <c r="AA24" s="366"/>
      <c r="AB24" s="348" t="str">
        <f>IF(AND('Mapa de Riesgos'!$H$30="Media",'Mapa de Riesgos'!$L$30="Mayor"),CONCATENATE("R",'Mapa de Riesgos'!$A$30),"")</f>
        <v/>
      </c>
      <c r="AC24" s="344"/>
      <c r="AD24" s="344" t="str">
        <f>IF(AND('Mapa de Riesgos'!$H$36="Media",'Mapa de Riesgos'!$L$36="Mayor"),CONCATENATE("R",'Mapa de Riesgos'!$A$36),"")</f>
        <v/>
      </c>
      <c r="AE24" s="344"/>
      <c r="AF24" s="344" t="str">
        <f>IF(AND('Mapa de Riesgos'!$H$42="Media",'Mapa de Riesgos'!$L$42="Mayor"),CONCATENATE("R",'Mapa de Riesgos'!$A$42),"")</f>
        <v/>
      </c>
      <c r="AG24" s="345"/>
      <c r="AH24" s="355" t="str">
        <f>IF(AND('Mapa de Riesgos'!$H$30="Media",'Mapa de Riesgos'!$L$30="Catastrófico"),CONCATENATE("R",'Mapa de Riesgos'!$A$30),"")</f>
        <v/>
      </c>
      <c r="AI24" s="356"/>
      <c r="AJ24" s="356" t="str">
        <f>IF(AND('Mapa de Riesgos'!$H$36="Media",'Mapa de Riesgos'!$L$36="Catastrófico"),CONCATENATE("R",'Mapa de Riesgos'!$A$36),"")</f>
        <v/>
      </c>
      <c r="AK24" s="356"/>
      <c r="AL24" s="356" t="str">
        <f>IF(AND('Mapa de Riesgos'!$H$42="Media",'Mapa de Riesgos'!$L$42="Catastrófico"),CONCATENATE("R",'Mapa de Riesgos'!$A$42),"")</f>
        <v/>
      </c>
      <c r="AM24" s="357"/>
      <c r="AN24" s="55"/>
      <c r="AO24" s="320"/>
      <c r="AP24" s="321"/>
      <c r="AQ24" s="321"/>
      <c r="AR24" s="321"/>
      <c r="AS24" s="321"/>
      <c r="AT24" s="322"/>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row>
    <row r="25" spans="1:80">
      <c r="A25" s="55"/>
      <c r="B25" s="297"/>
      <c r="C25" s="297"/>
      <c r="D25" s="298"/>
      <c r="E25" s="338"/>
      <c r="F25" s="339"/>
      <c r="G25" s="339"/>
      <c r="H25" s="339"/>
      <c r="I25" s="340"/>
      <c r="J25" s="364"/>
      <c r="K25" s="365"/>
      <c r="L25" s="365"/>
      <c r="M25" s="365"/>
      <c r="N25" s="365"/>
      <c r="O25" s="366"/>
      <c r="P25" s="364"/>
      <c r="Q25" s="365"/>
      <c r="R25" s="365"/>
      <c r="S25" s="365"/>
      <c r="T25" s="365"/>
      <c r="U25" s="366"/>
      <c r="V25" s="364"/>
      <c r="W25" s="365"/>
      <c r="X25" s="365"/>
      <c r="Y25" s="365"/>
      <c r="Z25" s="365"/>
      <c r="AA25" s="366"/>
      <c r="AB25" s="348"/>
      <c r="AC25" s="344"/>
      <c r="AD25" s="344"/>
      <c r="AE25" s="344"/>
      <c r="AF25" s="344"/>
      <c r="AG25" s="345"/>
      <c r="AH25" s="355"/>
      <c r="AI25" s="356"/>
      <c r="AJ25" s="356"/>
      <c r="AK25" s="356"/>
      <c r="AL25" s="356"/>
      <c r="AM25" s="357"/>
      <c r="AN25" s="55"/>
      <c r="AO25" s="320"/>
      <c r="AP25" s="321"/>
      <c r="AQ25" s="321"/>
      <c r="AR25" s="321"/>
      <c r="AS25" s="321"/>
      <c r="AT25" s="322"/>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row>
    <row r="26" spans="1:80">
      <c r="A26" s="55"/>
      <c r="B26" s="297"/>
      <c r="C26" s="297"/>
      <c r="D26" s="298"/>
      <c r="E26" s="338"/>
      <c r="F26" s="339"/>
      <c r="G26" s="339"/>
      <c r="H26" s="339"/>
      <c r="I26" s="340"/>
      <c r="J26" s="364" t="str">
        <f>IF(AND('Mapa de Riesgos'!$H$48="Media",'Mapa de Riesgos'!$L$48="Leve"),CONCATENATE("R",'Mapa de Riesgos'!$A$48),"")</f>
        <v/>
      </c>
      <c r="K26" s="365"/>
      <c r="L26" s="365" t="str">
        <f>IF(AND('Mapa de Riesgos'!$H$54="Media",'Mapa de Riesgos'!$L$54="Leve"),CONCATENATE("R",'Mapa de Riesgos'!$A$54),"")</f>
        <v/>
      </c>
      <c r="M26" s="365"/>
      <c r="N26" s="365" t="str">
        <f>IF(AND('Mapa de Riesgos'!$H$60="Media",'Mapa de Riesgos'!$L$60="Leve"),CONCATENATE("R",'Mapa de Riesgos'!$A$60),"")</f>
        <v/>
      </c>
      <c r="O26" s="366"/>
      <c r="P26" s="364" t="str">
        <f>IF(AND('Mapa de Riesgos'!$H$48="Media",'Mapa de Riesgos'!$L$48="Menor"),CONCATENATE("R",'Mapa de Riesgos'!$A$48),"")</f>
        <v/>
      </c>
      <c r="Q26" s="365"/>
      <c r="R26" s="365" t="str">
        <f>IF(AND('Mapa de Riesgos'!$H$54="Media",'Mapa de Riesgos'!$L$54="Menor"),CONCATENATE("R",'Mapa de Riesgos'!$A$54),"")</f>
        <v/>
      </c>
      <c r="S26" s="365"/>
      <c r="T26" s="365" t="str">
        <f>IF(AND('Mapa de Riesgos'!$H$60="Media",'Mapa de Riesgos'!$L$60="Menor"),CONCATENATE("R",'Mapa de Riesgos'!$A$60),"")</f>
        <v/>
      </c>
      <c r="U26" s="366"/>
      <c r="V26" s="364" t="str">
        <f>IF(AND('Mapa de Riesgos'!$H$48="Media",'Mapa de Riesgos'!$L$48="Moderado"),CONCATENATE("R",'Mapa de Riesgos'!$A$48),"")</f>
        <v/>
      </c>
      <c r="W26" s="365"/>
      <c r="X26" s="365" t="str">
        <f>IF(AND('Mapa de Riesgos'!$H$54="Media",'Mapa de Riesgos'!$L$54="Moderado"),CONCATENATE("R",'Mapa de Riesgos'!$A$54),"")</f>
        <v/>
      </c>
      <c r="Y26" s="365"/>
      <c r="Z26" s="365" t="str">
        <f>IF(AND('Mapa de Riesgos'!$H$60="Media",'Mapa de Riesgos'!$L$60="Moderado"),CONCATENATE("R",'Mapa de Riesgos'!$A$60),"")</f>
        <v/>
      </c>
      <c r="AA26" s="366"/>
      <c r="AB26" s="348" t="str">
        <f>IF(AND('Mapa de Riesgos'!$H$48="Media",'Mapa de Riesgos'!$L$48="Mayor"),CONCATENATE("R",'Mapa de Riesgos'!$A$48),"")</f>
        <v/>
      </c>
      <c r="AC26" s="344"/>
      <c r="AD26" s="344" t="str">
        <f>IF(AND('Mapa de Riesgos'!$H$54="Media",'Mapa de Riesgos'!$L$54="Mayor"),CONCATENATE("R",'Mapa de Riesgos'!$A$54),"")</f>
        <v/>
      </c>
      <c r="AE26" s="344"/>
      <c r="AF26" s="344" t="str">
        <f>IF(AND('Mapa de Riesgos'!$H$60="Media",'Mapa de Riesgos'!$L$60="Mayor"),CONCATENATE("R",'Mapa de Riesgos'!$A$60),"")</f>
        <v/>
      </c>
      <c r="AG26" s="345"/>
      <c r="AH26" s="355" t="str">
        <f>IF(AND('Mapa de Riesgos'!$H$48="Media",'Mapa de Riesgos'!$L$48="Catastrófico"),CONCATENATE("R",'Mapa de Riesgos'!$A$48),"")</f>
        <v/>
      </c>
      <c r="AI26" s="356"/>
      <c r="AJ26" s="356" t="str">
        <f>IF(AND('Mapa de Riesgos'!$H$54="Media",'Mapa de Riesgos'!$L$54="Catastrófico"),CONCATENATE("R",'Mapa de Riesgos'!$A$54),"")</f>
        <v/>
      </c>
      <c r="AK26" s="356"/>
      <c r="AL26" s="356" t="str">
        <f>IF(AND('Mapa de Riesgos'!$H$60="Media",'Mapa de Riesgos'!$L$60="Catastrófico"),CONCATENATE("R",'Mapa de Riesgos'!$A$60),"")</f>
        <v/>
      </c>
      <c r="AM26" s="357"/>
      <c r="AN26" s="55"/>
      <c r="AO26" s="320"/>
      <c r="AP26" s="321"/>
      <c r="AQ26" s="321"/>
      <c r="AR26" s="321"/>
      <c r="AS26" s="321"/>
      <c r="AT26" s="322"/>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row>
    <row r="27" spans="1:80">
      <c r="A27" s="55"/>
      <c r="B27" s="297"/>
      <c r="C27" s="297"/>
      <c r="D27" s="298"/>
      <c r="E27" s="338"/>
      <c r="F27" s="339"/>
      <c r="G27" s="339"/>
      <c r="H27" s="339"/>
      <c r="I27" s="340"/>
      <c r="J27" s="364"/>
      <c r="K27" s="365"/>
      <c r="L27" s="365"/>
      <c r="M27" s="365"/>
      <c r="N27" s="365"/>
      <c r="O27" s="366"/>
      <c r="P27" s="364"/>
      <c r="Q27" s="365"/>
      <c r="R27" s="365"/>
      <c r="S27" s="365"/>
      <c r="T27" s="365"/>
      <c r="U27" s="366"/>
      <c r="V27" s="364"/>
      <c r="W27" s="365"/>
      <c r="X27" s="365"/>
      <c r="Y27" s="365"/>
      <c r="Z27" s="365"/>
      <c r="AA27" s="366"/>
      <c r="AB27" s="348"/>
      <c r="AC27" s="344"/>
      <c r="AD27" s="344"/>
      <c r="AE27" s="344"/>
      <c r="AF27" s="344"/>
      <c r="AG27" s="345"/>
      <c r="AH27" s="355"/>
      <c r="AI27" s="356"/>
      <c r="AJ27" s="356"/>
      <c r="AK27" s="356"/>
      <c r="AL27" s="356"/>
      <c r="AM27" s="357"/>
      <c r="AN27" s="55"/>
      <c r="AO27" s="320"/>
      <c r="AP27" s="321"/>
      <c r="AQ27" s="321"/>
      <c r="AR27" s="321"/>
      <c r="AS27" s="321"/>
      <c r="AT27" s="322"/>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row>
    <row r="28" spans="1:80">
      <c r="A28" s="55"/>
      <c r="B28" s="297"/>
      <c r="C28" s="297"/>
      <c r="D28" s="298"/>
      <c r="E28" s="338"/>
      <c r="F28" s="339"/>
      <c r="G28" s="339"/>
      <c r="H28" s="339"/>
      <c r="I28" s="340"/>
      <c r="J28" s="364" t="str">
        <f>IF(AND('Mapa de Riesgos'!$H$66="Media",'Mapa de Riesgos'!$L$66="Leve"),CONCATENATE("R",'Mapa de Riesgos'!$A$66),"")</f>
        <v/>
      </c>
      <c r="K28" s="365"/>
      <c r="L28" s="365" t="str">
        <f>IF(AND('Mapa de Riesgos'!$H$72="Media",'Mapa de Riesgos'!$L$72="Leve"),CONCATENATE("R",'Mapa de Riesgos'!$A$72),"")</f>
        <v/>
      </c>
      <c r="M28" s="365"/>
      <c r="N28" s="365" t="str">
        <f>IF(AND('Mapa de Riesgos'!$H$78="Media",'Mapa de Riesgos'!$L$78="Leve"),CONCATENATE("R",'Mapa de Riesgos'!$A$78),"")</f>
        <v/>
      </c>
      <c r="O28" s="366"/>
      <c r="P28" s="364" t="str">
        <f>IF(AND('Mapa de Riesgos'!$H$66="Media",'Mapa de Riesgos'!$L$66="Menor"),CONCATENATE("R",'Mapa de Riesgos'!$A$66),"")</f>
        <v/>
      </c>
      <c r="Q28" s="365"/>
      <c r="R28" s="365" t="str">
        <f>IF(AND('Mapa de Riesgos'!$H$72="Media",'Mapa de Riesgos'!$L$72="Menor"),CONCATENATE("R",'Mapa de Riesgos'!$A$72),"")</f>
        <v/>
      </c>
      <c r="S28" s="365"/>
      <c r="T28" s="365" t="str">
        <f>IF(AND('Mapa de Riesgos'!$H$78="Media",'Mapa de Riesgos'!$L$78="Menor"),CONCATENATE("R",'Mapa de Riesgos'!$A$78),"")</f>
        <v/>
      </c>
      <c r="U28" s="366"/>
      <c r="V28" s="364" t="str">
        <f>IF(AND('Mapa de Riesgos'!$H$66="Media",'Mapa de Riesgos'!$L$66="Moderado"),CONCATENATE("R",'Mapa de Riesgos'!$A$66),"")</f>
        <v/>
      </c>
      <c r="W28" s="365"/>
      <c r="X28" s="365" t="str">
        <f>IF(AND('Mapa de Riesgos'!$H$72="Media",'Mapa de Riesgos'!$L$72="Moderado"),CONCATENATE("R",'Mapa de Riesgos'!$A$72),"")</f>
        <v/>
      </c>
      <c r="Y28" s="365"/>
      <c r="Z28" s="365" t="str">
        <f>IF(AND('Mapa de Riesgos'!$H$78="Media",'Mapa de Riesgos'!$L$78="Moderado"),CONCATENATE("R",'Mapa de Riesgos'!$A$78),"")</f>
        <v/>
      </c>
      <c r="AA28" s="366"/>
      <c r="AB28" s="348" t="str">
        <f>IF(AND('Mapa de Riesgos'!$H$66="Media",'Mapa de Riesgos'!$L$66="Mayor"),CONCATENATE("R",'Mapa de Riesgos'!$A$66),"")</f>
        <v/>
      </c>
      <c r="AC28" s="344"/>
      <c r="AD28" s="344" t="str">
        <f>IF(AND('Mapa de Riesgos'!$H$72="Media",'Mapa de Riesgos'!$L$72="Mayor"),CONCATENATE("R",'Mapa de Riesgos'!$A$72),"")</f>
        <v/>
      </c>
      <c r="AE28" s="344"/>
      <c r="AF28" s="344" t="str">
        <f>IF(AND('Mapa de Riesgos'!$H$78="Media",'Mapa de Riesgos'!$L$78="Mayor"),CONCATENATE("R",'Mapa de Riesgos'!$A$78),"")</f>
        <v/>
      </c>
      <c r="AG28" s="345"/>
      <c r="AH28" s="355" t="str">
        <f>IF(AND('Mapa de Riesgos'!$H$66="Media",'Mapa de Riesgos'!$L$66="Catastrófico"),CONCATENATE("R",'Mapa de Riesgos'!$A$66),"")</f>
        <v/>
      </c>
      <c r="AI28" s="356"/>
      <c r="AJ28" s="356" t="str">
        <f>IF(AND('Mapa de Riesgos'!$H$72="Media",'Mapa de Riesgos'!$L$72="Catastrófico"),CONCATENATE("R",'Mapa de Riesgos'!$A$72),"")</f>
        <v/>
      </c>
      <c r="AK28" s="356"/>
      <c r="AL28" s="356" t="str">
        <f>IF(AND('Mapa de Riesgos'!$H$78="Media",'Mapa de Riesgos'!$L$78="Catastrófico"),CONCATENATE("R",'Mapa de Riesgos'!$A$78),"")</f>
        <v/>
      </c>
      <c r="AM28" s="357"/>
      <c r="AN28" s="55"/>
      <c r="AO28" s="320"/>
      <c r="AP28" s="321"/>
      <c r="AQ28" s="321"/>
      <c r="AR28" s="321"/>
      <c r="AS28" s="321"/>
      <c r="AT28" s="322"/>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row>
    <row r="29" spans="1:80" ht="15.75" thickBot="1">
      <c r="A29" s="55"/>
      <c r="B29" s="297"/>
      <c r="C29" s="297"/>
      <c r="D29" s="298"/>
      <c r="E29" s="341"/>
      <c r="F29" s="342"/>
      <c r="G29" s="342"/>
      <c r="H29" s="342"/>
      <c r="I29" s="343"/>
      <c r="J29" s="364"/>
      <c r="K29" s="365"/>
      <c r="L29" s="365"/>
      <c r="M29" s="365"/>
      <c r="N29" s="365"/>
      <c r="O29" s="366"/>
      <c r="P29" s="367"/>
      <c r="Q29" s="368"/>
      <c r="R29" s="368"/>
      <c r="S29" s="368"/>
      <c r="T29" s="368"/>
      <c r="U29" s="369"/>
      <c r="V29" s="367"/>
      <c r="W29" s="368"/>
      <c r="X29" s="368"/>
      <c r="Y29" s="368"/>
      <c r="Z29" s="368"/>
      <c r="AA29" s="369"/>
      <c r="AB29" s="352"/>
      <c r="AC29" s="353"/>
      <c r="AD29" s="353"/>
      <c r="AE29" s="353"/>
      <c r="AF29" s="353"/>
      <c r="AG29" s="354"/>
      <c r="AH29" s="358"/>
      <c r="AI29" s="359"/>
      <c r="AJ29" s="359"/>
      <c r="AK29" s="359"/>
      <c r="AL29" s="359"/>
      <c r="AM29" s="360"/>
      <c r="AN29" s="55"/>
      <c r="AO29" s="323"/>
      <c r="AP29" s="324"/>
      <c r="AQ29" s="324"/>
      <c r="AR29" s="324"/>
      <c r="AS29" s="324"/>
      <c r="AT29" s="32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row>
    <row r="30" spans="1:80">
      <c r="A30" s="55"/>
      <c r="B30" s="297"/>
      <c r="C30" s="297"/>
      <c r="D30" s="298"/>
      <c r="E30" s="335" t="s">
        <v>131</v>
      </c>
      <c r="F30" s="336"/>
      <c r="G30" s="336"/>
      <c r="H30" s="336"/>
      <c r="I30" s="336"/>
      <c r="J30" s="379" t="str">
        <f>IF(AND('Mapa de Riesgos'!$H$12="Baja",'Mapa de Riesgos'!$L$12="Leve"),CONCATENATE("R",'Mapa de Riesgos'!$A$12),"")</f>
        <v/>
      </c>
      <c r="K30" s="380"/>
      <c r="L30" s="380" t="str">
        <f>IF(AND('Mapa de Riesgos'!$H$18="Baja",'Mapa de Riesgos'!$L$18="Leve"),CONCATENATE("R",'Mapa de Riesgos'!$A$18),"")</f>
        <v/>
      </c>
      <c r="M30" s="380"/>
      <c r="N30" s="380" t="str">
        <f>IF(AND('Mapa de Riesgos'!$H$24="Baja",'Mapa de Riesgos'!$L$24="Leve"),CONCATENATE("R",'Mapa de Riesgos'!$A$24),"")</f>
        <v/>
      </c>
      <c r="O30" s="381"/>
      <c r="P30" s="371" t="str">
        <f>IF(AND('Mapa de Riesgos'!$H$12="Baja",'Mapa de Riesgos'!$L$12="Menor"),CONCATENATE("R",'Mapa de Riesgos'!$A$12),"")</f>
        <v/>
      </c>
      <c r="Q30" s="371"/>
      <c r="R30" s="371" t="str">
        <f>IF(AND('Mapa de Riesgos'!$H$18="Baja",'Mapa de Riesgos'!$L$18="Menor"),CONCATENATE("R",'Mapa de Riesgos'!$A$18),"")</f>
        <v/>
      </c>
      <c r="S30" s="371"/>
      <c r="T30" s="371" t="str">
        <f>IF(AND('Mapa de Riesgos'!$H$24="Baja",'Mapa de Riesgos'!$L$24="Menor"),CONCATENATE("R",'Mapa de Riesgos'!$A$24),"")</f>
        <v/>
      </c>
      <c r="U30" s="372"/>
      <c r="V30" s="370" t="str">
        <f>IF(AND('Mapa de Riesgos'!$H$12="Baja",'Mapa de Riesgos'!$L$12="Moderado"),CONCATENATE("R",'Mapa de Riesgos'!$A$12),"")</f>
        <v/>
      </c>
      <c r="W30" s="371"/>
      <c r="X30" s="371" t="str">
        <f>IF(AND('Mapa de Riesgos'!$H$18="Baja",'Mapa de Riesgos'!$L$18="Moderado"),CONCATENATE("R",'Mapa de Riesgos'!$A$18),"")</f>
        <v/>
      </c>
      <c r="Y30" s="371"/>
      <c r="Z30" s="371" t="str">
        <f>IF(AND('Mapa de Riesgos'!$H$24="Baja",'Mapa de Riesgos'!$L$24="Moderado"),CONCATENATE("R",'Mapa de Riesgos'!$A$24),"")</f>
        <v/>
      </c>
      <c r="AA30" s="372"/>
      <c r="AB30" s="346" t="str">
        <f>IF(AND('Mapa de Riesgos'!$H$12="Baja",'Mapa de Riesgos'!$L$12="Mayor"),CONCATENATE("R",'Mapa de Riesgos'!$A$12),"")</f>
        <v/>
      </c>
      <c r="AC30" s="347"/>
      <c r="AD30" s="347" t="str">
        <f>IF(AND('Mapa de Riesgos'!$H$18="Baja",'Mapa de Riesgos'!$L$18="Mayor"),CONCATENATE("R",'Mapa de Riesgos'!$A$18),"")</f>
        <v/>
      </c>
      <c r="AE30" s="347"/>
      <c r="AF30" s="347" t="str">
        <f>IF(AND('Mapa de Riesgos'!$H$24="Baja",'Mapa de Riesgos'!$L$24="Mayor"),CONCATENATE("R",'Mapa de Riesgos'!$A$24),"")</f>
        <v/>
      </c>
      <c r="AG30" s="349"/>
      <c r="AH30" s="361" t="str">
        <f>IF(AND('Mapa de Riesgos'!$H$12="Baja",'Mapa de Riesgos'!$L$12="Catastrófico"),CONCATENATE("R",'Mapa de Riesgos'!$A$12),"")</f>
        <v/>
      </c>
      <c r="AI30" s="362"/>
      <c r="AJ30" s="362" t="str">
        <f>IF(AND('Mapa de Riesgos'!$H$18="Baja",'Mapa de Riesgos'!$L$18="Catastrófico"),CONCATENATE("R",'Mapa de Riesgos'!$A$18),"")</f>
        <v/>
      </c>
      <c r="AK30" s="362"/>
      <c r="AL30" s="362" t="str">
        <f>IF(AND('Mapa de Riesgos'!$H$24="Baja",'Mapa de Riesgos'!$L$24="Catastrófico"),CONCATENATE("R",'Mapa de Riesgos'!$A$24),"")</f>
        <v/>
      </c>
      <c r="AM30" s="363"/>
      <c r="AN30" s="55"/>
      <c r="AO30" s="326" t="s">
        <v>132</v>
      </c>
      <c r="AP30" s="327"/>
      <c r="AQ30" s="327"/>
      <c r="AR30" s="327"/>
      <c r="AS30" s="327"/>
      <c r="AT30" s="328"/>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row>
    <row r="31" spans="1:80">
      <c r="A31" s="55"/>
      <c r="B31" s="297"/>
      <c r="C31" s="297"/>
      <c r="D31" s="298"/>
      <c r="E31" s="338"/>
      <c r="F31" s="339"/>
      <c r="G31" s="339"/>
      <c r="H31" s="339"/>
      <c r="I31" s="339"/>
      <c r="J31" s="375"/>
      <c r="K31" s="373"/>
      <c r="L31" s="373"/>
      <c r="M31" s="373"/>
      <c r="N31" s="373"/>
      <c r="O31" s="374"/>
      <c r="P31" s="365"/>
      <c r="Q31" s="365"/>
      <c r="R31" s="365"/>
      <c r="S31" s="365"/>
      <c r="T31" s="365"/>
      <c r="U31" s="366"/>
      <c r="V31" s="364"/>
      <c r="W31" s="365"/>
      <c r="X31" s="365"/>
      <c r="Y31" s="365"/>
      <c r="Z31" s="365"/>
      <c r="AA31" s="366"/>
      <c r="AB31" s="348"/>
      <c r="AC31" s="344"/>
      <c r="AD31" s="344"/>
      <c r="AE31" s="344"/>
      <c r="AF31" s="344"/>
      <c r="AG31" s="345"/>
      <c r="AH31" s="355"/>
      <c r="AI31" s="356"/>
      <c r="AJ31" s="356"/>
      <c r="AK31" s="356"/>
      <c r="AL31" s="356"/>
      <c r="AM31" s="357"/>
      <c r="AN31" s="55"/>
      <c r="AO31" s="329"/>
      <c r="AP31" s="330"/>
      <c r="AQ31" s="330"/>
      <c r="AR31" s="330"/>
      <c r="AS31" s="330"/>
      <c r="AT31" s="331"/>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row>
    <row r="32" spans="1:80">
      <c r="A32" s="55"/>
      <c r="B32" s="297"/>
      <c r="C32" s="297"/>
      <c r="D32" s="298"/>
      <c r="E32" s="338"/>
      <c r="F32" s="339"/>
      <c r="G32" s="339"/>
      <c r="H32" s="339"/>
      <c r="I32" s="339"/>
      <c r="J32" s="375" t="str">
        <f>IF(AND('Mapa de Riesgos'!$H$30="Baja",'Mapa de Riesgos'!$L$30="Leve"),CONCATENATE("R",'Mapa de Riesgos'!$A$30),"")</f>
        <v/>
      </c>
      <c r="K32" s="373"/>
      <c r="L32" s="373" t="str">
        <f>IF(AND('Mapa de Riesgos'!$H$36="Baja",'Mapa de Riesgos'!$L$36="Leve"),CONCATENATE("R",'Mapa de Riesgos'!$A$36),"")</f>
        <v/>
      </c>
      <c r="M32" s="373"/>
      <c r="N32" s="373" t="str">
        <f>IF(AND('Mapa de Riesgos'!$H$42="Baja",'Mapa de Riesgos'!$L$42="Leve"),CONCATENATE("R",'Mapa de Riesgos'!$A$42),"")</f>
        <v/>
      </c>
      <c r="O32" s="374"/>
      <c r="P32" s="365" t="str">
        <f>IF(AND('Mapa de Riesgos'!$H$30="Baja",'Mapa de Riesgos'!$L$30="Menor"),CONCATENATE("R",'Mapa de Riesgos'!$A$30),"")</f>
        <v/>
      </c>
      <c r="Q32" s="365"/>
      <c r="R32" s="365" t="str">
        <f>IF(AND('Mapa de Riesgos'!$H$36="Baja",'Mapa de Riesgos'!$L$36="Menor"),CONCATENATE("R",'Mapa de Riesgos'!$A$36),"")</f>
        <v/>
      </c>
      <c r="S32" s="365"/>
      <c r="T32" s="365" t="str">
        <f>IF(AND('Mapa de Riesgos'!$H$42="Baja",'Mapa de Riesgos'!$L$42="Menor"),CONCATENATE("R",'Mapa de Riesgos'!$A$42),"")</f>
        <v/>
      </c>
      <c r="U32" s="366"/>
      <c r="V32" s="364" t="str">
        <f>IF(AND('Mapa de Riesgos'!$H$30="Baja",'Mapa de Riesgos'!$L$30="Moderado"),CONCATENATE("R",'Mapa de Riesgos'!$A$30),"")</f>
        <v/>
      </c>
      <c r="W32" s="365"/>
      <c r="X32" s="365" t="str">
        <f>IF(AND('Mapa de Riesgos'!$H$36="Baja",'Mapa de Riesgos'!$L$36="Moderado"),CONCATENATE("R",'Mapa de Riesgos'!$A$36),"")</f>
        <v/>
      </c>
      <c r="Y32" s="365"/>
      <c r="Z32" s="365" t="str">
        <f>IF(AND('Mapa de Riesgos'!$H$42="Baja",'Mapa de Riesgos'!$L$42="Moderado"),CONCATENATE("R",'Mapa de Riesgos'!$A$42),"")</f>
        <v/>
      </c>
      <c r="AA32" s="366"/>
      <c r="AB32" s="348" t="str">
        <f>IF(AND('Mapa de Riesgos'!$H$30="Baja",'Mapa de Riesgos'!$L$30="Mayor"),CONCATENATE("R",'Mapa de Riesgos'!$A$30),"")</f>
        <v/>
      </c>
      <c r="AC32" s="344"/>
      <c r="AD32" s="344" t="str">
        <f>IF(AND('Mapa de Riesgos'!$H$36="Baja",'Mapa de Riesgos'!$L$36="Mayor"),CONCATENATE("R",'Mapa de Riesgos'!$A$36),"")</f>
        <v/>
      </c>
      <c r="AE32" s="344"/>
      <c r="AF32" s="344" t="str">
        <f>IF(AND('Mapa de Riesgos'!$H$42="Baja",'Mapa de Riesgos'!$L$42="Mayor"),CONCATENATE("R",'Mapa de Riesgos'!$A$42),"")</f>
        <v/>
      </c>
      <c r="AG32" s="345"/>
      <c r="AH32" s="355" t="str">
        <f>IF(AND('Mapa de Riesgos'!$H$30="Baja",'Mapa de Riesgos'!$L$30="Catastrófico"),CONCATENATE("R",'Mapa de Riesgos'!$A$30),"")</f>
        <v/>
      </c>
      <c r="AI32" s="356"/>
      <c r="AJ32" s="356" t="str">
        <f>IF(AND('Mapa de Riesgos'!$H$36="Baja",'Mapa de Riesgos'!$L$36="Catastrófico"),CONCATENATE("R",'Mapa de Riesgos'!$A$36),"")</f>
        <v/>
      </c>
      <c r="AK32" s="356"/>
      <c r="AL32" s="356" t="str">
        <f>IF(AND('Mapa de Riesgos'!$H$42="Baja",'Mapa de Riesgos'!$L$42="Catastrófico"),CONCATENATE("R",'Mapa de Riesgos'!$A$42),"")</f>
        <v/>
      </c>
      <c r="AM32" s="357"/>
      <c r="AN32" s="55"/>
      <c r="AO32" s="329"/>
      <c r="AP32" s="330"/>
      <c r="AQ32" s="330"/>
      <c r="AR32" s="330"/>
      <c r="AS32" s="330"/>
      <c r="AT32" s="331"/>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row>
    <row r="33" spans="1:80">
      <c r="A33" s="55"/>
      <c r="B33" s="297"/>
      <c r="C33" s="297"/>
      <c r="D33" s="298"/>
      <c r="E33" s="338"/>
      <c r="F33" s="339"/>
      <c r="G33" s="339"/>
      <c r="H33" s="339"/>
      <c r="I33" s="339"/>
      <c r="J33" s="375"/>
      <c r="K33" s="373"/>
      <c r="L33" s="373"/>
      <c r="M33" s="373"/>
      <c r="N33" s="373"/>
      <c r="O33" s="374"/>
      <c r="P33" s="365"/>
      <c r="Q33" s="365"/>
      <c r="R33" s="365"/>
      <c r="S33" s="365"/>
      <c r="T33" s="365"/>
      <c r="U33" s="366"/>
      <c r="V33" s="364"/>
      <c r="W33" s="365"/>
      <c r="X33" s="365"/>
      <c r="Y33" s="365"/>
      <c r="Z33" s="365"/>
      <c r="AA33" s="366"/>
      <c r="AB33" s="348"/>
      <c r="AC33" s="344"/>
      <c r="AD33" s="344"/>
      <c r="AE33" s="344"/>
      <c r="AF33" s="344"/>
      <c r="AG33" s="345"/>
      <c r="AH33" s="355"/>
      <c r="AI33" s="356"/>
      <c r="AJ33" s="356"/>
      <c r="AK33" s="356"/>
      <c r="AL33" s="356"/>
      <c r="AM33" s="357"/>
      <c r="AN33" s="55"/>
      <c r="AO33" s="329"/>
      <c r="AP33" s="330"/>
      <c r="AQ33" s="330"/>
      <c r="AR33" s="330"/>
      <c r="AS33" s="330"/>
      <c r="AT33" s="331"/>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row>
    <row r="34" spans="1:80">
      <c r="A34" s="55"/>
      <c r="B34" s="297"/>
      <c r="C34" s="297"/>
      <c r="D34" s="298"/>
      <c r="E34" s="338"/>
      <c r="F34" s="339"/>
      <c r="G34" s="339"/>
      <c r="H34" s="339"/>
      <c r="I34" s="339"/>
      <c r="J34" s="375" t="str">
        <f>IF(AND('Mapa de Riesgos'!$H$48="Baja",'Mapa de Riesgos'!$L$48="Leve"),CONCATENATE("R",'Mapa de Riesgos'!$A$48),"")</f>
        <v/>
      </c>
      <c r="K34" s="373"/>
      <c r="L34" s="373" t="str">
        <f>IF(AND('Mapa de Riesgos'!$H$54="Baja",'Mapa de Riesgos'!$L$54="Leve"),CONCATENATE("R",'Mapa de Riesgos'!$A$54),"")</f>
        <v/>
      </c>
      <c r="M34" s="373"/>
      <c r="N34" s="373" t="str">
        <f>IF(AND('Mapa de Riesgos'!$H$60="Baja",'Mapa de Riesgos'!$L$60="Leve"),CONCATENATE("R",'Mapa de Riesgos'!$A$60),"")</f>
        <v/>
      </c>
      <c r="O34" s="374"/>
      <c r="P34" s="365" t="str">
        <f>IF(AND('Mapa de Riesgos'!$H$48="Baja",'Mapa de Riesgos'!$L$48="Menor"),CONCATENATE("R",'Mapa de Riesgos'!$A$48),"")</f>
        <v/>
      </c>
      <c r="Q34" s="365"/>
      <c r="R34" s="365" t="str">
        <f>IF(AND('Mapa de Riesgos'!$H$54="Baja",'Mapa de Riesgos'!$L$54="Menor"),CONCATENATE("R",'Mapa de Riesgos'!$A$54),"")</f>
        <v/>
      </c>
      <c r="S34" s="365"/>
      <c r="T34" s="365" t="str">
        <f>IF(AND('Mapa de Riesgos'!$H$60="Baja",'Mapa de Riesgos'!$L$60="Menor"),CONCATENATE("R",'Mapa de Riesgos'!$A$60),"")</f>
        <v/>
      </c>
      <c r="U34" s="366"/>
      <c r="V34" s="364" t="str">
        <f>IF(AND('Mapa de Riesgos'!$H$48="Baja",'Mapa de Riesgos'!$L$48="Moderado"),CONCATENATE("R",'Mapa de Riesgos'!$A$48),"")</f>
        <v/>
      </c>
      <c r="W34" s="365"/>
      <c r="X34" s="365" t="str">
        <f>IF(AND('Mapa de Riesgos'!$H$54="Baja",'Mapa de Riesgos'!$L$54="Moderado"),CONCATENATE("R",'Mapa de Riesgos'!$A$54),"")</f>
        <v/>
      </c>
      <c r="Y34" s="365"/>
      <c r="Z34" s="365" t="str">
        <f>IF(AND('Mapa de Riesgos'!$H$60="Baja",'Mapa de Riesgos'!$L$60="Moderado"),CONCATENATE("R",'Mapa de Riesgos'!$A$60),"")</f>
        <v/>
      </c>
      <c r="AA34" s="366"/>
      <c r="AB34" s="348" t="str">
        <f>IF(AND('Mapa de Riesgos'!$H$48="Baja",'Mapa de Riesgos'!$L$48="Mayor"),CONCATENATE("R",'Mapa de Riesgos'!$A$48),"")</f>
        <v/>
      </c>
      <c r="AC34" s="344"/>
      <c r="AD34" s="344" t="str">
        <f>IF(AND('Mapa de Riesgos'!$H$54="Baja",'Mapa de Riesgos'!$L$54="Mayor"),CONCATENATE("R",'Mapa de Riesgos'!$A$54),"")</f>
        <v/>
      </c>
      <c r="AE34" s="344"/>
      <c r="AF34" s="344" t="str">
        <f>IF(AND('Mapa de Riesgos'!$H$60="Baja",'Mapa de Riesgos'!$L$60="Mayor"),CONCATENATE("R",'Mapa de Riesgos'!$A$60),"")</f>
        <v/>
      </c>
      <c r="AG34" s="345"/>
      <c r="AH34" s="355" t="str">
        <f>IF(AND('Mapa de Riesgos'!$H$48="Baja",'Mapa de Riesgos'!$L$48="Catastrófico"),CONCATENATE("R",'Mapa de Riesgos'!$A$48),"")</f>
        <v/>
      </c>
      <c r="AI34" s="356"/>
      <c r="AJ34" s="356" t="str">
        <f>IF(AND('Mapa de Riesgos'!$H$54="Baja",'Mapa de Riesgos'!$L$54="Catastrófico"),CONCATENATE("R",'Mapa de Riesgos'!$A$54),"")</f>
        <v/>
      </c>
      <c r="AK34" s="356"/>
      <c r="AL34" s="356" t="str">
        <f>IF(AND('Mapa de Riesgos'!$H$60="Baja",'Mapa de Riesgos'!$L$60="Catastrófico"),CONCATENATE("R",'Mapa de Riesgos'!$A$60),"")</f>
        <v/>
      </c>
      <c r="AM34" s="357"/>
      <c r="AN34" s="55"/>
      <c r="AO34" s="329"/>
      <c r="AP34" s="330"/>
      <c r="AQ34" s="330"/>
      <c r="AR34" s="330"/>
      <c r="AS34" s="330"/>
      <c r="AT34" s="331"/>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row>
    <row r="35" spans="1:80">
      <c r="A35" s="55"/>
      <c r="B35" s="297"/>
      <c r="C35" s="297"/>
      <c r="D35" s="298"/>
      <c r="E35" s="338"/>
      <c r="F35" s="339"/>
      <c r="G35" s="339"/>
      <c r="H35" s="339"/>
      <c r="I35" s="339"/>
      <c r="J35" s="375"/>
      <c r="K35" s="373"/>
      <c r="L35" s="373"/>
      <c r="M35" s="373"/>
      <c r="N35" s="373"/>
      <c r="O35" s="374"/>
      <c r="P35" s="365"/>
      <c r="Q35" s="365"/>
      <c r="R35" s="365"/>
      <c r="S35" s="365"/>
      <c r="T35" s="365"/>
      <c r="U35" s="366"/>
      <c r="V35" s="364"/>
      <c r="W35" s="365"/>
      <c r="X35" s="365"/>
      <c r="Y35" s="365"/>
      <c r="Z35" s="365"/>
      <c r="AA35" s="366"/>
      <c r="AB35" s="348"/>
      <c r="AC35" s="344"/>
      <c r="AD35" s="344"/>
      <c r="AE35" s="344"/>
      <c r="AF35" s="344"/>
      <c r="AG35" s="345"/>
      <c r="AH35" s="355"/>
      <c r="AI35" s="356"/>
      <c r="AJ35" s="356"/>
      <c r="AK35" s="356"/>
      <c r="AL35" s="356"/>
      <c r="AM35" s="357"/>
      <c r="AN35" s="55"/>
      <c r="AO35" s="329"/>
      <c r="AP35" s="330"/>
      <c r="AQ35" s="330"/>
      <c r="AR35" s="330"/>
      <c r="AS35" s="330"/>
      <c r="AT35" s="331"/>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row>
    <row r="36" spans="1:80">
      <c r="A36" s="55"/>
      <c r="B36" s="297"/>
      <c r="C36" s="297"/>
      <c r="D36" s="298"/>
      <c r="E36" s="338"/>
      <c r="F36" s="339"/>
      <c r="G36" s="339"/>
      <c r="H36" s="339"/>
      <c r="I36" s="339"/>
      <c r="J36" s="375" t="str">
        <f>IF(AND('Mapa de Riesgos'!$H$66="Baja",'Mapa de Riesgos'!$L$66="Leve"),CONCATENATE("R",'Mapa de Riesgos'!$A$66),"")</f>
        <v/>
      </c>
      <c r="K36" s="373"/>
      <c r="L36" s="373" t="str">
        <f>IF(AND('Mapa de Riesgos'!$H$72="Baja",'Mapa de Riesgos'!$L$72="Leve"),CONCATENATE("R",'Mapa de Riesgos'!$A$72),"")</f>
        <v/>
      </c>
      <c r="M36" s="373"/>
      <c r="N36" s="373" t="str">
        <f>IF(AND('Mapa de Riesgos'!$H$78="Baja",'Mapa de Riesgos'!$L$78="Leve"),CONCATENATE("R",'Mapa de Riesgos'!$A$78),"")</f>
        <v/>
      </c>
      <c r="O36" s="374"/>
      <c r="P36" s="365" t="str">
        <f>IF(AND('Mapa de Riesgos'!$H$66="Baja",'Mapa de Riesgos'!$L$66="Menor"),CONCATENATE("R",'Mapa de Riesgos'!$A$66),"")</f>
        <v/>
      </c>
      <c r="Q36" s="365"/>
      <c r="R36" s="365" t="str">
        <f>IF(AND('Mapa de Riesgos'!$H$72="Baja",'Mapa de Riesgos'!$L$72="Menor"),CONCATENATE("R",'Mapa de Riesgos'!$A$72),"")</f>
        <v/>
      </c>
      <c r="S36" s="365"/>
      <c r="T36" s="365" t="str">
        <f>IF(AND('Mapa de Riesgos'!$H$78="Baja",'Mapa de Riesgos'!$L$78="Menor"),CONCATENATE("R",'Mapa de Riesgos'!$A$78),"")</f>
        <v/>
      </c>
      <c r="U36" s="366"/>
      <c r="V36" s="364" t="str">
        <f>IF(AND('Mapa de Riesgos'!$H$66="Baja",'Mapa de Riesgos'!$L$66="Moderado"),CONCATENATE("R",'Mapa de Riesgos'!$A$66),"")</f>
        <v/>
      </c>
      <c r="W36" s="365"/>
      <c r="X36" s="365" t="str">
        <f>IF(AND('Mapa de Riesgos'!$H$72="Baja",'Mapa de Riesgos'!$L$72="Moderado"),CONCATENATE("R",'Mapa de Riesgos'!$A$72),"")</f>
        <v/>
      </c>
      <c r="Y36" s="365"/>
      <c r="Z36" s="365" t="str">
        <f>IF(AND('Mapa de Riesgos'!$H$78="Baja",'Mapa de Riesgos'!$L$78="Moderado"),CONCATENATE("R",'Mapa de Riesgos'!$A$78),"")</f>
        <v/>
      </c>
      <c r="AA36" s="366"/>
      <c r="AB36" s="348" t="str">
        <f>IF(AND('Mapa de Riesgos'!$H$66="Baja",'Mapa de Riesgos'!$L$66="Mayor"),CONCATENATE("R",'Mapa de Riesgos'!$A$66),"")</f>
        <v/>
      </c>
      <c r="AC36" s="344"/>
      <c r="AD36" s="344" t="str">
        <f>IF(AND('Mapa de Riesgos'!$H$72="Baja",'Mapa de Riesgos'!$L$72="Mayor"),CONCATENATE("R",'Mapa de Riesgos'!$A$72),"")</f>
        <v/>
      </c>
      <c r="AE36" s="344"/>
      <c r="AF36" s="344" t="str">
        <f>IF(AND('Mapa de Riesgos'!$H$78="Baja",'Mapa de Riesgos'!$L$78="Mayor"),CONCATENATE("R",'Mapa de Riesgos'!$A$78),"")</f>
        <v/>
      </c>
      <c r="AG36" s="345"/>
      <c r="AH36" s="355" t="str">
        <f>IF(AND('Mapa de Riesgos'!$H$66="Baja",'Mapa de Riesgos'!$L$66="Catastrófico"),CONCATENATE("R",'Mapa de Riesgos'!$A$66),"")</f>
        <v/>
      </c>
      <c r="AI36" s="356"/>
      <c r="AJ36" s="356" t="str">
        <f>IF(AND('Mapa de Riesgos'!$H$72="Baja",'Mapa de Riesgos'!$L$72="Catastrófico"),CONCATENATE("R",'Mapa de Riesgos'!$A$72),"")</f>
        <v/>
      </c>
      <c r="AK36" s="356"/>
      <c r="AL36" s="356" t="str">
        <f>IF(AND('Mapa de Riesgos'!$H$78="Baja",'Mapa de Riesgos'!$L$78="Catastrófico"),CONCATENATE("R",'Mapa de Riesgos'!$A$78),"")</f>
        <v/>
      </c>
      <c r="AM36" s="357"/>
      <c r="AN36" s="55"/>
      <c r="AO36" s="329"/>
      <c r="AP36" s="330"/>
      <c r="AQ36" s="330"/>
      <c r="AR36" s="330"/>
      <c r="AS36" s="330"/>
      <c r="AT36" s="331"/>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row>
    <row r="37" spans="1:80" ht="15.75" thickBot="1">
      <c r="A37" s="55"/>
      <c r="B37" s="297"/>
      <c r="C37" s="297"/>
      <c r="D37" s="298"/>
      <c r="E37" s="341"/>
      <c r="F37" s="342"/>
      <c r="G37" s="342"/>
      <c r="H37" s="342"/>
      <c r="I37" s="342"/>
      <c r="J37" s="376"/>
      <c r="K37" s="377"/>
      <c r="L37" s="377"/>
      <c r="M37" s="377"/>
      <c r="N37" s="377"/>
      <c r="O37" s="378"/>
      <c r="P37" s="368"/>
      <c r="Q37" s="368"/>
      <c r="R37" s="368"/>
      <c r="S37" s="368"/>
      <c r="T37" s="368"/>
      <c r="U37" s="369"/>
      <c r="V37" s="367"/>
      <c r="W37" s="368"/>
      <c r="X37" s="368"/>
      <c r="Y37" s="368"/>
      <c r="Z37" s="368"/>
      <c r="AA37" s="369"/>
      <c r="AB37" s="352"/>
      <c r="AC37" s="353"/>
      <c r="AD37" s="353"/>
      <c r="AE37" s="353"/>
      <c r="AF37" s="353"/>
      <c r="AG37" s="354"/>
      <c r="AH37" s="358"/>
      <c r="AI37" s="359"/>
      <c r="AJ37" s="359"/>
      <c r="AK37" s="359"/>
      <c r="AL37" s="359"/>
      <c r="AM37" s="360"/>
      <c r="AN37" s="55"/>
      <c r="AO37" s="332"/>
      <c r="AP37" s="333"/>
      <c r="AQ37" s="333"/>
      <c r="AR37" s="333"/>
      <c r="AS37" s="333"/>
      <c r="AT37" s="334"/>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row>
    <row r="38" spans="1:80">
      <c r="A38" s="55"/>
      <c r="B38" s="297"/>
      <c r="C38" s="297"/>
      <c r="D38" s="298"/>
      <c r="E38" s="335" t="s">
        <v>133</v>
      </c>
      <c r="F38" s="336"/>
      <c r="G38" s="336"/>
      <c r="H38" s="336"/>
      <c r="I38" s="337"/>
      <c r="J38" s="379" t="str">
        <f>IF(AND('Mapa de Riesgos'!$H$12="Muy Baja",'Mapa de Riesgos'!$L$12="Leve"),CONCATENATE("R",'Mapa de Riesgos'!$A$12),"")</f>
        <v/>
      </c>
      <c r="K38" s="380"/>
      <c r="L38" s="380" t="str">
        <f>IF(AND('Mapa de Riesgos'!$H$18="Muy Baja",'Mapa de Riesgos'!$L$18="Leve"),CONCATENATE("R",'Mapa de Riesgos'!$A$18),"")</f>
        <v/>
      </c>
      <c r="M38" s="380"/>
      <c r="N38" s="380" t="str">
        <f>IF(AND('Mapa de Riesgos'!$H$24="Muy Baja",'Mapa de Riesgos'!$L$24="Leve"),CONCATENATE("R",'Mapa de Riesgos'!$A$24),"")</f>
        <v/>
      </c>
      <c r="O38" s="381"/>
      <c r="P38" s="379" t="str">
        <f>IF(AND('Mapa de Riesgos'!$H$12="Muy Baja",'Mapa de Riesgos'!$L$12="Menor"),CONCATENATE("R",'Mapa de Riesgos'!$A$12),"")</f>
        <v/>
      </c>
      <c r="Q38" s="380"/>
      <c r="R38" s="380" t="str">
        <f>IF(AND('Mapa de Riesgos'!$H$18="Muy Baja",'Mapa de Riesgos'!$L$18="Menor"),CONCATENATE("R",'Mapa de Riesgos'!$A$18),"")</f>
        <v/>
      </c>
      <c r="S38" s="380"/>
      <c r="T38" s="380" t="str">
        <f>IF(AND('Mapa de Riesgos'!$H$24="Muy Baja",'Mapa de Riesgos'!$L$24="Menor"),CONCATENATE("R",'Mapa de Riesgos'!$A$24),"")</f>
        <v/>
      </c>
      <c r="U38" s="381"/>
      <c r="V38" s="370" t="str">
        <f>IF(AND('Mapa de Riesgos'!$H$12="Muy Baja",'Mapa de Riesgos'!$L$12="Moderado"),CONCATENATE("R",'Mapa de Riesgos'!$A$12),"")</f>
        <v/>
      </c>
      <c r="W38" s="371"/>
      <c r="X38" s="371" t="str">
        <f>IF(AND('Mapa de Riesgos'!$H$18="Muy Baja",'Mapa de Riesgos'!$L$18="Moderado"),CONCATENATE("R",'Mapa de Riesgos'!$A$18),"")</f>
        <v/>
      </c>
      <c r="Y38" s="371"/>
      <c r="Z38" s="371" t="str">
        <f>IF(AND('Mapa de Riesgos'!$H$24="Muy Baja",'Mapa de Riesgos'!$L$24="Moderado"),CONCATENATE("R",'Mapa de Riesgos'!$A$24),"")</f>
        <v/>
      </c>
      <c r="AA38" s="372"/>
      <c r="AB38" s="346" t="str">
        <f>IF(AND('Mapa de Riesgos'!$H$12="Muy Baja",'Mapa de Riesgos'!$L$12="Mayor"),CONCATENATE("R",'Mapa de Riesgos'!$A$12),"")</f>
        <v/>
      </c>
      <c r="AC38" s="347"/>
      <c r="AD38" s="347" t="str">
        <f>IF(AND('Mapa de Riesgos'!$H$18="Muy Baja",'Mapa de Riesgos'!$L$18="Mayor"),CONCATENATE("R",'Mapa de Riesgos'!$A$18),"")</f>
        <v/>
      </c>
      <c r="AE38" s="347"/>
      <c r="AF38" s="347" t="str">
        <f>IF(AND('Mapa de Riesgos'!$H$24="Muy Baja",'Mapa de Riesgos'!$L$24="Mayor"),CONCATENATE("R",'Mapa de Riesgos'!$A$24),"")</f>
        <v/>
      </c>
      <c r="AG38" s="349"/>
      <c r="AH38" s="361" t="str">
        <f>IF(AND('Mapa de Riesgos'!$H$12="Muy Baja",'Mapa de Riesgos'!$L$12="Catastrófico"),CONCATENATE("R",'Mapa de Riesgos'!$A$12),"")</f>
        <v/>
      </c>
      <c r="AI38" s="362"/>
      <c r="AJ38" s="362" t="str">
        <f>IF(AND('Mapa de Riesgos'!$H$18="Muy Baja",'Mapa de Riesgos'!$L$18="Catastrófico"),CONCATENATE("R",'Mapa de Riesgos'!$A$18),"")</f>
        <v/>
      </c>
      <c r="AK38" s="362"/>
      <c r="AL38" s="362" t="str">
        <f>IF(AND('Mapa de Riesgos'!$H$24="Muy Baja",'Mapa de Riesgos'!$L$24="Catastrófico"),CONCATENATE("R",'Mapa de Riesgos'!$A$24),"")</f>
        <v/>
      </c>
      <c r="AM38" s="363"/>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row>
    <row r="39" spans="1:80">
      <c r="A39" s="55"/>
      <c r="B39" s="297"/>
      <c r="C39" s="297"/>
      <c r="D39" s="298"/>
      <c r="E39" s="338"/>
      <c r="F39" s="339"/>
      <c r="G39" s="339"/>
      <c r="H39" s="339"/>
      <c r="I39" s="340"/>
      <c r="J39" s="375"/>
      <c r="K39" s="373"/>
      <c r="L39" s="373"/>
      <c r="M39" s="373"/>
      <c r="N39" s="373"/>
      <c r="O39" s="374"/>
      <c r="P39" s="375"/>
      <c r="Q39" s="373"/>
      <c r="R39" s="373"/>
      <c r="S39" s="373"/>
      <c r="T39" s="373"/>
      <c r="U39" s="374"/>
      <c r="V39" s="364"/>
      <c r="W39" s="365"/>
      <c r="X39" s="365"/>
      <c r="Y39" s="365"/>
      <c r="Z39" s="365"/>
      <c r="AA39" s="366"/>
      <c r="AB39" s="348"/>
      <c r="AC39" s="344"/>
      <c r="AD39" s="344"/>
      <c r="AE39" s="344"/>
      <c r="AF39" s="344"/>
      <c r="AG39" s="345"/>
      <c r="AH39" s="355"/>
      <c r="AI39" s="356"/>
      <c r="AJ39" s="356"/>
      <c r="AK39" s="356"/>
      <c r="AL39" s="356"/>
      <c r="AM39" s="357"/>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row>
    <row r="40" spans="1:80">
      <c r="A40" s="55"/>
      <c r="B40" s="297"/>
      <c r="C40" s="297"/>
      <c r="D40" s="298"/>
      <c r="E40" s="338"/>
      <c r="F40" s="339"/>
      <c r="G40" s="339"/>
      <c r="H40" s="339"/>
      <c r="I40" s="340"/>
      <c r="J40" s="375" t="str">
        <f>IF(AND('Mapa de Riesgos'!$H$30="Muy Baja",'Mapa de Riesgos'!$L$30="Leve"),CONCATENATE("R",'Mapa de Riesgos'!$A$30),"")</f>
        <v/>
      </c>
      <c r="K40" s="373"/>
      <c r="L40" s="373" t="str">
        <f>IF(AND('Mapa de Riesgos'!$H$36="Muy Baja",'Mapa de Riesgos'!$L$36="Leve"),CONCATENATE("R",'Mapa de Riesgos'!$A$36),"")</f>
        <v/>
      </c>
      <c r="M40" s="373"/>
      <c r="N40" s="373" t="str">
        <f>IF(AND('Mapa de Riesgos'!$H$42="Muy Baja",'Mapa de Riesgos'!$L$42="Leve"),CONCATENATE("R",'Mapa de Riesgos'!$A$42),"")</f>
        <v/>
      </c>
      <c r="O40" s="374"/>
      <c r="P40" s="375" t="str">
        <f>IF(AND('Mapa de Riesgos'!$H$30="Muy Baja",'Mapa de Riesgos'!$L$30="Menor"),CONCATENATE("R",'Mapa de Riesgos'!$A$30),"")</f>
        <v/>
      </c>
      <c r="Q40" s="373"/>
      <c r="R40" s="373" t="str">
        <f>IF(AND('Mapa de Riesgos'!$H$36="Muy Baja",'Mapa de Riesgos'!$L$36="Menor"),CONCATENATE("R",'Mapa de Riesgos'!$A$36),"")</f>
        <v/>
      </c>
      <c r="S40" s="373"/>
      <c r="T40" s="373" t="str">
        <f>IF(AND('Mapa de Riesgos'!$H$42="Muy Baja",'Mapa de Riesgos'!$L$42="Menor"),CONCATENATE("R",'Mapa de Riesgos'!$A$42),"")</f>
        <v/>
      </c>
      <c r="U40" s="374"/>
      <c r="V40" s="364" t="str">
        <f>IF(AND('Mapa de Riesgos'!$H$30="Muy Baja",'Mapa de Riesgos'!$L$30="Moderado"),CONCATENATE("R",'Mapa de Riesgos'!$A$30),"")</f>
        <v/>
      </c>
      <c r="W40" s="365"/>
      <c r="X40" s="365" t="str">
        <f>IF(AND('Mapa de Riesgos'!$H$36="Muy Baja",'Mapa de Riesgos'!$L$36="Moderado"),CONCATENATE("R",'Mapa de Riesgos'!$A$36),"")</f>
        <v/>
      </c>
      <c r="Y40" s="365"/>
      <c r="Z40" s="365" t="str">
        <f>IF(AND('Mapa de Riesgos'!$H$42="Muy Baja",'Mapa de Riesgos'!$L$42="Moderado"),CONCATENATE("R",'Mapa de Riesgos'!$A$42),"")</f>
        <v/>
      </c>
      <c r="AA40" s="366"/>
      <c r="AB40" s="348" t="str">
        <f>IF(AND('Mapa de Riesgos'!$H$30="Muy Baja",'Mapa de Riesgos'!$L$30="Mayor"),CONCATENATE("R",'Mapa de Riesgos'!$A$30),"")</f>
        <v/>
      </c>
      <c r="AC40" s="344"/>
      <c r="AD40" s="344" t="str">
        <f>IF(AND('Mapa de Riesgos'!$H$36="Muy Baja",'Mapa de Riesgos'!$L$36="Mayor"),CONCATENATE("R",'Mapa de Riesgos'!$A$36),"")</f>
        <v/>
      </c>
      <c r="AE40" s="344"/>
      <c r="AF40" s="344" t="str">
        <f>IF(AND('Mapa de Riesgos'!$H$42="Muy Baja",'Mapa de Riesgos'!$L$42="Mayor"),CONCATENATE("R",'Mapa de Riesgos'!$A$42),"")</f>
        <v/>
      </c>
      <c r="AG40" s="345"/>
      <c r="AH40" s="355" t="str">
        <f>IF(AND('Mapa de Riesgos'!$H$30="Muy Baja",'Mapa de Riesgos'!$L$30="Catastrófico"),CONCATENATE("R",'Mapa de Riesgos'!$A$30),"")</f>
        <v/>
      </c>
      <c r="AI40" s="356"/>
      <c r="AJ40" s="356" t="str">
        <f>IF(AND('Mapa de Riesgos'!$H$36="Muy Baja",'Mapa de Riesgos'!$L$36="Catastrófico"),CONCATENATE("R",'Mapa de Riesgos'!$A$36),"")</f>
        <v/>
      </c>
      <c r="AK40" s="356"/>
      <c r="AL40" s="356" t="str">
        <f>IF(AND('Mapa de Riesgos'!$H$42="Muy Baja",'Mapa de Riesgos'!$L$42="Catastrófico"),CONCATENATE("R",'Mapa de Riesgos'!$A$42),"")</f>
        <v/>
      </c>
      <c r="AM40" s="357"/>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row>
    <row r="41" spans="1:80">
      <c r="A41" s="55"/>
      <c r="B41" s="297"/>
      <c r="C41" s="297"/>
      <c r="D41" s="298"/>
      <c r="E41" s="338"/>
      <c r="F41" s="339"/>
      <c r="G41" s="339"/>
      <c r="H41" s="339"/>
      <c r="I41" s="340"/>
      <c r="J41" s="375"/>
      <c r="K41" s="373"/>
      <c r="L41" s="373"/>
      <c r="M41" s="373"/>
      <c r="N41" s="373"/>
      <c r="O41" s="374"/>
      <c r="P41" s="375"/>
      <c r="Q41" s="373"/>
      <c r="R41" s="373"/>
      <c r="S41" s="373"/>
      <c r="T41" s="373"/>
      <c r="U41" s="374"/>
      <c r="V41" s="364"/>
      <c r="W41" s="365"/>
      <c r="X41" s="365"/>
      <c r="Y41" s="365"/>
      <c r="Z41" s="365"/>
      <c r="AA41" s="366"/>
      <c r="AB41" s="348"/>
      <c r="AC41" s="344"/>
      <c r="AD41" s="344"/>
      <c r="AE41" s="344"/>
      <c r="AF41" s="344"/>
      <c r="AG41" s="345"/>
      <c r="AH41" s="355"/>
      <c r="AI41" s="356"/>
      <c r="AJ41" s="356"/>
      <c r="AK41" s="356"/>
      <c r="AL41" s="356"/>
      <c r="AM41" s="357"/>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row>
    <row r="42" spans="1:80">
      <c r="A42" s="55"/>
      <c r="B42" s="297"/>
      <c r="C42" s="297"/>
      <c r="D42" s="298"/>
      <c r="E42" s="338"/>
      <c r="F42" s="339"/>
      <c r="G42" s="339"/>
      <c r="H42" s="339"/>
      <c r="I42" s="340"/>
      <c r="J42" s="375" t="str">
        <f>IF(AND('Mapa de Riesgos'!$H$48="Muy Baja",'Mapa de Riesgos'!$L$48="Leve"),CONCATENATE("R",'Mapa de Riesgos'!$A$48),"")</f>
        <v/>
      </c>
      <c r="K42" s="373"/>
      <c r="L42" s="373" t="str">
        <f>IF(AND('Mapa de Riesgos'!$H$54="Muy Baja",'Mapa de Riesgos'!$L$54="Leve"),CONCATENATE("R",'Mapa de Riesgos'!$A$54),"")</f>
        <v/>
      </c>
      <c r="M42" s="373"/>
      <c r="N42" s="373" t="str">
        <f>IF(AND('Mapa de Riesgos'!$H$60="Muy Baja",'Mapa de Riesgos'!$L$60="Leve"),CONCATENATE("R",'Mapa de Riesgos'!$A$60),"")</f>
        <v/>
      </c>
      <c r="O42" s="374"/>
      <c r="P42" s="375" t="str">
        <f>IF(AND('Mapa de Riesgos'!$H$48="Muy Baja",'Mapa de Riesgos'!$L$48="Menor"),CONCATENATE("R",'Mapa de Riesgos'!$A$48),"")</f>
        <v/>
      </c>
      <c r="Q42" s="373"/>
      <c r="R42" s="373" t="str">
        <f>IF(AND('Mapa de Riesgos'!$H$54="Muy Baja",'Mapa de Riesgos'!$L$54="Menor"),CONCATENATE("R",'Mapa de Riesgos'!$A$54),"")</f>
        <v/>
      </c>
      <c r="S42" s="373"/>
      <c r="T42" s="373" t="str">
        <f>IF(AND('Mapa de Riesgos'!$H$60="Muy Baja",'Mapa de Riesgos'!$L$60="Menor"),CONCATENATE("R",'Mapa de Riesgos'!$A$60),"")</f>
        <v/>
      </c>
      <c r="U42" s="374"/>
      <c r="V42" s="364" t="str">
        <f>IF(AND('Mapa de Riesgos'!$H$48="Muy Baja",'Mapa de Riesgos'!$L$48="Moderado"),CONCATENATE("R",'Mapa de Riesgos'!$A$48),"")</f>
        <v/>
      </c>
      <c r="W42" s="365"/>
      <c r="X42" s="365" t="str">
        <f>IF(AND('Mapa de Riesgos'!$H$54="Muy Baja",'Mapa de Riesgos'!$L$54="Moderado"),CONCATENATE("R",'Mapa de Riesgos'!$A$54),"")</f>
        <v/>
      </c>
      <c r="Y42" s="365"/>
      <c r="Z42" s="365" t="str">
        <f>IF(AND('Mapa de Riesgos'!$H$60="Muy Baja",'Mapa de Riesgos'!$L$60="Moderado"),CONCATENATE("R",'Mapa de Riesgos'!$A$60),"")</f>
        <v/>
      </c>
      <c r="AA42" s="366"/>
      <c r="AB42" s="348" t="str">
        <f>IF(AND('Mapa de Riesgos'!$H$48="Muy Baja",'Mapa de Riesgos'!$L$48="Mayor"),CONCATENATE("R",'Mapa de Riesgos'!$A$48),"")</f>
        <v/>
      </c>
      <c r="AC42" s="344"/>
      <c r="AD42" s="344" t="str">
        <f>IF(AND('Mapa de Riesgos'!$H$54="Muy Baja",'Mapa de Riesgos'!$L$54="Mayor"),CONCATENATE("R",'Mapa de Riesgos'!$A$54),"")</f>
        <v/>
      </c>
      <c r="AE42" s="344"/>
      <c r="AF42" s="344" t="str">
        <f>IF(AND('Mapa de Riesgos'!$H$60="Muy Baja",'Mapa de Riesgos'!$L$60="Mayor"),CONCATENATE("R",'Mapa de Riesgos'!$A$60),"")</f>
        <v/>
      </c>
      <c r="AG42" s="345"/>
      <c r="AH42" s="355" t="str">
        <f>IF(AND('Mapa de Riesgos'!$H$48="Muy Baja",'Mapa de Riesgos'!$L$48="Catastrófico"),CONCATENATE("R",'Mapa de Riesgos'!$A$48),"")</f>
        <v/>
      </c>
      <c r="AI42" s="356"/>
      <c r="AJ42" s="356" t="str">
        <f>IF(AND('Mapa de Riesgos'!$H$54="Muy Baja",'Mapa de Riesgos'!$L$54="Catastrófico"),CONCATENATE("R",'Mapa de Riesgos'!$A$54),"")</f>
        <v/>
      </c>
      <c r="AK42" s="356"/>
      <c r="AL42" s="356" t="str">
        <f>IF(AND('Mapa de Riesgos'!$H$60="Muy Baja",'Mapa de Riesgos'!$L$60="Catastrófico"),CONCATENATE("R",'Mapa de Riesgos'!$A$60),"")</f>
        <v/>
      </c>
      <c r="AM42" s="357"/>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row>
    <row r="43" spans="1:80">
      <c r="A43" s="55"/>
      <c r="B43" s="297"/>
      <c r="C43" s="297"/>
      <c r="D43" s="298"/>
      <c r="E43" s="338"/>
      <c r="F43" s="339"/>
      <c r="G43" s="339"/>
      <c r="H43" s="339"/>
      <c r="I43" s="340"/>
      <c r="J43" s="375"/>
      <c r="K43" s="373"/>
      <c r="L43" s="373"/>
      <c r="M43" s="373"/>
      <c r="N43" s="373"/>
      <c r="O43" s="374"/>
      <c r="P43" s="375"/>
      <c r="Q43" s="373"/>
      <c r="R43" s="373"/>
      <c r="S43" s="373"/>
      <c r="T43" s="373"/>
      <c r="U43" s="374"/>
      <c r="V43" s="364"/>
      <c r="W43" s="365"/>
      <c r="X43" s="365"/>
      <c r="Y43" s="365"/>
      <c r="Z43" s="365"/>
      <c r="AA43" s="366"/>
      <c r="AB43" s="348"/>
      <c r="AC43" s="344"/>
      <c r="AD43" s="344"/>
      <c r="AE43" s="344"/>
      <c r="AF43" s="344"/>
      <c r="AG43" s="345"/>
      <c r="AH43" s="355"/>
      <c r="AI43" s="356"/>
      <c r="AJ43" s="356"/>
      <c r="AK43" s="356"/>
      <c r="AL43" s="356"/>
      <c r="AM43" s="357"/>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row>
    <row r="44" spans="1:80">
      <c r="A44" s="55"/>
      <c r="B44" s="297"/>
      <c r="C44" s="297"/>
      <c r="D44" s="298"/>
      <c r="E44" s="338"/>
      <c r="F44" s="339"/>
      <c r="G44" s="339"/>
      <c r="H44" s="339"/>
      <c r="I44" s="340"/>
      <c r="J44" s="375" t="str">
        <f>IF(AND('Mapa de Riesgos'!$H$66="Muy Baja",'Mapa de Riesgos'!$L$66="Leve"),CONCATENATE("R",'Mapa de Riesgos'!$A$66),"")</f>
        <v/>
      </c>
      <c r="K44" s="373"/>
      <c r="L44" s="373" t="str">
        <f>IF(AND('Mapa de Riesgos'!$H$72="Muy Baja",'Mapa de Riesgos'!$L$72="Leve"),CONCATENATE("R",'Mapa de Riesgos'!$A$72),"")</f>
        <v/>
      </c>
      <c r="M44" s="373"/>
      <c r="N44" s="373" t="str">
        <f>IF(AND('Mapa de Riesgos'!$H$78="Muy Baja",'Mapa de Riesgos'!$L$78="Leve"),CONCATENATE("R",'Mapa de Riesgos'!$A$78),"")</f>
        <v/>
      </c>
      <c r="O44" s="374"/>
      <c r="P44" s="375" t="str">
        <f>IF(AND('Mapa de Riesgos'!$H$66="Muy Baja",'Mapa de Riesgos'!$L$66="Menor"),CONCATENATE("R",'Mapa de Riesgos'!$A$66),"")</f>
        <v/>
      </c>
      <c r="Q44" s="373"/>
      <c r="R44" s="373" t="str">
        <f>IF(AND('Mapa de Riesgos'!$H$72="Muy Baja",'Mapa de Riesgos'!$L$72="Menor"),CONCATENATE("R",'Mapa de Riesgos'!$A$72),"")</f>
        <v/>
      </c>
      <c r="S44" s="373"/>
      <c r="T44" s="373" t="str">
        <f>IF(AND('Mapa de Riesgos'!$H$78="Muy Baja",'Mapa de Riesgos'!$L$78="Menor"),CONCATENATE("R",'Mapa de Riesgos'!$A$78),"")</f>
        <v/>
      </c>
      <c r="U44" s="374"/>
      <c r="V44" s="364" t="str">
        <f>IF(AND('Mapa de Riesgos'!$H$66="Muy Baja",'Mapa de Riesgos'!$L$66="Moderado"),CONCATENATE("R",'Mapa de Riesgos'!$A$66),"")</f>
        <v/>
      </c>
      <c r="W44" s="365"/>
      <c r="X44" s="365" t="str">
        <f>IF(AND('Mapa de Riesgos'!$H$72="Muy Baja",'Mapa de Riesgos'!$L$72="Moderado"),CONCATENATE("R",'Mapa de Riesgos'!$A$72),"")</f>
        <v/>
      </c>
      <c r="Y44" s="365"/>
      <c r="Z44" s="365" t="str">
        <f>IF(AND('Mapa de Riesgos'!$H$78="Muy Baja",'Mapa de Riesgos'!$L$78="Moderado"),CONCATENATE("R",'Mapa de Riesgos'!$A$78),"")</f>
        <v/>
      </c>
      <c r="AA44" s="366"/>
      <c r="AB44" s="348" t="str">
        <f>IF(AND('Mapa de Riesgos'!$H$66="Muy Baja",'Mapa de Riesgos'!$L$66="Mayor"),CONCATENATE("R",'Mapa de Riesgos'!$A$66),"")</f>
        <v/>
      </c>
      <c r="AC44" s="344"/>
      <c r="AD44" s="344" t="str">
        <f>IF(AND('Mapa de Riesgos'!$H$72="Muy Baja",'Mapa de Riesgos'!$L$72="Mayor"),CONCATENATE("R",'Mapa de Riesgos'!$A$72),"")</f>
        <v/>
      </c>
      <c r="AE44" s="344"/>
      <c r="AF44" s="344" t="str">
        <f>IF(AND('Mapa de Riesgos'!$H$78="Muy Baja",'Mapa de Riesgos'!$L$78="Mayor"),CONCATENATE("R",'Mapa de Riesgos'!$A$78),"")</f>
        <v/>
      </c>
      <c r="AG44" s="345"/>
      <c r="AH44" s="355" t="str">
        <f>IF(AND('Mapa de Riesgos'!$H$66="Muy Baja",'Mapa de Riesgos'!$L$66="Catastrófico"),CONCATENATE("R",'Mapa de Riesgos'!$A$66),"")</f>
        <v/>
      </c>
      <c r="AI44" s="356"/>
      <c r="AJ44" s="356" t="str">
        <f>IF(AND('Mapa de Riesgos'!$H$72="Muy Baja",'Mapa de Riesgos'!$L$72="Catastrófico"),CONCATENATE("R",'Mapa de Riesgos'!$A$72),"")</f>
        <v/>
      </c>
      <c r="AK44" s="356"/>
      <c r="AL44" s="356" t="str">
        <f>IF(AND('Mapa de Riesgos'!$H$78="Muy Baja",'Mapa de Riesgos'!$L$78="Catastrófico"),CONCATENATE("R",'Mapa de Riesgos'!$A$78),"")</f>
        <v/>
      </c>
      <c r="AM44" s="357"/>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row>
    <row r="45" spans="1:80" ht="15.75" thickBot="1">
      <c r="A45" s="55"/>
      <c r="B45" s="297"/>
      <c r="C45" s="297"/>
      <c r="D45" s="298"/>
      <c r="E45" s="341"/>
      <c r="F45" s="342"/>
      <c r="G45" s="342"/>
      <c r="H45" s="342"/>
      <c r="I45" s="343"/>
      <c r="J45" s="376"/>
      <c r="K45" s="377"/>
      <c r="L45" s="377"/>
      <c r="M45" s="377"/>
      <c r="N45" s="377"/>
      <c r="O45" s="378"/>
      <c r="P45" s="376"/>
      <c r="Q45" s="377"/>
      <c r="R45" s="377"/>
      <c r="S45" s="377"/>
      <c r="T45" s="377"/>
      <c r="U45" s="378"/>
      <c r="V45" s="367"/>
      <c r="W45" s="368"/>
      <c r="X45" s="368"/>
      <c r="Y45" s="368"/>
      <c r="Z45" s="368"/>
      <c r="AA45" s="369"/>
      <c r="AB45" s="352"/>
      <c r="AC45" s="353"/>
      <c r="AD45" s="353"/>
      <c r="AE45" s="353"/>
      <c r="AF45" s="353"/>
      <c r="AG45" s="354"/>
      <c r="AH45" s="358"/>
      <c r="AI45" s="359"/>
      <c r="AJ45" s="359"/>
      <c r="AK45" s="359"/>
      <c r="AL45" s="359"/>
      <c r="AM45" s="360"/>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row>
    <row r="46" spans="1:80">
      <c r="A46" s="55"/>
      <c r="B46" s="55"/>
      <c r="C46" s="55"/>
      <c r="D46" s="55"/>
      <c r="E46" s="55"/>
      <c r="F46" s="55"/>
      <c r="G46" s="55"/>
      <c r="H46" s="55"/>
      <c r="I46" s="55"/>
      <c r="J46" s="335" t="s">
        <v>134</v>
      </c>
      <c r="K46" s="336"/>
      <c r="L46" s="336"/>
      <c r="M46" s="336"/>
      <c r="N46" s="336"/>
      <c r="O46" s="337"/>
      <c r="P46" s="335" t="s">
        <v>135</v>
      </c>
      <c r="Q46" s="336"/>
      <c r="R46" s="336"/>
      <c r="S46" s="336"/>
      <c r="T46" s="336"/>
      <c r="U46" s="337"/>
      <c r="V46" s="335" t="s">
        <v>136</v>
      </c>
      <c r="W46" s="336"/>
      <c r="X46" s="336"/>
      <c r="Y46" s="336"/>
      <c r="Z46" s="336"/>
      <c r="AA46" s="337"/>
      <c r="AB46" s="335" t="s">
        <v>137</v>
      </c>
      <c r="AC46" s="351"/>
      <c r="AD46" s="336"/>
      <c r="AE46" s="336"/>
      <c r="AF46" s="336"/>
      <c r="AG46" s="337"/>
      <c r="AH46" s="335" t="s">
        <v>138</v>
      </c>
      <c r="AI46" s="336"/>
      <c r="AJ46" s="336"/>
      <c r="AK46" s="336"/>
      <c r="AL46" s="336"/>
      <c r="AM46" s="337"/>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c r="A47" s="55"/>
      <c r="B47" s="55"/>
      <c r="C47" s="55"/>
      <c r="D47" s="55"/>
      <c r="E47" s="55"/>
      <c r="F47" s="55"/>
      <c r="G47" s="55"/>
      <c r="H47" s="55"/>
      <c r="I47" s="55"/>
      <c r="J47" s="338"/>
      <c r="K47" s="339"/>
      <c r="L47" s="339"/>
      <c r="M47" s="339"/>
      <c r="N47" s="339"/>
      <c r="O47" s="340"/>
      <c r="P47" s="338"/>
      <c r="Q47" s="339"/>
      <c r="R47" s="339"/>
      <c r="S47" s="339"/>
      <c r="T47" s="339"/>
      <c r="U47" s="340"/>
      <c r="V47" s="338"/>
      <c r="W47" s="339"/>
      <c r="X47" s="339"/>
      <c r="Y47" s="339"/>
      <c r="Z47" s="339"/>
      <c r="AA47" s="340"/>
      <c r="AB47" s="338"/>
      <c r="AC47" s="339"/>
      <c r="AD47" s="339"/>
      <c r="AE47" s="339"/>
      <c r="AF47" s="339"/>
      <c r="AG47" s="340"/>
      <c r="AH47" s="338"/>
      <c r="AI47" s="339"/>
      <c r="AJ47" s="339"/>
      <c r="AK47" s="339"/>
      <c r="AL47" s="339"/>
      <c r="AM47" s="340"/>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c r="A48" s="55"/>
      <c r="B48" s="55"/>
      <c r="C48" s="55"/>
      <c r="D48" s="55"/>
      <c r="E48" s="55"/>
      <c r="F48" s="55"/>
      <c r="G48" s="55"/>
      <c r="H48" s="55"/>
      <c r="I48" s="55"/>
      <c r="J48" s="338"/>
      <c r="K48" s="339"/>
      <c r="L48" s="339"/>
      <c r="M48" s="339"/>
      <c r="N48" s="339"/>
      <c r="O48" s="340"/>
      <c r="P48" s="338"/>
      <c r="Q48" s="339"/>
      <c r="R48" s="339"/>
      <c r="S48" s="339"/>
      <c r="T48" s="339"/>
      <c r="U48" s="340"/>
      <c r="V48" s="338"/>
      <c r="W48" s="339"/>
      <c r="X48" s="339"/>
      <c r="Y48" s="339"/>
      <c r="Z48" s="339"/>
      <c r="AA48" s="340"/>
      <c r="AB48" s="338"/>
      <c r="AC48" s="339"/>
      <c r="AD48" s="339"/>
      <c r="AE48" s="339"/>
      <c r="AF48" s="339"/>
      <c r="AG48" s="340"/>
      <c r="AH48" s="338"/>
      <c r="AI48" s="339"/>
      <c r="AJ48" s="339"/>
      <c r="AK48" s="339"/>
      <c r="AL48" s="339"/>
      <c r="AM48" s="340"/>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c r="A49" s="55"/>
      <c r="B49" s="55"/>
      <c r="C49" s="55"/>
      <c r="D49" s="55"/>
      <c r="E49" s="55"/>
      <c r="F49" s="55"/>
      <c r="G49" s="55"/>
      <c r="H49" s="55"/>
      <c r="I49" s="55"/>
      <c r="J49" s="338"/>
      <c r="K49" s="339"/>
      <c r="L49" s="339"/>
      <c r="M49" s="339"/>
      <c r="N49" s="339"/>
      <c r="O49" s="340"/>
      <c r="P49" s="338"/>
      <c r="Q49" s="339"/>
      <c r="R49" s="339"/>
      <c r="S49" s="339"/>
      <c r="T49" s="339"/>
      <c r="U49" s="340"/>
      <c r="V49" s="338"/>
      <c r="W49" s="339"/>
      <c r="X49" s="339"/>
      <c r="Y49" s="339"/>
      <c r="Z49" s="339"/>
      <c r="AA49" s="340"/>
      <c r="AB49" s="338"/>
      <c r="AC49" s="339"/>
      <c r="AD49" s="339"/>
      <c r="AE49" s="339"/>
      <c r="AF49" s="339"/>
      <c r="AG49" s="340"/>
      <c r="AH49" s="338"/>
      <c r="AI49" s="339"/>
      <c r="AJ49" s="339"/>
      <c r="AK49" s="339"/>
      <c r="AL49" s="339"/>
      <c r="AM49" s="340"/>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c r="A50" s="55"/>
      <c r="B50" s="55"/>
      <c r="C50" s="55"/>
      <c r="D50" s="55"/>
      <c r="E50" s="55"/>
      <c r="F50" s="55"/>
      <c r="G50" s="55"/>
      <c r="H50" s="55"/>
      <c r="I50" s="55"/>
      <c r="J50" s="338"/>
      <c r="K50" s="339"/>
      <c r="L50" s="339"/>
      <c r="M50" s="339"/>
      <c r="N50" s="339"/>
      <c r="O50" s="340"/>
      <c r="P50" s="338"/>
      <c r="Q50" s="339"/>
      <c r="R50" s="339"/>
      <c r="S50" s="339"/>
      <c r="T50" s="339"/>
      <c r="U50" s="340"/>
      <c r="V50" s="338"/>
      <c r="W50" s="339"/>
      <c r="X50" s="339"/>
      <c r="Y50" s="339"/>
      <c r="Z50" s="339"/>
      <c r="AA50" s="340"/>
      <c r="AB50" s="338"/>
      <c r="AC50" s="339"/>
      <c r="AD50" s="339"/>
      <c r="AE50" s="339"/>
      <c r="AF50" s="339"/>
      <c r="AG50" s="340"/>
      <c r="AH50" s="338"/>
      <c r="AI50" s="339"/>
      <c r="AJ50" s="339"/>
      <c r="AK50" s="339"/>
      <c r="AL50" s="339"/>
      <c r="AM50" s="340"/>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75" thickBot="1">
      <c r="A51" s="55"/>
      <c r="B51" s="55"/>
      <c r="C51" s="55"/>
      <c r="D51" s="55"/>
      <c r="E51" s="55"/>
      <c r="F51" s="55"/>
      <c r="G51" s="55"/>
      <c r="H51" s="55"/>
      <c r="I51" s="55"/>
      <c r="J51" s="341"/>
      <c r="K51" s="342"/>
      <c r="L51" s="342"/>
      <c r="M51" s="342"/>
      <c r="N51" s="342"/>
      <c r="O51" s="343"/>
      <c r="P51" s="341"/>
      <c r="Q51" s="342"/>
      <c r="R51" s="342"/>
      <c r="S51" s="342"/>
      <c r="T51" s="342"/>
      <c r="U51" s="343"/>
      <c r="V51" s="341"/>
      <c r="W51" s="342"/>
      <c r="X51" s="342"/>
      <c r="Y51" s="342"/>
      <c r="Z51" s="342"/>
      <c r="AA51" s="343"/>
      <c r="AB51" s="341"/>
      <c r="AC51" s="342"/>
      <c r="AD51" s="342"/>
      <c r="AE51" s="342"/>
      <c r="AF51" s="342"/>
      <c r="AG51" s="343"/>
      <c r="AH51" s="341"/>
      <c r="AI51" s="342"/>
      <c r="AJ51" s="342"/>
      <c r="AK51" s="342"/>
      <c r="AL51" s="342"/>
      <c r="AM51" s="343"/>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c r="A53" s="5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c r="A54" s="55"/>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row>
    <row r="63" spans="1:80">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row>
    <row r="64" spans="1:80">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row>
    <row r="65" spans="1:80">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row>
    <row r="66" spans="1:80">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row>
    <row r="67" spans="1:80">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row>
    <row r="68" spans="1:80">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row>
    <row r="69" spans="1:80">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row>
    <row r="70" spans="1:80">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row>
    <row r="71" spans="1:80">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row>
    <row r="72" spans="1:80">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row>
    <row r="73" spans="1:80">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row>
    <row r="74" spans="1:80">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row>
    <row r="75" spans="1:80">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row>
    <row r="76" spans="1:80">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row>
    <row r="77" spans="1:80">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row>
    <row r="78" spans="1:80">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row>
    <row r="79" spans="1:80">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row>
    <row r="80" spans="1:80">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row>
    <row r="81" spans="1:63">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row>
    <row r="82" spans="1:63">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row>
    <row r="83" spans="1:63">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row>
    <row r="84" spans="1:63">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row>
    <row r="85" spans="1:63">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row>
    <row r="86" spans="1:63">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row>
    <row r="87" spans="1:63">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row>
    <row r="88" spans="1:63">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row>
    <row r="89" spans="1:63">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row>
    <row r="90" spans="1:63">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row>
    <row r="91" spans="1:63">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row>
    <row r="92" spans="1:63">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row>
    <row r="93" spans="1:63">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row>
    <row r="94" spans="1:63">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row>
    <row r="95" spans="1:63">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row>
    <row r="96" spans="1:63">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row>
    <row r="97" spans="1:63">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row>
    <row r="98" spans="1:63">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row>
    <row r="99" spans="1:63">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row>
    <row r="100" spans="1:63">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row>
    <row r="101" spans="1:63">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row>
    <row r="102" spans="1:63">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row>
    <row r="103" spans="1:63">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row>
    <row r="104" spans="1:63">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row>
    <row r="105" spans="1:63">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row>
    <row r="106" spans="1:63">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row>
    <row r="107" spans="1:63">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row>
    <row r="108" spans="1:63">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row>
    <row r="109" spans="1:63">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row>
    <row r="110" spans="1:63">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row>
    <row r="111" spans="1:63">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row>
    <row r="112" spans="1:63">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row>
    <row r="113" spans="1:63">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row>
    <row r="114" spans="1:63">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row>
    <row r="115" spans="1:63">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row>
    <row r="116" spans="1:63">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row>
    <row r="117" spans="1:63">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row>
    <row r="118" spans="1:63">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row>
    <row r="119" spans="1:63">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row>
    <row r="120" spans="1:63">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row>
    <row r="121" spans="1:63">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row>
    <row r="122" spans="1:63">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row>
    <row r="123" spans="1:63">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row>
    <row r="124" spans="1:63">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row>
    <row r="125" spans="1:63">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row>
    <row r="126" spans="1:63">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row>
    <row r="127" spans="1:63">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row>
    <row r="128" spans="1:63">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row>
    <row r="129" spans="2:63">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row>
    <row r="130" spans="2:63">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row>
    <row r="131" spans="2:63">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row>
    <row r="132" spans="2:63">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row>
    <row r="133" spans="2:63">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row>
    <row r="134" spans="2:63">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row>
    <row r="135" spans="2:63">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row>
    <row r="136" spans="2:63">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row>
    <row r="137" spans="2:63">
      <c r="B137" s="55"/>
      <c r="C137" s="55"/>
      <c r="D137" s="55"/>
      <c r="E137" s="55"/>
      <c r="F137" s="55"/>
      <c r="G137" s="55"/>
      <c r="H137" s="55"/>
      <c r="I137" s="55"/>
    </row>
    <row r="138" spans="2:63">
      <c r="B138" s="55"/>
      <c r="C138" s="55"/>
      <c r="D138" s="55"/>
      <c r="E138" s="55"/>
      <c r="F138" s="55"/>
      <c r="G138" s="55"/>
      <c r="H138" s="55"/>
      <c r="I138" s="55"/>
    </row>
    <row r="139" spans="2:63">
      <c r="B139" s="55"/>
      <c r="C139" s="55"/>
      <c r="D139" s="55"/>
      <c r="E139" s="55"/>
      <c r="F139" s="55"/>
      <c r="G139" s="55"/>
      <c r="H139" s="55"/>
      <c r="I139" s="55"/>
    </row>
    <row r="140" spans="2:63">
      <c r="B140" s="55"/>
      <c r="C140" s="55"/>
      <c r="D140" s="55"/>
      <c r="E140" s="55"/>
      <c r="F140" s="55"/>
      <c r="G140" s="55"/>
      <c r="H140" s="55"/>
      <c r="I140" s="55"/>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7" zoomScale="50" zoomScaleNormal="50" workbookViewId="0">
      <selection activeCell="AH36" sqref="AH36"/>
    </sheetView>
  </sheetViews>
  <sheetFormatPr defaultColWidth="11.42578125" defaultRowHeight="1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row>
    <row r="2" spans="1:91" ht="18" customHeight="1">
      <c r="A2" s="55"/>
      <c r="B2" s="408" t="s">
        <v>139</v>
      </c>
      <c r="C2" s="409"/>
      <c r="D2" s="409"/>
      <c r="E2" s="409"/>
      <c r="F2" s="409"/>
      <c r="G2" s="409"/>
      <c r="H2" s="409"/>
      <c r="I2" s="409"/>
      <c r="J2" s="350" t="s">
        <v>21</v>
      </c>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row>
    <row r="3" spans="1:91" ht="18.75" customHeight="1">
      <c r="A3" s="55"/>
      <c r="B3" s="409"/>
      <c r="C3" s="409"/>
      <c r="D3" s="409"/>
      <c r="E3" s="409"/>
      <c r="F3" s="409"/>
      <c r="G3" s="409"/>
      <c r="H3" s="409"/>
      <c r="I3" s="409"/>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c r="AM3" s="350"/>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row>
    <row r="4" spans="1:91" ht="15" customHeight="1">
      <c r="A4" s="55"/>
      <c r="B4" s="409"/>
      <c r="C4" s="409"/>
      <c r="D4" s="409"/>
      <c r="E4" s="409"/>
      <c r="F4" s="409"/>
      <c r="G4" s="409"/>
      <c r="H4" s="409"/>
      <c r="I4" s="409"/>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row>
    <row r="5" spans="1:91" ht="15.75" thickBot="1">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row>
    <row r="6" spans="1:91" ht="15" customHeight="1">
      <c r="A6" s="55"/>
      <c r="B6" s="297" t="s">
        <v>124</v>
      </c>
      <c r="C6" s="297"/>
      <c r="D6" s="298"/>
      <c r="E6" s="392" t="s">
        <v>125</v>
      </c>
      <c r="F6" s="393"/>
      <c r="G6" s="393"/>
      <c r="H6" s="393"/>
      <c r="I6" s="410"/>
      <c r="J6" s="18" t="str">
        <f>IF(AND('Mapa de Riesgos'!$Y$12="Muy Alta",'Mapa de Riesgos'!$AA$12="Leve"),CONCATENATE("R1C",'Mapa de Riesgos'!$O$12),"")</f>
        <v/>
      </c>
      <c r="K6" s="19" t="str">
        <f>IF(AND('Mapa de Riesgos'!$Y$13="Muy Alta",'Mapa de Riesgos'!$AA$13="Leve"),CONCATENATE("R1C",'Mapa de Riesgos'!$O$13),"")</f>
        <v/>
      </c>
      <c r="L6" s="19" t="str">
        <f>IF(AND('Mapa de Riesgos'!$Y$14="Muy Alta",'Mapa de Riesgos'!$AA$14="Leve"),CONCATENATE("R1C",'Mapa de Riesgos'!$O$14),"")</f>
        <v/>
      </c>
      <c r="M6" s="19" t="str">
        <f>IF(AND('Mapa de Riesgos'!$Y$15="Muy Alta",'Mapa de Riesgos'!$AA$15="Leve"),CONCATENATE("R1C",'Mapa de Riesgos'!$O$15),"")</f>
        <v/>
      </c>
      <c r="N6" s="19" t="str">
        <f>IF(AND('Mapa de Riesgos'!$Y$16="Muy Alta",'Mapa de Riesgos'!$AA$16="Leve"),CONCATENATE("R1C",'Mapa de Riesgos'!$O$16),"")</f>
        <v/>
      </c>
      <c r="O6" s="20" t="str">
        <f>IF(AND('Mapa de Riesgos'!$Y$17="Muy Alta",'Mapa de Riesgos'!$AA$17="Leve"),CONCATENATE("R1C",'Mapa de Riesgos'!$O$17),"")</f>
        <v/>
      </c>
      <c r="P6" s="18" t="str">
        <f>IF(AND('Mapa de Riesgos'!$Y$12="Muy Alta",'Mapa de Riesgos'!$AA$12="Menor"),CONCATENATE("R1C",'Mapa de Riesgos'!$O$12),"")</f>
        <v/>
      </c>
      <c r="Q6" s="19" t="str">
        <f>IF(AND('Mapa de Riesgos'!$Y$13="Muy Alta",'Mapa de Riesgos'!$AA$13="Menor"),CONCATENATE("R1C",'Mapa de Riesgos'!$O$13),"")</f>
        <v/>
      </c>
      <c r="R6" s="19" t="str">
        <f>IF(AND('Mapa de Riesgos'!$Y$14="Muy Alta",'Mapa de Riesgos'!$AA$14="Menor"),CONCATENATE("R1C",'Mapa de Riesgos'!$O$14),"")</f>
        <v/>
      </c>
      <c r="S6" s="19" t="str">
        <f>IF(AND('Mapa de Riesgos'!$Y$15="Muy Alta",'Mapa de Riesgos'!$AA$15="Menor"),CONCATENATE("R1C",'Mapa de Riesgos'!$O$15),"")</f>
        <v/>
      </c>
      <c r="T6" s="19" t="str">
        <f>IF(AND('Mapa de Riesgos'!$Y$16="Muy Alta",'Mapa de Riesgos'!$AA$16="Menor"),CONCATENATE("R1C",'Mapa de Riesgos'!$O$16),"")</f>
        <v/>
      </c>
      <c r="U6" s="20" t="str">
        <f>IF(AND('Mapa de Riesgos'!$Y$17="Muy Alta",'Mapa de Riesgos'!$AA$17="Menor"),CONCATENATE("R1C",'Mapa de Riesgos'!$O$17),"")</f>
        <v/>
      </c>
      <c r="V6" s="18" t="str">
        <f>IF(AND('Mapa de Riesgos'!$Y$12="Muy Alta",'Mapa de Riesgos'!$AA$12="Moderado"),CONCATENATE("R1C",'Mapa de Riesgos'!$O$12),"")</f>
        <v/>
      </c>
      <c r="W6" s="19" t="str">
        <f>IF(AND('Mapa de Riesgos'!$Y$13="Muy Alta",'Mapa de Riesgos'!$AA$13="Moderado"),CONCATENATE("R1C",'Mapa de Riesgos'!$O$13),"")</f>
        <v/>
      </c>
      <c r="X6" s="19" t="str">
        <f>IF(AND('Mapa de Riesgos'!$Y$14="Muy Alta",'Mapa de Riesgos'!$AA$14="Moderado"),CONCATENATE("R1C",'Mapa de Riesgos'!$O$14),"")</f>
        <v/>
      </c>
      <c r="Y6" s="19" t="str">
        <f>IF(AND('Mapa de Riesgos'!$Y$15="Muy Alta",'Mapa de Riesgos'!$AA$15="Moderado"),CONCATENATE("R1C",'Mapa de Riesgos'!$O$15),"")</f>
        <v/>
      </c>
      <c r="Z6" s="19" t="str">
        <f>IF(AND('Mapa de Riesgos'!$Y$16="Muy Alta",'Mapa de Riesgos'!$AA$16="Moderado"),CONCATENATE("R1C",'Mapa de Riesgos'!$O$16),"")</f>
        <v/>
      </c>
      <c r="AA6" s="20" t="str">
        <f>IF(AND('Mapa de Riesgos'!$Y$17="Muy Alta",'Mapa de Riesgos'!$AA$17="Moderado"),CONCATENATE("R1C",'Mapa de Riesgos'!$O$17),"")</f>
        <v/>
      </c>
      <c r="AB6" s="18" t="str">
        <f>IF(AND('Mapa de Riesgos'!$Y$12="Muy Alta",'Mapa de Riesgos'!$AA$12="Mayor"),CONCATENATE("R1C",'Mapa de Riesgos'!$O$12),"")</f>
        <v/>
      </c>
      <c r="AC6" s="19" t="str">
        <f>IF(AND('Mapa de Riesgos'!$Y$13="Muy Alta",'Mapa de Riesgos'!$AA$13="Mayor"),CONCATENATE("R1C",'Mapa de Riesgos'!$O$13),"")</f>
        <v/>
      </c>
      <c r="AD6" s="19" t="str">
        <f>IF(AND('Mapa de Riesgos'!$Y$14="Muy Alta",'Mapa de Riesgos'!$AA$14="Mayor"),CONCATENATE("R1C",'Mapa de Riesgos'!$O$14),"")</f>
        <v/>
      </c>
      <c r="AE6" s="19" t="str">
        <f>IF(AND('Mapa de Riesgos'!$Y$15="Muy Alta",'Mapa de Riesgos'!$AA$15="Mayor"),CONCATENATE("R1C",'Mapa de Riesgos'!$O$15),"")</f>
        <v/>
      </c>
      <c r="AF6" s="19" t="str">
        <f>IF(AND('Mapa de Riesgos'!$Y$16="Muy Alta",'Mapa de Riesgos'!$AA$16="Mayor"),CONCATENATE("R1C",'Mapa de Riesgos'!$O$16),"")</f>
        <v/>
      </c>
      <c r="AG6" s="20" t="str">
        <f>IF(AND('Mapa de Riesgos'!$Y$17="Muy Alta",'Mapa de Riesgos'!$AA$17="Mayor"),CONCATENATE("R1C",'Mapa de Riesgos'!$O$17),"")</f>
        <v/>
      </c>
      <c r="AH6" s="21" t="str">
        <f>IF(AND('Mapa de Riesgos'!$Y$12="Muy Alta",'Mapa de Riesgos'!$AA$12="Catastrófico"),CONCATENATE("R1C",'Mapa de Riesgos'!$O$12),"")</f>
        <v/>
      </c>
      <c r="AI6" s="22" t="str">
        <f>IF(AND('Mapa de Riesgos'!$Y$13="Muy Alta",'Mapa de Riesgos'!$AA$13="Catastrófico"),CONCATENATE("R1C",'Mapa de Riesgos'!$O$13),"")</f>
        <v/>
      </c>
      <c r="AJ6" s="22" t="str">
        <f>IF(AND('Mapa de Riesgos'!$Y$14="Muy Alta",'Mapa de Riesgos'!$AA$14="Catastrófico"),CONCATENATE("R1C",'Mapa de Riesgos'!$O$14),"")</f>
        <v/>
      </c>
      <c r="AK6" s="22" t="str">
        <f>IF(AND('Mapa de Riesgos'!$Y$15="Muy Alta",'Mapa de Riesgos'!$AA$15="Catastrófico"),CONCATENATE("R1C",'Mapa de Riesgos'!$O$15),"")</f>
        <v/>
      </c>
      <c r="AL6" s="22" t="str">
        <f>IF(AND('Mapa de Riesgos'!$Y$16="Muy Alta",'Mapa de Riesgos'!$AA$16="Catastrófico"),CONCATENATE("R1C",'Mapa de Riesgos'!$O$16),"")</f>
        <v/>
      </c>
      <c r="AM6" s="23" t="str">
        <f>IF(AND('Mapa de Riesgos'!$Y$17="Muy Alta",'Mapa de Riesgos'!$AA$17="Catastrófico"),CONCATENATE("R1C",'Mapa de Riesgos'!$O$17),"")</f>
        <v/>
      </c>
      <c r="AN6" s="55"/>
      <c r="AO6" s="399" t="s">
        <v>126</v>
      </c>
      <c r="AP6" s="400"/>
      <c r="AQ6" s="400"/>
      <c r="AR6" s="400"/>
      <c r="AS6" s="400"/>
      <c r="AT6" s="401"/>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row>
    <row r="7" spans="1:91" ht="15" customHeight="1">
      <c r="A7" s="55"/>
      <c r="B7" s="297"/>
      <c r="C7" s="297"/>
      <c r="D7" s="298"/>
      <c r="E7" s="396"/>
      <c r="F7" s="395"/>
      <c r="G7" s="395"/>
      <c r="H7" s="395"/>
      <c r="I7" s="411"/>
      <c r="J7" s="24" t="str">
        <f>IF(AND('Mapa de Riesgos'!$Y$18="Muy Alta",'Mapa de Riesgos'!$AA$18="Leve"),CONCATENATE("R2C",'Mapa de Riesgos'!$O$18),"")</f>
        <v/>
      </c>
      <c r="K7" s="25" t="str">
        <f>IF(AND('Mapa de Riesgos'!$Y$19="Muy Alta",'Mapa de Riesgos'!$AA$19="Leve"),CONCATENATE("R2C",'Mapa de Riesgos'!$O$19),"")</f>
        <v/>
      </c>
      <c r="L7" s="25" t="str">
        <f>IF(AND('Mapa de Riesgos'!$Y$20="Muy Alta",'Mapa de Riesgos'!$AA$20="Leve"),CONCATENATE("R2C",'Mapa de Riesgos'!$O$20),"")</f>
        <v/>
      </c>
      <c r="M7" s="25" t="str">
        <f>IF(AND('Mapa de Riesgos'!$Y$21="Muy Alta",'Mapa de Riesgos'!$AA$21="Leve"),CONCATENATE("R2C",'Mapa de Riesgos'!$O$21),"")</f>
        <v/>
      </c>
      <c r="N7" s="25" t="str">
        <f>IF(AND('Mapa de Riesgos'!$Y$22="Muy Alta",'Mapa de Riesgos'!$AA$22="Leve"),CONCATENATE("R2C",'Mapa de Riesgos'!$O$22),"")</f>
        <v/>
      </c>
      <c r="O7" s="26" t="str">
        <f>IF(AND('Mapa de Riesgos'!$Y$23="Muy Alta",'Mapa de Riesgos'!$AA$23="Leve"),CONCATENATE("R2C",'Mapa de Riesgos'!$O$23),"")</f>
        <v/>
      </c>
      <c r="P7" s="24" t="str">
        <f>IF(AND('Mapa de Riesgos'!$Y$18="Muy Alta",'Mapa de Riesgos'!$AA$18="Menor"),CONCATENATE("R2C",'Mapa de Riesgos'!$O$18),"")</f>
        <v/>
      </c>
      <c r="Q7" s="25" t="str">
        <f>IF(AND('Mapa de Riesgos'!$Y$19="Muy Alta",'Mapa de Riesgos'!$AA$19="Menor"),CONCATENATE("R2C",'Mapa de Riesgos'!$O$19),"")</f>
        <v/>
      </c>
      <c r="R7" s="25" t="str">
        <f>IF(AND('Mapa de Riesgos'!$Y$20="Muy Alta",'Mapa de Riesgos'!$AA$20="Menor"),CONCATENATE("R2C",'Mapa de Riesgos'!$O$20),"")</f>
        <v/>
      </c>
      <c r="S7" s="25" t="str">
        <f>IF(AND('Mapa de Riesgos'!$Y$21="Muy Alta",'Mapa de Riesgos'!$AA$21="Menor"),CONCATENATE("R2C",'Mapa de Riesgos'!$O$21),"")</f>
        <v/>
      </c>
      <c r="T7" s="25" t="str">
        <f>IF(AND('Mapa de Riesgos'!$Y$22="Muy Alta",'Mapa de Riesgos'!$AA$22="Menor"),CONCATENATE("R2C",'Mapa de Riesgos'!$O$22),"")</f>
        <v/>
      </c>
      <c r="U7" s="26" t="str">
        <f>IF(AND('Mapa de Riesgos'!$Y$23="Muy Alta",'Mapa de Riesgos'!$AA$23="Menor"),CONCATENATE("R2C",'Mapa de Riesgos'!$O$23),"")</f>
        <v/>
      </c>
      <c r="V7" s="24" t="str">
        <f>IF(AND('Mapa de Riesgos'!$Y$18="Muy Alta",'Mapa de Riesgos'!$AA$18="Moderado"),CONCATENATE("R2C",'Mapa de Riesgos'!$O$18),"")</f>
        <v/>
      </c>
      <c r="W7" s="25" t="str">
        <f>IF(AND('Mapa de Riesgos'!$Y$19="Muy Alta",'Mapa de Riesgos'!$AA$19="Moderado"),CONCATENATE("R2C",'Mapa de Riesgos'!$O$19),"")</f>
        <v/>
      </c>
      <c r="X7" s="25" t="str">
        <f>IF(AND('Mapa de Riesgos'!$Y$20="Muy Alta",'Mapa de Riesgos'!$AA$20="Moderado"),CONCATENATE("R2C",'Mapa de Riesgos'!$O$20),"")</f>
        <v/>
      </c>
      <c r="Y7" s="25" t="str">
        <f>IF(AND('Mapa de Riesgos'!$Y$21="Muy Alta",'Mapa de Riesgos'!$AA$21="Moderado"),CONCATENATE("R2C",'Mapa de Riesgos'!$O$21),"")</f>
        <v/>
      </c>
      <c r="Z7" s="25" t="str">
        <f>IF(AND('Mapa de Riesgos'!$Y$22="Muy Alta",'Mapa de Riesgos'!$AA$22="Moderado"),CONCATENATE("R2C",'Mapa de Riesgos'!$O$22),"")</f>
        <v/>
      </c>
      <c r="AA7" s="26" t="str">
        <f>IF(AND('Mapa de Riesgos'!$Y$23="Muy Alta",'Mapa de Riesgos'!$AA$23="Moderado"),CONCATENATE("R2C",'Mapa de Riesgos'!$O$23),"")</f>
        <v/>
      </c>
      <c r="AB7" s="24" t="str">
        <f>IF(AND('Mapa de Riesgos'!$Y$18="Muy Alta",'Mapa de Riesgos'!$AA$18="Mayor"),CONCATENATE("R2C",'Mapa de Riesgos'!$O$18),"")</f>
        <v/>
      </c>
      <c r="AC7" s="25" t="str">
        <f>IF(AND('Mapa de Riesgos'!$Y$19="Muy Alta",'Mapa de Riesgos'!$AA$19="Mayor"),CONCATENATE("R2C",'Mapa de Riesgos'!$O$19),"")</f>
        <v/>
      </c>
      <c r="AD7" s="25" t="str">
        <f>IF(AND('Mapa de Riesgos'!$Y$20="Muy Alta",'Mapa de Riesgos'!$AA$20="Mayor"),CONCATENATE("R2C",'Mapa de Riesgos'!$O$20),"")</f>
        <v/>
      </c>
      <c r="AE7" s="25" t="str">
        <f>IF(AND('Mapa de Riesgos'!$Y$21="Muy Alta",'Mapa de Riesgos'!$AA$21="Mayor"),CONCATENATE("R2C",'Mapa de Riesgos'!$O$21),"")</f>
        <v/>
      </c>
      <c r="AF7" s="25" t="str">
        <f>IF(AND('Mapa de Riesgos'!$Y$22="Muy Alta",'Mapa de Riesgos'!$AA$22="Mayor"),CONCATENATE("R2C",'Mapa de Riesgos'!$O$22),"")</f>
        <v/>
      </c>
      <c r="AG7" s="26" t="str">
        <f>IF(AND('Mapa de Riesgos'!$Y$23="Muy Alta",'Mapa de Riesgos'!$AA$23="Mayor"),CONCATENATE("R2C",'Mapa de Riesgos'!$O$23),"")</f>
        <v/>
      </c>
      <c r="AH7" s="27" t="str">
        <f>IF(AND('Mapa de Riesgos'!$Y$18="Muy Alta",'Mapa de Riesgos'!$AA$18="Catastrófico"),CONCATENATE("R2C",'Mapa de Riesgos'!$O$18),"")</f>
        <v/>
      </c>
      <c r="AI7" s="28" t="str">
        <f>IF(AND('Mapa de Riesgos'!$Y$19="Muy Alta",'Mapa de Riesgos'!$AA$19="Catastrófico"),CONCATENATE("R2C",'Mapa de Riesgos'!$O$19),"")</f>
        <v/>
      </c>
      <c r="AJ7" s="28" t="str">
        <f>IF(AND('Mapa de Riesgos'!$Y$20="Muy Alta",'Mapa de Riesgos'!$AA$20="Catastrófico"),CONCATENATE("R2C",'Mapa de Riesgos'!$O$20),"")</f>
        <v/>
      </c>
      <c r="AK7" s="28" t="str">
        <f>IF(AND('Mapa de Riesgos'!$Y$21="Muy Alta",'Mapa de Riesgos'!$AA$21="Catastrófico"),CONCATENATE("R2C",'Mapa de Riesgos'!$O$21),"")</f>
        <v/>
      </c>
      <c r="AL7" s="28" t="str">
        <f>IF(AND('Mapa de Riesgos'!$Y$22="Muy Alta",'Mapa de Riesgos'!$AA$22="Catastrófico"),CONCATENATE("R2C",'Mapa de Riesgos'!$O$22),"")</f>
        <v/>
      </c>
      <c r="AM7" s="29" t="str">
        <f>IF(AND('Mapa de Riesgos'!$Y$23="Muy Alta",'Mapa de Riesgos'!$AA$23="Catastrófico"),CONCATENATE("R2C",'Mapa de Riesgos'!$O$23),"")</f>
        <v/>
      </c>
      <c r="AN7" s="55"/>
      <c r="AO7" s="402"/>
      <c r="AP7" s="403"/>
      <c r="AQ7" s="403"/>
      <c r="AR7" s="403"/>
      <c r="AS7" s="403"/>
      <c r="AT7" s="404"/>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row>
    <row r="8" spans="1:91" ht="15" customHeight="1">
      <c r="A8" s="55"/>
      <c r="B8" s="297"/>
      <c r="C8" s="297"/>
      <c r="D8" s="298"/>
      <c r="E8" s="396"/>
      <c r="F8" s="395"/>
      <c r="G8" s="395"/>
      <c r="H8" s="395"/>
      <c r="I8" s="411"/>
      <c r="J8" s="24" t="str">
        <f>IF(AND('Mapa de Riesgos'!$Y$24="Muy Alta",'Mapa de Riesgos'!$AA$24="Leve"),CONCATENATE("R3C",'Mapa de Riesgos'!$O$24),"")</f>
        <v/>
      </c>
      <c r="K8" s="25" t="str">
        <f>IF(AND('Mapa de Riesgos'!$Y$25="Muy Alta",'Mapa de Riesgos'!$AA$25="Leve"),CONCATENATE("R3C",'Mapa de Riesgos'!$O$25),"")</f>
        <v/>
      </c>
      <c r="L8" s="25" t="str">
        <f>IF(AND('Mapa de Riesgos'!$Y$26="Muy Alta",'Mapa de Riesgos'!$AA$26="Leve"),CONCATENATE("R3C",'Mapa de Riesgos'!$O$26),"")</f>
        <v/>
      </c>
      <c r="M8" s="25" t="str">
        <f>IF(AND('Mapa de Riesgos'!$Y$27="Muy Alta",'Mapa de Riesgos'!$AA$27="Leve"),CONCATENATE("R3C",'Mapa de Riesgos'!$O$27),"")</f>
        <v/>
      </c>
      <c r="N8" s="25" t="str">
        <f>IF(AND('Mapa de Riesgos'!$Y$28="Muy Alta",'Mapa de Riesgos'!$AA$28="Leve"),CONCATENATE("R3C",'Mapa de Riesgos'!$O$28),"")</f>
        <v/>
      </c>
      <c r="O8" s="26" t="str">
        <f>IF(AND('Mapa de Riesgos'!$Y$29="Muy Alta",'Mapa de Riesgos'!$AA$29="Leve"),CONCATENATE("R3C",'Mapa de Riesgos'!$O$29),"")</f>
        <v/>
      </c>
      <c r="P8" s="24" t="str">
        <f>IF(AND('Mapa de Riesgos'!$Y$24="Muy Alta",'Mapa de Riesgos'!$AA$24="Menor"),CONCATENATE("R3C",'Mapa de Riesgos'!$O$24),"")</f>
        <v/>
      </c>
      <c r="Q8" s="25" t="str">
        <f>IF(AND('Mapa de Riesgos'!$Y$25="Muy Alta",'Mapa de Riesgos'!$AA$25="Menor"),CONCATENATE("R3C",'Mapa de Riesgos'!$O$25),"")</f>
        <v/>
      </c>
      <c r="R8" s="25" t="str">
        <f>IF(AND('Mapa de Riesgos'!$Y$26="Muy Alta",'Mapa de Riesgos'!$AA$26="Menor"),CONCATENATE("R3C",'Mapa de Riesgos'!$O$26),"")</f>
        <v/>
      </c>
      <c r="S8" s="25" t="str">
        <f>IF(AND('Mapa de Riesgos'!$Y$27="Muy Alta",'Mapa de Riesgos'!$AA$27="Menor"),CONCATENATE("R3C",'Mapa de Riesgos'!$O$27),"")</f>
        <v/>
      </c>
      <c r="T8" s="25" t="str">
        <f>IF(AND('Mapa de Riesgos'!$Y$28="Muy Alta",'Mapa de Riesgos'!$AA$28="Menor"),CONCATENATE("R3C",'Mapa de Riesgos'!$O$28),"")</f>
        <v/>
      </c>
      <c r="U8" s="26" t="str">
        <f>IF(AND('Mapa de Riesgos'!$Y$29="Muy Alta",'Mapa de Riesgos'!$AA$29="Menor"),CONCATENATE("R3C",'Mapa de Riesgos'!$O$29),"")</f>
        <v/>
      </c>
      <c r="V8" s="24" t="str">
        <f>IF(AND('Mapa de Riesgos'!$Y$24="Muy Alta",'Mapa de Riesgos'!$AA$24="Moderado"),CONCATENATE("R3C",'Mapa de Riesgos'!$O$24),"")</f>
        <v/>
      </c>
      <c r="W8" s="25" t="str">
        <f>IF(AND('Mapa de Riesgos'!$Y$25="Muy Alta",'Mapa de Riesgos'!$AA$25="Moderado"),CONCATENATE("R3C",'Mapa de Riesgos'!$O$25),"")</f>
        <v/>
      </c>
      <c r="X8" s="25" t="str">
        <f>IF(AND('Mapa de Riesgos'!$Y$26="Muy Alta",'Mapa de Riesgos'!$AA$26="Moderado"),CONCATENATE("R3C",'Mapa de Riesgos'!$O$26),"")</f>
        <v/>
      </c>
      <c r="Y8" s="25" t="str">
        <f>IF(AND('Mapa de Riesgos'!$Y$27="Muy Alta",'Mapa de Riesgos'!$AA$27="Moderado"),CONCATENATE("R3C",'Mapa de Riesgos'!$O$27),"")</f>
        <v/>
      </c>
      <c r="Z8" s="25" t="str">
        <f>IF(AND('Mapa de Riesgos'!$Y$28="Muy Alta",'Mapa de Riesgos'!$AA$28="Moderado"),CONCATENATE("R3C",'Mapa de Riesgos'!$O$28),"")</f>
        <v/>
      </c>
      <c r="AA8" s="26" t="str">
        <f>IF(AND('Mapa de Riesgos'!$Y$29="Muy Alta",'Mapa de Riesgos'!$AA$29="Moderado"),CONCATENATE("R3C",'Mapa de Riesgos'!$O$29),"")</f>
        <v/>
      </c>
      <c r="AB8" s="24" t="str">
        <f>IF(AND('Mapa de Riesgos'!$Y$24="Muy Alta",'Mapa de Riesgos'!$AA$24="Mayor"),CONCATENATE("R3C",'Mapa de Riesgos'!$O$24),"")</f>
        <v/>
      </c>
      <c r="AC8" s="25" t="str">
        <f>IF(AND('Mapa de Riesgos'!$Y$25="Muy Alta",'Mapa de Riesgos'!$AA$25="Mayor"),CONCATENATE("R3C",'Mapa de Riesgos'!$O$25),"")</f>
        <v/>
      </c>
      <c r="AD8" s="25" t="str">
        <f>IF(AND('Mapa de Riesgos'!$Y$26="Muy Alta",'Mapa de Riesgos'!$AA$26="Mayor"),CONCATENATE("R3C",'Mapa de Riesgos'!$O$26),"")</f>
        <v/>
      </c>
      <c r="AE8" s="25" t="str">
        <f>IF(AND('Mapa de Riesgos'!$Y$27="Muy Alta",'Mapa de Riesgos'!$AA$27="Mayor"),CONCATENATE("R3C",'Mapa de Riesgos'!$O$27),"")</f>
        <v/>
      </c>
      <c r="AF8" s="25" t="str">
        <f>IF(AND('Mapa de Riesgos'!$Y$28="Muy Alta",'Mapa de Riesgos'!$AA$28="Mayor"),CONCATENATE("R3C",'Mapa de Riesgos'!$O$28),"")</f>
        <v/>
      </c>
      <c r="AG8" s="26" t="str">
        <f>IF(AND('Mapa de Riesgos'!$Y$29="Muy Alta",'Mapa de Riesgos'!$AA$29="Mayor"),CONCATENATE("R3C",'Mapa de Riesgos'!$O$29),"")</f>
        <v/>
      </c>
      <c r="AH8" s="27" t="str">
        <f>IF(AND('Mapa de Riesgos'!$Y$24="Muy Alta",'Mapa de Riesgos'!$AA$24="Catastrófico"),CONCATENATE("R3C",'Mapa de Riesgos'!$O$24),"")</f>
        <v/>
      </c>
      <c r="AI8" s="28" t="str">
        <f>IF(AND('Mapa de Riesgos'!$Y$25="Muy Alta",'Mapa de Riesgos'!$AA$25="Catastrófico"),CONCATENATE("R3C",'Mapa de Riesgos'!$O$25),"")</f>
        <v/>
      </c>
      <c r="AJ8" s="28" t="str">
        <f>IF(AND('Mapa de Riesgos'!$Y$26="Muy Alta",'Mapa de Riesgos'!$AA$26="Catastrófico"),CONCATENATE("R3C",'Mapa de Riesgos'!$O$26),"")</f>
        <v/>
      </c>
      <c r="AK8" s="28" t="str">
        <f>IF(AND('Mapa de Riesgos'!$Y$27="Muy Alta",'Mapa de Riesgos'!$AA$27="Catastrófico"),CONCATENATE("R3C",'Mapa de Riesgos'!$O$27),"")</f>
        <v/>
      </c>
      <c r="AL8" s="28" t="str">
        <f>IF(AND('Mapa de Riesgos'!$Y$28="Muy Alta",'Mapa de Riesgos'!$AA$28="Catastrófico"),CONCATENATE("R3C",'Mapa de Riesgos'!$O$28),"")</f>
        <v/>
      </c>
      <c r="AM8" s="29" t="str">
        <f>IF(AND('Mapa de Riesgos'!$Y$29="Muy Alta",'Mapa de Riesgos'!$AA$29="Catastrófico"),CONCATENATE("R3C",'Mapa de Riesgos'!$O$29),"")</f>
        <v/>
      </c>
      <c r="AN8" s="55"/>
      <c r="AO8" s="402"/>
      <c r="AP8" s="403"/>
      <c r="AQ8" s="403"/>
      <c r="AR8" s="403"/>
      <c r="AS8" s="403"/>
      <c r="AT8" s="404"/>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row>
    <row r="9" spans="1:91" ht="15" customHeight="1">
      <c r="A9" s="55"/>
      <c r="B9" s="297"/>
      <c r="C9" s="297"/>
      <c r="D9" s="298"/>
      <c r="E9" s="396"/>
      <c r="F9" s="395"/>
      <c r="G9" s="395"/>
      <c r="H9" s="395"/>
      <c r="I9" s="411"/>
      <c r="J9" s="24" t="str">
        <f>IF(AND('Mapa de Riesgos'!$Y$30="Muy Alta",'Mapa de Riesgos'!$AA$30="Leve"),CONCATENATE("R4C",'Mapa de Riesgos'!$O$30),"")</f>
        <v/>
      </c>
      <c r="K9" s="25" t="str">
        <f>IF(AND('Mapa de Riesgos'!$Y$31="Muy Alta",'Mapa de Riesgos'!$AA$31="Leve"),CONCATENATE("R4C",'Mapa de Riesgos'!$O$31),"")</f>
        <v/>
      </c>
      <c r="L9" s="25" t="str">
        <f>IF(AND('Mapa de Riesgos'!$Y$32="Muy Alta",'Mapa de Riesgos'!$AA$32="Leve"),CONCATENATE("R4C",'Mapa de Riesgos'!$O$32),"")</f>
        <v/>
      </c>
      <c r="M9" s="25" t="str">
        <f>IF(AND('Mapa de Riesgos'!$Y$33="Muy Alta",'Mapa de Riesgos'!$AA$33="Leve"),CONCATENATE("R4C",'Mapa de Riesgos'!$O$33),"")</f>
        <v/>
      </c>
      <c r="N9" s="25" t="str">
        <f>IF(AND('Mapa de Riesgos'!$Y$34="Muy Alta",'Mapa de Riesgos'!$AA$34="Leve"),CONCATENATE("R4C",'Mapa de Riesgos'!$O$34),"")</f>
        <v/>
      </c>
      <c r="O9" s="26" t="str">
        <f>IF(AND('Mapa de Riesgos'!$Y$35="Muy Alta",'Mapa de Riesgos'!$AA$35="Leve"),CONCATENATE("R4C",'Mapa de Riesgos'!$O$35),"")</f>
        <v/>
      </c>
      <c r="P9" s="24" t="str">
        <f>IF(AND('Mapa de Riesgos'!$Y$30="Muy Alta",'Mapa de Riesgos'!$AA$30="Menor"),CONCATENATE("R4C",'Mapa de Riesgos'!$O$30),"")</f>
        <v/>
      </c>
      <c r="Q9" s="25" t="str">
        <f>IF(AND('Mapa de Riesgos'!$Y$31="Muy Alta",'Mapa de Riesgos'!$AA$31="Menor"),CONCATENATE("R4C",'Mapa de Riesgos'!$O$31),"")</f>
        <v/>
      </c>
      <c r="R9" s="25" t="str">
        <f>IF(AND('Mapa de Riesgos'!$Y$32="Muy Alta",'Mapa de Riesgos'!$AA$32="Menor"),CONCATENATE("R4C",'Mapa de Riesgos'!$O$32),"")</f>
        <v/>
      </c>
      <c r="S9" s="25" t="str">
        <f>IF(AND('Mapa de Riesgos'!$Y$33="Muy Alta",'Mapa de Riesgos'!$AA$33="Menor"),CONCATENATE("R4C",'Mapa de Riesgos'!$O$33),"")</f>
        <v/>
      </c>
      <c r="T9" s="25" t="str">
        <f>IF(AND('Mapa de Riesgos'!$Y$34="Muy Alta",'Mapa de Riesgos'!$AA$34="Menor"),CONCATENATE("R4C",'Mapa de Riesgos'!$O$34),"")</f>
        <v/>
      </c>
      <c r="U9" s="26" t="str">
        <f>IF(AND('Mapa de Riesgos'!$Y$35="Muy Alta",'Mapa de Riesgos'!$AA$35="Menor"),CONCATENATE("R4C",'Mapa de Riesgos'!$O$35),"")</f>
        <v/>
      </c>
      <c r="V9" s="24" t="str">
        <f>IF(AND('Mapa de Riesgos'!$Y$30="Muy Alta",'Mapa de Riesgos'!$AA$30="Moderado"),CONCATENATE("R4C",'Mapa de Riesgos'!$O$30),"")</f>
        <v/>
      </c>
      <c r="W9" s="25" t="str">
        <f>IF(AND('Mapa de Riesgos'!$Y$31="Muy Alta",'Mapa de Riesgos'!$AA$31="Moderado"),CONCATENATE("R4C",'Mapa de Riesgos'!$O$31),"")</f>
        <v/>
      </c>
      <c r="X9" s="25" t="str">
        <f>IF(AND('Mapa de Riesgos'!$Y$32="Muy Alta",'Mapa de Riesgos'!$AA$32="Moderado"),CONCATENATE("R4C",'Mapa de Riesgos'!$O$32),"")</f>
        <v/>
      </c>
      <c r="Y9" s="25" t="str">
        <f>IF(AND('Mapa de Riesgos'!$Y$33="Muy Alta",'Mapa de Riesgos'!$AA$33="Moderado"),CONCATENATE("R4C",'Mapa de Riesgos'!$O$33),"")</f>
        <v/>
      </c>
      <c r="Z9" s="25" t="str">
        <f>IF(AND('Mapa de Riesgos'!$Y$34="Muy Alta",'Mapa de Riesgos'!$AA$34="Moderado"),CONCATENATE("R4C",'Mapa de Riesgos'!$O$34),"")</f>
        <v/>
      </c>
      <c r="AA9" s="26" t="str">
        <f>IF(AND('Mapa de Riesgos'!$Y$35="Muy Alta",'Mapa de Riesgos'!$AA$35="Moderado"),CONCATENATE("R4C",'Mapa de Riesgos'!$O$35),"")</f>
        <v/>
      </c>
      <c r="AB9" s="24" t="str">
        <f>IF(AND('Mapa de Riesgos'!$Y$30="Muy Alta",'Mapa de Riesgos'!$AA$30="Mayor"),CONCATENATE("R4C",'Mapa de Riesgos'!$O$30),"")</f>
        <v/>
      </c>
      <c r="AC9" s="25" t="str">
        <f>IF(AND('Mapa de Riesgos'!$Y$31="Muy Alta",'Mapa de Riesgos'!$AA$31="Mayor"),CONCATENATE("R4C",'Mapa de Riesgos'!$O$31),"")</f>
        <v/>
      </c>
      <c r="AD9" s="25" t="str">
        <f>IF(AND('Mapa de Riesgos'!$Y$32="Muy Alta",'Mapa de Riesgos'!$AA$32="Mayor"),CONCATENATE("R4C",'Mapa de Riesgos'!$O$32),"")</f>
        <v/>
      </c>
      <c r="AE9" s="25" t="str">
        <f>IF(AND('Mapa de Riesgos'!$Y$33="Muy Alta",'Mapa de Riesgos'!$AA$33="Mayor"),CONCATENATE("R4C",'Mapa de Riesgos'!$O$33),"")</f>
        <v/>
      </c>
      <c r="AF9" s="25" t="str">
        <f>IF(AND('Mapa de Riesgos'!$Y$34="Muy Alta",'Mapa de Riesgos'!$AA$34="Mayor"),CONCATENATE("R4C",'Mapa de Riesgos'!$O$34),"")</f>
        <v/>
      </c>
      <c r="AG9" s="26" t="str">
        <f>IF(AND('Mapa de Riesgos'!$Y$35="Muy Alta",'Mapa de Riesgos'!$AA$35="Mayor"),CONCATENATE("R4C",'Mapa de Riesgos'!$O$35),"")</f>
        <v/>
      </c>
      <c r="AH9" s="27" t="str">
        <f>IF(AND('Mapa de Riesgos'!$Y$30="Muy Alta",'Mapa de Riesgos'!$AA$30="Catastrófico"),CONCATENATE("R4C",'Mapa de Riesgos'!$O$30),"")</f>
        <v/>
      </c>
      <c r="AI9" s="28" t="str">
        <f>IF(AND('Mapa de Riesgos'!$Y$31="Muy Alta",'Mapa de Riesgos'!$AA$31="Catastrófico"),CONCATENATE("R4C",'Mapa de Riesgos'!$O$31),"")</f>
        <v/>
      </c>
      <c r="AJ9" s="28" t="str">
        <f>IF(AND('Mapa de Riesgos'!$Y$32="Muy Alta",'Mapa de Riesgos'!$AA$32="Catastrófico"),CONCATENATE("R4C",'Mapa de Riesgos'!$O$32),"")</f>
        <v/>
      </c>
      <c r="AK9" s="28" t="str">
        <f>IF(AND('Mapa de Riesgos'!$Y$33="Muy Alta",'Mapa de Riesgos'!$AA$33="Catastrófico"),CONCATENATE("R4C",'Mapa de Riesgos'!$O$33),"")</f>
        <v/>
      </c>
      <c r="AL9" s="28" t="str">
        <f>IF(AND('Mapa de Riesgos'!$Y$34="Muy Alta",'Mapa de Riesgos'!$AA$34="Catastrófico"),CONCATENATE("R4C",'Mapa de Riesgos'!$O$34),"")</f>
        <v/>
      </c>
      <c r="AM9" s="29" t="str">
        <f>IF(AND('Mapa de Riesgos'!$Y$35="Muy Alta",'Mapa de Riesgos'!$AA$35="Catastrófico"),CONCATENATE("R4C",'Mapa de Riesgos'!$O$35),"")</f>
        <v/>
      </c>
      <c r="AN9" s="55"/>
      <c r="AO9" s="402"/>
      <c r="AP9" s="403"/>
      <c r="AQ9" s="403"/>
      <c r="AR9" s="403"/>
      <c r="AS9" s="403"/>
      <c r="AT9" s="404"/>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row>
    <row r="10" spans="1:91" ht="15" customHeight="1">
      <c r="A10" s="55"/>
      <c r="B10" s="297"/>
      <c r="C10" s="297"/>
      <c r="D10" s="298"/>
      <c r="E10" s="396"/>
      <c r="F10" s="395"/>
      <c r="G10" s="395"/>
      <c r="H10" s="395"/>
      <c r="I10" s="411"/>
      <c r="J10" s="24" t="str">
        <f>IF(AND('Mapa de Riesgos'!$Y$36="Muy Alta",'Mapa de Riesgos'!$AA$36="Leve"),CONCATENATE("R5C",'Mapa de Riesgos'!$O$36),"")</f>
        <v/>
      </c>
      <c r="K10" s="25" t="str">
        <f>IF(AND('Mapa de Riesgos'!$Y$37="Muy Alta",'Mapa de Riesgos'!$AA$37="Leve"),CONCATENATE("R5C",'Mapa de Riesgos'!$O$37),"")</f>
        <v/>
      </c>
      <c r="L10" s="25" t="str">
        <f>IF(AND('Mapa de Riesgos'!$Y$38="Muy Alta",'Mapa de Riesgos'!$AA$38="Leve"),CONCATENATE("R5C",'Mapa de Riesgos'!$O$38),"")</f>
        <v/>
      </c>
      <c r="M10" s="25" t="str">
        <f>IF(AND('Mapa de Riesgos'!$Y$39="Muy Alta",'Mapa de Riesgos'!$AA$39="Leve"),CONCATENATE("R5C",'Mapa de Riesgos'!$O$39),"")</f>
        <v/>
      </c>
      <c r="N10" s="25" t="str">
        <f>IF(AND('Mapa de Riesgos'!$Y$40="Muy Alta",'Mapa de Riesgos'!$AA$40="Leve"),CONCATENATE("R5C",'Mapa de Riesgos'!$O$40),"")</f>
        <v/>
      </c>
      <c r="O10" s="26" t="str">
        <f>IF(AND('Mapa de Riesgos'!$Y$41="Muy Alta",'Mapa de Riesgos'!$AA$41="Leve"),CONCATENATE("R5C",'Mapa de Riesgos'!$O$41),"")</f>
        <v/>
      </c>
      <c r="P10" s="24" t="str">
        <f>IF(AND('Mapa de Riesgos'!$Y$36="Muy Alta",'Mapa de Riesgos'!$AA$36="Menor"),CONCATENATE("R5C",'Mapa de Riesgos'!$O$36),"")</f>
        <v/>
      </c>
      <c r="Q10" s="25" t="str">
        <f>IF(AND('Mapa de Riesgos'!$Y$37="Muy Alta",'Mapa de Riesgos'!$AA$37="Menor"),CONCATENATE("R5C",'Mapa de Riesgos'!$O$37),"")</f>
        <v/>
      </c>
      <c r="R10" s="25" t="str">
        <f>IF(AND('Mapa de Riesgos'!$Y$38="Muy Alta",'Mapa de Riesgos'!$AA$38="Menor"),CONCATENATE("R5C",'Mapa de Riesgos'!$O$38),"")</f>
        <v/>
      </c>
      <c r="S10" s="25" t="str">
        <f>IF(AND('Mapa de Riesgos'!$Y$39="Muy Alta",'Mapa de Riesgos'!$AA$39="Menor"),CONCATENATE("R5C",'Mapa de Riesgos'!$O$39),"")</f>
        <v/>
      </c>
      <c r="T10" s="25" t="str">
        <f>IF(AND('Mapa de Riesgos'!$Y$40="Muy Alta",'Mapa de Riesgos'!$AA$40="Menor"),CONCATENATE("R5C",'Mapa de Riesgos'!$O$40),"")</f>
        <v/>
      </c>
      <c r="U10" s="26" t="str">
        <f>IF(AND('Mapa de Riesgos'!$Y$41="Muy Alta",'Mapa de Riesgos'!$AA$41="Menor"),CONCATENATE("R5C",'Mapa de Riesgos'!$O$41),"")</f>
        <v/>
      </c>
      <c r="V10" s="24" t="str">
        <f>IF(AND('Mapa de Riesgos'!$Y$36="Muy Alta",'Mapa de Riesgos'!$AA$36="Moderado"),CONCATENATE("R5C",'Mapa de Riesgos'!$O$36),"")</f>
        <v/>
      </c>
      <c r="W10" s="25" t="str">
        <f>IF(AND('Mapa de Riesgos'!$Y$37="Muy Alta",'Mapa de Riesgos'!$AA$37="Moderado"),CONCATENATE("R5C",'Mapa de Riesgos'!$O$37),"")</f>
        <v/>
      </c>
      <c r="X10" s="25" t="str">
        <f>IF(AND('Mapa de Riesgos'!$Y$38="Muy Alta",'Mapa de Riesgos'!$AA$38="Moderado"),CONCATENATE("R5C",'Mapa de Riesgos'!$O$38),"")</f>
        <v/>
      </c>
      <c r="Y10" s="25" t="str">
        <f>IF(AND('Mapa de Riesgos'!$Y$39="Muy Alta",'Mapa de Riesgos'!$AA$39="Moderado"),CONCATENATE("R5C",'Mapa de Riesgos'!$O$39),"")</f>
        <v/>
      </c>
      <c r="Z10" s="25" t="str">
        <f>IF(AND('Mapa de Riesgos'!$Y$40="Muy Alta",'Mapa de Riesgos'!$AA$40="Moderado"),CONCATENATE("R5C",'Mapa de Riesgos'!$O$40),"")</f>
        <v/>
      </c>
      <c r="AA10" s="26" t="str">
        <f>IF(AND('Mapa de Riesgos'!$Y$41="Muy Alta",'Mapa de Riesgos'!$AA$41="Moderado"),CONCATENATE("R5C",'Mapa de Riesgos'!$O$41),"")</f>
        <v/>
      </c>
      <c r="AB10" s="24" t="str">
        <f>IF(AND('Mapa de Riesgos'!$Y$36="Muy Alta",'Mapa de Riesgos'!$AA$36="Mayor"),CONCATENATE("R5C",'Mapa de Riesgos'!$O$36),"")</f>
        <v/>
      </c>
      <c r="AC10" s="25" t="str">
        <f>IF(AND('Mapa de Riesgos'!$Y$37="Muy Alta",'Mapa de Riesgos'!$AA$37="Mayor"),CONCATENATE("R5C",'Mapa de Riesgos'!$O$37),"")</f>
        <v/>
      </c>
      <c r="AD10" s="25" t="str">
        <f>IF(AND('Mapa de Riesgos'!$Y$38="Muy Alta",'Mapa de Riesgos'!$AA$38="Mayor"),CONCATENATE("R5C",'Mapa de Riesgos'!$O$38),"")</f>
        <v/>
      </c>
      <c r="AE10" s="25" t="str">
        <f>IF(AND('Mapa de Riesgos'!$Y$39="Muy Alta",'Mapa de Riesgos'!$AA$39="Mayor"),CONCATENATE("R5C",'Mapa de Riesgos'!$O$39),"")</f>
        <v/>
      </c>
      <c r="AF10" s="25" t="str">
        <f>IF(AND('Mapa de Riesgos'!$Y$40="Muy Alta",'Mapa de Riesgos'!$AA$40="Mayor"),CONCATENATE("R5C",'Mapa de Riesgos'!$O$40),"")</f>
        <v/>
      </c>
      <c r="AG10" s="26" t="str">
        <f>IF(AND('Mapa de Riesgos'!$Y$41="Muy Alta",'Mapa de Riesgos'!$AA$41="Mayor"),CONCATENATE("R5C",'Mapa de Riesgos'!$O$41),"")</f>
        <v/>
      </c>
      <c r="AH10" s="27" t="str">
        <f>IF(AND('Mapa de Riesgos'!$Y$36="Muy Alta",'Mapa de Riesgos'!$AA$36="Catastrófico"),CONCATENATE("R5C",'Mapa de Riesgos'!$O$36),"")</f>
        <v/>
      </c>
      <c r="AI10" s="28" t="str">
        <f>IF(AND('Mapa de Riesgos'!$Y$37="Muy Alta",'Mapa de Riesgos'!$AA$37="Catastrófico"),CONCATENATE("R5C",'Mapa de Riesgos'!$O$37),"")</f>
        <v/>
      </c>
      <c r="AJ10" s="28" t="str">
        <f>IF(AND('Mapa de Riesgos'!$Y$38="Muy Alta",'Mapa de Riesgos'!$AA$38="Catastrófico"),CONCATENATE("R5C",'Mapa de Riesgos'!$O$38),"")</f>
        <v/>
      </c>
      <c r="AK10" s="28" t="str">
        <f>IF(AND('Mapa de Riesgos'!$Y$39="Muy Alta",'Mapa de Riesgos'!$AA$39="Catastrófico"),CONCATENATE("R5C",'Mapa de Riesgos'!$O$39),"")</f>
        <v/>
      </c>
      <c r="AL10" s="28" t="str">
        <f>IF(AND('Mapa de Riesgos'!$Y$40="Muy Alta",'Mapa de Riesgos'!$AA$40="Catastrófico"),CONCATENATE("R5C",'Mapa de Riesgos'!$O$40),"")</f>
        <v/>
      </c>
      <c r="AM10" s="29" t="str">
        <f>IF(AND('Mapa de Riesgos'!$Y$41="Muy Alta",'Mapa de Riesgos'!$AA$41="Catastrófico"),CONCATENATE("R5C",'Mapa de Riesgos'!$O$41),"")</f>
        <v/>
      </c>
      <c r="AN10" s="55"/>
      <c r="AO10" s="402"/>
      <c r="AP10" s="403"/>
      <c r="AQ10" s="403"/>
      <c r="AR10" s="403"/>
      <c r="AS10" s="403"/>
      <c r="AT10" s="404"/>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row>
    <row r="11" spans="1:91" ht="15" customHeight="1">
      <c r="A11" s="55"/>
      <c r="B11" s="297"/>
      <c r="C11" s="297"/>
      <c r="D11" s="298"/>
      <c r="E11" s="396"/>
      <c r="F11" s="395"/>
      <c r="G11" s="395"/>
      <c r="H11" s="395"/>
      <c r="I11" s="411"/>
      <c r="J11" s="24" t="str">
        <f>IF(AND('Mapa de Riesgos'!$Y$42="Muy Alta",'Mapa de Riesgos'!$AA$42="Leve"),CONCATENATE("R6C",'Mapa de Riesgos'!$O$42),"")</f>
        <v/>
      </c>
      <c r="K11" s="25" t="str">
        <f>IF(AND('Mapa de Riesgos'!$Y$43="Muy Alta",'Mapa de Riesgos'!$AA$43="Leve"),CONCATENATE("R6C",'Mapa de Riesgos'!$O$43),"")</f>
        <v/>
      </c>
      <c r="L11" s="25" t="str">
        <f>IF(AND('Mapa de Riesgos'!$Y$44="Muy Alta",'Mapa de Riesgos'!$AA$44="Leve"),CONCATENATE("R6C",'Mapa de Riesgos'!$O$44),"")</f>
        <v/>
      </c>
      <c r="M11" s="25" t="str">
        <f>IF(AND('Mapa de Riesgos'!$Y$45="Muy Alta",'Mapa de Riesgos'!$AA$45="Leve"),CONCATENATE("R6C",'Mapa de Riesgos'!$O$45),"")</f>
        <v/>
      </c>
      <c r="N11" s="25" t="str">
        <f>IF(AND('Mapa de Riesgos'!$Y$46="Muy Alta",'Mapa de Riesgos'!$AA$46="Leve"),CONCATENATE("R6C",'Mapa de Riesgos'!$O$46),"")</f>
        <v/>
      </c>
      <c r="O11" s="26" t="str">
        <f>IF(AND('Mapa de Riesgos'!$Y$47="Muy Alta",'Mapa de Riesgos'!$AA$47="Leve"),CONCATENATE("R6C",'Mapa de Riesgos'!$O$47),"")</f>
        <v/>
      </c>
      <c r="P11" s="24" t="str">
        <f>IF(AND('Mapa de Riesgos'!$Y$42="Muy Alta",'Mapa de Riesgos'!$AA$42="Menor"),CONCATENATE("R6C",'Mapa de Riesgos'!$O$42),"")</f>
        <v/>
      </c>
      <c r="Q11" s="25" t="str">
        <f>IF(AND('Mapa de Riesgos'!$Y$43="Muy Alta",'Mapa de Riesgos'!$AA$43="Menor"),CONCATENATE("R6C",'Mapa de Riesgos'!$O$43),"")</f>
        <v/>
      </c>
      <c r="R11" s="25" t="str">
        <f>IF(AND('Mapa de Riesgos'!$Y$44="Muy Alta",'Mapa de Riesgos'!$AA$44="Menor"),CONCATENATE("R6C",'Mapa de Riesgos'!$O$44),"")</f>
        <v/>
      </c>
      <c r="S11" s="25" t="str">
        <f>IF(AND('Mapa de Riesgos'!$Y$45="Muy Alta",'Mapa de Riesgos'!$AA$45="Menor"),CONCATENATE("R6C",'Mapa de Riesgos'!$O$45),"")</f>
        <v/>
      </c>
      <c r="T11" s="25" t="str">
        <f>IF(AND('Mapa de Riesgos'!$Y$46="Muy Alta",'Mapa de Riesgos'!$AA$46="Menor"),CONCATENATE("R6C",'Mapa de Riesgos'!$O$46),"")</f>
        <v/>
      </c>
      <c r="U11" s="26" t="str">
        <f>IF(AND('Mapa de Riesgos'!$Y$47="Muy Alta",'Mapa de Riesgos'!$AA$47="Menor"),CONCATENATE("R6C",'Mapa de Riesgos'!$O$47),"")</f>
        <v/>
      </c>
      <c r="V11" s="24" t="str">
        <f>IF(AND('Mapa de Riesgos'!$Y$42="Muy Alta",'Mapa de Riesgos'!$AA$42="Moderado"),CONCATENATE("R6C",'Mapa de Riesgos'!$O$42),"")</f>
        <v/>
      </c>
      <c r="W11" s="25" t="str">
        <f>IF(AND('Mapa de Riesgos'!$Y$43="Muy Alta",'Mapa de Riesgos'!$AA$43="Moderado"),CONCATENATE("R6C",'Mapa de Riesgos'!$O$43),"")</f>
        <v/>
      </c>
      <c r="X11" s="25" t="str">
        <f>IF(AND('Mapa de Riesgos'!$Y$44="Muy Alta",'Mapa de Riesgos'!$AA$44="Moderado"),CONCATENATE("R6C",'Mapa de Riesgos'!$O$44),"")</f>
        <v/>
      </c>
      <c r="Y11" s="25" t="str">
        <f>IF(AND('Mapa de Riesgos'!$Y$45="Muy Alta",'Mapa de Riesgos'!$AA$45="Moderado"),CONCATENATE("R6C",'Mapa de Riesgos'!$O$45),"")</f>
        <v/>
      </c>
      <c r="Z11" s="25" t="str">
        <f>IF(AND('Mapa de Riesgos'!$Y$46="Muy Alta",'Mapa de Riesgos'!$AA$46="Moderado"),CONCATENATE("R6C",'Mapa de Riesgos'!$O$46),"")</f>
        <v/>
      </c>
      <c r="AA11" s="26" t="str">
        <f>IF(AND('Mapa de Riesgos'!$Y$47="Muy Alta",'Mapa de Riesgos'!$AA$47="Moderado"),CONCATENATE("R6C",'Mapa de Riesgos'!$O$47),"")</f>
        <v/>
      </c>
      <c r="AB11" s="24" t="str">
        <f>IF(AND('Mapa de Riesgos'!$Y$42="Muy Alta",'Mapa de Riesgos'!$AA$42="Mayor"),CONCATENATE("R6C",'Mapa de Riesgos'!$O$42),"")</f>
        <v/>
      </c>
      <c r="AC11" s="25" t="str">
        <f>IF(AND('Mapa de Riesgos'!$Y$43="Muy Alta",'Mapa de Riesgos'!$AA$43="Mayor"),CONCATENATE("R6C",'Mapa de Riesgos'!$O$43),"")</f>
        <v/>
      </c>
      <c r="AD11" s="25" t="str">
        <f>IF(AND('Mapa de Riesgos'!$Y$44="Muy Alta",'Mapa de Riesgos'!$AA$44="Mayor"),CONCATENATE("R6C",'Mapa de Riesgos'!$O$44),"")</f>
        <v/>
      </c>
      <c r="AE11" s="25" t="str">
        <f>IF(AND('Mapa de Riesgos'!$Y$45="Muy Alta",'Mapa de Riesgos'!$AA$45="Mayor"),CONCATENATE("R6C",'Mapa de Riesgos'!$O$45),"")</f>
        <v/>
      </c>
      <c r="AF11" s="25" t="str">
        <f>IF(AND('Mapa de Riesgos'!$Y$46="Muy Alta",'Mapa de Riesgos'!$AA$46="Mayor"),CONCATENATE("R6C",'Mapa de Riesgos'!$O$46),"")</f>
        <v/>
      </c>
      <c r="AG11" s="26" t="str">
        <f>IF(AND('Mapa de Riesgos'!$Y$47="Muy Alta",'Mapa de Riesgos'!$AA$47="Mayor"),CONCATENATE("R6C",'Mapa de Riesgos'!$O$47),"")</f>
        <v/>
      </c>
      <c r="AH11" s="27" t="str">
        <f>IF(AND('Mapa de Riesgos'!$Y$42="Muy Alta",'Mapa de Riesgos'!$AA$42="Catastrófico"),CONCATENATE("R6C",'Mapa de Riesgos'!$O$42),"")</f>
        <v/>
      </c>
      <c r="AI11" s="28" t="str">
        <f>IF(AND('Mapa de Riesgos'!$Y$43="Muy Alta",'Mapa de Riesgos'!$AA$43="Catastrófico"),CONCATENATE("R6C",'Mapa de Riesgos'!$O$43),"")</f>
        <v/>
      </c>
      <c r="AJ11" s="28" t="str">
        <f>IF(AND('Mapa de Riesgos'!$Y$44="Muy Alta",'Mapa de Riesgos'!$AA$44="Catastrófico"),CONCATENATE("R6C",'Mapa de Riesgos'!$O$44),"")</f>
        <v/>
      </c>
      <c r="AK11" s="28" t="str">
        <f>IF(AND('Mapa de Riesgos'!$Y$45="Muy Alta",'Mapa de Riesgos'!$AA$45="Catastrófico"),CONCATENATE("R6C",'Mapa de Riesgos'!$O$45),"")</f>
        <v/>
      </c>
      <c r="AL11" s="28" t="str">
        <f>IF(AND('Mapa de Riesgos'!$Y$46="Muy Alta",'Mapa de Riesgos'!$AA$46="Catastrófico"),CONCATENATE("R6C",'Mapa de Riesgos'!$O$46),"")</f>
        <v/>
      </c>
      <c r="AM11" s="29" t="str">
        <f>IF(AND('Mapa de Riesgos'!$Y$47="Muy Alta",'Mapa de Riesgos'!$AA$47="Catastrófico"),CONCATENATE("R6C",'Mapa de Riesgos'!$O$47),"")</f>
        <v/>
      </c>
      <c r="AN11" s="55"/>
      <c r="AO11" s="402"/>
      <c r="AP11" s="403"/>
      <c r="AQ11" s="403"/>
      <c r="AR11" s="403"/>
      <c r="AS11" s="403"/>
      <c r="AT11" s="404"/>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row>
    <row r="12" spans="1:91" ht="15" customHeight="1">
      <c r="A12" s="55"/>
      <c r="B12" s="297"/>
      <c r="C12" s="297"/>
      <c r="D12" s="298"/>
      <c r="E12" s="396"/>
      <c r="F12" s="395"/>
      <c r="G12" s="395"/>
      <c r="H12" s="395"/>
      <c r="I12" s="411"/>
      <c r="J12" s="24" t="str">
        <f>IF(AND('Mapa de Riesgos'!$Y$48="Muy Alta",'Mapa de Riesgos'!$AA$48="Leve"),CONCATENATE("R7C",'Mapa de Riesgos'!$O$48),"")</f>
        <v/>
      </c>
      <c r="K12" s="25" t="str">
        <f>IF(AND('Mapa de Riesgos'!$Y$49="Muy Alta",'Mapa de Riesgos'!$AA$49="Leve"),CONCATENATE("R7C",'Mapa de Riesgos'!$O$49),"")</f>
        <v/>
      </c>
      <c r="L12" s="25" t="str">
        <f>IF(AND('Mapa de Riesgos'!$Y$50="Muy Alta",'Mapa de Riesgos'!$AA$50="Leve"),CONCATENATE("R7C",'Mapa de Riesgos'!$O$50),"")</f>
        <v/>
      </c>
      <c r="M12" s="25" t="str">
        <f>IF(AND('Mapa de Riesgos'!$Y$51="Muy Alta",'Mapa de Riesgos'!$AA$51="Leve"),CONCATENATE("R7C",'Mapa de Riesgos'!$O$51),"")</f>
        <v/>
      </c>
      <c r="N12" s="25" t="str">
        <f>IF(AND('Mapa de Riesgos'!$Y$52="Muy Alta",'Mapa de Riesgos'!$AA$52="Leve"),CONCATENATE("R7C",'Mapa de Riesgos'!$O$52),"")</f>
        <v/>
      </c>
      <c r="O12" s="26" t="str">
        <f>IF(AND('Mapa de Riesgos'!$Y$53="Muy Alta",'Mapa de Riesgos'!$AA$53="Leve"),CONCATENATE("R7C",'Mapa de Riesgos'!$O$53),"")</f>
        <v/>
      </c>
      <c r="P12" s="24" t="str">
        <f>IF(AND('Mapa de Riesgos'!$Y$48="Muy Alta",'Mapa de Riesgos'!$AA$48="Menor"),CONCATENATE("R7C",'Mapa de Riesgos'!$O$48),"")</f>
        <v/>
      </c>
      <c r="Q12" s="25" t="str">
        <f>IF(AND('Mapa de Riesgos'!$Y$49="Muy Alta",'Mapa de Riesgos'!$AA$49="Menor"),CONCATENATE("R7C",'Mapa de Riesgos'!$O$49),"")</f>
        <v/>
      </c>
      <c r="R12" s="25" t="str">
        <f>IF(AND('Mapa de Riesgos'!$Y$50="Muy Alta",'Mapa de Riesgos'!$AA$50="Menor"),CONCATENATE("R7C",'Mapa de Riesgos'!$O$50),"")</f>
        <v/>
      </c>
      <c r="S12" s="25" t="str">
        <f>IF(AND('Mapa de Riesgos'!$Y$51="Muy Alta",'Mapa de Riesgos'!$AA$51="Menor"),CONCATENATE("R7C",'Mapa de Riesgos'!$O$51),"")</f>
        <v/>
      </c>
      <c r="T12" s="25" t="str">
        <f>IF(AND('Mapa de Riesgos'!$Y$52="Muy Alta",'Mapa de Riesgos'!$AA$52="Menor"),CONCATENATE("R7C",'Mapa de Riesgos'!$O$52),"")</f>
        <v/>
      </c>
      <c r="U12" s="26" t="str">
        <f>IF(AND('Mapa de Riesgos'!$Y$53="Muy Alta",'Mapa de Riesgos'!$AA$53="Menor"),CONCATENATE("R7C",'Mapa de Riesgos'!$O$53),"")</f>
        <v/>
      </c>
      <c r="V12" s="24" t="str">
        <f>IF(AND('Mapa de Riesgos'!$Y$48="Muy Alta",'Mapa de Riesgos'!$AA$48="Moderado"),CONCATENATE("R7C",'Mapa de Riesgos'!$O$48),"")</f>
        <v/>
      </c>
      <c r="W12" s="25" t="str">
        <f>IF(AND('Mapa de Riesgos'!$Y$49="Muy Alta",'Mapa de Riesgos'!$AA$49="Moderado"),CONCATENATE("R7C",'Mapa de Riesgos'!$O$49),"")</f>
        <v/>
      </c>
      <c r="X12" s="25" t="str">
        <f>IF(AND('Mapa de Riesgos'!$Y$50="Muy Alta",'Mapa de Riesgos'!$AA$50="Moderado"),CONCATENATE("R7C",'Mapa de Riesgos'!$O$50),"")</f>
        <v/>
      </c>
      <c r="Y12" s="25" t="str">
        <f>IF(AND('Mapa de Riesgos'!$Y$51="Muy Alta",'Mapa de Riesgos'!$AA$51="Moderado"),CONCATENATE("R7C",'Mapa de Riesgos'!$O$51),"")</f>
        <v/>
      </c>
      <c r="Z12" s="25" t="str">
        <f>IF(AND('Mapa de Riesgos'!$Y$52="Muy Alta",'Mapa de Riesgos'!$AA$52="Moderado"),CONCATENATE("R7C",'Mapa de Riesgos'!$O$52),"")</f>
        <v/>
      </c>
      <c r="AA12" s="26" t="str">
        <f>IF(AND('Mapa de Riesgos'!$Y$53="Muy Alta",'Mapa de Riesgos'!$AA$53="Moderado"),CONCATENATE("R7C",'Mapa de Riesgos'!$O$53),"")</f>
        <v/>
      </c>
      <c r="AB12" s="24" t="str">
        <f>IF(AND('Mapa de Riesgos'!$Y$48="Muy Alta",'Mapa de Riesgos'!$AA$48="Mayor"),CONCATENATE("R7C",'Mapa de Riesgos'!$O$48),"")</f>
        <v/>
      </c>
      <c r="AC12" s="25" t="str">
        <f>IF(AND('Mapa de Riesgos'!$Y$49="Muy Alta",'Mapa de Riesgos'!$AA$49="Mayor"),CONCATENATE("R7C",'Mapa de Riesgos'!$O$49),"")</f>
        <v/>
      </c>
      <c r="AD12" s="25" t="str">
        <f>IF(AND('Mapa de Riesgos'!$Y$50="Muy Alta",'Mapa de Riesgos'!$AA$50="Mayor"),CONCATENATE("R7C",'Mapa de Riesgos'!$O$50),"")</f>
        <v/>
      </c>
      <c r="AE12" s="25" t="str">
        <f>IF(AND('Mapa de Riesgos'!$Y$51="Muy Alta",'Mapa de Riesgos'!$AA$51="Mayor"),CONCATENATE("R7C",'Mapa de Riesgos'!$O$51),"")</f>
        <v/>
      </c>
      <c r="AF12" s="25" t="str">
        <f>IF(AND('Mapa de Riesgos'!$Y$52="Muy Alta",'Mapa de Riesgos'!$AA$52="Mayor"),CONCATENATE("R7C",'Mapa de Riesgos'!$O$52),"")</f>
        <v/>
      </c>
      <c r="AG12" s="26" t="str">
        <f>IF(AND('Mapa de Riesgos'!$Y$53="Muy Alta",'Mapa de Riesgos'!$AA$53="Mayor"),CONCATENATE("R7C",'Mapa de Riesgos'!$O$53),"")</f>
        <v/>
      </c>
      <c r="AH12" s="27" t="str">
        <f>IF(AND('Mapa de Riesgos'!$Y$48="Muy Alta",'Mapa de Riesgos'!$AA$48="Catastrófico"),CONCATENATE("R7C",'Mapa de Riesgos'!$O$48),"")</f>
        <v/>
      </c>
      <c r="AI12" s="28" t="str">
        <f>IF(AND('Mapa de Riesgos'!$Y$49="Muy Alta",'Mapa de Riesgos'!$AA$49="Catastrófico"),CONCATENATE("R7C",'Mapa de Riesgos'!$O$49),"")</f>
        <v/>
      </c>
      <c r="AJ12" s="28" t="str">
        <f>IF(AND('Mapa de Riesgos'!$Y$50="Muy Alta",'Mapa de Riesgos'!$AA$50="Catastrófico"),CONCATENATE("R7C",'Mapa de Riesgos'!$O$50),"")</f>
        <v/>
      </c>
      <c r="AK12" s="28" t="str">
        <f>IF(AND('Mapa de Riesgos'!$Y$51="Muy Alta",'Mapa de Riesgos'!$AA$51="Catastrófico"),CONCATENATE("R7C",'Mapa de Riesgos'!$O$51),"")</f>
        <v/>
      </c>
      <c r="AL12" s="28" t="str">
        <f>IF(AND('Mapa de Riesgos'!$Y$52="Muy Alta",'Mapa de Riesgos'!$AA$52="Catastrófico"),CONCATENATE("R7C",'Mapa de Riesgos'!$O$52),"")</f>
        <v/>
      </c>
      <c r="AM12" s="29" t="str">
        <f>IF(AND('Mapa de Riesgos'!$Y$53="Muy Alta",'Mapa de Riesgos'!$AA$53="Catastrófico"),CONCATENATE("R7C",'Mapa de Riesgos'!$O$53),"")</f>
        <v/>
      </c>
      <c r="AN12" s="55"/>
      <c r="AO12" s="402"/>
      <c r="AP12" s="403"/>
      <c r="AQ12" s="403"/>
      <c r="AR12" s="403"/>
      <c r="AS12" s="403"/>
      <c r="AT12" s="404"/>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row>
    <row r="13" spans="1:91" ht="15" customHeight="1">
      <c r="A13" s="55"/>
      <c r="B13" s="297"/>
      <c r="C13" s="297"/>
      <c r="D13" s="298"/>
      <c r="E13" s="396"/>
      <c r="F13" s="395"/>
      <c r="G13" s="395"/>
      <c r="H13" s="395"/>
      <c r="I13" s="411"/>
      <c r="J13" s="24" t="str">
        <f>IF(AND('Mapa de Riesgos'!$Y$54="Muy Alta",'Mapa de Riesgos'!$AA$54="Leve"),CONCATENATE("R8C",'Mapa de Riesgos'!$O$54),"")</f>
        <v/>
      </c>
      <c r="K13" s="25" t="str">
        <f>IF(AND('Mapa de Riesgos'!$Y$55="Muy Alta",'Mapa de Riesgos'!$AA$55="Leve"),CONCATENATE("R8C",'Mapa de Riesgos'!$O$55),"")</f>
        <v/>
      </c>
      <c r="L13" s="25" t="str">
        <f>IF(AND('Mapa de Riesgos'!$Y$56="Muy Alta",'Mapa de Riesgos'!$AA$56="Leve"),CONCATENATE("R8C",'Mapa de Riesgos'!$O$56),"")</f>
        <v/>
      </c>
      <c r="M13" s="25" t="str">
        <f>IF(AND('Mapa de Riesgos'!$Y$57="Muy Alta",'Mapa de Riesgos'!$AA$57="Leve"),CONCATENATE("R8C",'Mapa de Riesgos'!$O$57),"")</f>
        <v/>
      </c>
      <c r="N13" s="25" t="str">
        <f>IF(AND('Mapa de Riesgos'!$Y$58="Muy Alta",'Mapa de Riesgos'!$AA$58="Leve"),CONCATENATE("R8C",'Mapa de Riesgos'!$O$58),"")</f>
        <v/>
      </c>
      <c r="O13" s="26" t="str">
        <f>IF(AND('Mapa de Riesgos'!$Y$59="Muy Alta",'Mapa de Riesgos'!$AA$59="Leve"),CONCATENATE("R8C",'Mapa de Riesgos'!$O$59),"")</f>
        <v/>
      </c>
      <c r="P13" s="24" t="str">
        <f>IF(AND('Mapa de Riesgos'!$Y$54="Muy Alta",'Mapa de Riesgos'!$AA$54="Menor"),CONCATENATE("R8C",'Mapa de Riesgos'!$O$54),"")</f>
        <v/>
      </c>
      <c r="Q13" s="25" t="str">
        <f>IF(AND('Mapa de Riesgos'!$Y$55="Muy Alta",'Mapa de Riesgos'!$AA$55="Menor"),CONCATENATE("R8C",'Mapa de Riesgos'!$O$55),"")</f>
        <v/>
      </c>
      <c r="R13" s="25" t="str">
        <f>IF(AND('Mapa de Riesgos'!$Y$56="Muy Alta",'Mapa de Riesgos'!$AA$56="Menor"),CONCATENATE("R8C",'Mapa de Riesgos'!$O$56),"")</f>
        <v/>
      </c>
      <c r="S13" s="25" t="str">
        <f>IF(AND('Mapa de Riesgos'!$Y$57="Muy Alta",'Mapa de Riesgos'!$AA$57="Menor"),CONCATENATE("R8C",'Mapa de Riesgos'!$O$57),"")</f>
        <v/>
      </c>
      <c r="T13" s="25" t="str">
        <f>IF(AND('Mapa de Riesgos'!$Y$58="Muy Alta",'Mapa de Riesgos'!$AA$58="Menor"),CONCATENATE("R8C",'Mapa de Riesgos'!$O$58),"")</f>
        <v/>
      </c>
      <c r="U13" s="26" t="str">
        <f>IF(AND('Mapa de Riesgos'!$Y$59="Muy Alta",'Mapa de Riesgos'!$AA$59="Menor"),CONCATENATE("R8C",'Mapa de Riesgos'!$O$59),"")</f>
        <v/>
      </c>
      <c r="V13" s="24" t="str">
        <f>IF(AND('Mapa de Riesgos'!$Y$54="Muy Alta",'Mapa de Riesgos'!$AA$54="Moderado"),CONCATENATE("R8C",'Mapa de Riesgos'!$O$54),"")</f>
        <v/>
      </c>
      <c r="W13" s="25" t="str">
        <f>IF(AND('Mapa de Riesgos'!$Y$55="Muy Alta",'Mapa de Riesgos'!$AA$55="Moderado"),CONCATENATE("R8C",'Mapa de Riesgos'!$O$55),"")</f>
        <v/>
      </c>
      <c r="X13" s="25" t="str">
        <f>IF(AND('Mapa de Riesgos'!$Y$56="Muy Alta",'Mapa de Riesgos'!$AA$56="Moderado"),CONCATENATE("R8C",'Mapa de Riesgos'!$O$56),"")</f>
        <v/>
      </c>
      <c r="Y13" s="25" t="str">
        <f>IF(AND('Mapa de Riesgos'!$Y$57="Muy Alta",'Mapa de Riesgos'!$AA$57="Moderado"),CONCATENATE("R8C",'Mapa de Riesgos'!$O$57),"")</f>
        <v/>
      </c>
      <c r="Z13" s="25" t="str">
        <f>IF(AND('Mapa de Riesgos'!$Y$58="Muy Alta",'Mapa de Riesgos'!$AA$58="Moderado"),CONCATENATE("R8C",'Mapa de Riesgos'!$O$58),"")</f>
        <v/>
      </c>
      <c r="AA13" s="26" t="str">
        <f>IF(AND('Mapa de Riesgos'!$Y$59="Muy Alta",'Mapa de Riesgos'!$AA$59="Moderado"),CONCATENATE("R8C",'Mapa de Riesgos'!$O$59),"")</f>
        <v/>
      </c>
      <c r="AB13" s="24" t="str">
        <f>IF(AND('Mapa de Riesgos'!$Y$54="Muy Alta",'Mapa de Riesgos'!$AA$54="Mayor"),CONCATENATE("R8C",'Mapa de Riesgos'!$O$54),"")</f>
        <v/>
      </c>
      <c r="AC13" s="25" t="str">
        <f>IF(AND('Mapa de Riesgos'!$Y$55="Muy Alta",'Mapa de Riesgos'!$AA$55="Mayor"),CONCATENATE("R8C",'Mapa de Riesgos'!$O$55),"")</f>
        <v/>
      </c>
      <c r="AD13" s="25" t="str">
        <f>IF(AND('Mapa de Riesgos'!$Y$56="Muy Alta",'Mapa de Riesgos'!$AA$56="Mayor"),CONCATENATE("R8C",'Mapa de Riesgos'!$O$56),"")</f>
        <v/>
      </c>
      <c r="AE13" s="25" t="str">
        <f>IF(AND('Mapa de Riesgos'!$Y$57="Muy Alta",'Mapa de Riesgos'!$AA$57="Mayor"),CONCATENATE("R8C",'Mapa de Riesgos'!$O$57),"")</f>
        <v/>
      </c>
      <c r="AF13" s="25" t="str">
        <f>IF(AND('Mapa de Riesgos'!$Y$58="Muy Alta",'Mapa de Riesgos'!$AA$58="Mayor"),CONCATENATE("R8C",'Mapa de Riesgos'!$O$58),"")</f>
        <v/>
      </c>
      <c r="AG13" s="26" t="str">
        <f>IF(AND('Mapa de Riesgos'!$Y$59="Muy Alta",'Mapa de Riesgos'!$AA$59="Mayor"),CONCATENATE("R8C",'Mapa de Riesgos'!$O$59),"")</f>
        <v/>
      </c>
      <c r="AH13" s="27" t="str">
        <f>IF(AND('Mapa de Riesgos'!$Y$54="Muy Alta",'Mapa de Riesgos'!$AA$54="Catastrófico"),CONCATENATE("R8C",'Mapa de Riesgos'!$O$54),"")</f>
        <v/>
      </c>
      <c r="AI13" s="28" t="str">
        <f>IF(AND('Mapa de Riesgos'!$Y$55="Muy Alta",'Mapa de Riesgos'!$AA$55="Catastrófico"),CONCATENATE("R8C",'Mapa de Riesgos'!$O$55),"")</f>
        <v/>
      </c>
      <c r="AJ13" s="28" t="str">
        <f>IF(AND('Mapa de Riesgos'!$Y$56="Muy Alta",'Mapa de Riesgos'!$AA$56="Catastrófico"),CONCATENATE("R8C",'Mapa de Riesgos'!$O$56),"")</f>
        <v/>
      </c>
      <c r="AK13" s="28" t="str">
        <f>IF(AND('Mapa de Riesgos'!$Y$57="Muy Alta",'Mapa de Riesgos'!$AA$57="Catastrófico"),CONCATENATE("R8C",'Mapa de Riesgos'!$O$57),"")</f>
        <v/>
      </c>
      <c r="AL13" s="28" t="str">
        <f>IF(AND('Mapa de Riesgos'!$Y$58="Muy Alta",'Mapa de Riesgos'!$AA$58="Catastrófico"),CONCATENATE("R8C",'Mapa de Riesgos'!$O$58),"")</f>
        <v/>
      </c>
      <c r="AM13" s="29" t="str">
        <f>IF(AND('Mapa de Riesgos'!$Y$59="Muy Alta",'Mapa de Riesgos'!$AA$59="Catastrófico"),CONCATENATE("R8C",'Mapa de Riesgos'!$O$59),"")</f>
        <v/>
      </c>
      <c r="AN13" s="55"/>
      <c r="AO13" s="402"/>
      <c r="AP13" s="403"/>
      <c r="AQ13" s="403"/>
      <c r="AR13" s="403"/>
      <c r="AS13" s="403"/>
      <c r="AT13" s="404"/>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row>
    <row r="14" spans="1:91" ht="15" customHeight="1">
      <c r="A14" s="55"/>
      <c r="B14" s="297"/>
      <c r="C14" s="297"/>
      <c r="D14" s="298"/>
      <c r="E14" s="396"/>
      <c r="F14" s="395"/>
      <c r="G14" s="395"/>
      <c r="H14" s="395"/>
      <c r="I14" s="411"/>
      <c r="J14" s="24" t="str">
        <f>IF(AND('Mapa de Riesgos'!$Y$60="Muy Alta",'Mapa de Riesgos'!$AA$60="Leve"),CONCATENATE("R9C",'Mapa de Riesgos'!$O$60),"")</f>
        <v/>
      </c>
      <c r="K14" s="25" t="str">
        <f>IF(AND('Mapa de Riesgos'!$Y$61="Muy Alta",'Mapa de Riesgos'!$AA$61="Leve"),CONCATENATE("R9C",'Mapa de Riesgos'!$O$61),"")</f>
        <v/>
      </c>
      <c r="L14" s="25" t="str">
        <f>IF(AND('Mapa de Riesgos'!$Y$62="Muy Alta",'Mapa de Riesgos'!$AA$62="Leve"),CONCATENATE("R9C",'Mapa de Riesgos'!$O$62),"")</f>
        <v/>
      </c>
      <c r="M14" s="25" t="str">
        <f>IF(AND('Mapa de Riesgos'!$Y$63="Muy Alta",'Mapa de Riesgos'!$AA$63="Leve"),CONCATENATE("R9C",'Mapa de Riesgos'!$O$63),"")</f>
        <v/>
      </c>
      <c r="N14" s="25" t="str">
        <f>IF(AND('Mapa de Riesgos'!$Y$64="Muy Alta",'Mapa de Riesgos'!$AA$64="Leve"),CONCATENATE("R9C",'Mapa de Riesgos'!$O$64),"")</f>
        <v/>
      </c>
      <c r="O14" s="26" t="str">
        <f>IF(AND('Mapa de Riesgos'!$Y$65="Muy Alta",'Mapa de Riesgos'!$AA$65="Leve"),CONCATENATE("R9C",'Mapa de Riesgos'!$O$65),"")</f>
        <v/>
      </c>
      <c r="P14" s="24" t="str">
        <f>IF(AND('Mapa de Riesgos'!$Y$60="Muy Alta",'Mapa de Riesgos'!$AA$60="Menor"),CONCATENATE("R9C",'Mapa de Riesgos'!$O$60),"")</f>
        <v/>
      </c>
      <c r="Q14" s="25" t="str">
        <f>IF(AND('Mapa de Riesgos'!$Y$61="Muy Alta",'Mapa de Riesgos'!$AA$61="Menor"),CONCATENATE("R9C",'Mapa de Riesgos'!$O$61),"")</f>
        <v/>
      </c>
      <c r="R14" s="25" t="str">
        <f>IF(AND('Mapa de Riesgos'!$Y$62="Muy Alta",'Mapa de Riesgos'!$AA$62="Menor"),CONCATENATE("R9C",'Mapa de Riesgos'!$O$62),"")</f>
        <v/>
      </c>
      <c r="S14" s="25" t="str">
        <f>IF(AND('Mapa de Riesgos'!$Y$63="Muy Alta",'Mapa de Riesgos'!$AA$63="Menor"),CONCATENATE("R9C",'Mapa de Riesgos'!$O$63),"")</f>
        <v/>
      </c>
      <c r="T14" s="25" t="str">
        <f>IF(AND('Mapa de Riesgos'!$Y$64="Muy Alta",'Mapa de Riesgos'!$AA$64="Menor"),CONCATENATE("R9C",'Mapa de Riesgos'!$O$64),"")</f>
        <v/>
      </c>
      <c r="U14" s="26" t="str">
        <f>IF(AND('Mapa de Riesgos'!$Y$65="Muy Alta",'Mapa de Riesgos'!$AA$65="Menor"),CONCATENATE("R9C",'Mapa de Riesgos'!$O$65),"")</f>
        <v/>
      </c>
      <c r="V14" s="24" t="str">
        <f>IF(AND('Mapa de Riesgos'!$Y$60="Muy Alta",'Mapa de Riesgos'!$AA$60="Moderado"),CONCATENATE("R9C",'Mapa de Riesgos'!$O$60),"")</f>
        <v/>
      </c>
      <c r="W14" s="25" t="str">
        <f>IF(AND('Mapa de Riesgos'!$Y$61="Muy Alta",'Mapa de Riesgos'!$AA$61="Moderado"),CONCATENATE("R9C",'Mapa de Riesgos'!$O$61),"")</f>
        <v/>
      </c>
      <c r="X14" s="25" t="str">
        <f>IF(AND('Mapa de Riesgos'!$Y$62="Muy Alta",'Mapa de Riesgos'!$AA$62="Moderado"),CONCATENATE("R9C",'Mapa de Riesgos'!$O$62),"")</f>
        <v/>
      </c>
      <c r="Y14" s="25" t="str">
        <f>IF(AND('Mapa de Riesgos'!$Y$63="Muy Alta",'Mapa de Riesgos'!$AA$63="Moderado"),CONCATENATE("R9C",'Mapa de Riesgos'!$O$63),"")</f>
        <v/>
      </c>
      <c r="Z14" s="25" t="str">
        <f>IF(AND('Mapa de Riesgos'!$Y$64="Muy Alta",'Mapa de Riesgos'!$AA$64="Moderado"),CONCATENATE("R9C",'Mapa de Riesgos'!$O$64),"")</f>
        <v/>
      </c>
      <c r="AA14" s="26" t="str">
        <f>IF(AND('Mapa de Riesgos'!$Y$65="Muy Alta",'Mapa de Riesgos'!$AA$65="Moderado"),CONCATENATE("R9C",'Mapa de Riesgos'!$O$65),"")</f>
        <v/>
      </c>
      <c r="AB14" s="24" t="str">
        <f>IF(AND('Mapa de Riesgos'!$Y$60="Muy Alta",'Mapa de Riesgos'!$AA$60="Mayor"),CONCATENATE("R9C",'Mapa de Riesgos'!$O$60),"")</f>
        <v/>
      </c>
      <c r="AC14" s="25" t="str">
        <f>IF(AND('Mapa de Riesgos'!$Y$61="Muy Alta",'Mapa de Riesgos'!$AA$61="Mayor"),CONCATENATE("R9C",'Mapa de Riesgos'!$O$61),"")</f>
        <v/>
      </c>
      <c r="AD14" s="25" t="str">
        <f>IF(AND('Mapa de Riesgos'!$Y$62="Muy Alta",'Mapa de Riesgos'!$AA$62="Mayor"),CONCATENATE("R9C",'Mapa de Riesgos'!$O$62),"")</f>
        <v/>
      </c>
      <c r="AE14" s="25" t="str">
        <f>IF(AND('Mapa de Riesgos'!$Y$63="Muy Alta",'Mapa de Riesgos'!$AA$63="Mayor"),CONCATENATE("R9C",'Mapa de Riesgos'!$O$63),"")</f>
        <v/>
      </c>
      <c r="AF14" s="25" t="str">
        <f>IF(AND('Mapa de Riesgos'!$Y$64="Muy Alta",'Mapa de Riesgos'!$AA$64="Mayor"),CONCATENATE("R9C",'Mapa de Riesgos'!$O$64),"")</f>
        <v/>
      </c>
      <c r="AG14" s="26" t="str">
        <f>IF(AND('Mapa de Riesgos'!$Y$65="Muy Alta",'Mapa de Riesgos'!$AA$65="Mayor"),CONCATENATE("R9C",'Mapa de Riesgos'!$O$65),"")</f>
        <v/>
      </c>
      <c r="AH14" s="27" t="str">
        <f>IF(AND('Mapa de Riesgos'!$Y$60="Muy Alta",'Mapa de Riesgos'!$AA$60="Catastrófico"),CONCATENATE("R9C",'Mapa de Riesgos'!$O$60),"")</f>
        <v/>
      </c>
      <c r="AI14" s="28" t="str">
        <f>IF(AND('Mapa de Riesgos'!$Y$61="Muy Alta",'Mapa de Riesgos'!$AA$61="Catastrófico"),CONCATENATE("R9C",'Mapa de Riesgos'!$O$61),"")</f>
        <v/>
      </c>
      <c r="AJ14" s="28" t="str">
        <f>IF(AND('Mapa de Riesgos'!$Y$62="Muy Alta",'Mapa de Riesgos'!$AA$62="Catastrófico"),CONCATENATE("R9C",'Mapa de Riesgos'!$O$62),"")</f>
        <v/>
      </c>
      <c r="AK14" s="28" t="str">
        <f>IF(AND('Mapa de Riesgos'!$Y$63="Muy Alta",'Mapa de Riesgos'!$AA$63="Catastrófico"),CONCATENATE("R9C",'Mapa de Riesgos'!$O$63),"")</f>
        <v/>
      </c>
      <c r="AL14" s="28" t="str">
        <f>IF(AND('Mapa de Riesgos'!$Y$64="Muy Alta",'Mapa de Riesgos'!$AA$64="Catastrófico"),CONCATENATE("R9C",'Mapa de Riesgos'!$O$64),"")</f>
        <v/>
      </c>
      <c r="AM14" s="29" t="str">
        <f>IF(AND('Mapa de Riesgos'!$Y$65="Muy Alta",'Mapa de Riesgos'!$AA$65="Catastrófico"),CONCATENATE("R9C",'Mapa de Riesgos'!$O$65),"")</f>
        <v/>
      </c>
      <c r="AN14" s="55"/>
      <c r="AO14" s="402"/>
      <c r="AP14" s="403"/>
      <c r="AQ14" s="403"/>
      <c r="AR14" s="403"/>
      <c r="AS14" s="403"/>
      <c r="AT14" s="404"/>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row>
    <row r="15" spans="1:91" ht="15.75" customHeight="1" thickBot="1">
      <c r="A15" s="55"/>
      <c r="B15" s="297"/>
      <c r="C15" s="297"/>
      <c r="D15" s="298"/>
      <c r="E15" s="397"/>
      <c r="F15" s="398"/>
      <c r="G15" s="398"/>
      <c r="H15" s="398"/>
      <c r="I15" s="412"/>
      <c r="J15" s="30" t="str">
        <f>IF(AND('Mapa de Riesgos'!$Y$66="Muy Alta",'Mapa de Riesgos'!$AA$66="Leve"),CONCATENATE("R10C",'Mapa de Riesgos'!$O$66),"")</f>
        <v/>
      </c>
      <c r="K15" s="31" t="str">
        <f>IF(AND('Mapa de Riesgos'!$Y$67="Muy Alta",'Mapa de Riesgos'!$AA$67="Leve"),CONCATENATE("R10C",'Mapa de Riesgos'!$O$67),"")</f>
        <v/>
      </c>
      <c r="L15" s="31" t="str">
        <f>IF(AND('Mapa de Riesgos'!$Y$68="Muy Alta",'Mapa de Riesgos'!$AA$68="Leve"),CONCATENATE("R10C",'Mapa de Riesgos'!$O$68),"")</f>
        <v/>
      </c>
      <c r="M15" s="31" t="str">
        <f>IF(AND('Mapa de Riesgos'!$Y$69="Muy Alta",'Mapa de Riesgos'!$AA$69="Leve"),CONCATENATE("R10C",'Mapa de Riesgos'!$O$69),"")</f>
        <v/>
      </c>
      <c r="N15" s="31" t="str">
        <f>IF(AND('Mapa de Riesgos'!$Y$70="Muy Alta",'Mapa de Riesgos'!$AA$70="Leve"),CONCATENATE("R10C",'Mapa de Riesgos'!$O$70),"")</f>
        <v/>
      </c>
      <c r="O15" s="32" t="str">
        <f>IF(AND('Mapa de Riesgos'!$Y$71="Muy Alta",'Mapa de Riesgos'!$AA$71="Leve"),CONCATENATE("R10C",'Mapa de Riesgos'!$O$71),"")</f>
        <v/>
      </c>
      <c r="P15" s="24" t="str">
        <f>IF(AND('Mapa de Riesgos'!$Y$66="Muy Alta",'Mapa de Riesgos'!$AA$66="Menor"),CONCATENATE("R10C",'Mapa de Riesgos'!$O$66),"")</f>
        <v/>
      </c>
      <c r="Q15" s="25" t="str">
        <f>IF(AND('Mapa de Riesgos'!$Y$67="Muy Alta",'Mapa de Riesgos'!$AA$67="Menor"),CONCATENATE("R10C",'Mapa de Riesgos'!$O$67),"")</f>
        <v/>
      </c>
      <c r="R15" s="25" t="str">
        <f>IF(AND('Mapa de Riesgos'!$Y$68="Muy Alta",'Mapa de Riesgos'!$AA$68="Menor"),CONCATENATE("R10C",'Mapa de Riesgos'!$O$68),"")</f>
        <v/>
      </c>
      <c r="S15" s="25" t="str">
        <f>IF(AND('Mapa de Riesgos'!$Y$69="Muy Alta",'Mapa de Riesgos'!$AA$69="Menor"),CONCATENATE("R10C",'Mapa de Riesgos'!$O$69),"")</f>
        <v/>
      </c>
      <c r="T15" s="25" t="str">
        <f>IF(AND('Mapa de Riesgos'!$Y$70="Muy Alta",'Mapa de Riesgos'!$AA$70="Menor"),CONCATENATE("R10C",'Mapa de Riesgos'!$O$70),"")</f>
        <v/>
      </c>
      <c r="U15" s="26" t="str">
        <f>IF(AND('Mapa de Riesgos'!$Y$71="Muy Alta",'Mapa de Riesgos'!$AA$71="Menor"),CONCATENATE("R10C",'Mapa de Riesgos'!$O$71),"")</f>
        <v/>
      </c>
      <c r="V15" s="30" t="str">
        <f>IF(AND('Mapa de Riesgos'!$Y$66="Muy Alta",'Mapa de Riesgos'!$AA$66="Moderado"),CONCATENATE("R10C",'Mapa de Riesgos'!$O$66),"")</f>
        <v/>
      </c>
      <c r="W15" s="31" t="str">
        <f>IF(AND('Mapa de Riesgos'!$Y$67="Muy Alta",'Mapa de Riesgos'!$AA$67="Moderado"),CONCATENATE("R10C",'Mapa de Riesgos'!$O$67),"")</f>
        <v/>
      </c>
      <c r="X15" s="31" t="str">
        <f>IF(AND('Mapa de Riesgos'!$Y$68="Muy Alta",'Mapa de Riesgos'!$AA$68="Moderado"),CONCATENATE("R10C",'Mapa de Riesgos'!$O$68),"")</f>
        <v/>
      </c>
      <c r="Y15" s="31" t="str">
        <f>IF(AND('Mapa de Riesgos'!$Y$69="Muy Alta",'Mapa de Riesgos'!$AA$69="Moderado"),CONCATENATE("R10C",'Mapa de Riesgos'!$O$69),"")</f>
        <v/>
      </c>
      <c r="Z15" s="31" t="str">
        <f>IF(AND('Mapa de Riesgos'!$Y$70="Muy Alta",'Mapa de Riesgos'!$AA$70="Moderado"),CONCATENATE("R10C",'Mapa de Riesgos'!$O$70),"")</f>
        <v/>
      </c>
      <c r="AA15" s="32" t="str">
        <f>IF(AND('Mapa de Riesgos'!$Y$71="Muy Alta",'Mapa de Riesgos'!$AA$71="Moderado"),CONCATENATE("R10C",'Mapa de Riesgos'!$O$71),"")</f>
        <v/>
      </c>
      <c r="AB15" s="24" t="str">
        <f>IF(AND('Mapa de Riesgos'!$Y$66="Muy Alta",'Mapa de Riesgos'!$AA$66="Mayor"),CONCATENATE("R10C",'Mapa de Riesgos'!$O$66),"")</f>
        <v/>
      </c>
      <c r="AC15" s="25" t="str">
        <f>IF(AND('Mapa de Riesgos'!$Y$67="Muy Alta",'Mapa de Riesgos'!$AA$67="Mayor"),CONCATENATE("R10C",'Mapa de Riesgos'!$O$67),"")</f>
        <v/>
      </c>
      <c r="AD15" s="25" t="str">
        <f>IF(AND('Mapa de Riesgos'!$Y$68="Muy Alta",'Mapa de Riesgos'!$AA$68="Mayor"),CONCATENATE("R10C",'Mapa de Riesgos'!$O$68),"")</f>
        <v/>
      </c>
      <c r="AE15" s="25" t="str">
        <f>IF(AND('Mapa de Riesgos'!$Y$69="Muy Alta",'Mapa de Riesgos'!$AA$69="Mayor"),CONCATENATE("R10C",'Mapa de Riesgos'!$O$69),"")</f>
        <v/>
      </c>
      <c r="AF15" s="25" t="str">
        <f>IF(AND('Mapa de Riesgos'!$Y$70="Muy Alta",'Mapa de Riesgos'!$AA$70="Mayor"),CONCATENATE("R10C",'Mapa de Riesgos'!$O$70),"")</f>
        <v/>
      </c>
      <c r="AG15" s="26" t="str">
        <f>IF(AND('Mapa de Riesgos'!$Y$71="Muy Alta",'Mapa de Riesgos'!$AA$71="Mayor"),CONCATENATE("R10C",'Mapa de Riesgos'!$O$71),"")</f>
        <v/>
      </c>
      <c r="AH15" s="33" t="str">
        <f>IF(AND('Mapa de Riesgos'!$Y$66="Muy Alta",'Mapa de Riesgos'!$AA$66="Catastrófico"),CONCATENATE("R10C",'Mapa de Riesgos'!$O$66),"")</f>
        <v/>
      </c>
      <c r="AI15" s="34" t="str">
        <f>IF(AND('Mapa de Riesgos'!$Y$67="Muy Alta",'Mapa de Riesgos'!$AA$67="Catastrófico"),CONCATENATE("R10C",'Mapa de Riesgos'!$O$67),"")</f>
        <v/>
      </c>
      <c r="AJ15" s="34" t="str">
        <f>IF(AND('Mapa de Riesgos'!$Y$68="Muy Alta",'Mapa de Riesgos'!$AA$68="Catastrófico"),CONCATENATE("R10C",'Mapa de Riesgos'!$O$68),"")</f>
        <v/>
      </c>
      <c r="AK15" s="34" t="str">
        <f>IF(AND('Mapa de Riesgos'!$Y$69="Muy Alta",'Mapa de Riesgos'!$AA$69="Catastrófico"),CONCATENATE("R10C",'Mapa de Riesgos'!$O$69),"")</f>
        <v/>
      </c>
      <c r="AL15" s="34" t="str">
        <f>IF(AND('Mapa de Riesgos'!$Y$70="Muy Alta",'Mapa de Riesgos'!$AA$70="Catastrófico"),CONCATENATE("R10C",'Mapa de Riesgos'!$O$70),"")</f>
        <v/>
      </c>
      <c r="AM15" s="35" t="str">
        <f>IF(AND('Mapa de Riesgos'!$Y$71="Muy Alta",'Mapa de Riesgos'!$AA$71="Catastrófico"),CONCATENATE("R10C",'Mapa de Riesgos'!$O$71),"")</f>
        <v/>
      </c>
      <c r="AN15" s="55"/>
      <c r="AO15" s="405"/>
      <c r="AP15" s="406"/>
      <c r="AQ15" s="406"/>
      <c r="AR15" s="406"/>
      <c r="AS15" s="406"/>
      <c r="AT15" s="407"/>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row>
    <row r="16" spans="1:91" ht="15" customHeight="1">
      <c r="A16" s="55"/>
      <c r="B16" s="297"/>
      <c r="C16" s="297"/>
      <c r="D16" s="298"/>
      <c r="E16" s="392" t="s">
        <v>127</v>
      </c>
      <c r="F16" s="393"/>
      <c r="G16" s="393"/>
      <c r="H16" s="393"/>
      <c r="I16" s="393"/>
      <c r="J16" s="36" t="str">
        <f>IF(AND('Mapa de Riesgos'!$Y$12="Alta",'Mapa de Riesgos'!$AA$12="Leve"),CONCATENATE("R1C",'Mapa de Riesgos'!$O$12),"")</f>
        <v/>
      </c>
      <c r="K16" s="37" t="str">
        <f>IF(AND('Mapa de Riesgos'!$Y$13="Alta",'Mapa de Riesgos'!$AA$13="Leve"),CONCATENATE("R1C",'Mapa de Riesgos'!$O$13),"")</f>
        <v/>
      </c>
      <c r="L16" s="37" t="str">
        <f>IF(AND('Mapa de Riesgos'!$Y$14="Alta",'Mapa de Riesgos'!$AA$14="Leve"),CONCATENATE("R1C",'Mapa de Riesgos'!$O$14),"")</f>
        <v/>
      </c>
      <c r="M16" s="37" t="str">
        <f>IF(AND('Mapa de Riesgos'!$Y$15="Alta",'Mapa de Riesgos'!$AA$15="Leve"),CONCATENATE("R1C",'Mapa de Riesgos'!$O$15),"")</f>
        <v/>
      </c>
      <c r="N16" s="37" t="str">
        <f>IF(AND('Mapa de Riesgos'!$Y$16="Alta",'Mapa de Riesgos'!$AA$16="Leve"),CONCATENATE("R1C",'Mapa de Riesgos'!$O$16),"")</f>
        <v/>
      </c>
      <c r="O16" s="38" t="str">
        <f>IF(AND('Mapa de Riesgos'!$Y$17="Alta",'Mapa de Riesgos'!$AA$17="Leve"),CONCATENATE("R1C",'Mapa de Riesgos'!$O$17),"")</f>
        <v/>
      </c>
      <c r="P16" s="36" t="str">
        <f>IF(AND('Mapa de Riesgos'!$Y$12="Alta",'Mapa de Riesgos'!$AA$12="Menor"),CONCATENATE("R1C",'Mapa de Riesgos'!$O$12),"")</f>
        <v/>
      </c>
      <c r="Q16" s="37" t="str">
        <f>IF(AND('Mapa de Riesgos'!$Y$13="Alta",'Mapa de Riesgos'!$AA$13="Menor"),CONCATENATE("R1C",'Mapa de Riesgos'!$O$13),"")</f>
        <v/>
      </c>
      <c r="R16" s="37" t="str">
        <f>IF(AND('Mapa de Riesgos'!$Y$14="Alta",'Mapa de Riesgos'!$AA$14="Menor"),CONCATENATE("R1C",'Mapa de Riesgos'!$O$14),"")</f>
        <v/>
      </c>
      <c r="S16" s="37" t="str">
        <f>IF(AND('Mapa de Riesgos'!$Y$15="Alta",'Mapa de Riesgos'!$AA$15="Menor"),CONCATENATE("R1C",'Mapa de Riesgos'!$O$15),"")</f>
        <v/>
      </c>
      <c r="T16" s="37" t="str">
        <f>IF(AND('Mapa de Riesgos'!$Y$16="Alta",'Mapa de Riesgos'!$AA$16="Menor"),CONCATENATE("R1C",'Mapa de Riesgos'!$O$16),"")</f>
        <v/>
      </c>
      <c r="U16" s="38" t="str">
        <f>IF(AND('Mapa de Riesgos'!$Y$17="Alta",'Mapa de Riesgos'!$AA$17="Menor"),CONCATENATE("R1C",'Mapa de Riesgos'!$O$17),"")</f>
        <v/>
      </c>
      <c r="V16" s="18" t="str">
        <f>IF(AND('Mapa de Riesgos'!$Y$12="Alta",'Mapa de Riesgos'!$AA$12="Moderado"),CONCATENATE("R1C",'Mapa de Riesgos'!$O$12),"")</f>
        <v/>
      </c>
      <c r="W16" s="19" t="str">
        <f>IF(AND('Mapa de Riesgos'!$Y$13="Alta",'Mapa de Riesgos'!$AA$13="Moderado"),CONCATENATE("R1C",'Mapa de Riesgos'!$O$13),"")</f>
        <v/>
      </c>
      <c r="X16" s="19" t="str">
        <f>IF(AND('Mapa de Riesgos'!$Y$14="Alta",'Mapa de Riesgos'!$AA$14="Moderado"),CONCATENATE("R1C",'Mapa de Riesgos'!$O$14),"")</f>
        <v/>
      </c>
      <c r="Y16" s="19" t="str">
        <f>IF(AND('Mapa de Riesgos'!$Y$15="Alta",'Mapa de Riesgos'!$AA$15="Moderado"),CONCATENATE("R1C",'Mapa de Riesgos'!$O$15),"")</f>
        <v/>
      </c>
      <c r="Z16" s="19" t="str">
        <f>IF(AND('Mapa de Riesgos'!$Y$16="Alta",'Mapa de Riesgos'!$AA$16="Moderado"),CONCATENATE("R1C",'Mapa de Riesgos'!$O$16),"")</f>
        <v/>
      </c>
      <c r="AA16" s="20" t="str">
        <f>IF(AND('Mapa de Riesgos'!$Y$17="Alta",'Mapa de Riesgos'!$AA$17="Moderado"),CONCATENATE("R1C",'Mapa de Riesgos'!$O$17),"")</f>
        <v/>
      </c>
      <c r="AB16" s="18" t="str">
        <f>IF(AND('Mapa de Riesgos'!$Y$12="Alta",'Mapa de Riesgos'!$AA$12="Mayor"),CONCATENATE("R1C",'Mapa de Riesgos'!$O$12),"")</f>
        <v/>
      </c>
      <c r="AC16" s="19" t="str">
        <f>IF(AND('Mapa de Riesgos'!$Y$13="Alta",'Mapa de Riesgos'!$AA$13="Mayor"),CONCATENATE("R1C",'Mapa de Riesgos'!$O$13),"")</f>
        <v/>
      </c>
      <c r="AD16" s="19" t="str">
        <f>IF(AND('Mapa de Riesgos'!$Y$14="Alta",'Mapa de Riesgos'!$AA$14="Mayor"),CONCATENATE("R1C",'Mapa de Riesgos'!$O$14),"")</f>
        <v/>
      </c>
      <c r="AE16" s="19" t="str">
        <f>IF(AND('Mapa de Riesgos'!$Y$15="Alta",'Mapa de Riesgos'!$AA$15="Mayor"),CONCATENATE("R1C",'Mapa de Riesgos'!$O$15),"")</f>
        <v/>
      </c>
      <c r="AF16" s="19" t="str">
        <f>IF(AND('Mapa de Riesgos'!$Y$16="Alta",'Mapa de Riesgos'!$AA$16="Mayor"),CONCATENATE("R1C",'Mapa de Riesgos'!$O$16),"")</f>
        <v/>
      </c>
      <c r="AG16" s="20" t="str">
        <f>IF(AND('Mapa de Riesgos'!$Y$17="Alta",'Mapa de Riesgos'!$AA$17="Mayor"),CONCATENATE("R1C",'Mapa de Riesgos'!$O$17),"")</f>
        <v/>
      </c>
      <c r="AH16" s="21" t="str">
        <f>IF(AND('Mapa de Riesgos'!$Y$12="Alta",'Mapa de Riesgos'!$AA$12="Catastrófico"),CONCATENATE("R1C",'Mapa de Riesgos'!$O$12),"")</f>
        <v/>
      </c>
      <c r="AI16" s="22" t="str">
        <f>IF(AND('Mapa de Riesgos'!$Y$13="Alta",'Mapa de Riesgos'!$AA$13="Catastrófico"),CONCATENATE("R1C",'Mapa de Riesgos'!$O$13),"")</f>
        <v/>
      </c>
      <c r="AJ16" s="22" t="str">
        <f>IF(AND('Mapa de Riesgos'!$Y$14="Alta",'Mapa de Riesgos'!$AA$14="Catastrófico"),CONCATENATE("R1C",'Mapa de Riesgos'!$O$14),"")</f>
        <v/>
      </c>
      <c r="AK16" s="22" t="str">
        <f>IF(AND('Mapa de Riesgos'!$Y$15="Alta",'Mapa de Riesgos'!$AA$15="Catastrófico"),CONCATENATE("R1C",'Mapa de Riesgos'!$O$15),"")</f>
        <v/>
      </c>
      <c r="AL16" s="22" t="str">
        <f>IF(AND('Mapa de Riesgos'!$Y$16="Alta",'Mapa de Riesgos'!$AA$16="Catastrófico"),CONCATENATE("R1C",'Mapa de Riesgos'!$O$16),"")</f>
        <v/>
      </c>
      <c r="AM16" s="23" t="str">
        <f>IF(AND('Mapa de Riesgos'!$Y$17="Alta",'Mapa de Riesgos'!$AA$17="Catastrófico"),CONCATENATE("R1C",'Mapa de Riesgos'!$O$17),"")</f>
        <v/>
      </c>
      <c r="AN16" s="55"/>
      <c r="AO16" s="383" t="s">
        <v>128</v>
      </c>
      <c r="AP16" s="384"/>
      <c r="AQ16" s="384"/>
      <c r="AR16" s="384"/>
      <c r="AS16" s="384"/>
      <c r="AT16" s="38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row>
    <row r="17" spans="1:76" ht="15" customHeight="1">
      <c r="A17" s="55"/>
      <c r="B17" s="297"/>
      <c r="C17" s="297"/>
      <c r="D17" s="298"/>
      <c r="E17" s="394"/>
      <c r="F17" s="395"/>
      <c r="G17" s="395"/>
      <c r="H17" s="395"/>
      <c r="I17" s="395"/>
      <c r="J17" s="39" t="str">
        <f>IF(AND('Mapa de Riesgos'!$Y$18="Alta",'Mapa de Riesgos'!$AA$18="Leve"),CONCATENATE("R2C",'Mapa de Riesgos'!$O$18),"")</f>
        <v/>
      </c>
      <c r="K17" s="40" t="str">
        <f>IF(AND('Mapa de Riesgos'!$Y$19="Alta",'Mapa de Riesgos'!$AA$19="Leve"),CONCATENATE("R2C",'Mapa de Riesgos'!$O$19),"")</f>
        <v/>
      </c>
      <c r="L17" s="40" t="str">
        <f>IF(AND('Mapa de Riesgos'!$Y$20="Alta",'Mapa de Riesgos'!$AA$20="Leve"),CONCATENATE("R2C",'Mapa de Riesgos'!$O$20),"")</f>
        <v/>
      </c>
      <c r="M17" s="40" t="str">
        <f>IF(AND('Mapa de Riesgos'!$Y$21="Alta",'Mapa de Riesgos'!$AA$21="Leve"),CONCATENATE("R2C",'Mapa de Riesgos'!$O$21),"")</f>
        <v/>
      </c>
      <c r="N17" s="40" t="str">
        <f>IF(AND('Mapa de Riesgos'!$Y$22="Alta",'Mapa de Riesgos'!$AA$22="Leve"),CONCATENATE("R2C",'Mapa de Riesgos'!$O$22),"")</f>
        <v/>
      </c>
      <c r="O17" s="41" t="str">
        <f>IF(AND('Mapa de Riesgos'!$Y$23="Alta",'Mapa de Riesgos'!$AA$23="Leve"),CONCATENATE("R2C",'Mapa de Riesgos'!$O$23),"")</f>
        <v/>
      </c>
      <c r="P17" s="39" t="str">
        <f>IF(AND('Mapa de Riesgos'!$Y$18="Alta",'Mapa de Riesgos'!$AA$18="Menor"),CONCATENATE("R2C",'Mapa de Riesgos'!$O$18),"")</f>
        <v/>
      </c>
      <c r="Q17" s="40" t="str">
        <f>IF(AND('Mapa de Riesgos'!$Y$19="Alta",'Mapa de Riesgos'!$AA$19="Menor"),CONCATENATE("R2C",'Mapa de Riesgos'!$O$19),"")</f>
        <v/>
      </c>
      <c r="R17" s="40" t="str">
        <f>IF(AND('Mapa de Riesgos'!$Y$20="Alta",'Mapa de Riesgos'!$AA$20="Menor"),CONCATENATE("R2C",'Mapa de Riesgos'!$O$20),"")</f>
        <v/>
      </c>
      <c r="S17" s="40" t="str">
        <f>IF(AND('Mapa de Riesgos'!$Y$21="Alta",'Mapa de Riesgos'!$AA$21="Menor"),CONCATENATE("R2C",'Mapa de Riesgos'!$O$21),"")</f>
        <v/>
      </c>
      <c r="T17" s="40" t="str">
        <f>IF(AND('Mapa de Riesgos'!$Y$22="Alta",'Mapa de Riesgos'!$AA$22="Menor"),CONCATENATE("R2C",'Mapa de Riesgos'!$O$22),"")</f>
        <v/>
      </c>
      <c r="U17" s="41" t="str">
        <f>IF(AND('Mapa de Riesgos'!$Y$23="Alta",'Mapa de Riesgos'!$AA$23="Menor"),CONCATENATE("R2C",'Mapa de Riesgos'!$O$23),"")</f>
        <v/>
      </c>
      <c r="V17" s="24" t="str">
        <f>IF(AND('Mapa de Riesgos'!$Y$18="Alta",'Mapa de Riesgos'!$AA$18="Moderado"),CONCATENATE("R2C",'Mapa de Riesgos'!$O$18),"")</f>
        <v/>
      </c>
      <c r="W17" s="25" t="str">
        <f>IF(AND('Mapa de Riesgos'!$Y$19="Alta",'Mapa de Riesgos'!$AA$19="Moderado"),CONCATENATE("R2C",'Mapa de Riesgos'!$O$19),"")</f>
        <v/>
      </c>
      <c r="X17" s="25" t="str">
        <f>IF(AND('Mapa de Riesgos'!$Y$20="Alta",'Mapa de Riesgos'!$AA$20="Moderado"),CONCATENATE("R2C",'Mapa de Riesgos'!$O$20),"")</f>
        <v/>
      </c>
      <c r="Y17" s="25" t="str">
        <f>IF(AND('Mapa de Riesgos'!$Y$21="Alta",'Mapa de Riesgos'!$AA$21="Moderado"),CONCATENATE("R2C",'Mapa de Riesgos'!$O$21),"")</f>
        <v/>
      </c>
      <c r="Z17" s="25" t="str">
        <f>IF(AND('Mapa de Riesgos'!$Y$22="Alta",'Mapa de Riesgos'!$AA$22="Moderado"),CONCATENATE("R2C",'Mapa de Riesgos'!$O$22),"")</f>
        <v/>
      </c>
      <c r="AA17" s="26" t="str">
        <f>IF(AND('Mapa de Riesgos'!$Y$23="Alta",'Mapa de Riesgos'!$AA$23="Moderado"),CONCATENATE("R2C",'Mapa de Riesgos'!$O$23),"")</f>
        <v/>
      </c>
      <c r="AB17" s="24" t="str">
        <f>IF(AND('Mapa de Riesgos'!$Y$18="Alta",'Mapa de Riesgos'!$AA$18="Mayor"),CONCATENATE("R2C",'Mapa de Riesgos'!$O$18),"")</f>
        <v/>
      </c>
      <c r="AC17" s="25" t="str">
        <f>IF(AND('Mapa de Riesgos'!$Y$19="Alta",'Mapa de Riesgos'!$AA$19="Mayor"),CONCATENATE("R2C",'Mapa de Riesgos'!$O$19),"")</f>
        <v/>
      </c>
      <c r="AD17" s="25" t="str">
        <f>IF(AND('Mapa de Riesgos'!$Y$20="Alta",'Mapa de Riesgos'!$AA$20="Mayor"),CONCATENATE("R2C",'Mapa de Riesgos'!$O$20),"")</f>
        <v/>
      </c>
      <c r="AE17" s="25" t="str">
        <f>IF(AND('Mapa de Riesgos'!$Y$21="Alta",'Mapa de Riesgos'!$AA$21="Mayor"),CONCATENATE("R2C",'Mapa de Riesgos'!$O$21),"")</f>
        <v/>
      </c>
      <c r="AF17" s="25" t="str">
        <f>IF(AND('Mapa de Riesgos'!$Y$22="Alta",'Mapa de Riesgos'!$AA$22="Mayor"),CONCATENATE("R2C",'Mapa de Riesgos'!$O$22),"")</f>
        <v/>
      </c>
      <c r="AG17" s="26" t="str">
        <f>IF(AND('Mapa de Riesgos'!$Y$23="Alta",'Mapa de Riesgos'!$AA$23="Mayor"),CONCATENATE("R2C",'Mapa de Riesgos'!$O$23),"")</f>
        <v/>
      </c>
      <c r="AH17" s="27" t="str">
        <f>IF(AND('Mapa de Riesgos'!$Y$18="Alta",'Mapa de Riesgos'!$AA$18="Catastrófico"),CONCATENATE("R2C",'Mapa de Riesgos'!$O$18),"")</f>
        <v/>
      </c>
      <c r="AI17" s="28" t="str">
        <f>IF(AND('Mapa de Riesgos'!$Y$19="Alta",'Mapa de Riesgos'!$AA$19="Catastrófico"),CONCATENATE("R2C",'Mapa de Riesgos'!$O$19),"")</f>
        <v/>
      </c>
      <c r="AJ17" s="28" t="str">
        <f>IF(AND('Mapa de Riesgos'!$Y$20="Alta",'Mapa de Riesgos'!$AA$20="Catastrófico"),CONCATENATE("R2C",'Mapa de Riesgos'!$O$20),"")</f>
        <v/>
      </c>
      <c r="AK17" s="28" t="str">
        <f>IF(AND('Mapa de Riesgos'!$Y$21="Alta",'Mapa de Riesgos'!$AA$21="Catastrófico"),CONCATENATE("R2C",'Mapa de Riesgos'!$O$21),"")</f>
        <v/>
      </c>
      <c r="AL17" s="28" t="str">
        <f>IF(AND('Mapa de Riesgos'!$Y$22="Alta",'Mapa de Riesgos'!$AA$22="Catastrófico"),CONCATENATE("R2C",'Mapa de Riesgos'!$O$22),"")</f>
        <v/>
      </c>
      <c r="AM17" s="29" t="str">
        <f>IF(AND('Mapa de Riesgos'!$Y$23="Alta",'Mapa de Riesgos'!$AA$23="Catastrófico"),CONCATENATE("R2C",'Mapa de Riesgos'!$O$23),"")</f>
        <v/>
      </c>
      <c r="AN17" s="55"/>
      <c r="AO17" s="386"/>
      <c r="AP17" s="387"/>
      <c r="AQ17" s="387"/>
      <c r="AR17" s="387"/>
      <c r="AS17" s="387"/>
      <c r="AT17" s="388"/>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row>
    <row r="18" spans="1:76" ht="15" customHeight="1">
      <c r="A18" s="55"/>
      <c r="B18" s="297"/>
      <c r="C18" s="297"/>
      <c r="D18" s="298"/>
      <c r="E18" s="396"/>
      <c r="F18" s="395"/>
      <c r="G18" s="395"/>
      <c r="H18" s="395"/>
      <c r="I18" s="395"/>
      <c r="J18" s="39" t="str">
        <f>IF(AND('Mapa de Riesgos'!$Y$24="Alta",'Mapa de Riesgos'!$AA$24="Leve"),CONCATENATE("R3C",'Mapa de Riesgos'!$O$24),"")</f>
        <v/>
      </c>
      <c r="K18" s="40" t="str">
        <f>IF(AND('Mapa de Riesgos'!$Y$25="Alta",'Mapa de Riesgos'!$AA$25="Leve"),CONCATENATE("R3C",'Mapa de Riesgos'!$O$25),"")</f>
        <v/>
      </c>
      <c r="L18" s="40" t="str">
        <f>IF(AND('Mapa de Riesgos'!$Y$26="Alta",'Mapa de Riesgos'!$AA$26="Leve"),CONCATENATE("R3C",'Mapa de Riesgos'!$O$26),"")</f>
        <v/>
      </c>
      <c r="M18" s="40" t="str">
        <f>IF(AND('Mapa de Riesgos'!$Y$27="Alta",'Mapa de Riesgos'!$AA$27="Leve"),CONCATENATE("R3C",'Mapa de Riesgos'!$O$27),"")</f>
        <v/>
      </c>
      <c r="N18" s="40" t="str">
        <f>IF(AND('Mapa de Riesgos'!$Y$28="Alta",'Mapa de Riesgos'!$AA$28="Leve"),CONCATENATE("R3C",'Mapa de Riesgos'!$O$28),"")</f>
        <v/>
      </c>
      <c r="O18" s="41" t="str">
        <f>IF(AND('Mapa de Riesgos'!$Y$29="Alta",'Mapa de Riesgos'!$AA$29="Leve"),CONCATENATE("R3C",'Mapa de Riesgos'!$O$29),"")</f>
        <v/>
      </c>
      <c r="P18" s="39" t="str">
        <f>IF(AND('Mapa de Riesgos'!$Y$24="Alta",'Mapa de Riesgos'!$AA$24="Menor"),CONCATENATE("R3C",'Mapa de Riesgos'!$O$24),"")</f>
        <v/>
      </c>
      <c r="Q18" s="40" t="str">
        <f>IF(AND('Mapa de Riesgos'!$Y$25="Alta",'Mapa de Riesgos'!$AA$25="Menor"),CONCATENATE("R3C",'Mapa de Riesgos'!$O$25),"")</f>
        <v/>
      </c>
      <c r="R18" s="40" t="str">
        <f>IF(AND('Mapa de Riesgos'!$Y$26="Alta",'Mapa de Riesgos'!$AA$26="Menor"),CONCATENATE("R3C",'Mapa de Riesgos'!$O$26),"")</f>
        <v/>
      </c>
      <c r="S18" s="40" t="str">
        <f>IF(AND('Mapa de Riesgos'!$Y$27="Alta",'Mapa de Riesgos'!$AA$27="Menor"),CONCATENATE("R3C",'Mapa de Riesgos'!$O$27),"")</f>
        <v/>
      </c>
      <c r="T18" s="40" t="str">
        <f>IF(AND('Mapa de Riesgos'!$Y$28="Alta",'Mapa de Riesgos'!$AA$28="Menor"),CONCATENATE("R3C",'Mapa de Riesgos'!$O$28),"")</f>
        <v/>
      </c>
      <c r="U18" s="41" t="str">
        <f>IF(AND('Mapa de Riesgos'!$Y$29="Alta",'Mapa de Riesgos'!$AA$29="Menor"),CONCATENATE("R3C",'Mapa de Riesgos'!$O$29),"")</f>
        <v/>
      </c>
      <c r="V18" s="24" t="str">
        <f>IF(AND('Mapa de Riesgos'!$Y$24="Alta",'Mapa de Riesgos'!$AA$24="Moderado"),CONCATENATE("R3C",'Mapa de Riesgos'!$O$24),"")</f>
        <v/>
      </c>
      <c r="W18" s="25" t="str">
        <f>IF(AND('Mapa de Riesgos'!$Y$25="Alta",'Mapa de Riesgos'!$AA$25="Moderado"),CONCATENATE("R3C",'Mapa de Riesgos'!$O$25),"")</f>
        <v/>
      </c>
      <c r="X18" s="25" t="str">
        <f>IF(AND('Mapa de Riesgos'!$Y$26="Alta",'Mapa de Riesgos'!$AA$26="Moderado"),CONCATENATE("R3C",'Mapa de Riesgos'!$O$26),"")</f>
        <v/>
      </c>
      <c r="Y18" s="25" t="str">
        <f>IF(AND('Mapa de Riesgos'!$Y$27="Alta",'Mapa de Riesgos'!$AA$27="Moderado"),CONCATENATE("R3C",'Mapa de Riesgos'!$O$27),"")</f>
        <v/>
      </c>
      <c r="Z18" s="25" t="str">
        <f>IF(AND('Mapa de Riesgos'!$Y$28="Alta",'Mapa de Riesgos'!$AA$28="Moderado"),CONCATENATE("R3C",'Mapa de Riesgos'!$O$28),"")</f>
        <v/>
      </c>
      <c r="AA18" s="26" t="str">
        <f>IF(AND('Mapa de Riesgos'!$Y$29="Alta",'Mapa de Riesgos'!$AA$29="Moderado"),CONCATENATE("R3C",'Mapa de Riesgos'!$O$29),"")</f>
        <v/>
      </c>
      <c r="AB18" s="24" t="str">
        <f>IF(AND('Mapa de Riesgos'!$Y$24="Alta",'Mapa de Riesgos'!$AA$24="Mayor"),CONCATENATE("R3C",'Mapa de Riesgos'!$O$24),"")</f>
        <v/>
      </c>
      <c r="AC18" s="25" t="str">
        <f>IF(AND('Mapa de Riesgos'!$Y$25="Alta",'Mapa de Riesgos'!$AA$25="Mayor"),CONCATENATE("R3C",'Mapa de Riesgos'!$O$25),"")</f>
        <v/>
      </c>
      <c r="AD18" s="25" t="str">
        <f>IF(AND('Mapa de Riesgos'!$Y$26="Alta",'Mapa de Riesgos'!$AA$26="Mayor"),CONCATENATE("R3C",'Mapa de Riesgos'!$O$26),"")</f>
        <v/>
      </c>
      <c r="AE18" s="25" t="str">
        <f>IF(AND('Mapa de Riesgos'!$Y$27="Alta",'Mapa de Riesgos'!$AA$27="Mayor"),CONCATENATE("R3C",'Mapa de Riesgos'!$O$27),"")</f>
        <v/>
      </c>
      <c r="AF18" s="25" t="str">
        <f>IF(AND('Mapa de Riesgos'!$Y$28="Alta",'Mapa de Riesgos'!$AA$28="Mayor"),CONCATENATE("R3C",'Mapa de Riesgos'!$O$28),"")</f>
        <v/>
      </c>
      <c r="AG18" s="26" t="str">
        <f>IF(AND('Mapa de Riesgos'!$Y$29="Alta",'Mapa de Riesgos'!$AA$29="Mayor"),CONCATENATE("R3C",'Mapa de Riesgos'!$O$29),"")</f>
        <v/>
      </c>
      <c r="AH18" s="27" t="str">
        <f>IF(AND('Mapa de Riesgos'!$Y$24="Alta",'Mapa de Riesgos'!$AA$24="Catastrófico"),CONCATENATE("R3C",'Mapa de Riesgos'!$O$24),"")</f>
        <v/>
      </c>
      <c r="AI18" s="28" t="str">
        <f>IF(AND('Mapa de Riesgos'!$Y$25="Alta",'Mapa de Riesgos'!$AA$25="Catastrófico"),CONCATENATE("R3C",'Mapa de Riesgos'!$O$25),"")</f>
        <v/>
      </c>
      <c r="AJ18" s="28" t="str">
        <f>IF(AND('Mapa de Riesgos'!$Y$26="Alta",'Mapa de Riesgos'!$AA$26="Catastrófico"),CONCATENATE("R3C",'Mapa de Riesgos'!$O$26),"")</f>
        <v/>
      </c>
      <c r="AK18" s="28" t="str">
        <f>IF(AND('Mapa de Riesgos'!$Y$27="Alta",'Mapa de Riesgos'!$AA$27="Catastrófico"),CONCATENATE("R3C",'Mapa de Riesgos'!$O$27),"")</f>
        <v/>
      </c>
      <c r="AL18" s="28" t="str">
        <f>IF(AND('Mapa de Riesgos'!$Y$28="Alta",'Mapa de Riesgos'!$AA$28="Catastrófico"),CONCATENATE("R3C",'Mapa de Riesgos'!$O$28),"")</f>
        <v/>
      </c>
      <c r="AM18" s="29" t="str">
        <f>IF(AND('Mapa de Riesgos'!$Y$29="Alta",'Mapa de Riesgos'!$AA$29="Catastrófico"),CONCATENATE("R3C",'Mapa de Riesgos'!$O$29),"")</f>
        <v/>
      </c>
      <c r="AN18" s="55"/>
      <c r="AO18" s="386"/>
      <c r="AP18" s="387"/>
      <c r="AQ18" s="387"/>
      <c r="AR18" s="387"/>
      <c r="AS18" s="387"/>
      <c r="AT18" s="388"/>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row>
    <row r="19" spans="1:76" ht="15" customHeight="1">
      <c r="A19" s="55"/>
      <c r="B19" s="297"/>
      <c r="C19" s="297"/>
      <c r="D19" s="298"/>
      <c r="E19" s="396"/>
      <c r="F19" s="395"/>
      <c r="G19" s="395"/>
      <c r="H19" s="395"/>
      <c r="I19" s="395"/>
      <c r="J19" s="39" t="str">
        <f>IF(AND('Mapa de Riesgos'!$Y$30="Alta",'Mapa de Riesgos'!$AA$30="Leve"),CONCATENATE("R4C",'Mapa de Riesgos'!$O$30),"")</f>
        <v/>
      </c>
      <c r="K19" s="40" t="str">
        <f>IF(AND('Mapa de Riesgos'!$Y$31="Alta",'Mapa de Riesgos'!$AA$31="Leve"),CONCATENATE("R4C",'Mapa de Riesgos'!$O$31),"")</f>
        <v/>
      </c>
      <c r="L19" s="40" t="str">
        <f>IF(AND('Mapa de Riesgos'!$Y$32="Alta",'Mapa de Riesgos'!$AA$32="Leve"),CONCATENATE("R4C",'Mapa de Riesgos'!$O$32),"")</f>
        <v/>
      </c>
      <c r="M19" s="40" t="str">
        <f>IF(AND('Mapa de Riesgos'!$Y$33="Alta",'Mapa de Riesgos'!$AA$33="Leve"),CONCATENATE("R4C",'Mapa de Riesgos'!$O$33),"")</f>
        <v/>
      </c>
      <c r="N19" s="40" t="str">
        <f>IF(AND('Mapa de Riesgos'!$Y$34="Alta",'Mapa de Riesgos'!$AA$34="Leve"),CONCATENATE("R4C",'Mapa de Riesgos'!$O$34),"")</f>
        <v/>
      </c>
      <c r="O19" s="41" t="str">
        <f>IF(AND('Mapa de Riesgos'!$Y$35="Alta",'Mapa de Riesgos'!$AA$35="Leve"),CONCATENATE("R4C",'Mapa de Riesgos'!$O$35),"")</f>
        <v/>
      </c>
      <c r="P19" s="39" t="str">
        <f>IF(AND('Mapa de Riesgos'!$Y$30="Alta",'Mapa de Riesgos'!$AA$30="Menor"),CONCATENATE("R4C",'Mapa de Riesgos'!$O$30),"")</f>
        <v/>
      </c>
      <c r="Q19" s="40" t="str">
        <f>IF(AND('Mapa de Riesgos'!$Y$31="Alta",'Mapa de Riesgos'!$AA$31="Menor"),CONCATENATE("R4C",'Mapa de Riesgos'!$O$31),"")</f>
        <v/>
      </c>
      <c r="R19" s="40" t="str">
        <f>IF(AND('Mapa de Riesgos'!$Y$32="Alta",'Mapa de Riesgos'!$AA$32="Menor"),CONCATENATE("R4C",'Mapa de Riesgos'!$O$32),"")</f>
        <v/>
      </c>
      <c r="S19" s="40" t="str">
        <f>IF(AND('Mapa de Riesgos'!$Y$33="Alta",'Mapa de Riesgos'!$AA$33="Menor"),CONCATENATE("R4C",'Mapa de Riesgos'!$O$33),"")</f>
        <v/>
      </c>
      <c r="T19" s="40" t="str">
        <f>IF(AND('Mapa de Riesgos'!$Y$34="Alta",'Mapa de Riesgos'!$AA$34="Menor"),CONCATENATE("R4C",'Mapa de Riesgos'!$O$34),"")</f>
        <v/>
      </c>
      <c r="U19" s="41" t="str">
        <f>IF(AND('Mapa de Riesgos'!$Y$35="Alta",'Mapa de Riesgos'!$AA$35="Menor"),CONCATENATE("R4C",'Mapa de Riesgos'!$O$35),"")</f>
        <v/>
      </c>
      <c r="V19" s="24" t="str">
        <f>IF(AND('Mapa de Riesgos'!$Y$30="Alta",'Mapa de Riesgos'!$AA$30="Moderado"),CONCATENATE("R4C",'Mapa de Riesgos'!$O$30),"")</f>
        <v/>
      </c>
      <c r="W19" s="25" t="str">
        <f>IF(AND('Mapa de Riesgos'!$Y$31="Alta",'Mapa de Riesgos'!$AA$31="Moderado"),CONCATENATE("R4C",'Mapa de Riesgos'!$O$31),"")</f>
        <v/>
      </c>
      <c r="X19" s="25" t="str">
        <f>IF(AND('Mapa de Riesgos'!$Y$32="Alta",'Mapa de Riesgos'!$AA$32="Moderado"),CONCATENATE("R4C",'Mapa de Riesgos'!$O$32),"")</f>
        <v/>
      </c>
      <c r="Y19" s="25" t="str">
        <f>IF(AND('Mapa de Riesgos'!$Y$33="Alta",'Mapa de Riesgos'!$AA$33="Moderado"),CONCATENATE("R4C",'Mapa de Riesgos'!$O$33),"")</f>
        <v/>
      </c>
      <c r="Z19" s="25" t="str">
        <f>IF(AND('Mapa de Riesgos'!$Y$34="Alta",'Mapa de Riesgos'!$AA$34="Moderado"),CONCATENATE("R4C",'Mapa de Riesgos'!$O$34),"")</f>
        <v/>
      </c>
      <c r="AA19" s="26" t="str">
        <f>IF(AND('Mapa de Riesgos'!$Y$35="Alta",'Mapa de Riesgos'!$AA$35="Moderado"),CONCATENATE("R4C",'Mapa de Riesgos'!$O$35),"")</f>
        <v/>
      </c>
      <c r="AB19" s="24" t="str">
        <f>IF(AND('Mapa de Riesgos'!$Y$30="Alta",'Mapa de Riesgos'!$AA$30="Mayor"),CONCATENATE("R4C",'Mapa de Riesgos'!$O$30),"")</f>
        <v/>
      </c>
      <c r="AC19" s="25" t="str">
        <f>IF(AND('Mapa de Riesgos'!$Y$31="Alta",'Mapa de Riesgos'!$AA$31="Mayor"),CONCATENATE("R4C",'Mapa de Riesgos'!$O$31),"")</f>
        <v/>
      </c>
      <c r="AD19" s="25" t="str">
        <f>IF(AND('Mapa de Riesgos'!$Y$32="Alta",'Mapa de Riesgos'!$AA$32="Mayor"),CONCATENATE("R4C",'Mapa de Riesgos'!$O$32),"")</f>
        <v/>
      </c>
      <c r="AE19" s="25" t="str">
        <f>IF(AND('Mapa de Riesgos'!$Y$33="Alta",'Mapa de Riesgos'!$AA$33="Mayor"),CONCATENATE("R4C",'Mapa de Riesgos'!$O$33),"")</f>
        <v/>
      </c>
      <c r="AF19" s="25" t="str">
        <f>IF(AND('Mapa de Riesgos'!$Y$34="Alta",'Mapa de Riesgos'!$AA$34="Mayor"),CONCATENATE("R4C",'Mapa de Riesgos'!$O$34),"")</f>
        <v/>
      </c>
      <c r="AG19" s="26" t="str">
        <f>IF(AND('Mapa de Riesgos'!$Y$35="Alta",'Mapa de Riesgos'!$AA$35="Mayor"),CONCATENATE("R4C",'Mapa de Riesgos'!$O$35),"")</f>
        <v/>
      </c>
      <c r="AH19" s="27" t="str">
        <f>IF(AND('Mapa de Riesgos'!$Y$30="Alta",'Mapa de Riesgos'!$AA$30="Catastrófico"),CONCATENATE("R4C",'Mapa de Riesgos'!$O$30),"")</f>
        <v/>
      </c>
      <c r="AI19" s="28" t="str">
        <f>IF(AND('Mapa de Riesgos'!$Y$31="Alta",'Mapa de Riesgos'!$AA$31="Catastrófico"),CONCATENATE("R4C",'Mapa de Riesgos'!$O$31),"")</f>
        <v/>
      </c>
      <c r="AJ19" s="28" t="str">
        <f>IF(AND('Mapa de Riesgos'!$Y$32="Alta",'Mapa de Riesgos'!$AA$32="Catastrófico"),CONCATENATE("R4C",'Mapa de Riesgos'!$O$32),"")</f>
        <v/>
      </c>
      <c r="AK19" s="28" t="str">
        <f>IF(AND('Mapa de Riesgos'!$Y$33="Alta",'Mapa de Riesgos'!$AA$33="Catastrófico"),CONCATENATE("R4C",'Mapa de Riesgos'!$O$33),"")</f>
        <v/>
      </c>
      <c r="AL19" s="28" t="str">
        <f>IF(AND('Mapa de Riesgos'!$Y$34="Alta",'Mapa de Riesgos'!$AA$34="Catastrófico"),CONCATENATE("R4C",'Mapa de Riesgos'!$O$34),"")</f>
        <v/>
      </c>
      <c r="AM19" s="29" t="str">
        <f>IF(AND('Mapa de Riesgos'!$Y$35="Alta",'Mapa de Riesgos'!$AA$35="Catastrófico"),CONCATENATE("R4C",'Mapa de Riesgos'!$O$35),"")</f>
        <v/>
      </c>
      <c r="AN19" s="55"/>
      <c r="AO19" s="386"/>
      <c r="AP19" s="387"/>
      <c r="AQ19" s="387"/>
      <c r="AR19" s="387"/>
      <c r="AS19" s="387"/>
      <c r="AT19" s="388"/>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row>
    <row r="20" spans="1:76" ht="15" customHeight="1">
      <c r="A20" s="55"/>
      <c r="B20" s="297"/>
      <c r="C20" s="297"/>
      <c r="D20" s="298"/>
      <c r="E20" s="396"/>
      <c r="F20" s="395"/>
      <c r="G20" s="395"/>
      <c r="H20" s="395"/>
      <c r="I20" s="395"/>
      <c r="J20" s="39" t="str">
        <f>IF(AND('Mapa de Riesgos'!$Y$36="Alta",'Mapa de Riesgos'!$AA$36="Leve"),CONCATENATE("R5C",'Mapa de Riesgos'!$O$36),"")</f>
        <v/>
      </c>
      <c r="K20" s="40" t="str">
        <f>IF(AND('Mapa de Riesgos'!$Y$37="Alta",'Mapa de Riesgos'!$AA$37="Leve"),CONCATENATE("R5C",'Mapa de Riesgos'!$O$37),"")</f>
        <v/>
      </c>
      <c r="L20" s="40" t="str">
        <f>IF(AND('Mapa de Riesgos'!$Y$38="Alta",'Mapa de Riesgos'!$AA$38="Leve"),CONCATENATE("R5C",'Mapa de Riesgos'!$O$38),"")</f>
        <v/>
      </c>
      <c r="M20" s="40" t="str">
        <f>IF(AND('Mapa de Riesgos'!$Y$39="Alta",'Mapa de Riesgos'!$AA$39="Leve"),CONCATENATE("R5C",'Mapa de Riesgos'!$O$39),"")</f>
        <v/>
      </c>
      <c r="N20" s="40" t="str">
        <f>IF(AND('Mapa de Riesgos'!$Y$40="Alta",'Mapa de Riesgos'!$AA$40="Leve"),CONCATENATE("R5C",'Mapa de Riesgos'!$O$40),"")</f>
        <v/>
      </c>
      <c r="O20" s="41" t="str">
        <f>IF(AND('Mapa de Riesgos'!$Y$41="Alta",'Mapa de Riesgos'!$AA$41="Leve"),CONCATENATE("R5C",'Mapa de Riesgos'!$O$41),"")</f>
        <v/>
      </c>
      <c r="P20" s="39" t="str">
        <f>IF(AND('Mapa de Riesgos'!$Y$36="Alta",'Mapa de Riesgos'!$AA$36="Menor"),CONCATENATE("R5C",'Mapa de Riesgos'!$O$36),"")</f>
        <v/>
      </c>
      <c r="Q20" s="40" t="str">
        <f>IF(AND('Mapa de Riesgos'!$Y$37="Alta",'Mapa de Riesgos'!$AA$37="Menor"),CONCATENATE("R5C",'Mapa de Riesgos'!$O$37),"")</f>
        <v/>
      </c>
      <c r="R20" s="40" t="str">
        <f>IF(AND('Mapa de Riesgos'!$Y$38="Alta",'Mapa de Riesgos'!$AA$38="Menor"),CONCATENATE("R5C",'Mapa de Riesgos'!$O$38),"")</f>
        <v/>
      </c>
      <c r="S20" s="40" t="str">
        <f>IF(AND('Mapa de Riesgos'!$Y$39="Alta",'Mapa de Riesgos'!$AA$39="Menor"),CONCATENATE("R5C",'Mapa de Riesgos'!$O$39),"")</f>
        <v/>
      </c>
      <c r="T20" s="40" t="str">
        <f>IF(AND('Mapa de Riesgos'!$Y$40="Alta",'Mapa de Riesgos'!$AA$40="Menor"),CONCATENATE("R5C",'Mapa de Riesgos'!$O$40),"")</f>
        <v/>
      </c>
      <c r="U20" s="41" t="str">
        <f>IF(AND('Mapa de Riesgos'!$Y$41="Alta",'Mapa de Riesgos'!$AA$41="Menor"),CONCATENATE("R5C",'Mapa de Riesgos'!$O$41),"")</f>
        <v/>
      </c>
      <c r="V20" s="24" t="str">
        <f>IF(AND('Mapa de Riesgos'!$Y$36="Alta",'Mapa de Riesgos'!$AA$36="Moderado"),CONCATENATE("R5C",'Mapa de Riesgos'!$O$36),"")</f>
        <v/>
      </c>
      <c r="W20" s="25" t="str">
        <f>IF(AND('Mapa de Riesgos'!$Y$37="Alta",'Mapa de Riesgos'!$AA$37="Moderado"),CONCATENATE("R5C",'Mapa de Riesgos'!$O$37),"")</f>
        <v/>
      </c>
      <c r="X20" s="25" t="str">
        <f>IF(AND('Mapa de Riesgos'!$Y$38="Alta",'Mapa de Riesgos'!$AA$38="Moderado"),CONCATENATE("R5C",'Mapa de Riesgos'!$O$38),"")</f>
        <v/>
      </c>
      <c r="Y20" s="25" t="str">
        <f>IF(AND('Mapa de Riesgos'!$Y$39="Alta",'Mapa de Riesgos'!$AA$39="Moderado"),CONCATENATE("R5C",'Mapa de Riesgos'!$O$39),"")</f>
        <v/>
      </c>
      <c r="Z20" s="25" t="str">
        <f>IF(AND('Mapa de Riesgos'!$Y$40="Alta",'Mapa de Riesgos'!$AA$40="Moderado"),CONCATENATE("R5C",'Mapa de Riesgos'!$O$40),"")</f>
        <v/>
      </c>
      <c r="AA20" s="26" t="str">
        <f>IF(AND('Mapa de Riesgos'!$Y$41="Alta",'Mapa de Riesgos'!$AA$41="Moderado"),CONCATENATE("R5C",'Mapa de Riesgos'!$O$41),"")</f>
        <v/>
      </c>
      <c r="AB20" s="24" t="str">
        <f>IF(AND('Mapa de Riesgos'!$Y$36="Alta",'Mapa de Riesgos'!$AA$36="Mayor"),CONCATENATE("R5C",'Mapa de Riesgos'!$O$36),"")</f>
        <v/>
      </c>
      <c r="AC20" s="25" t="str">
        <f>IF(AND('Mapa de Riesgos'!$Y$37="Alta",'Mapa de Riesgos'!$AA$37="Mayor"),CONCATENATE("R5C",'Mapa de Riesgos'!$O$37),"")</f>
        <v/>
      </c>
      <c r="AD20" s="25" t="str">
        <f>IF(AND('Mapa de Riesgos'!$Y$38="Alta",'Mapa de Riesgos'!$AA$38="Mayor"),CONCATENATE("R5C",'Mapa de Riesgos'!$O$38),"")</f>
        <v/>
      </c>
      <c r="AE20" s="25" t="str">
        <f>IF(AND('Mapa de Riesgos'!$Y$39="Alta",'Mapa de Riesgos'!$AA$39="Mayor"),CONCATENATE("R5C",'Mapa de Riesgos'!$O$39),"")</f>
        <v/>
      </c>
      <c r="AF20" s="25" t="str">
        <f>IF(AND('Mapa de Riesgos'!$Y$40="Alta",'Mapa de Riesgos'!$AA$40="Mayor"),CONCATENATE("R5C",'Mapa de Riesgos'!$O$40),"")</f>
        <v/>
      </c>
      <c r="AG20" s="26" t="str">
        <f>IF(AND('Mapa de Riesgos'!$Y$41="Alta",'Mapa de Riesgos'!$AA$41="Mayor"),CONCATENATE("R5C",'Mapa de Riesgos'!$O$41),"")</f>
        <v/>
      </c>
      <c r="AH20" s="27" t="str">
        <f>IF(AND('Mapa de Riesgos'!$Y$36="Alta",'Mapa de Riesgos'!$AA$36="Catastrófico"),CONCATENATE("R5C",'Mapa de Riesgos'!$O$36),"")</f>
        <v/>
      </c>
      <c r="AI20" s="28" t="str">
        <f>IF(AND('Mapa de Riesgos'!$Y$37="Alta",'Mapa de Riesgos'!$AA$37="Catastrófico"),CONCATENATE("R5C",'Mapa de Riesgos'!$O$37),"")</f>
        <v/>
      </c>
      <c r="AJ20" s="28" t="str">
        <f>IF(AND('Mapa de Riesgos'!$Y$38="Alta",'Mapa de Riesgos'!$AA$38="Catastrófico"),CONCATENATE("R5C",'Mapa de Riesgos'!$O$38),"")</f>
        <v/>
      </c>
      <c r="AK20" s="28" t="str">
        <f>IF(AND('Mapa de Riesgos'!$Y$39="Alta",'Mapa de Riesgos'!$AA$39="Catastrófico"),CONCATENATE("R5C",'Mapa de Riesgos'!$O$39),"")</f>
        <v/>
      </c>
      <c r="AL20" s="28" t="str">
        <f>IF(AND('Mapa de Riesgos'!$Y$40="Alta",'Mapa de Riesgos'!$AA$40="Catastrófico"),CONCATENATE("R5C",'Mapa de Riesgos'!$O$40),"")</f>
        <v/>
      </c>
      <c r="AM20" s="29" t="str">
        <f>IF(AND('Mapa de Riesgos'!$Y$41="Alta",'Mapa de Riesgos'!$AA$41="Catastrófico"),CONCATENATE("R5C",'Mapa de Riesgos'!$O$41),"")</f>
        <v/>
      </c>
      <c r="AN20" s="55"/>
      <c r="AO20" s="386"/>
      <c r="AP20" s="387"/>
      <c r="AQ20" s="387"/>
      <c r="AR20" s="387"/>
      <c r="AS20" s="387"/>
      <c r="AT20" s="388"/>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row>
    <row r="21" spans="1:76" ht="15" customHeight="1">
      <c r="A21" s="55"/>
      <c r="B21" s="297"/>
      <c r="C21" s="297"/>
      <c r="D21" s="298"/>
      <c r="E21" s="396"/>
      <c r="F21" s="395"/>
      <c r="G21" s="395"/>
      <c r="H21" s="395"/>
      <c r="I21" s="395"/>
      <c r="J21" s="39" t="str">
        <f>IF(AND('Mapa de Riesgos'!$Y$42="Alta",'Mapa de Riesgos'!$AA$42="Leve"),CONCATENATE("R6C",'Mapa de Riesgos'!$O$42),"")</f>
        <v/>
      </c>
      <c r="K21" s="40" t="str">
        <f>IF(AND('Mapa de Riesgos'!$Y$43="Alta",'Mapa de Riesgos'!$AA$43="Leve"),CONCATENATE("R6C",'Mapa de Riesgos'!$O$43),"")</f>
        <v/>
      </c>
      <c r="L21" s="40" t="str">
        <f>IF(AND('Mapa de Riesgos'!$Y$44="Alta",'Mapa de Riesgos'!$AA$44="Leve"),CONCATENATE("R6C",'Mapa de Riesgos'!$O$44),"")</f>
        <v/>
      </c>
      <c r="M21" s="40" t="str">
        <f>IF(AND('Mapa de Riesgos'!$Y$45="Alta",'Mapa de Riesgos'!$AA$45="Leve"),CONCATENATE("R6C",'Mapa de Riesgos'!$O$45),"")</f>
        <v/>
      </c>
      <c r="N21" s="40" t="str">
        <f>IF(AND('Mapa de Riesgos'!$Y$46="Alta",'Mapa de Riesgos'!$AA$46="Leve"),CONCATENATE("R6C",'Mapa de Riesgos'!$O$46),"")</f>
        <v/>
      </c>
      <c r="O21" s="41" t="str">
        <f>IF(AND('Mapa de Riesgos'!$Y$47="Alta",'Mapa de Riesgos'!$AA$47="Leve"),CONCATENATE("R6C",'Mapa de Riesgos'!$O$47),"")</f>
        <v/>
      </c>
      <c r="P21" s="39" t="str">
        <f>IF(AND('Mapa de Riesgos'!$Y$42="Alta",'Mapa de Riesgos'!$AA$42="Menor"),CONCATENATE("R6C",'Mapa de Riesgos'!$O$42),"")</f>
        <v/>
      </c>
      <c r="Q21" s="40" t="str">
        <f>IF(AND('Mapa de Riesgos'!$Y$43="Alta",'Mapa de Riesgos'!$AA$43="Menor"),CONCATENATE("R6C",'Mapa de Riesgos'!$O$43),"")</f>
        <v/>
      </c>
      <c r="R21" s="40" t="str">
        <f>IF(AND('Mapa de Riesgos'!$Y$44="Alta",'Mapa de Riesgos'!$AA$44="Menor"),CONCATENATE("R6C",'Mapa de Riesgos'!$O$44),"")</f>
        <v/>
      </c>
      <c r="S21" s="40" t="str">
        <f>IF(AND('Mapa de Riesgos'!$Y$45="Alta",'Mapa de Riesgos'!$AA$45="Menor"),CONCATENATE("R6C",'Mapa de Riesgos'!$O$45),"")</f>
        <v/>
      </c>
      <c r="T21" s="40" t="str">
        <f>IF(AND('Mapa de Riesgos'!$Y$46="Alta",'Mapa de Riesgos'!$AA$46="Menor"),CONCATENATE("R6C",'Mapa de Riesgos'!$O$46),"")</f>
        <v/>
      </c>
      <c r="U21" s="41" t="str">
        <f>IF(AND('Mapa de Riesgos'!$Y$47="Alta",'Mapa de Riesgos'!$AA$47="Menor"),CONCATENATE("R6C",'Mapa de Riesgos'!$O$47),"")</f>
        <v/>
      </c>
      <c r="V21" s="24" t="str">
        <f>IF(AND('Mapa de Riesgos'!$Y$42="Alta",'Mapa de Riesgos'!$AA$42="Moderado"),CONCATENATE("R6C",'Mapa de Riesgos'!$O$42),"")</f>
        <v/>
      </c>
      <c r="W21" s="25" t="str">
        <f>IF(AND('Mapa de Riesgos'!$Y$43="Alta",'Mapa de Riesgos'!$AA$43="Moderado"),CONCATENATE("R6C",'Mapa de Riesgos'!$O$43),"")</f>
        <v/>
      </c>
      <c r="X21" s="25" t="str">
        <f>IF(AND('Mapa de Riesgos'!$Y$44="Alta",'Mapa de Riesgos'!$AA$44="Moderado"),CONCATENATE("R6C",'Mapa de Riesgos'!$O$44),"")</f>
        <v/>
      </c>
      <c r="Y21" s="25" t="str">
        <f>IF(AND('Mapa de Riesgos'!$Y$45="Alta",'Mapa de Riesgos'!$AA$45="Moderado"),CONCATENATE("R6C",'Mapa de Riesgos'!$O$45),"")</f>
        <v/>
      </c>
      <c r="Z21" s="25" t="str">
        <f>IF(AND('Mapa de Riesgos'!$Y$46="Alta",'Mapa de Riesgos'!$AA$46="Moderado"),CONCATENATE("R6C",'Mapa de Riesgos'!$O$46),"")</f>
        <v/>
      </c>
      <c r="AA21" s="26" t="str">
        <f>IF(AND('Mapa de Riesgos'!$Y$47="Alta",'Mapa de Riesgos'!$AA$47="Moderado"),CONCATENATE("R6C",'Mapa de Riesgos'!$O$47),"")</f>
        <v/>
      </c>
      <c r="AB21" s="24" t="str">
        <f>IF(AND('Mapa de Riesgos'!$Y$42="Alta",'Mapa de Riesgos'!$AA$42="Mayor"),CONCATENATE("R6C",'Mapa de Riesgos'!$O$42),"")</f>
        <v/>
      </c>
      <c r="AC21" s="25" t="str">
        <f>IF(AND('Mapa de Riesgos'!$Y$43="Alta",'Mapa de Riesgos'!$AA$43="Mayor"),CONCATENATE("R6C",'Mapa de Riesgos'!$O$43),"")</f>
        <v/>
      </c>
      <c r="AD21" s="25" t="str">
        <f>IF(AND('Mapa de Riesgos'!$Y$44="Alta",'Mapa de Riesgos'!$AA$44="Mayor"),CONCATENATE("R6C",'Mapa de Riesgos'!$O$44),"")</f>
        <v/>
      </c>
      <c r="AE21" s="25" t="str">
        <f>IF(AND('Mapa de Riesgos'!$Y$45="Alta",'Mapa de Riesgos'!$AA$45="Mayor"),CONCATENATE("R6C",'Mapa de Riesgos'!$O$45),"")</f>
        <v/>
      </c>
      <c r="AF21" s="25" t="str">
        <f>IF(AND('Mapa de Riesgos'!$Y$46="Alta",'Mapa de Riesgos'!$AA$46="Mayor"),CONCATENATE("R6C",'Mapa de Riesgos'!$O$46),"")</f>
        <v/>
      </c>
      <c r="AG21" s="26" t="str">
        <f>IF(AND('Mapa de Riesgos'!$Y$47="Alta",'Mapa de Riesgos'!$AA$47="Mayor"),CONCATENATE("R6C",'Mapa de Riesgos'!$O$47),"")</f>
        <v/>
      </c>
      <c r="AH21" s="27" t="str">
        <f>IF(AND('Mapa de Riesgos'!$Y$42="Alta",'Mapa de Riesgos'!$AA$42="Catastrófico"),CONCATENATE("R6C",'Mapa de Riesgos'!$O$42),"")</f>
        <v/>
      </c>
      <c r="AI21" s="28" t="str">
        <f>IF(AND('Mapa de Riesgos'!$Y$43="Alta",'Mapa de Riesgos'!$AA$43="Catastrófico"),CONCATENATE("R6C",'Mapa de Riesgos'!$O$43),"")</f>
        <v/>
      </c>
      <c r="AJ21" s="28" t="str">
        <f>IF(AND('Mapa de Riesgos'!$Y$44="Alta",'Mapa de Riesgos'!$AA$44="Catastrófico"),CONCATENATE("R6C",'Mapa de Riesgos'!$O$44),"")</f>
        <v/>
      </c>
      <c r="AK21" s="28" t="str">
        <f>IF(AND('Mapa de Riesgos'!$Y$45="Alta",'Mapa de Riesgos'!$AA$45="Catastrófico"),CONCATENATE("R6C",'Mapa de Riesgos'!$O$45),"")</f>
        <v/>
      </c>
      <c r="AL21" s="28" t="str">
        <f>IF(AND('Mapa de Riesgos'!$Y$46="Alta",'Mapa de Riesgos'!$AA$46="Catastrófico"),CONCATENATE("R6C",'Mapa de Riesgos'!$O$46),"")</f>
        <v/>
      </c>
      <c r="AM21" s="29" t="str">
        <f>IF(AND('Mapa de Riesgos'!$Y$47="Alta",'Mapa de Riesgos'!$AA$47="Catastrófico"),CONCATENATE("R6C",'Mapa de Riesgos'!$O$47),"")</f>
        <v/>
      </c>
      <c r="AN21" s="55"/>
      <c r="AO21" s="386"/>
      <c r="AP21" s="387"/>
      <c r="AQ21" s="387"/>
      <c r="AR21" s="387"/>
      <c r="AS21" s="387"/>
      <c r="AT21" s="388"/>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row>
    <row r="22" spans="1:76" ht="15" customHeight="1">
      <c r="A22" s="55"/>
      <c r="B22" s="297"/>
      <c r="C22" s="297"/>
      <c r="D22" s="298"/>
      <c r="E22" s="396"/>
      <c r="F22" s="395"/>
      <c r="G22" s="395"/>
      <c r="H22" s="395"/>
      <c r="I22" s="395"/>
      <c r="J22" s="39" t="str">
        <f>IF(AND('Mapa de Riesgos'!$Y$48="Alta",'Mapa de Riesgos'!$AA$48="Leve"),CONCATENATE("R7C",'Mapa de Riesgos'!$O$48),"")</f>
        <v/>
      </c>
      <c r="K22" s="40" t="str">
        <f>IF(AND('Mapa de Riesgos'!$Y$49="Alta",'Mapa de Riesgos'!$AA$49="Leve"),CONCATENATE("R7C",'Mapa de Riesgos'!$O$49),"")</f>
        <v/>
      </c>
      <c r="L22" s="40" t="str">
        <f>IF(AND('Mapa de Riesgos'!$Y$50="Alta",'Mapa de Riesgos'!$AA$50="Leve"),CONCATENATE("R7C",'Mapa de Riesgos'!$O$50),"")</f>
        <v/>
      </c>
      <c r="M22" s="40" t="str">
        <f>IF(AND('Mapa de Riesgos'!$Y$51="Alta",'Mapa de Riesgos'!$AA$51="Leve"),CONCATENATE("R7C",'Mapa de Riesgos'!$O$51),"")</f>
        <v/>
      </c>
      <c r="N22" s="40" t="str">
        <f>IF(AND('Mapa de Riesgos'!$Y$52="Alta",'Mapa de Riesgos'!$AA$52="Leve"),CONCATENATE("R7C",'Mapa de Riesgos'!$O$52),"")</f>
        <v/>
      </c>
      <c r="O22" s="41" t="str">
        <f>IF(AND('Mapa de Riesgos'!$Y$53="Alta",'Mapa de Riesgos'!$AA$53="Leve"),CONCATENATE("R7C",'Mapa de Riesgos'!$O$53),"")</f>
        <v/>
      </c>
      <c r="P22" s="39" t="str">
        <f>IF(AND('Mapa de Riesgos'!$Y$48="Alta",'Mapa de Riesgos'!$AA$48="Menor"),CONCATENATE("R7C",'Mapa de Riesgos'!$O$48),"")</f>
        <v/>
      </c>
      <c r="Q22" s="40" t="str">
        <f>IF(AND('Mapa de Riesgos'!$Y$49="Alta",'Mapa de Riesgos'!$AA$49="Menor"),CONCATENATE("R7C",'Mapa de Riesgos'!$O$49),"")</f>
        <v/>
      </c>
      <c r="R22" s="40" t="str">
        <f>IF(AND('Mapa de Riesgos'!$Y$50="Alta",'Mapa de Riesgos'!$AA$50="Menor"),CONCATENATE("R7C",'Mapa de Riesgos'!$O$50),"")</f>
        <v/>
      </c>
      <c r="S22" s="40" t="str">
        <f>IF(AND('Mapa de Riesgos'!$Y$51="Alta",'Mapa de Riesgos'!$AA$51="Menor"),CONCATENATE("R7C",'Mapa de Riesgos'!$O$51),"")</f>
        <v/>
      </c>
      <c r="T22" s="40" t="str">
        <f>IF(AND('Mapa de Riesgos'!$Y$52="Alta",'Mapa de Riesgos'!$AA$52="Menor"),CONCATENATE("R7C",'Mapa de Riesgos'!$O$52),"")</f>
        <v/>
      </c>
      <c r="U22" s="41" t="str">
        <f>IF(AND('Mapa de Riesgos'!$Y$53="Alta",'Mapa de Riesgos'!$AA$53="Menor"),CONCATENATE("R7C",'Mapa de Riesgos'!$O$53),"")</f>
        <v/>
      </c>
      <c r="V22" s="24" t="str">
        <f>IF(AND('Mapa de Riesgos'!$Y$48="Alta",'Mapa de Riesgos'!$AA$48="Moderado"),CONCATENATE("R7C",'Mapa de Riesgos'!$O$48),"")</f>
        <v/>
      </c>
      <c r="W22" s="25" t="str">
        <f>IF(AND('Mapa de Riesgos'!$Y$49="Alta",'Mapa de Riesgos'!$AA$49="Moderado"),CONCATENATE("R7C",'Mapa de Riesgos'!$O$49),"")</f>
        <v/>
      </c>
      <c r="X22" s="25" t="str">
        <f>IF(AND('Mapa de Riesgos'!$Y$50="Alta",'Mapa de Riesgos'!$AA$50="Moderado"),CONCATENATE("R7C",'Mapa de Riesgos'!$O$50),"")</f>
        <v/>
      </c>
      <c r="Y22" s="25" t="str">
        <f>IF(AND('Mapa de Riesgos'!$Y$51="Alta",'Mapa de Riesgos'!$AA$51="Moderado"),CONCATENATE("R7C",'Mapa de Riesgos'!$O$51),"")</f>
        <v/>
      </c>
      <c r="Z22" s="25" t="str">
        <f>IF(AND('Mapa de Riesgos'!$Y$52="Alta",'Mapa de Riesgos'!$AA$52="Moderado"),CONCATENATE("R7C",'Mapa de Riesgos'!$O$52),"")</f>
        <v/>
      </c>
      <c r="AA22" s="26" t="str">
        <f>IF(AND('Mapa de Riesgos'!$Y$53="Alta",'Mapa de Riesgos'!$AA$53="Moderado"),CONCATENATE("R7C",'Mapa de Riesgos'!$O$53),"")</f>
        <v/>
      </c>
      <c r="AB22" s="24" t="str">
        <f>IF(AND('Mapa de Riesgos'!$Y$48="Alta",'Mapa de Riesgos'!$AA$48="Mayor"),CONCATENATE("R7C",'Mapa de Riesgos'!$O$48),"")</f>
        <v/>
      </c>
      <c r="AC22" s="25" t="str">
        <f>IF(AND('Mapa de Riesgos'!$Y$49="Alta",'Mapa de Riesgos'!$AA$49="Mayor"),CONCATENATE("R7C",'Mapa de Riesgos'!$O$49),"")</f>
        <v/>
      </c>
      <c r="AD22" s="25" t="str">
        <f>IF(AND('Mapa de Riesgos'!$Y$50="Alta",'Mapa de Riesgos'!$AA$50="Mayor"),CONCATENATE("R7C",'Mapa de Riesgos'!$O$50),"")</f>
        <v/>
      </c>
      <c r="AE22" s="25" t="str">
        <f>IF(AND('Mapa de Riesgos'!$Y$51="Alta",'Mapa de Riesgos'!$AA$51="Mayor"),CONCATENATE("R7C",'Mapa de Riesgos'!$O$51),"")</f>
        <v/>
      </c>
      <c r="AF22" s="25" t="str">
        <f>IF(AND('Mapa de Riesgos'!$Y$52="Alta",'Mapa de Riesgos'!$AA$52="Mayor"),CONCATENATE("R7C",'Mapa de Riesgos'!$O$52),"")</f>
        <v/>
      </c>
      <c r="AG22" s="26" t="str">
        <f>IF(AND('Mapa de Riesgos'!$Y$53="Alta",'Mapa de Riesgos'!$AA$53="Mayor"),CONCATENATE("R7C",'Mapa de Riesgos'!$O$53),"")</f>
        <v/>
      </c>
      <c r="AH22" s="27" t="str">
        <f>IF(AND('Mapa de Riesgos'!$Y$48="Alta",'Mapa de Riesgos'!$AA$48="Catastrófico"),CONCATENATE("R7C",'Mapa de Riesgos'!$O$48),"")</f>
        <v/>
      </c>
      <c r="AI22" s="28" t="str">
        <f>IF(AND('Mapa de Riesgos'!$Y$49="Alta",'Mapa de Riesgos'!$AA$49="Catastrófico"),CONCATENATE("R7C",'Mapa de Riesgos'!$O$49),"")</f>
        <v/>
      </c>
      <c r="AJ22" s="28" t="str">
        <f>IF(AND('Mapa de Riesgos'!$Y$50="Alta",'Mapa de Riesgos'!$AA$50="Catastrófico"),CONCATENATE("R7C",'Mapa de Riesgos'!$O$50),"")</f>
        <v/>
      </c>
      <c r="AK22" s="28" t="str">
        <f>IF(AND('Mapa de Riesgos'!$Y$51="Alta",'Mapa de Riesgos'!$AA$51="Catastrófico"),CONCATENATE("R7C",'Mapa de Riesgos'!$O$51),"")</f>
        <v/>
      </c>
      <c r="AL22" s="28" t="str">
        <f>IF(AND('Mapa de Riesgos'!$Y$52="Alta",'Mapa de Riesgos'!$AA$52="Catastrófico"),CONCATENATE("R7C",'Mapa de Riesgos'!$O$52),"")</f>
        <v/>
      </c>
      <c r="AM22" s="29" t="str">
        <f>IF(AND('Mapa de Riesgos'!$Y$53="Alta",'Mapa de Riesgos'!$AA$53="Catastrófico"),CONCATENATE("R7C",'Mapa de Riesgos'!$O$53),"")</f>
        <v/>
      </c>
      <c r="AN22" s="55"/>
      <c r="AO22" s="386"/>
      <c r="AP22" s="387"/>
      <c r="AQ22" s="387"/>
      <c r="AR22" s="387"/>
      <c r="AS22" s="387"/>
      <c r="AT22" s="388"/>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row>
    <row r="23" spans="1:76" ht="15" customHeight="1">
      <c r="A23" s="55"/>
      <c r="B23" s="297"/>
      <c r="C23" s="297"/>
      <c r="D23" s="298"/>
      <c r="E23" s="396"/>
      <c r="F23" s="395"/>
      <c r="G23" s="395"/>
      <c r="H23" s="395"/>
      <c r="I23" s="395"/>
      <c r="J23" s="39" t="str">
        <f>IF(AND('Mapa de Riesgos'!$Y$54="Alta",'Mapa de Riesgos'!$AA$54="Leve"),CONCATENATE("R8C",'Mapa de Riesgos'!$O$54),"")</f>
        <v/>
      </c>
      <c r="K23" s="40" t="str">
        <f>IF(AND('Mapa de Riesgos'!$Y$55="Alta",'Mapa de Riesgos'!$AA$55="Leve"),CONCATENATE("R8C",'Mapa de Riesgos'!$O$55),"")</f>
        <v/>
      </c>
      <c r="L23" s="40" t="str">
        <f>IF(AND('Mapa de Riesgos'!$Y$56="Alta",'Mapa de Riesgos'!$AA$56="Leve"),CONCATENATE("R8C",'Mapa de Riesgos'!$O$56),"")</f>
        <v/>
      </c>
      <c r="M23" s="40" t="str">
        <f>IF(AND('Mapa de Riesgos'!$Y$57="Alta",'Mapa de Riesgos'!$AA$57="Leve"),CONCATENATE("R8C",'Mapa de Riesgos'!$O$57),"")</f>
        <v/>
      </c>
      <c r="N23" s="40" t="str">
        <f>IF(AND('Mapa de Riesgos'!$Y$58="Alta",'Mapa de Riesgos'!$AA$58="Leve"),CONCATENATE("R8C",'Mapa de Riesgos'!$O$58),"")</f>
        <v/>
      </c>
      <c r="O23" s="41" t="str">
        <f>IF(AND('Mapa de Riesgos'!$Y$59="Alta",'Mapa de Riesgos'!$AA$59="Leve"),CONCATENATE("R8C",'Mapa de Riesgos'!$O$59),"")</f>
        <v/>
      </c>
      <c r="P23" s="39" t="str">
        <f>IF(AND('Mapa de Riesgos'!$Y$54="Alta",'Mapa de Riesgos'!$AA$54="Menor"),CONCATENATE("R8C",'Mapa de Riesgos'!$O$54),"")</f>
        <v/>
      </c>
      <c r="Q23" s="40" t="str">
        <f>IF(AND('Mapa de Riesgos'!$Y$55="Alta",'Mapa de Riesgos'!$AA$55="Menor"),CONCATENATE("R8C",'Mapa de Riesgos'!$O$55),"")</f>
        <v/>
      </c>
      <c r="R23" s="40" t="str">
        <f>IF(AND('Mapa de Riesgos'!$Y$56="Alta",'Mapa de Riesgos'!$AA$56="Menor"),CONCATENATE("R8C",'Mapa de Riesgos'!$O$56),"")</f>
        <v/>
      </c>
      <c r="S23" s="40" t="str">
        <f>IF(AND('Mapa de Riesgos'!$Y$57="Alta",'Mapa de Riesgos'!$AA$57="Menor"),CONCATENATE("R8C",'Mapa de Riesgos'!$O$57),"")</f>
        <v/>
      </c>
      <c r="T23" s="40" t="str">
        <f>IF(AND('Mapa de Riesgos'!$Y$58="Alta",'Mapa de Riesgos'!$AA$58="Menor"),CONCATENATE("R8C",'Mapa de Riesgos'!$O$58),"")</f>
        <v/>
      </c>
      <c r="U23" s="41" t="str">
        <f>IF(AND('Mapa de Riesgos'!$Y$59="Alta",'Mapa de Riesgos'!$AA$59="Menor"),CONCATENATE("R8C",'Mapa de Riesgos'!$O$59),"")</f>
        <v/>
      </c>
      <c r="V23" s="24" t="str">
        <f>IF(AND('Mapa de Riesgos'!$Y$54="Alta",'Mapa de Riesgos'!$AA$54="Moderado"),CONCATENATE("R8C",'Mapa de Riesgos'!$O$54),"")</f>
        <v/>
      </c>
      <c r="W23" s="25" t="str">
        <f>IF(AND('Mapa de Riesgos'!$Y$55="Alta",'Mapa de Riesgos'!$AA$55="Moderado"),CONCATENATE("R8C",'Mapa de Riesgos'!$O$55),"")</f>
        <v/>
      </c>
      <c r="X23" s="25" t="str">
        <f>IF(AND('Mapa de Riesgos'!$Y$56="Alta",'Mapa de Riesgos'!$AA$56="Moderado"),CONCATENATE("R8C",'Mapa de Riesgos'!$O$56),"")</f>
        <v/>
      </c>
      <c r="Y23" s="25" t="str">
        <f>IF(AND('Mapa de Riesgos'!$Y$57="Alta",'Mapa de Riesgos'!$AA$57="Moderado"),CONCATENATE("R8C",'Mapa de Riesgos'!$O$57),"")</f>
        <v/>
      </c>
      <c r="Z23" s="25" t="str">
        <f>IF(AND('Mapa de Riesgos'!$Y$58="Alta",'Mapa de Riesgos'!$AA$58="Moderado"),CONCATENATE("R8C",'Mapa de Riesgos'!$O$58),"")</f>
        <v/>
      </c>
      <c r="AA23" s="26" t="str">
        <f>IF(AND('Mapa de Riesgos'!$Y$59="Alta",'Mapa de Riesgos'!$AA$59="Moderado"),CONCATENATE("R8C",'Mapa de Riesgos'!$O$59),"")</f>
        <v/>
      </c>
      <c r="AB23" s="24" t="str">
        <f>IF(AND('Mapa de Riesgos'!$Y$54="Alta",'Mapa de Riesgos'!$AA$54="Mayor"),CONCATENATE("R8C",'Mapa de Riesgos'!$O$54),"")</f>
        <v/>
      </c>
      <c r="AC23" s="25" t="str">
        <f>IF(AND('Mapa de Riesgos'!$Y$55="Alta",'Mapa de Riesgos'!$AA$55="Mayor"),CONCATENATE("R8C",'Mapa de Riesgos'!$O$55),"")</f>
        <v/>
      </c>
      <c r="AD23" s="25" t="str">
        <f>IF(AND('Mapa de Riesgos'!$Y$56="Alta",'Mapa de Riesgos'!$AA$56="Mayor"),CONCATENATE("R8C",'Mapa de Riesgos'!$O$56),"")</f>
        <v/>
      </c>
      <c r="AE23" s="25" t="str">
        <f>IF(AND('Mapa de Riesgos'!$Y$57="Alta",'Mapa de Riesgos'!$AA$57="Mayor"),CONCATENATE("R8C",'Mapa de Riesgos'!$O$57),"")</f>
        <v/>
      </c>
      <c r="AF23" s="25" t="str">
        <f>IF(AND('Mapa de Riesgos'!$Y$58="Alta",'Mapa de Riesgos'!$AA$58="Mayor"),CONCATENATE("R8C",'Mapa de Riesgos'!$O$58),"")</f>
        <v/>
      </c>
      <c r="AG23" s="26" t="str">
        <f>IF(AND('Mapa de Riesgos'!$Y$59="Alta",'Mapa de Riesgos'!$AA$59="Mayor"),CONCATENATE("R8C",'Mapa de Riesgos'!$O$59),"")</f>
        <v/>
      </c>
      <c r="AH23" s="27" t="str">
        <f>IF(AND('Mapa de Riesgos'!$Y$54="Alta",'Mapa de Riesgos'!$AA$54="Catastrófico"),CONCATENATE("R8C",'Mapa de Riesgos'!$O$54),"")</f>
        <v/>
      </c>
      <c r="AI23" s="28" t="str">
        <f>IF(AND('Mapa de Riesgos'!$Y$55="Alta",'Mapa de Riesgos'!$AA$55="Catastrófico"),CONCATENATE("R8C",'Mapa de Riesgos'!$O$55),"")</f>
        <v/>
      </c>
      <c r="AJ23" s="28" t="str">
        <f>IF(AND('Mapa de Riesgos'!$Y$56="Alta",'Mapa de Riesgos'!$AA$56="Catastrófico"),CONCATENATE("R8C",'Mapa de Riesgos'!$O$56),"")</f>
        <v/>
      </c>
      <c r="AK23" s="28" t="str">
        <f>IF(AND('Mapa de Riesgos'!$Y$57="Alta",'Mapa de Riesgos'!$AA$57="Catastrófico"),CONCATENATE("R8C",'Mapa de Riesgos'!$O$57),"")</f>
        <v/>
      </c>
      <c r="AL23" s="28" t="str">
        <f>IF(AND('Mapa de Riesgos'!$Y$58="Alta",'Mapa de Riesgos'!$AA$58="Catastrófico"),CONCATENATE("R8C",'Mapa de Riesgos'!$O$58),"")</f>
        <v/>
      </c>
      <c r="AM23" s="29" t="str">
        <f>IF(AND('Mapa de Riesgos'!$Y$59="Alta",'Mapa de Riesgos'!$AA$59="Catastrófico"),CONCATENATE("R8C",'Mapa de Riesgos'!$O$59),"")</f>
        <v/>
      </c>
      <c r="AN23" s="55"/>
      <c r="AO23" s="386"/>
      <c r="AP23" s="387"/>
      <c r="AQ23" s="387"/>
      <c r="AR23" s="387"/>
      <c r="AS23" s="387"/>
      <c r="AT23" s="388"/>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row>
    <row r="24" spans="1:76" ht="15" customHeight="1">
      <c r="A24" s="55"/>
      <c r="B24" s="297"/>
      <c r="C24" s="297"/>
      <c r="D24" s="298"/>
      <c r="E24" s="396"/>
      <c r="F24" s="395"/>
      <c r="G24" s="395"/>
      <c r="H24" s="395"/>
      <c r="I24" s="395"/>
      <c r="J24" s="39" t="str">
        <f>IF(AND('Mapa de Riesgos'!$Y$60="Alta",'Mapa de Riesgos'!$AA$60="Leve"),CONCATENATE("R9C",'Mapa de Riesgos'!$O$60),"")</f>
        <v/>
      </c>
      <c r="K24" s="40" t="str">
        <f>IF(AND('Mapa de Riesgos'!$Y$61="Alta",'Mapa de Riesgos'!$AA$61="Leve"),CONCATENATE("R9C",'Mapa de Riesgos'!$O$61),"")</f>
        <v/>
      </c>
      <c r="L24" s="40" t="str">
        <f>IF(AND('Mapa de Riesgos'!$Y$62="Alta",'Mapa de Riesgos'!$AA$62="Leve"),CONCATENATE("R9C",'Mapa de Riesgos'!$O$62),"")</f>
        <v/>
      </c>
      <c r="M24" s="40" t="str">
        <f>IF(AND('Mapa de Riesgos'!$Y$63="Alta",'Mapa de Riesgos'!$AA$63="Leve"),CONCATENATE("R9C",'Mapa de Riesgos'!$O$63),"")</f>
        <v/>
      </c>
      <c r="N24" s="40" t="str">
        <f>IF(AND('Mapa de Riesgos'!$Y$64="Alta",'Mapa de Riesgos'!$AA$64="Leve"),CONCATENATE("R9C",'Mapa de Riesgos'!$O$64),"")</f>
        <v/>
      </c>
      <c r="O24" s="41" t="str">
        <f>IF(AND('Mapa de Riesgos'!$Y$65="Alta",'Mapa de Riesgos'!$AA$65="Leve"),CONCATENATE("R9C",'Mapa de Riesgos'!$O$65),"")</f>
        <v/>
      </c>
      <c r="P24" s="39" t="str">
        <f>IF(AND('Mapa de Riesgos'!$Y$60="Alta",'Mapa de Riesgos'!$AA$60="Menor"),CONCATENATE("R9C",'Mapa de Riesgos'!$O$60),"")</f>
        <v/>
      </c>
      <c r="Q24" s="40" t="str">
        <f>IF(AND('Mapa de Riesgos'!$Y$61="Alta",'Mapa de Riesgos'!$AA$61="Menor"),CONCATENATE("R9C",'Mapa de Riesgos'!$O$61),"")</f>
        <v/>
      </c>
      <c r="R24" s="40" t="str">
        <f>IF(AND('Mapa de Riesgos'!$Y$62="Alta",'Mapa de Riesgos'!$AA$62="Menor"),CONCATENATE("R9C",'Mapa de Riesgos'!$O$62),"")</f>
        <v/>
      </c>
      <c r="S24" s="40" t="str">
        <f>IF(AND('Mapa de Riesgos'!$Y$63="Alta",'Mapa de Riesgos'!$AA$63="Menor"),CONCATENATE("R9C",'Mapa de Riesgos'!$O$63),"")</f>
        <v/>
      </c>
      <c r="T24" s="40" t="str">
        <f>IF(AND('Mapa de Riesgos'!$Y$64="Alta",'Mapa de Riesgos'!$AA$64="Menor"),CONCATENATE("R9C",'Mapa de Riesgos'!$O$64),"")</f>
        <v/>
      </c>
      <c r="U24" s="41" t="str">
        <f>IF(AND('Mapa de Riesgos'!$Y$65="Alta",'Mapa de Riesgos'!$AA$65="Menor"),CONCATENATE("R9C",'Mapa de Riesgos'!$O$65),"")</f>
        <v/>
      </c>
      <c r="V24" s="24" t="str">
        <f>IF(AND('Mapa de Riesgos'!$Y$60="Alta",'Mapa de Riesgos'!$AA$60="Moderado"),CONCATENATE("R9C",'Mapa de Riesgos'!$O$60),"")</f>
        <v/>
      </c>
      <c r="W24" s="25" t="str">
        <f>IF(AND('Mapa de Riesgos'!$Y$61="Alta",'Mapa de Riesgos'!$AA$61="Moderado"),CONCATENATE("R9C",'Mapa de Riesgos'!$O$61),"")</f>
        <v/>
      </c>
      <c r="X24" s="25" t="str">
        <f>IF(AND('Mapa de Riesgos'!$Y$62="Alta",'Mapa de Riesgos'!$AA$62="Moderado"),CONCATENATE("R9C",'Mapa de Riesgos'!$O$62),"")</f>
        <v/>
      </c>
      <c r="Y24" s="25" t="str">
        <f>IF(AND('Mapa de Riesgos'!$Y$63="Alta",'Mapa de Riesgos'!$AA$63="Moderado"),CONCATENATE("R9C",'Mapa de Riesgos'!$O$63),"")</f>
        <v/>
      </c>
      <c r="Z24" s="25" t="str">
        <f>IF(AND('Mapa de Riesgos'!$Y$64="Alta",'Mapa de Riesgos'!$AA$64="Moderado"),CONCATENATE("R9C",'Mapa de Riesgos'!$O$64),"")</f>
        <v/>
      </c>
      <c r="AA24" s="26" t="str">
        <f>IF(AND('Mapa de Riesgos'!$Y$65="Alta",'Mapa de Riesgos'!$AA$65="Moderado"),CONCATENATE("R9C",'Mapa de Riesgos'!$O$65),"")</f>
        <v/>
      </c>
      <c r="AB24" s="24" t="str">
        <f>IF(AND('Mapa de Riesgos'!$Y$60="Alta",'Mapa de Riesgos'!$AA$60="Mayor"),CONCATENATE("R9C",'Mapa de Riesgos'!$O$60),"")</f>
        <v/>
      </c>
      <c r="AC24" s="25" t="str">
        <f>IF(AND('Mapa de Riesgos'!$Y$61="Alta",'Mapa de Riesgos'!$AA$61="Mayor"),CONCATENATE("R9C",'Mapa de Riesgos'!$O$61),"")</f>
        <v/>
      </c>
      <c r="AD24" s="25" t="str">
        <f>IF(AND('Mapa de Riesgos'!$Y$62="Alta",'Mapa de Riesgos'!$AA$62="Mayor"),CONCATENATE("R9C",'Mapa de Riesgos'!$O$62),"")</f>
        <v/>
      </c>
      <c r="AE24" s="25" t="str">
        <f>IF(AND('Mapa de Riesgos'!$Y$63="Alta",'Mapa de Riesgos'!$AA$63="Mayor"),CONCATENATE("R9C",'Mapa de Riesgos'!$O$63),"")</f>
        <v/>
      </c>
      <c r="AF24" s="25" t="str">
        <f>IF(AND('Mapa de Riesgos'!$Y$64="Alta",'Mapa de Riesgos'!$AA$64="Mayor"),CONCATENATE("R9C",'Mapa de Riesgos'!$O$64),"")</f>
        <v/>
      </c>
      <c r="AG24" s="26" t="str">
        <f>IF(AND('Mapa de Riesgos'!$Y$65="Alta",'Mapa de Riesgos'!$AA$65="Mayor"),CONCATENATE("R9C",'Mapa de Riesgos'!$O$65),"")</f>
        <v/>
      </c>
      <c r="AH24" s="27" t="str">
        <f>IF(AND('Mapa de Riesgos'!$Y$60="Alta",'Mapa de Riesgos'!$AA$60="Catastrófico"),CONCATENATE("R9C",'Mapa de Riesgos'!$O$60),"")</f>
        <v/>
      </c>
      <c r="AI24" s="28" t="str">
        <f>IF(AND('Mapa de Riesgos'!$Y$61="Alta",'Mapa de Riesgos'!$AA$61="Catastrófico"),CONCATENATE("R9C",'Mapa de Riesgos'!$O$61),"")</f>
        <v/>
      </c>
      <c r="AJ24" s="28" t="str">
        <f>IF(AND('Mapa de Riesgos'!$Y$62="Alta",'Mapa de Riesgos'!$AA$62="Catastrófico"),CONCATENATE("R9C",'Mapa de Riesgos'!$O$62),"")</f>
        <v/>
      </c>
      <c r="AK24" s="28" t="str">
        <f>IF(AND('Mapa de Riesgos'!$Y$63="Alta",'Mapa de Riesgos'!$AA$63="Catastrófico"),CONCATENATE("R9C",'Mapa de Riesgos'!$O$63),"")</f>
        <v/>
      </c>
      <c r="AL24" s="28" t="str">
        <f>IF(AND('Mapa de Riesgos'!$Y$64="Alta",'Mapa de Riesgos'!$AA$64="Catastrófico"),CONCATENATE("R9C",'Mapa de Riesgos'!$O$64),"")</f>
        <v/>
      </c>
      <c r="AM24" s="29" t="str">
        <f>IF(AND('Mapa de Riesgos'!$Y$65="Alta",'Mapa de Riesgos'!$AA$65="Catastrófico"),CONCATENATE("R9C",'Mapa de Riesgos'!$O$65),"")</f>
        <v/>
      </c>
      <c r="AN24" s="55"/>
      <c r="AO24" s="386"/>
      <c r="AP24" s="387"/>
      <c r="AQ24" s="387"/>
      <c r="AR24" s="387"/>
      <c r="AS24" s="387"/>
      <c r="AT24" s="388"/>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row>
    <row r="25" spans="1:76" ht="15.75" customHeight="1" thickBot="1">
      <c r="A25" s="55"/>
      <c r="B25" s="297"/>
      <c r="C25" s="297"/>
      <c r="D25" s="298"/>
      <c r="E25" s="397"/>
      <c r="F25" s="398"/>
      <c r="G25" s="398"/>
      <c r="H25" s="398"/>
      <c r="I25" s="398"/>
      <c r="J25" s="42" t="str">
        <f>IF(AND('Mapa de Riesgos'!$Y$66="Alta",'Mapa de Riesgos'!$AA$66="Leve"),CONCATENATE("R10C",'Mapa de Riesgos'!$O$66),"")</f>
        <v/>
      </c>
      <c r="K25" s="43" t="str">
        <f>IF(AND('Mapa de Riesgos'!$Y$67="Alta",'Mapa de Riesgos'!$AA$67="Leve"),CONCATENATE("R10C",'Mapa de Riesgos'!$O$67),"")</f>
        <v/>
      </c>
      <c r="L25" s="43" t="str">
        <f>IF(AND('Mapa de Riesgos'!$Y$68="Alta",'Mapa de Riesgos'!$AA$68="Leve"),CONCATENATE("R10C",'Mapa de Riesgos'!$O$68),"")</f>
        <v/>
      </c>
      <c r="M25" s="43" t="str">
        <f>IF(AND('Mapa de Riesgos'!$Y$69="Alta",'Mapa de Riesgos'!$AA$69="Leve"),CONCATENATE("R10C",'Mapa de Riesgos'!$O$69),"")</f>
        <v/>
      </c>
      <c r="N25" s="43" t="str">
        <f>IF(AND('Mapa de Riesgos'!$Y$70="Alta",'Mapa de Riesgos'!$AA$70="Leve"),CONCATENATE("R10C",'Mapa de Riesgos'!$O$70),"")</f>
        <v/>
      </c>
      <c r="O25" s="44" t="str">
        <f>IF(AND('Mapa de Riesgos'!$Y$71="Alta",'Mapa de Riesgos'!$AA$71="Leve"),CONCATENATE("R10C",'Mapa de Riesgos'!$O$71),"")</f>
        <v/>
      </c>
      <c r="P25" s="42" t="str">
        <f>IF(AND('Mapa de Riesgos'!$Y$66="Alta",'Mapa de Riesgos'!$AA$66="Menor"),CONCATENATE("R10C",'Mapa de Riesgos'!$O$66),"")</f>
        <v/>
      </c>
      <c r="Q25" s="43" t="str">
        <f>IF(AND('Mapa de Riesgos'!$Y$67="Alta",'Mapa de Riesgos'!$AA$67="Menor"),CONCATENATE("R10C",'Mapa de Riesgos'!$O$67),"")</f>
        <v/>
      </c>
      <c r="R25" s="43" t="str">
        <f>IF(AND('Mapa de Riesgos'!$Y$68="Alta",'Mapa de Riesgos'!$AA$68="Menor"),CONCATENATE("R10C",'Mapa de Riesgos'!$O$68),"")</f>
        <v/>
      </c>
      <c r="S25" s="43" t="str">
        <f>IF(AND('Mapa de Riesgos'!$Y$69="Alta",'Mapa de Riesgos'!$AA$69="Menor"),CONCATENATE("R10C",'Mapa de Riesgos'!$O$69),"")</f>
        <v/>
      </c>
      <c r="T25" s="43" t="str">
        <f>IF(AND('Mapa de Riesgos'!$Y$70="Alta",'Mapa de Riesgos'!$AA$70="Menor"),CONCATENATE("R10C",'Mapa de Riesgos'!$O$70),"")</f>
        <v/>
      </c>
      <c r="U25" s="44" t="str">
        <f>IF(AND('Mapa de Riesgos'!$Y$71="Alta",'Mapa de Riesgos'!$AA$71="Menor"),CONCATENATE("R10C",'Mapa de Riesgos'!$O$71),"")</f>
        <v/>
      </c>
      <c r="V25" s="30" t="str">
        <f>IF(AND('Mapa de Riesgos'!$Y$66="Alta",'Mapa de Riesgos'!$AA$66="Moderado"),CONCATENATE("R10C",'Mapa de Riesgos'!$O$66),"")</f>
        <v/>
      </c>
      <c r="W25" s="31" t="str">
        <f>IF(AND('Mapa de Riesgos'!$Y$67="Alta",'Mapa de Riesgos'!$AA$67="Moderado"),CONCATENATE("R10C",'Mapa de Riesgos'!$O$67),"")</f>
        <v/>
      </c>
      <c r="X25" s="31" t="str">
        <f>IF(AND('Mapa de Riesgos'!$Y$68="Alta",'Mapa de Riesgos'!$AA$68="Moderado"),CONCATENATE("R10C",'Mapa de Riesgos'!$O$68),"")</f>
        <v/>
      </c>
      <c r="Y25" s="31" t="str">
        <f>IF(AND('Mapa de Riesgos'!$Y$69="Alta",'Mapa de Riesgos'!$AA$69="Moderado"),CONCATENATE("R10C",'Mapa de Riesgos'!$O$69),"")</f>
        <v/>
      </c>
      <c r="Z25" s="31" t="str">
        <f>IF(AND('Mapa de Riesgos'!$Y$70="Alta",'Mapa de Riesgos'!$AA$70="Moderado"),CONCATENATE("R10C",'Mapa de Riesgos'!$O$70),"")</f>
        <v/>
      </c>
      <c r="AA25" s="32" t="str">
        <f>IF(AND('Mapa de Riesgos'!$Y$71="Alta",'Mapa de Riesgos'!$AA$71="Moderado"),CONCATENATE("R10C",'Mapa de Riesgos'!$O$71),"")</f>
        <v/>
      </c>
      <c r="AB25" s="30" t="str">
        <f>IF(AND('Mapa de Riesgos'!$Y$66="Alta",'Mapa de Riesgos'!$AA$66="Mayor"),CONCATENATE("R10C",'Mapa de Riesgos'!$O$66),"")</f>
        <v/>
      </c>
      <c r="AC25" s="31" t="str">
        <f>IF(AND('Mapa de Riesgos'!$Y$67="Alta",'Mapa de Riesgos'!$AA$67="Mayor"),CONCATENATE("R10C",'Mapa de Riesgos'!$O$67),"")</f>
        <v/>
      </c>
      <c r="AD25" s="31" t="str">
        <f>IF(AND('Mapa de Riesgos'!$Y$68="Alta",'Mapa de Riesgos'!$AA$68="Mayor"),CONCATENATE("R10C",'Mapa de Riesgos'!$O$68),"")</f>
        <v/>
      </c>
      <c r="AE25" s="31" t="str">
        <f>IF(AND('Mapa de Riesgos'!$Y$69="Alta",'Mapa de Riesgos'!$AA$69="Mayor"),CONCATENATE("R10C",'Mapa de Riesgos'!$O$69),"")</f>
        <v/>
      </c>
      <c r="AF25" s="31" t="str">
        <f>IF(AND('Mapa de Riesgos'!$Y$70="Alta",'Mapa de Riesgos'!$AA$70="Mayor"),CONCATENATE("R10C",'Mapa de Riesgos'!$O$70),"")</f>
        <v/>
      </c>
      <c r="AG25" s="32" t="str">
        <f>IF(AND('Mapa de Riesgos'!$Y$71="Alta",'Mapa de Riesgos'!$AA$71="Mayor"),CONCATENATE("R10C",'Mapa de Riesgos'!$O$71),"")</f>
        <v/>
      </c>
      <c r="AH25" s="33" t="str">
        <f>IF(AND('Mapa de Riesgos'!$Y$66="Alta",'Mapa de Riesgos'!$AA$66="Catastrófico"),CONCATENATE("R10C",'Mapa de Riesgos'!$O$66),"")</f>
        <v/>
      </c>
      <c r="AI25" s="34" t="str">
        <f>IF(AND('Mapa de Riesgos'!$Y$67="Alta",'Mapa de Riesgos'!$AA$67="Catastrófico"),CONCATENATE("R10C",'Mapa de Riesgos'!$O$67),"")</f>
        <v/>
      </c>
      <c r="AJ25" s="34" t="str">
        <f>IF(AND('Mapa de Riesgos'!$Y$68="Alta",'Mapa de Riesgos'!$AA$68="Catastrófico"),CONCATENATE("R10C",'Mapa de Riesgos'!$O$68),"")</f>
        <v/>
      </c>
      <c r="AK25" s="34" t="str">
        <f>IF(AND('Mapa de Riesgos'!$Y$69="Alta",'Mapa de Riesgos'!$AA$69="Catastrófico"),CONCATENATE("R10C",'Mapa de Riesgos'!$O$69),"")</f>
        <v/>
      </c>
      <c r="AL25" s="34" t="str">
        <f>IF(AND('Mapa de Riesgos'!$Y$70="Alta",'Mapa de Riesgos'!$AA$70="Catastrófico"),CONCATENATE("R10C",'Mapa de Riesgos'!$O$70),"")</f>
        <v/>
      </c>
      <c r="AM25" s="35" t="str">
        <f>IF(AND('Mapa de Riesgos'!$Y$71="Alta",'Mapa de Riesgos'!$AA$71="Catastrófico"),CONCATENATE("R10C",'Mapa de Riesgos'!$O$71),"")</f>
        <v/>
      </c>
      <c r="AN25" s="55"/>
      <c r="AO25" s="389"/>
      <c r="AP25" s="390"/>
      <c r="AQ25" s="390"/>
      <c r="AR25" s="390"/>
      <c r="AS25" s="390"/>
      <c r="AT25" s="391"/>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row>
    <row r="26" spans="1:76" ht="15" customHeight="1">
      <c r="A26" s="55"/>
      <c r="B26" s="297"/>
      <c r="C26" s="297"/>
      <c r="D26" s="298"/>
      <c r="E26" s="392" t="s">
        <v>129</v>
      </c>
      <c r="F26" s="393"/>
      <c r="G26" s="393"/>
      <c r="H26" s="393"/>
      <c r="I26" s="410"/>
      <c r="J26" s="36" t="str">
        <f>IF(AND('Mapa de Riesgos'!$Y$12="Media",'Mapa de Riesgos'!$AA$12="Leve"),CONCATENATE("R1C",'Mapa de Riesgos'!$O$12),"")</f>
        <v/>
      </c>
      <c r="K26" s="37" t="str">
        <f>IF(AND('Mapa de Riesgos'!$Y$13="Media",'Mapa de Riesgos'!$AA$13="Leve"),CONCATENATE("R1C",'Mapa de Riesgos'!$O$13),"")</f>
        <v/>
      </c>
      <c r="L26" s="37" t="str">
        <f>IF(AND('Mapa de Riesgos'!$Y$14="Media",'Mapa de Riesgos'!$AA$14="Leve"),CONCATENATE("R1C",'Mapa de Riesgos'!$O$14),"")</f>
        <v/>
      </c>
      <c r="M26" s="37" t="str">
        <f>IF(AND('Mapa de Riesgos'!$Y$15="Media",'Mapa de Riesgos'!$AA$15="Leve"),CONCATENATE("R1C",'Mapa de Riesgos'!$O$15),"")</f>
        <v/>
      </c>
      <c r="N26" s="37" t="str">
        <f>IF(AND('Mapa de Riesgos'!$Y$16="Media",'Mapa de Riesgos'!$AA$16="Leve"),CONCATENATE("R1C",'Mapa de Riesgos'!$O$16),"")</f>
        <v/>
      </c>
      <c r="O26" s="38" t="str">
        <f>IF(AND('Mapa de Riesgos'!$Y$17="Media",'Mapa de Riesgos'!$AA$17="Leve"),CONCATENATE("R1C",'Mapa de Riesgos'!$O$17),"")</f>
        <v/>
      </c>
      <c r="P26" s="36" t="str">
        <f>IF(AND('Mapa de Riesgos'!$Y$12="Media",'Mapa de Riesgos'!$AA$12="Menor"),CONCATENATE("R1C",'Mapa de Riesgos'!$O$12),"")</f>
        <v/>
      </c>
      <c r="Q26" s="37" t="str">
        <f>IF(AND('Mapa de Riesgos'!$Y$13="Media",'Mapa de Riesgos'!$AA$13="Menor"),CONCATENATE("R1C",'Mapa de Riesgos'!$O$13),"")</f>
        <v/>
      </c>
      <c r="R26" s="37" t="str">
        <f>IF(AND('Mapa de Riesgos'!$Y$14="Media",'Mapa de Riesgos'!$AA$14="Menor"),CONCATENATE("R1C",'Mapa de Riesgos'!$O$14),"")</f>
        <v/>
      </c>
      <c r="S26" s="37" t="str">
        <f>IF(AND('Mapa de Riesgos'!$Y$15="Media",'Mapa de Riesgos'!$AA$15="Menor"),CONCATENATE("R1C",'Mapa de Riesgos'!$O$15),"")</f>
        <v/>
      </c>
      <c r="T26" s="37" t="str">
        <f>IF(AND('Mapa de Riesgos'!$Y$16="Media",'Mapa de Riesgos'!$AA$16="Menor"),CONCATENATE("R1C",'Mapa de Riesgos'!$O$16),"")</f>
        <v/>
      </c>
      <c r="U26" s="38" t="str">
        <f>IF(AND('Mapa de Riesgos'!$Y$17="Media",'Mapa de Riesgos'!$AA$17="Menor"),CONCATENATE("R1C",'Mapa de Riesgos'!$O$17),"")</f>
        <v/>
      </c>
      <c r="V26" s="36" t="str">
        <f>IF(AND('Mapa de Riesgos'!$Y$12="Media",'Mapa de Riesgos'!$AA$12="Moderado"),CONCATENATE("R1C",'Mapa de Riesgos'!$O$12),"")</f>
        <v/>
      </c>
      <c r="W26" s="37" t="str">
        <f>IF(AND('Mapa de Riesgos'!$Y$13="Media",'Mapa de Riesgos'!$AA$13="Moderado"),CONCATENATE("R1C",'Mapa de Riesgos'!$O$13),"")</f>
        <v/>
      </c>
      <c r="X26" s="37" t="str">
        <f>IF(AND('Mapa de Riesgos'!$Y$14="Media",'Mapa de Riesgos'!$AA$14="Moderado"),CONCATENATE("R1C",'Mapa de Riesgos'!$O$14),"")</f>
        <v/>
      </c>
      <c r="Y26" s="37" t="str">
        <f>IF(AND('Mapa de Riesgos'!$Y$15="Media",'Mapa de Riesgos'!$AA$15="Moderado"),CONCATENATE("R1C",'Mapa de Riesgos'!$O$15),"")</f>
        <v/>
      </c>
      <c r="Z26" s="37" t="str">
        <f>IF(AND('Mapa de Riesgos'!$Y$16="Media",'Mapa de Riesgos'!$AA$16="Moderado"),CONCATENATE("R1C",'Mapa de Riesgos'!$O$16),"")</f>
        <v/>
      </c>
      <c r="AA26" s="38" t="str">
        <f>IF(AND('Mapa de Riesgos'!$Y$17="Media",'Mapa de Riesgos'!$AA$17="Moderado"),CONCATENATE("R1C",'Mapa de Riesgos'!$O$17),"")</f>
        <v/>
      </c>
      <c r="AB26" s="18" t="str">
        <f>IF(AND('Mapa de Riesgos'!$Y$12="Media",'Mapa de Riesgos'!$AA$12="Mayor"),CONCATENATE("R1C",'Mapa de Riesgos'!$O$12),"")</f>
        <v/>
      </c>
      <c r="AC26" s="19" t="str">
        <f>IF(AND('Mapa de Riesgos'!$Y$13="Media",'Mapa de Riesgos'!$AA$13="Mayor"),CONCATENATE("R1C",'Mapa de Riesgos'!$O$13),"")</f>
        <v/>
      </c>
      <c r="AD26" s="19" t="str">
        <f>IF(AND('Mapa de Riesgos'!$Y$14="Media",'Mapa de Riesgos'!$AA$14="Mayor"),CONCATENATE("R1C",'Mapa de Riesgos'!$O$14),"")</f>
        <v/>
      </c>
      <c r="AE26" s="19" t="str">
        <f>IF(AND('Mapa de Riesgos'!$Y$15="Media",'Mapa de Riesgos'!$AA$15="Mayor"),CONCATENATE("R1C",'Mapa de Riesgos'!$O$15),"")</f>
        <v/>
      </c>
      <c r="AF26" s="19" t="str">
        <f>IF(AND('Mapa de Riesgos'!$Y$16="Media",'Mapa de Riesgos'!$AA$16="Mayor"),CONCATENATE("R1C",'Mapa de Riesgos'!$O$16),"")</f>
        <v/>
      </c>
      <c r="AG26" s="20" t="str">
        <f>IF(AND('Mapa de Riesgos'!$Y$17="Media",'Mapa de Riesgos'!$AA$17="Mayor"),CONCATENATE("R1C",'Mapa de Riesgos'!$O$17),"")</f>
        <v/>
      </c>
      <c r="AH26" s="21" t="str">
        <f>IF(AND('Mapa de Riesgos'!$Y$12="Media",'Mapa de Riesgos'!$AA$12="Catastrófico"),CONCATENATE("R1C",'Mapa de Riesgos'!$O$12),"")</f>
        <v/>
      </c>
      <c r="AI26" s="22" t="str">
        <f>IF(AND('Mapa de Riesgos'!$Y$13="Media",'Mapa de Riesgos'!$AA$13="Catastrófico"),CONCATENATE("R1C",'Mapa de Riesgos'!$O$13),"")</f>
        <v/>
      </c>
      <c r="AJ26" s="22" t="str">
        <f>IF(AND('Mapa de Riesgos'!$Y$14="Media",'Mapa de Riesgos'!$AA$14="Catastrófico"),CONCATENATE("R1C",'Mapa de Riesgos'!$O$14),"")</f>
        <v/>
      </c>
      <c r="AK26" s="22" t="str">
        <f>IF(AND('Mapa de Riesgos'!$Y$15="Media",'Mapa de Riesgos'!$AA$15="Catastrófico"),CONCATENATE("R1C",'Mapa de Riesgos'!$O$15),"")</f>
        <v/>
      </c>
      <c r="AL26" s="22" t="str">
        <f>IF(AND('Mapa de Riesgos'!$Y$16="Media",'Mapa de Riesgos'!$AA$16="Catastrófico"),CONCATENATE("R1C",'Mapa de Riesgos'!$O$16),"")</f>
        <v/>
      </c>
      <c r="AM26" s="23" t="str">
        <f>IF(AND('Mapa de Riesgos'!$Y$17="Media",'Mapa de Riesgos'!$AA$17="Catastrófico"),CONCATENATE("R1C",'Mapa de Riesgos'!$O$17),"")</f>
        <v/>
      </c>
      <c r="AN26" s="55"/>
      <c r="AO26" s="422" t="s">
        <v>130</v>
      </c>
      <c r="AP26" s="423"/>
      <c r="AQ26" s="423"/>
      <c r="AR26" s="423"/>
      <c r="AS26" s="423"/>
      <c r="AT26" s="424"/>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row>
    <row r="27" spans="1:76" ht="15" customHeight="1">
      <c r="A27" s="55"/>
      <c r="B27" s="297"/>
      <c r="C27" s="297"/>
      <c r="D27" s="298"/>
      <c r="E27" s="394"/>
      <c r="F27" s="395"/>
      <c r="G27" s="395"/>
      <c r="H27" s="395"/>
      <c r="I27" s="411"/>
      <c r="J27" s="39" t="str">
        <f>IF(AND('Mapa de Riesgos'!$Y$18="Media",'Mapa de Riesgos'!$AA$18="Leve"),CONCATENATE("R2C",'Mapa de Riesgos'!$O$18),"")</f>
        <v/>
      </c>
      <c r="K27" s="40" t="str">
        <f>IF(AND('Mapa de Riesgos'!$Y$19="Media",'Mapa de Riesgos'!$AA$19="Leve"),CONCATENATE("R2C",'Mapa de Riesgos'!$O$19),"")</f>
        <v/>
      </c>
      <c r="L27" s="40" t="str">
        <f>IF(AND('Mapa de Riesgos'!$Y$20="Media",'Mapa de Riesgos'!$AA$20="Leve"),CONCATENATE("R2C",'Mapa de Riesgos'!$O$20),"")</f>
        <v/>
      </c>
      <c r="M27" s="40" t="str">
        <f>IF(AND('Mapa de Riesgos'!$Y$21="Media",'Mapa de Riesgos'!$AA$21="Leve"),CONCATENATE("R2C",'Mapa de Riesgos'!$O$21),"")</f>
        <v/>
      </c>
      <c r="N27" s="40" t="str">
        <f>IF(AND('Mapa de Riesgos'!$Y$22="Media",'Mapa de Riesgos'!$AA$22="Leve"),CONCATENATE("R2C",'Mapa de Riesgos'!$O$22),"")</f>
        <v/>
      </c>
      <c r="O27" s="41" t="str">
        <f>IF(AND('Mapa de Riesgos'!$Y$23="Media",'Mapa de Riesgos'!$AA$23="Leve"),CONCATENATE("R2C",'Mapa de Riesgos'!$O$23),"")</f>
        <v/>
      </c>
      <c r="P27" s="39" t="str">
        <f>IF(AND('Mapa de Riesgos'!$Y$18="Media",'Mapa de Riesgos'!$AA$18="Menor"),CONCATENATE("R2C",'Mapa de Riesgos'!$O$18),"")</f>
        <v/>
      </c>
      <c r="Q27" s="40" t="str">
        <f>IF(AND('Mapa de Riesgos'!$Y$19="Media",'Mapa de Riesgos'!$AA$19="Menor"),CONCATENATE("R2C",'Mapa de Riesgos'!$O$19),"")</f>
        <v/>
      </c>
      <c r="R27" s="40" t="str">
        <f>IF(AND('Mapa de Riesgos'!$Y$20="Media",'Mapa de Riesgos'!$AA$20="Menor"),CONCATENATE("R2C",'Mapa de Riesgos'!$O$20),"")</f>
        <v/>
      </c>
      <c r="S27" s="40" t="str">
        <f>IF(AND('Mapa de Riesgos'!$Y$21="Media",'Mapa de Riesgos'!$AA$21="Menor"),CONCATENATE("R2C",'Mapa de Riesgos'!$O$21),"")</f>
        <v/>
      </c>
      <c r="T27" s="40" t="str">
        <f>IF(AND('Mapa de Riesgos'!$Y$22="Media",'Mapa de Riesgos'!$AA$22="Menor"),CONCATENATE("R2C",'Mapa de Riesgos'!$O$22),"")</f>
        <v/>
      </c>
      <c r="U27" s="41" t="str">
        <f>IF(AND('Mapa de Riesgos'!$Y$23="Media",'Mapa de Riesgos'!$AA$23="Menor"),CONCATENATE("R2C",'Mapa de Riesgos'!$O$23),"")</f>
        <v/>
      </c>
      <c r="V27" s="39" t="str">
        <f>IF(AND('Mapa de Riesgos'!$Y$18="Media",'Mapa de Riesgos'!$AA$18="Moderado"),CONCATENATE("R2C",'Mapa de Riesgos'!$O$18),"")</f>
        <v/>
      </c>
      <c r="W27" s="40" t="str">
        <f>IF(AND('Mapa de Riesgos'!$Y$19="Media",'Mapa de Riesgos'!$AA$19="Moderado"),CONCATENATE("R2C",'Mapa de Riesgos'!$O$19),"")</f>
        <v/>
      </c>
      <c r="X27" s="40" t="str">
        <f>IF(AND('Mapa de Riesgos'!$Y$20="Media",'Mapa de Riesgos'!$AA$20="Moderado"),CONCATENATE("R2C",'Mapa de Riesgos'!$O$20),"")</f>
        <v/>
      </c>
      <c r="Y27" s="40" t="str">
        <f>IF(AND('Mapa de Riesgos'!$Y$21="Media",'Mapa de Riesgos'!$AA$21="Moderado"),CONCATENATE("R2C",'Mapa de Riesgos'!$O$21),"")</f>
        <v/>
      </c>
      <c r="Z27" s="40" t="str">
        <f>IF(AND('Mapa de Riesgos'!$Y$22="Media",'Mapa de Riesgos'!$AA$22="Moderado"),CONCATENATE("R2C",'Mapa de Riesgos'!$O$22),"")</f>
        <v/>
      </c>
      <c r="AA27" s="41" t="str">
        <f>IF(AND('Mapa de Riesgos'!$Y$23="Media",'Mapa de Riesgos'!$AA$23="Moderado"),CONCATENATE("R2C",'Mapa de Riesgos'!$O$23),"")</f>
        <v/>
      </c>
      <c r="AB27" s="24" t="str">
        <f>IF(AND('Mapa de Riesgos'!$Y$18="Media",'Mapa de Riesgos'!$AA$18="Mayor"),CONCATENATE("R2C",'Mapa de Riesgos'!$O$18),"")</f>
        <v/>
      </c>
      <c r="AC27" s="25" t="str">
        <f>IF(AND('Mapa de Riesgos'!$Y$19="Media",'Mapa de Riesgos'!$AA$19="Mayor"),CONCATENATE("R2C",'Mapa de Riesgos'!$O$19),"")</f>
        <v/>
      </c>
      <c r="AD27" s="25" t="str">
        <f>IF(AND('Mapa de Riesgos'!$Y$20="Media",'Mapa de Riesgos'!$AA$20="Mayor"),CONCATENATE("R2C",'Mapa de Riesgos'!$O$20),"")</f>
        <v/>
      </c>
      <c r="AE27" s="25" t="str">
        <f>IF(AND('Mapa de Riesgos'!$Y$21="Media",'Mapa de Riesgos'!$AA$21="Mayor"),CONCATENATE("R2C",'Mapa de Riesgos'!$O$21),"")</f>
        <v/>
      </c>
      <c r="AF27" s="25" t="str">
        <f>IF(AND('Mapa de Riesgos'!$Y$22="Media",'Mapa de Riesgos'!$AA$22="Mayor"),CONCATENATE("R2C",'Mapa de Riesgos'!$O$22),"")</f>
        <v/>
      </c>
      <c r="AG27" s="26" t="str">
        <f>IF(AND('Mapa de Riesgos'!$Y$23="Media",'Mapa de Riesgos'!$AA$23="Mayor"),CONCATENATE("R2C",'Mapa de Riesgos'!$O$23),"")</f>
        <v/>
      </c>
      <c r="AH27" s="27" t="str">
        <f>IF(AND('Mapa de Riesgos'!$Y$18="Media",'Mapa de Riesgos'!$AA$18="Catastrófico"),CONCATENATE("R2C",'Mapa de Riesgos'!$O$18),"")</f>
        <v/>
      </c>
      <c r="AI27" s="28" t="str">
        <f>IF(AND('Mapa de Riesgos'!$Y$19="Media",'Mapa de Riesgos'!$AA$19="Catastrófico"),CONCATENATE("R2C",'Mapa de Riesgos'!$O$19),"")</f>
        <v/>
      </c>
      <c r="AJ27" s="28" t="str">
        <f>IF(AND('Mapa de Riesgos'!$Y$20="Media",'Mapa de Riesgos'!$AA$20="Catastrófico"),CONCATENATE("R2C",'Mapa de Riesgos'!$O$20),"")</f>
        <v/>
      </c>
      <c r="AK27" s="28" t="str">
        <f>IF(AND('Mapa de Riesgos'!$Y$21="Media",'Mapa de Riesgos'!$AA$21="Catastrófico"),CONCATENATE("R2C",'Mapa de Riesgos'!$O$21),"")</f>
        <v/>
      </c>
      <c r="AL27" s="28" t="str">
        <f>IF(AND('Mapa de Riesgos'!$Y$22="Media",'Mapa de Riesgos'!$AA$22="Catastrófico"),CONCATENATE("R2C",'Mapa de Riesgos'!$O$22),"")</f>
        <v/>
      </c>
      <c r="AM27" s="29" t="str">
        <f>IF(AND('Mapa de Riesgos'!$Y$23="Media",'Mapa de Riesgos'!$AA$23="Catastrófico"),CONCATENATE("R2C",'Mapa de Riesgos'!$O$23),"")</f>
        <v/>
      </c>
      <c r="AN27" s="55"/>
      <c r="AO27" s="425"/>
      <c r="AP27" s="426"/>
      <c r="AQ27" s="426"/>
      <c r="AR27" s="426"/>
      <c r="AS27" s="426"/>
      <c r="AT27" s="427"/>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row>
    <row r="28" spans="1:76" ht="15" customHeight="1">
      <c r="A28" s="55"/>
      <c r="B28" s="297"/>
      <c r="C28" s="297"/>
      <c r="D28" s="298"/>
      <c r="E28" s="396"/>
      <c r="F28" s="395"/>
      <c r="G28" s="395"/>
      <c r="H28" s="395"/>
      <c r="I28" s="411"/>
      <c r="J28" s="39" t="str">
        <f>IF(AND('Mapa de Riesgos'!$Y$24="Media",'Mapa de Riesgos'!$AA$24="Leve"),CONCATENATE("R3C",'Mapa de Riesgos'!$O$24),"")</f>
        <v/>
      </c>
      <c r="K28" s="40" t="str">
        <f>IF(AND('Mapa de Riesgos'!$Y$25="Media",'Mapa de Riesgos'!$AA$25="Leve"),CONCATENATE("R3C",'Mapa de Riesgos'!$O$25),"")</f>
        <v/>
      </c>
      <c r="L28" s="40" t="str">
        <f>IF(AND('Mapa de Riesgos'!$Y$26="Media",'Mapa de Riesgos'!$AA$26="Leve"),CONCATENATE("R3C",'Mapa de Riesgos'!$O$26),"")</f>
        <v/>
      </c>
      <c r="M28" s="40" t="str">
        <f>IF(AND('Mapa de Riesgos'!$Y$27="Media",'Mapa de Riesgos'!$AA$27="Leve"),CONCATENATE("R3C",'Mapa de Riesgos'!$O$27),"")</f>
        <v/>
      </c>
      <c r="N28" s="40" t="str">
        <f>IF(AND('Mapa de Riesgos'!$Y$28="Media",'Mapa de Riesgos'!$AA$28="Leve"),CONCATENATE("R3C",'Mapa de Riesgos'!$O$28),"")</f>
        <v/>
      </c>
      <c r="O28" s="41" t="str">
        <f>IF(AND('Mapa de Riesgos'!$Y$29="Media",'Mapa de Riesgos'!$AA$29="Leve"),CONCATENATE("R3C",'Mapa de Riesgos'!$O$29),"")</f>
        <v/>
      </c>
      <c r="P28" s="39" t="str">
        <f>IF(AND('Mapa de Riesgos'!$Y$24="Media",'Mapa de Riesgos'!$AA$24="Menor"),CONCATENATE("R3C",'Mapa de Riesgos'!$O$24),"")</f>
        <v/>
      </c>
      <c r="Q28" s="40" t="str">
        <f>IF(AND('Mapa de Riesgos'!$Y$25="Media",'Mapa de Riesgos'!$AA$25="Menor"),CONCATENATE("R3C",'Mapa de Riesgos'!$O$25),"")</f>
        <v/>
      </c>
      <c r="R28" s="40" t="str">
        <f>IF(AND('Mapa de Riesgos'!$Y$26="Media",'Mapa de Riesgos'!$AA$26="Menor"),CONCATENATE("R3C",'Mapa de Riesgos'!$O$26),"")</f>
        <v/>
      </c>
      <c r="S28" s="40" t="str">
        <f>IF(AND('Mapa de Riesgos'!$Y$27="Media",'Mapa de Riesgos'!$AA$27="Menor"),CONCATENATE("R3C",'Mapa de Riesgos'!$O$27),"")</f>
        <v/>
      </c>
      <c r="T28" s="40" t="str">
        <f>IF(AND('Mapa de Riesgos'!$Y$28="Media",'Mapa de Riesgos'!$AA$28="Menor"),CONCATENATE("R3C",'Mapa de Riesgos'!$O$28),"")</f>
        <v/>
      </c>
      <c r="U28" s="41" t="str">
        <f>IF(AND('Mapa de Riesgos'!$Y$29="Media",'Mapa de Riesgos'!$AA$29="Menor"),CONCATENATE("R3C",'Mapa de Riesgos'!$O$29),"")</f>
        <v/>
      </c>
      <c r="V28" s="39" t="str">
        <f>IF(AND('Mapa de Riesgos'!$Y$24="Media",'Mapa de Riesgos'!$AA$24="Moderado"),CONCATENATE("R3C",'Mapa de Riesgos'!$O$24),"")</f>
        <v/>
      </c>
      <c r="W28" s="40" t="str">
        <f>IF(AND('Mapa de Riesgos'!$Y$25="Media",'Mapa de Riesgos'!$AA$25="Moderado"),CONCATENATE("R3C",'Mapa de Riesgos'!$O$25),"")</f>
        <v/>
      </c>
      <c r="X28" s="40" t="str">
        <f>IF(AND('Mapa de Riesgos'!$Y$26="Media",'Mapa de Riesgos'!$AA$26="Moderado"),CONCATENATE("R3C",'Mapa de Riesgos'!$O$26),"")</f>
        <v/>
      </c>
      <c r="Y28" s="40" t="str">
        <f>IF(AND('Mapa de Riesgos'!$Y$27="Media",'Mapa de Riesgos'!$AA$27="Moderado"),CONCATENATE("R3C",'Mapa de Riesgos'!$O$27),"")</f>
        <v/>
      </c>
      <c r="Z28" s="40" t="str">
        <f>IF(AND('Mapa de Riesgos'!$Y$28="Media",'Mapa de Riesgos'!$AA$28="Moderado"),CONCATENATE("R3C",'Mapa de Riesgos'!$O$28),"")</f>
        <v/>
      </c>
      <c r="AA28" s="41" t="str">
        <f>IF(AND('Mapa de Riesgos'!$Y$29="Media",'Mapa de Riesgos'!$AA$29="Moderado"),CONCATENATE("R3C",'Mapa de Riesgos'!$O$29),"")</f>
        <v/>
      </c>
      <c r="AB28" s="24" t="str">
        <f>IF(AND('Mapa de Riesgos'!$Y$24="Media",'Mapa de Riesgos'!$AA$24="Mayor"),CONCATENATE("R3C",'Mapa de Riesgos'!$O$24),"")</f>
        <v/>
      </c>
      <c r="AC28" s="25" t="str">
        <f>IF(AND('Mapa de Riesgos'!$Y$25="Media",'Mapa de Riesgos'!$AA$25="Mayor"),CONCATENATE("R3C",'Mapa de Riesgos'!$O$25),"")</f>
        <v/>
      </c>
      <c r="AD28" s="25" t="str">
        <f>IF(AND('Mapa de Riesgos'!$Y$26="Media",'Mapa de Riesgos'!$AA$26="Mayor"),CONCATENATE("R3C",'Mapa de Riesgos'!$O$26),"")</f>
        <v/>
      </c>
      <c r="AE28" s="25" t="str">
        <f>IF(AND('Mapa de Riesgos'!$Y$27="Media",'Mapa de Riesgos'!$AA$27="Mayor"),CONCATENATE("R3C",'Mapa de Riesgos'!$O$27),"")</f>
        <v/>
      </c>
      <c r="AF28" s="25" t="str">
        <f>IF(AND('Mapa de Riesgos'!$Y$28="Media",'Mapa de Riesgos'!$AA$28="Mayor"),CONCATENATE("R3C",'Mapa de Riesgos'!$O$28),"")</f>
        <v/>
      </c>
      <c r="AG28" s="26" t="str">
        <f>IF(AND('Mapa de Riesgos'!$Y$29="Media",'Mapa de Riesgos'!$AA$29="Mayor"),CONCATENATE("R3C",'Mapa de Riesgos'!$O$29),"")</f>
        <v/>
      </c>
      <c r="AH28" s="27" t="str">
        <f>IF(AND('Mapa de Riesgos'!$Y$24="Media",'Mapa de Riesgos'!$AA$24="Catastrófico"),CONCATENATE("R3C",'Mapa de Riesgos'!$O$24),"")</f>
        <v/>
      </c>
      <c r="AI28" s="28" t="str">
        <f>IF(AND('Mapa de Riesgos'!$Y$25="Media",'Mapa de Riesgos'!$AA$25="Catastrófico"),CONCATENATE("R3C",'Mapa de Riesgos'!$O$25),"")</f>
        <v/>
      </c>
      <c r="AJ28" s="28" t="str">
        <f>IF(AND('Mapa de Riesgos'!$Y$26="Media",'Mapa de Riesgos'!$AA$26="Catastrófico"),CONCATENATE("R3C",'Mapa de Riesgos'!$O$26),"")</f>
        <v/>
      </c>
      <c r="AK28" s="28" t="str">
        <f>IF(AND('Mapa de Riesgos'!$Y$27="Media",'Mapa de Riesgos'!$AA$27="Catastrófico"),CONCATENATE("R3C",'Mapa de Riesgos'!$O$27),"")</f>
        <v/>
      </c>
      <c r="AL28" s="28" t="str">
        <f>IF(AND('Mapa de Riesgos'!$Y$28="Media",'Mapa de Riesgos'!$AA$28="Catastrófico"),CONCATENATE("R3C",'Mapa de Riesgos'!$O$28),"")</f>
        <v/>
      </c>
      <c r="AM28" s="29" t="str">
        <f>IF(AND('Mapa de Riesgos'!$Y$29="Media",'Mapa de Riesgos'!$AA$29="Catastrófico"),CONCATENATE("R3C",'Mapa de Riesgos'!$O$29),"")</f>
        <v/>
      </c>
      <c r="AN28" s="55"/>
      <c r="AO28" s="425"/>
      <c r="AP28" s="426"/>
      <c r="AQ28" s="426"/>
      <c r="AR28" s="426"/>
      <c r="AS28" s="426"/>
      <c r="AT28" s="427"/>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row>
    <row r="29" spans="1:76" ht="15" customHeight="1">
      <c r="A29" s="55"/>
      <c r="B29" s="297"/>
      <c r="C29" s="297"/>
      <c r="D29" s="298"/>
      <c r="E29" s="396"/>
      <c r="F29" s="395"/>
      <c r="G29" s="395"/>
      <c r="H29" s="395"/>
      <c r="I29" s="411"/>
      <c r="J29" s="39" t="str">
        <f>IF(AND('Mapa de Riesgos'!$Y$30="Media",'Mapa de Riesgos'!$AA$30="Leve"),CONCATENATE("R4C",'Mapa de Riesgos'!$O$30),"")</f>
        <v/>
      </c>
      <c r="K29" s="40" t="str">
        <f>IF(AND('Mapa de Riesgos'!$Y$31="Media",'Mapa de Riesgos'!$AA$31="Leve"),CONCATENATE("R4C",'Mapa de Riesgos'!$O$31),"")</f>
        <v/>
      </c>
      <c r="L29" s="40" t="str">
        <f>IF(AND('Mapa de Riesgos'!$Y$32="Media",'Mapa de Riesgos'!$AA$32="Leve"),CONCATENATE("R4C",'Mapa de Riesgos'!$O$32),"")</f>
        <v/>
      </c>
      <c r="M29" s="40" t="str">
        <f>IF(AND('Mapa de Riesgos'!$Y$33="Media",'Mapa de Riesgos'!$AA$33="Leve"),CONCATENATE("R4C",'Mapa de Riesgos'!$O$33),"")</f>
        <v/>
      </c>
      <c r="N29" s="40" t="str">
        <f>IF(AND('Mapa de Riesgos'!$Y$34="Media",'Mapa de Riesgos'!$AA$34="Leve"),CONCATENATE("R4C",'Mapa de Riesgos'!$O$34),"")</f>
        <v/>
      </c>
      <c r="O29" s="41" t="str">
        <f>IF(AND('Mapa de Riesgos'!$Y$35="Media",'Mapa de Riesgos'!$AA$35="Leve"),CONCATENATE("R4C",'Mapa de Riesgos'!$O$35),"")</f>
        <v/>
      </c>
      <c r="P29" s="39" t="str">
        <f>IF(AND('Mapa de Riesgos'!$Y$30="Media",'Mapa de Riesgos'!$AA$30="Menor"),CONCATENATE("R4C",'Mapa de Riesgos'!$O$30),"")</f>
        <v/>
      </c>
      <c r="Q29" s="40" t="str">
        <f>IF(AND('Mapa de Riesgos'!$Y$31="Media",'Mapa de Riesgos'!$AA$31="Menor"),CONCATENATE("R4C",'Mapa de Riesgos'!$O$31),"")</f>
        <v/>
      </c>
      <c r="R29" s="40" t="str">
        <f>IF(AND('Mapa de Riesgos'!$Y$32="Media",'Mapa de Riesgos'!$AA$32="Menor"),CONCATENATE("R4C",'Mapa de Riesgos'!$O$32),"")</f>
        <v/>
      </c>
      <c r="S29" s="40" t="str">
        <f>IF(AND('Mapa de Riesgos'!$Y$33="Media",'Mapa de Riesgos'!$AA$33="Menor"),CONCATENATE("R4C",'Mapa de Riesgos'!$O$33),"")</f>
        <v/>
      </c>
      <c r="T29" s="40" t="str">
        <f>IF(AND('Mapa de Riesgos'!$Y$34="Media",'Mapa de Riesgos'!$AA$34="Menor"),CONCATENATE("R4C",'Mapa de Riesgos'!$O$34),"")</f>
        <v/>
      </c>
      <c r="U29" s="41" t="str">
        <f>IF(AND('Mapa de Riesgos'!$Y$35="Media",'Mapa de Riesgos'!$AA$35="Menor"),CONCATENATE("R4C",'Mapa de Riesgos'!$O$35),"")</f>
        <v/>
      </c>
      <c r="V29" s="39" t="str">
        <f>IF(AND('Mapa de Riesgos'!$Y$30="Media",'Mapa de Riesgos'!$AA$30="Moderado"),CONCATENATE("R4C",'Mapa de Riesgos'!$O$30),"")</f>
        <v/>
      </c>
      <c r="W29" s="40" t="str">
        <f>IF(AND('Mapa de Riesgos'!$Y$31="Media",'Mapa de Riesgos'!$AA$31="Moderado"),CONCATENATE("R4C",'Mapa de Riesgos'!$O$31),"")</f>
        <v/>
      </c>
      <c r="X29" s="40" t="str">
        <f>IF(AND('Mapa de Riesgos'!$Y$32="Media",'Mapa de Riesgos'!$AA$32="Moderado"),CONCATENATE("R4C",'Mapa de Riesgos'!$O$32),"")</f>
        <v/>
      </c>
      <c r="Y29" s="40" t="str">
        <f>IF(AND('Mapa de Riesgos'!$Y$33="Media",'Mapa de Riesgos'!$AA$33="Moderado"),CONCATENATE("R4C",'Mapa de Riesgos'!$O$33),"")</f>
        <v/>
      </c>
      <c r="Z29" s="40" t="str">
        <f>IF(AND('Mapa de Riesgos'!$Y$34="Media",'Mapa de Riesgos'!$AA$34="Moderado"),CONCATENATE("R4C",'Mapa de Riesgos'!$O$34),"")</f>
        <v/>
      </c>
      <c r="AA29" s="41" t="str">
        <f>IF(AND('Mapa de Riesgos'!$Y$35="Media",'Mapa de Riesgos'!$AA$35="Moderado"),CONCATENATE("R4C",'Mapa de Riesgos'!$O$35),"")</f>
        <v/>
      </c>
      <c r="AB29" s="24" t="str">
        <f>IF(AND('Mapa de Riesgos'!$Y$30="Media",'Mapa de Riesgos'!$AA$30="Mayor"),CONCATENATE("R4C",'Mapa de Riesgos'!$O$30),"")</f>
        <v/>
      </c>
      <c r="AC29" s="25" t="str">
        <f>IF(AND('Mapa de Riesgos'!$Y$31="Media",'Mapa de Riesgos'!$AA$31="Mayor"),CONCATENATE("R4C",'Mapa de Riesgos'!$O$31),"")</f>
        <v/>
      </c>
      <c r="AD29" s="25" t="str">
        <f>IF(AND('Mapa de Riesgos'!$Y$32="Media",'Mapa de Riesgos'!$AA$32="Mayor"),CONCATENATE("R4C",'Mapa de Riesgos'!$O$32),"")</f>
        <v/>
      </c>
      <c r="AE29" s="25" t="str">
        <f>IF(AND('Mapa de Riesgos'!$Y$33="Media",'Mapa de Riesgos'!$AA$33="Mayor"),CONCATENATE("R4C",'Mapa de Riesgos'!$O$33),"")</f>
        <v/>
      </c>
      <c r="AF29" s="25" t="str">
        <f>IF(AND('Mapa de Riesgos'!$Y$34="Media",'Mapa de Riesgos'!$AA$34="Mayor"),CONCATENATE("R4C",'Mapa de Riesgos'!$O$34),"")</f>
        <v/>
      </c>
      <c r="AG29" s="26" t="str">
        <f>IF(AND('Mapa de Riesgos'!$Y$35="Media",'Mapa de Riesgos'!$AA$35="Mayor"),CONCATENATE("R4C",'Mapa de Riesgos'!$O$35),"")</f>
        <v/>
      </c>
      <c r="AH29" s="27" t="str">
        <f>IF(AND('Mapa de Riesgos'!$Y$30="Media",'Mapa de Riesgos'!$AA$30="Catastrófico"),CONCATENATE("R4C",'Mapa de Riesgos'!$O$30),"")</f>
        <v/>
      </c>
      <c r="AI29" s="28" t="str">
        <f>IF(AND('Mapa de Riesgos'!$Y$31="Media",'Mapa de Riesgos'!$AA$31="Catastrófico"),CONCATENATE("R4C",'Mapa de Riesgos'!$O$31),"")</f>
        <v/>
      </c>
      <c r="AJ29" s="28" t="str">
        <f>IF(AND('Mapa de Riesgos'!$Y$32="Media",'Mapa de Riesgos'!$AA$32="Catastrófico"),CONCATENATE("R4C",'Mapa de Riesgos'!$O$32),"")</f>
        <v/>
      </c>
      <c r="AK29" s="28" t="str">
        <f>IF(AND('Mapa de Riesgos'!$Y$33="Media",'Mapa de Riesgos'!$AA$33="Catastrófico"),CONCATENATE("R4C",'Mapa de Riesgos'!$O$33),"")</f>
        <v/>
      </c>
      <c r="AL29" s="28" t="str">
        <f>IF(AND('Mapa de Riesgos'!$Y$34="Media",'Mapa de Riesgos'!$AA$34="Catastrófico"),CONCATENATE("R4C",'Mapa de Riesgos'!$O$34),"")</f>
        <v/>
      </c>
      <c r="AM29" s="29" t="str">
        <f>IF(AND('Mapa de Riesgos'!$Y$35="Media",'Mapa de Riesgos'!$AA$35="Catastrófico"),CONCATENATE("R4C",'Mapa de Riesgos'!$O$35),"")</f>
        <v/>
      </c>
      <c r="AN29" s="55"/>
      <c r="AO29" s="425"/>
      <c r="AP29" s="426"/>
      <c r="AQ29" s="426"/>
      <c r="AR29" s="426"/>
      <c r="AS29" s="426"/>
      <c r="AT29" s="427"/>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row>
    <row r="30" spans="1:76" ht="15" customHeight="1">
      <c r="A30" s="55"/>
      <c r="B30" s="297"/>
      <c r="C30" s="297"/>
      <c r="D30" s="298"/>
      <c r="E30" s="396"/>
      <c r="F30" s="395"/>
      <c r="G30" s="395"/>
      <c r="H30" s="395"/>
      <c r="I30" s="411"/>
      <c r="J30" s="39" t="str">
        <f>IF(AND('Mapa de Riesgos'!$Y$36="Media",'Mapa de Riesgos'!$AA$36="Leve"),CONCATENATE("R5C",'Mapa de Riesgos'!$O$36),"")</f>
        <v/>
      </c>
      <c r="K30" s="40" t="str">
        <f>IF(AND('Mapa de Riesgos'!$Y$37="Media",'Mapa de Riesgos'!$AA$37="Leve"),CONCATENATE("R5C",'Mapa de Riesgos'!$O$37),"")</f>
        <v/>
      </c>
      <c r="L30" s="40" t="str">
        <f>IF(AND('Mapa de Riesgos'!$Y$38="Media",'Mapa de Riesgos'!$AA$38="Leve"),CONCATENATE("R5C",'Mapa de Riesgos'!$O$38),"")</f>
        <v/>
      </c>
      <c r="M30" s="40" t="str">
        <f>IF(AND('Mapa de Riesgos'!$Y$39="Media",'Mapa de Riesgos'!$AA$39="Leve"),CONCATENATE("R5C",'Mapa de Riesgos'!$O$39),"")</f>
        <v/>
      </c>
      <c r="N30" s="40" t="str">
        <f>IF(AND('Mapa de Riesgos'!$Y$40="Media",'Mapa de Riesgos'!$AA$40="Leve"),CONCATENATE("R5C",'Mapa de Riesgos'!$O$40),"")</f>
        <v/>
      </c>
      <c r="O30" s="41" t="str">
        <f>IF(AND('Mapa de Riesgos'!$Y$41="Media",'Mapa de Riesgos'!$AA$41="Leve"),CONCATENATE("R5C",'Mapa de Riesgos'!$O$41),"")</f>
        <v/>
      </c>
      <c r="P30" s="39" t="str">
        <f>IF(AND('Mapa de Riesgos'!$Y$36="Media",'Mapa de Riesgos'!$AA$36="Menor"),CONCATENATE("R5C",'Mapa de Riesgos'!$O$36),"")</f>
        <v/>
      </c>
      <c r="Q30" s="40" t="str">
        <f>IF(AND('Mapa de Riesgos'!$Y$37="Media",'Mapa de Riesgos'!$AA$37="Menor"),CONCATENATE("R5C",'Mapa de Riesgos'!$O$37),"")</f>
        <v/>
      </c>
      <c r="R30" s="40" t="str">
        <f>IF(AND('Mapa de Riesgos'!$Y$38="Media",'Mapa de Riesgos'!$AA$38="Menor"),CONCATENATE("R5C",'Mapa de Riesgos'!$O$38),"")</f>
        <v/>
      </c>
      <c r="S30" s="40" t="str">
        <f>IF(AND('Mapa de Riesgos'!$Y$39="Media",'Mapa de Riesgos'!$AA$39="Menor"),CONCATENATE("R5C",'Mapa de Riesgos'!$O$39),"")</f>
        <v/>
      </c>
      <c r="T30" s="40" t="str">
        <f>IF(AND('Mapa de Riesgos'!$Y$40="Media",'Mapa de Riesgos'!$AA$40="Menor"),CONCATENATE("R5C",'Mapa de Riesgos'!$O$40),"")</f>
        <v/>
      </c>
      <c r="U30" s="41" t="str">
        <f>IF(AND('Mapa de Riesgos'!$Y$41="Media",'Mapa de Riesgos'!$AA$41="Menor"),CONCATENATE("R5C",'Mapa de Riesgos'!$O$41),"")</f>
        <v/>
      </c>
      <c r="V30" s="39" t="str">
        <f>IF(AND('Mapa de Riesgos'!$Y$36="Media",'Mapa de Riesgos'!$AA$36="Moderado"),CONCATENATE("R5C",'Mapa de Riesgos'!$O$36),"")</f>
        <v/>
      </c>
      <c r="W30" s="40" t="str">
        <f>IF(AND('Mapa de Riesgos'!$Y$37="Media",'Mapa de Riesgos'!$AA$37="Moderado"),CONCATENATE("R5C",'Mapa de Riesgos'!$O$37),"")</f>
        <v/>
      </c>
      <c r="X30" s="40" t="str">
        <f>IF(AND('Mapa de Riesgos'!$Y$38="Media",'Mapa de Riesgos'!$AA$38="Moderado"),CONCATENATE("R5C",'Mapa de Riesgos'!$O$38),"")</f>
        <v/>
      </c>
      <c r="Y30" s="40" t="str">
        <f>IF(AND('Mapa de Riesgos'!$Y$39="Media",'Mapa de Riesgos'!$AA$39="Moderado"),CONCATENATE("R5C",'Mapa de Riesgos'!$O$39),"")</f>
        <v/>
      </c>
      <c r="Z30" s="40" t="str">
        <f>IF(AND('Mapa de Riesgos'!$Y$40="Media",'Mapa de Riesgos'!$AA$40="Moderado"),CONCATENATE("R5C",'Mapa de Riesgos'!$O$40),"")</f>
        <v/>
      </c>
      <c r="AA30" s="41" t="str">
        <f>IF(AND('Mapa de Riesgos'!$Y$41="Media",'Mapa de Riesgos'!$AA$41="Moderado"),CONCATENATE("R5C",'Mapa de Riesgos'!$O$41),"")</f>
        <v/>
      </c>
      <c r="AB30" s="24" t="str">
        <f>IF(AND('Mapa de Riesgos'!$Y$36="Media",'Mapa de Riesgos'!$AA$36="Mayor"),CONCATENATE("R5C",'Mapa de Riesgos'!$O$36),"")</f>
        <v/>
      </c>
      <c r="AC30" s="25" t="str">
        <f>IF(AND('Mapa de Riesgos'!$Y$37="Media",'Mapa de Riesgos'!$AA$37="Mayor"),CONCATENATE("R5C",'Mapa de Riesgos'!$O$37),"")</f>
        <v/>
      </c>
      <c r="AD30" s="25" t="str">
        <f>IF(AND('Mapa de Riesgos'!$Y$38="Media",'Mapa de Riesgos'!$AA$38="Mayor"),CONCATENATE("R5C",'Mapa de Riesgos'!$O$38),"")</f>
        <v/>
      </c>
      <c r="AE30" s="25" t="str">
        <f>IF(AND('Mapa de Riesgos'!$Y$39="Media",'Mapa de Riesgos'!$AA$39="Mayor"),CONCATENATE("R5C",'Mapa de Riesgos'!$O$39),"")</f>
        <v/>
      </c>
      <c r="AF30" s="25" t="str">
        <f>IF(AND('Mapa de Riesgos'!$Y$40="Media",'Mapa de Riesgos'!$AA$40="Mayor"),CONCATENATE("R5C",'Mapa de Riesgos'!$O$40),"")</f>
        <v/>
      </c>
      <c r="AG30" s="26" t="str">
        <f>IF(AND('Mapa de Riesgos'!$Y$41="Media",'Mapa de Riesgos'!$AA$41="Mayor"),CONCATENATE("R5C",'Mapa de Riesgos'!$O$41),"")</f>
        <v/>
      </c>
      <c r="AH30" s="27" t="str">
        <f>IF(AND('Mapa de Riesgos'!$Y$36="Media",'Mapa de Riesgos'!$AA$36="Catastrófico"),CONCATENATE("R5C",'Mapa de Riesgos'!$O$36),"")</f>
        <v/>
      </c>
      <c r="AI30" s="28" t="str">
        <f>IF(AND('Mapa de Riesgos'!$Y$37="Media",'Mapa de Riesgos'!$AA$37="Catastrófico"),CONCATENATE("R5C",'Mapa de Riesgos'!$O$37),"")</f>
        <v/>
      </c>
      <c r="AJ30" s="28" t="str">
        <f>IF(AND('Mapa de Riesgos'!$Y$38="Media",'Mapa de Riesgos'!$AA$38="Catastrófico"),CONCATENATE("R5C",'Mapa de Riesgos'!$O$38),"")</f>
        <v/>
      </c>
      <c r="AK30" s="28" t="str">
        <f>IF(AND('Mapa de Riesgos'!$Y$39="Media",'Mapa de Riesgos'!$AA$39="Catastrófico"),CONCATENATE("R5C",'Mapa de Riesgos'!$O$39),"")</f>
        <v/>
      </c>
      <c r="AL30" s="28" t="str">
        <f>IF(AND('Mapa de Riesgos'!$Y$40="Media",'Mapa de Riesgos'!$AA$40="Catastrófico"),CONCATENATE("R5C",'Mapa de Riesgos'!$O$40),"")</f>
        <v/>
      </c>
      <c r="AM30" s="29" t="str">
        <f>IF(AND('Mapa de Riesgos'!$Y$41="Media",'Mapa de Riesgos'!$AA$41="Catastrófico"),CONCATENATE("R5C",'Mapa de Riesgos'!$O$41),"")</f>
        <v/>
      </c>
      <c r="AN30" s="55"/>
      <c r="AO30" s="425"/>
      <c r="AP30" s="426"/>
      <c r="AQ30" s="426"/>
      <c r="AR30" s="426"/>
      <c r="AS30" s="426"/>
      <c r="AT30" s="427"/>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row>
    <row r="31" spans="1:76" ht="15" customHeight="1">
      <c r="A31" s="55"/>
      <c r="B31" s="297"/>
      <c r="C31" s="297"/>
      <c r="D31" s="298"/>
      <c r="E31" s="396"/>
      <c r="F31" s="395"/>
      <c r="G31" s="395"/>
      <c r="H31" s="395"/>
      <c r="I31" s="411"/>
      <c r="J31" s="39" t="str">
        <f>IF(AND('Mapa de Riesgos'!$Y$42="Media",'Mapa de Riesgos'!$AA$42="Leve"),CONCATENATE("R6C",'Mapa de Riesgos'!$O$42),"")</f>
        <v/>
      </c>
      <c r="K31" s="40" t="str">
        <f>IF(AND('Mapa de Riesgos'!$Y$43="Media",'Mapa de Riesgos'!$AA$43="Leve"),CONCATENATE("R6C",'Mapa de Riesgos'!$O$43),"")</f>
        <v/>
      </c>
      <c r="L31" s="40" t="str">
        <f>IF(AND('Mapa de Riesgos'!$Y$44="Media",'Mapa de Riesgos'!$AA$44="Leve"),CONCATENATE("R6C",'Mapa de Riesgos'!$O$44),"")</f>
        <v/>
      </c>
      <c r="M31" s="40" t="str">
        <f>IF(AND('Mapa de Riesgos'!$Y$45="Media",'Mapa de Riesgos'!$AA$45="Leve"),CONCATENATE("R6C",'Mapa de Riesgos'!$O$45),"")</f>
        <v/>
      </c>
      <c r="N31" s="40" t="str">
        <f>IF(AND('Mapa de Riesgos'!$Y$46="Media",'Mapa de Riesgos'!$AA$46="Leve"),CONCATENATE("R6C",'Mapa de Riesgos'!$O$46),"")</f>
        <v/>
      </c>
      <c r="O31" s="41" t="str">
        <f>IF(AND('Mapa de Riesgos'!$Y$47="Media",'Mapa de Riesgos'!$AA$47="Leve"),CONCATENATE("R6C",'Mapa de Riesgos'!$O$47),"")</f>
        <v/>
      </c>
      <c r="P31" s="39" t="str">
        <f>IF(AND('Mapa de Riesgos'!$Y$42="Media",'Mapa de Riesgos'!$AA$42="Menor"),CONCATENATE("R6C",'Mapa de Riesgos'!$O$42),"")</f>
        <v/>
      </c>
      <c r="Q31" s="40" t="str">
        <f>IF(AND('Mapa de Riesgos'!$Y$43="Media",'Mapa de Riesgos'!$AA$43="Menor"),CONCATENATE("R6C",'Mapa de Riesgos'!$O$43),"")</f>
        <v/>
      </c>
      <c r="R31" s="40" t="str">
        <f>IF(AND('Mapa de Riesgos'!$Y$44="Media",'Mapa de Riesgos'!$AA$44="Menor"),CONCATENATE("R6C",'Mapa de Riesgos'!$O$44),"")</f>
        <v/>
      </c>
      <c r="S31" s="40" t="str">
        <f>IF(AND('Mapa de Riesgos'!$Y$45="Media",'Mapa de Riesgos'!$AA$45="Menor"),CONCATENATE("R6C",'Mapa de Riesgos'!$O$45),"")</f>
        <v/>
      </c>
      <c r="T31" s="40" t="str">
        <f>IF(AND('Mapa de Riesgos'!$Y$46="Media",'Mapa de Riesgos'!$AA$46="Menor"),CONCATENATE("R6C",'Mapa de Riesgos'!$O$46),"")</f>
        <v/>
      </c>
      <c r="U31" s="41" t="str">
        <f>IF(AND('Mapa de Riesgos'!$Y$47="Media",'Mapa de Riesgos'!$AA$47="Menor"),CONCATENATE("R6C",'Mapa de Riesgos'!$O$47),"")</f>
        <v/>
      </c>
      <c r="V31" s="39" t="str">
        <f>IF(AND('Mapa de Riesgos'!$Y$42="Media",'Mapa de Riesgos'!$AA$42="Moderado"),CONCATENATE("R6C",'Mapa de Riesgos'!$O$42),"")</f>
        <v/>
      </c>
      <c r="W31" s="40" t="str">
        <f>IF(AND('Mapa de Riesgos'!$Y$43="Media",'Mapa de Riesgos'!$AA$43="Moderado"),CONCATENATE("R6C",'Mapa de Riesgos'!$O$43),"")</f>
        <v/>
      </c>
      <c r="X31" s="40" t="str">
        <f>IF(AND('Mapa de Riesgos'!$Y$44="Media",'Mapa de Riesgos'!$AA$44="Moderado"),CONCATENATE("R6C",'Mapa de Riesgos'!$O$44),"")</f>
        <v/>
      </c>
      <c r="Y31" s="40" t="str">
        <f>IF(AND('Mapa de Riesgos'!$Y$45="Media",'Mapa de Riesgos'!$AA$45="Moderado"),CONCATENATE("R6C",'Mapa de Riesgos'!$O$45),"")</f>
        <v/>
      </c>
      <c r="Z31" s="40" t="str">
        <f>IF(AND('Mapa de Riesgos'!$Y$46="Media",'Mapa de Riesgos'!$AA$46="Moderado"),CONCATENATE("R6C",'Mapa de Riesgos'!$O$46),"")</f>
        <v/>
      </c>
      <c r="AA31" s="41" t="str">
        <f>IF(AND('Mapa de Riesgos'!$Y$47="Media",'Mapa de Riesgos'!$AA$47="Moderado"),CONCATENATE("R6C",'Mapa de Riesgos'!$O$47),"")</f>
        <v/>
      </c>
      <c r="AB31" s="24" t="str">
        <f>IF(AND('Mapa de Riesgos'!$Y$42="Media",'Mapa de Riesgos'!$AA$42="Mayor"),CONCATENATE("R6C",'Mapa de Riesgos'!$O$42),"")</f>
        <v/>
      </c>
      <c r="AC31" s="25" t="str">
        <f>IF(AND('Mapa de Riesgos'!$Y$43="Media",'Mapa de Riesgos'!$AA$43="Mayor"),CONCATENATE("R6C",'Mapa de Riesgos'!$O$43),"")</f>
        <v/>
      </c>
      <c r="AD31" s="25" t="str">
        <f>IF(AND('Mapa de Riesgos'!$Y$44="Media",'Mapa de Riesgos'!$AA$44="Mayor"),CONCATENATE("R6C",'Mapa de Riesgos'!$O$44),"")</f>
        <v/>
      </c>
      <c r="AE31" s="25" t="str">
        <f>IF(AND('Mapa de Riesgos'!$Y$45="Media",'Mapa de Riesgos'!$AA$45="Mayor"),CONCATENATE("R6C",'Mapa de Riesgos'!$O$45),"")</f>
        <v/>
      </c>
      <c r="AF31" s="25" t="str">
        <f>IF(AND('Mapa de Riesgos'!$Y$46="Media",'Mapa de Riesgos'!$AA$46="Mayor"),CONCATENATE("R6C",'Mapa de Riesgos'!$O$46),"")</f>
        <v/>
      </c>
      <c r="AG31" s="26" t="str">
        <f>IF(AND('Mapa de Riesgos'!$Y$47="Media",'Mapa de Riesgos'!$AA$47="Mayor"),CONCATENATE("R6C",'Mapa de Riesgos'!$O$47),"")</f>
        <v/>
      </c>
      <c r="AH31" s="27" t="str">
        <f>IF(AND('Mapa de Riesgos'!$Y$42="Media",'Mapa de Riesgos'!$AA$42="Catastrófico"),CONCATENATE("R6C",'Mapa de Riesgos'!$O$42),"")</f>
        <v/>
      </c>
      <c r="AI31" s="28" t="str">
        <f>IF(AND('Mapa de Riesgos'!$Y$43="Media",'Mapa de Riesgos'!$AA$43="Catastrófico"),CONCATENATE("R6C",'Mapa de Riesgos'!$O$43),"")</f>
        <v/>
      </c>
      <c r="AJ31" s="28" t="str">
        <f>IF(AND('Mapa de Riesgos'!$Y$44="Media",'Mapa de Riesgos'!$AA$44="Catastrófico"),CONCATENATE("R6C",'Mapa de Riesgos'!$O$44),"")</f>
        <v/>
      </c>
      <c r="AK31" s="28" t="str">
        <f>IF(AND('Mapa de Riesgos'!$Y$45="Media",'Mapa de Riesgos'!$AA$45="Catastrófico"),CONCATENATE("R6C",'Mapa de Riesgos'!$O$45),"")</f>
        <v/>
      </c>
      <c r="AL31" s="28" t="str">
        <f>IF(AND('Mapa de Riesgos'!$Y$46="Media",'Mapa de Riesgos'!$AA$46="Catastrófico"),CONCATENATE("R6C",'Mapa de Riesgos'!$O$46),"")</f>
        <v/>
      </c>
      <c r="AM31" s="29" t="str">
        <f>IF(AND('Mapa de Riesgos'!$Y$47="Media",'Mapa de Riesgos'!$AA$47="Catastrófico"),CONCATENATE("R6C",'Mapa de Riesgos'!$O$47),"")</f>
        <v/>
      </c>
      <c r="AN31" s="55"/>
      <c r="AO31" s="425"/>
      <c r="AP31" s="426"/>
      <c r="AQ31" s="426"/>
      <c r="AR31" s="426"/>
      <c r="AS31" s="426"/>
      <c r="AT31" s="427"/>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row>
    <row r="32" spans="1:76" ht="15" customHeight="1">
      <c r="A32" s="55"/>
      <c r="B32" s="297"/>
      <c r="C32" s="297"/>
      <c r="D32" s="298"/>
      <c r="E32" s="396"/>
      <c r="F32" s="395"/>
      <c r="G32" s="395"/>
      <c r="H32" s="395"/>
      <c r="I32" s="411"/>
      <c r="J32" s="39" t="str">
        <f>IF(AND('Mapa de Riesgos'!$Y$48="Media",'Mapa de Riesgos'!$AA$48="Leve"),CONCATENATE("R7C",'Mapa de Riesgos'!$O$48),"")</f>
        <v/>
      </c>
      <c r="K32" s="40" t="str">
        <f>IF(AND('Mapa de Riesgos'!$Y$49="Media",'Mapa de Riesgos'!$AA$49="Leve"),CONCATENATE("R7C",'Mapa de Riesgos'!$O$49),"")</f>
        <v/>
      </c>
      <c r="L32" s="40" t="str">
        <f>IF(AND('Mapa de Riesgos'!$Y$50="Media",'Mapa de Riesgos'!$AA$50="Leve"),CONCATENATE("R7C",'Mapa de Riesgos'!$O$50),"")</f>
        <v/>
      </c>
      <c r="M32" s="40" t="str">
        <f>IF(AND('Mapa de Riesgos'!$Y$51="Media",'Mapa de Riesgos'!$AA$51="Leve"),CONCATENATE("R7C",'Mapa de Riesgos'!$O$51),"")</f>
        <v/>
      </c>
      <c r="N32" s="40" t="str">
        <f>IF(AND('Mapa de Riesgos'!$Y$52="Media",'Mapa de Riesgos'!$AA$52="Leve"),CONCATENATE("R7C",'Mapa de Riesgos'!$O$52),"")</f>
        <v/>
      </c>
      <c r="O32" s="41" t="str">
        <f>IF(AND('Mapa de Riesgos'!$Y$53="Media",'Mapa de Riesgos'!$AA$53="Leve"),CONCATENATE("R7C",'Mapa de Riesgos'!$O$53),"")</f>
        <v/>
      </c>
      <c r="P32" s="39" t="str">
        <f>IF(AND('Mapa de Riesgos'!$Y$48="Media",'Mapa de Riesgos'!$AA$48="Menor"),CONCATENATE("R7C",'Mapa de Riesgos'!$O$48),"")</f>
        <v/>
      </c>
      <c r="Q32" s="40" t="str">
        <f>IF(AND('Mapa de Riesgos'!$Y$49="Media",'Mapa de Riesgos'!$AA$49="Menor"),CONCATENATE("R7C",'Mapa de Riesgos'!$O$49),"")</f>
        <v/>
      </c>
      <c r="R32" s="40" t="str">
        <f>IF(AND('Mapa de Riesgos'!$Y$50="Media",'Mapa de Riesgos'!$AA$50="Menor"),CONCATENATE("R7C",'Mapa de Riesgos'!$O$50),"")</f>
        <v/>
      </c>
      <c r="S32" s="40" t="str">
        <f>IF(AND('Mapa de Riesgos'!$Y$51="Media",'Mapa de Riesgos'!$AA$51="Menor"),CONCATENATE("R7C",'Mapa de Riesgos'!$O$51),"")</f>
        <v/>
      </c>
      <c r="T32" s="40" t="str">
        <f>IF(AND('Mapa de Riesgos'!$Y$52="Media",'Mapa de Riesgos'!$AA$52="Menor"),CONCATENATE("R7C",'Mapa de Riesgos'!$O$52),"")</f>
        <v/>
      </c>
      <c r="U32" s="41" t="str">
        <f>IF(AND('Mapa de Riesgos'!$Y$53="Media",'Mapa de Riesgos'!$AA$53="Menor"),CONCATENATE("R7C",'Mapa de Riesgos'!$O$53),"")</f>
        <v/>
      </c>
      <c r="V32" s="39" t="str">
        <f>IF(AND('Mapa de Riesgos'!$Y$48="Media",'Mapa de Riesgos'!$AA$48="Moderado"),CONCATENATE("R7C",'Mapa de Riesgos'!$O$48),"")</f>
        <v/>
      </c>
      <c r="W32" s="40" t="str">
        <f>IF(AND('Mapa de Riesgos'!$Y$49="Media",'Mapa de Riesgos'!$AA$49="Moderado"),CONCATENATE("R7C",'Mapa de Riesgos'!$O$49),"")</f>
        <v/>
      </c>
      <c r="X32" s="40" t="str">
        <f>IF(AND('Mapa de Riesgos'!$Y$50="Media",'Mapa de Riesgos'!$AA$50="Moderado"),CONCATENATE("R7C",'Mapa de Riesgos'!$O$50),"")</f>
        <v/>
      </c>
      <c r="Y32" s="40" t="str">
        <f>IF(AND('Mapa de Riesgos'!$Y$51="Media",'Mapa de Riesgos'!$AA$51="Moderado"),CONCATENATE("R7C",'Mapa de Riesgos'!$O$51),"")</f>
        <v/>
      </c>
      <c r="Z32" s="40" t="str">
        <f>IF(AND('Mapa de Riesgos'!$Y$52="Media",'Mapa de Riesgos'!$AA$52="Moderado"),CONCATENATE("R7C",'Mapa de Riesgos'!$O$52),"")</f>
        <v/>
      </c>
      <c r="AA32" s="41" t="str">
        <f>IF(AND('Mapa de Riesgos'!$Y$53="Media",'Mapa de Riesgos'!$AA$53="Moderado"),CONCATENATE("R7C",'Mapa de Riesgos'!$O$53),"")</f>
        <v/>
      </c>
      <c r="AB32" s="24" t="str">
        <f>IF(AND('Mapa de Riesgos'!$Y$48="Media",'Mapa de Riesgos'!$AA$48="Mayor"),CONCATENATE("R7C",'Mapa de Riesgos'!$O$48),"")</f>
        <v/>
      </c>
      <c r="AC32" s="25" t="str">
        <f>IF(AND('Mapa de Riesgos'!$Y$49="Media",'Mapa de Riesgos'!$AA$49="Mayor"),CONCATENATE("R7C",'Mapa de Riesgos'!$O$49),"")</f>
        <v/>
      </c>
      <c r="AD32" s="25" t="str">
        <f>IF(AND('Mapa de Riesgos'!$Y$50="Media",'Mapa de Riesgos'!$AA$50="Mayor"),CONCATENATE("R7C",'Mapa de Riesgos'!$O$50),"")</f>
        <v/>
      </c>
      <c r="AE32" s="25" t="str">
        <f>IF(AND('Mapa de Riesgos'!$Y$51="Media",'Mapa de Riesgos'!$AA$51="Mayor"),CONCATENATE("R7C",'Mapa de Riesgos'!$O$51),"")</f>
        <v/>
      </c>
      <c r="AF32" s="25" t="str">
        <f>IF(AND('Mapa de Riesgos'!$Y$52="Media",'Mapa de Riesgos'!$AA$52="Mayor"),CONCATENATE("R7C",'Mapa de Riesgos'!$O$52),"")</f>
        <v/>
      </c>
      <c r="AG32" s="26" t="str">
        <f>IF(AND('Mapa de Riesgos'!$Y$53="Media",'Mapa de Riesgos'!$AA$53="Mayor"),CONCATENATE("R7C",'Mapa de Riesgos'!$O$53),"")</f>
        <v/>
      </c>
      <c r="AH32" s="27" t="str">
        <f>IF(AND('Mapa de Riesgos'!$Y$48="Media",'Mapa de Riesgos'!$AA$48="Catastrófico"),CONCATENATE("R7C",'Mapa de Riesgos'!$O$48),"")</f>
        <v/>
      </c>
      <c r="AI32" s="28" t="str">
        <f>IF(AND('Mapa de Riesgos'!$Y$49="Media",'Mapa de Riesgos'!$AA$49="Catastrófico"),CONCATENATE("R7C",'Mapa de Riesgos'!$O$49),"")</f>
        <v/>
      </c>
      <c r="AJ32" s="28" t="str">
        <f>IF(AND('Mapa de Riesgos'!$Y$50="Media",'Mapa de Riesgos'!$AA$50="Catastrófico"),CONCATENATE("R7C",'Mapa de Riesgos'!$O$50),"")</f>
        <v/>
      </c>
      <c r="AK32" s="28" t="str">
        <f>IF(AND('Mapa de Riesgos'!$Y$51="Media",'Mapa de Riesgos'!$AA$51="Catastrófico"),CONCATENATE("R7C",'Mapa de Riesgos'!$O$51),"")</f>
        <v/>
      </c>
      <c r="AL32" s="28" t="str">
        <f>IF(AND('Mapa de Riesgos'!$Y$52="Media",'Mapa de Riesgos'!$AA$52="Catastrófico"),CONCATENATE("R7C",'Mapa de Riesgos'!$O$52),"")</f>
        <v/>
      </c>
      <c r="AM32" s="29" t="str">
        <f>IF(AND('Mapa de Riesgos'!$Y$53="Media",'Mapa de Riesgos'!$AA$53="Catastrófico"),CONCATENATE("R7C",'Mapa de Riesgos'!$O$53),"")</f>
        <v/>
      </c>
      <c r="AN32" s="55"/>
      <c r="AO32" s="425"/>
      <c r="AP32" s="426"/>
      <c r="AQ32" s="426"/>
      <c r="AR32" s="426"/>
      <c r="AS32" s="426"/>
      <c r="AT32" s="427"/>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row>
    <row r="33" spans="1:80" ht="15" customHeight="1">
      <c r="A33" s="55"/>
      <c r="B33" s="297"/>
      <c r="C33" s="297"/>
      <c r="D33" s="298"/>
      <c r="E33" s="396"/>
      <c r="F33" s="395"/>
      <c r="G33" s="395"/>
      <c r="H33" s="395"/>
      <c r="I33" s="411"/>
      <c r="J33" s="39" t="str">
        <f>IF(AND('Mapa de Riesgos'!$Y$54="Media",'Mapa de Riesgos'!$AA$54="Leve"),CONCATENATE("R8C",'Mapa de Riesgos'!$O$54),"")</f>
        <v/>
      </c>
      <c r="K33" s="40" t="str">
        <f>IF(AND('Mapa de Riesgos'!$Y$55="Media",'Mapa de Riesgos'!$AA$55="Leve"),CONCATENATE("R8C",'Mapa de Riesgos'!$O$55),"")</f>
        <v/>
      </c>
      <c r="L33" s="40" t="str">
        <f>IF(AND('Mapa de Riesgos'!$Y$56="Media",'Mapa de Riesgos'!$AA$56="Leve"),CONCATENATE("R8C",'Mapa de Riesgos'!$O$56),"")</f>
        <v/>
      </c>
      <c r="M33" s="40" t="str">
        <f>IF(AND('Mapa de Riesgos'!$Y$57="Media",'Mapa de Riesgos'!$AA$57="Leve"),CONCATENATE("R8C",'Mapa de Riesgos'!$O$57),"")</f>
        <v/>
      </c>
      <c r="N33" s="40" t="str">
        <f>IF(AND('Mapa de Riesgos'!$Y$58="Media",'Mapa de Riesgos'!$AA$58="Leve"),CONCATENATE("R8C",'Mapa de Riesgos'!$O$58),"")</f>
        <v/>
      </c>
      <c r="O33" s="41" t="str">
        <f>IF(AND('Mapa de Riesgos'!$Y$59="Media",'Mapa de Riesgos'!$AA$59="Leve"),CONCATENATE("R8C",'Mapa de Riesgos'!$O$59),"")</f>
        <v/>
      </c>
      <c r="P33" s="39" t="str">
        <f>IF(AND('Mapa de Riesgos'!$Y$54="Media",'Mapa de Riesgos'!$AA$54="Menor"),CONCATENATE("R8C",'Mapa de Riesgos'!$O$54),"")</f>
        <v/>
      </c>
      <c r="Q33" s="40" t="str">
        <f>IF(AND('Mapa de Riesgos'!$Y$55="Media",'Mapa de Riesgos'!$AA$55="Menor"),CONCATENATE("R8C",'Mapa de Riesgos'!$O$55),"")</f>
        <v/>
      </c>
      <c r="R33" s="40" t="str">
        <f>IF(AND('Mapa de Riesgos'!$Y$56="Media",'Mapa de Riesgos'!$AA$56="Menor"),CONCATENATE("R8C",'Mapa de Riesgos'!$O$56),"")</f>
        <v/>
      </c>
      <c r="S33" s="40" t="str">
        <f>IF(AND('Mapa de Riesgos'!$Y$57="Media",'Mapa de Riesgos'!$AA$57="Menor"),CONCATENATE("R8C",'Mapa de Riesgos'!$O$57),"")</f>
        <v/>
      </c>
      <c r="T33" s="40" t="str">
        <f>IF(AND('Mapa de Riesgos'!$Y$58="Media",'Mapa de Riesgos'!$AA$58="Menor"),CONCATENATE("R8C",'Mapa de Riesgos'!$O$58),"")</f>
        <v/>
      </c>
      <c r="U33" s="41" t="str">
        <f>IF(AND('Mapa de Riesgos'!$Y$59="Media",'Mapa de Riesgos'!$AA$59="Menor"),CONCATENATE("R8C",'Mapa de Riesgos'!$O$59),"")</f>
        <v/>
      </c>
      <c r="V33" s="39" t="str">
        <f>IF(AND('Mapa de Riesgos'!$Y$54="Media",'Mapa de Riesgos'!$AA$54="Moderado"),CONCATENATE("R8C",'Mapa de Riesgos'!$O$54),"")</f>
        <v/>
      </c>
      <c r="W33" s="40" t="str">
        <f>IF(AND('Mapa de Riesgos'!$Y$55="Media",'Mapa de Riesgos'!$AA$55="Moderado"),CONCATENATE("R8C",'Mapa de Riesgos'!$O$55),"")</f>
        <v/>
      </c>
      <c r="X33" s="40" t="str">
        <f>IF(AND('Mapa de Riesgos'!$Y$56="Media",'Mapa de Riesgos'!$AA$56="Moderado"),CONCATENATE("R8C",'Mapa de Riesgos'!$O$56),"")</f>
        <v/>
      </c>
      <c r="Y33" s="40" t="str">
        <f>IF(AND('Mapa de Riesgos'!$Y$57="Media",'Mapa de Riesgos'!$AA$57="Moderado"),CONCATENATE("R8C",'Mapa de Riesgos'!$O$57),"")</f>
        <v/>
      </c>
      <c r="Z33" s="40" t="str">
        <f>IF(AND('Mapa de Riesgos'!$Y$58="Media",'Mapa de Riesgos'!$AA$58="Moderado"),CONCATENATE("R8C",'Mapa de Riesgos'!$O$58),"")</f>
        <v/>
      </c>
      <c r="AA33" s="41" t="str">
        <f>IF(AND('Mapa de Riesgos'!$Y$59="Media",'Mapa de Riesgos'!$AA$59="Moderado"),CONCATENATE("R8C",'Mapa de Riesgos'!$O$59),"")</f>
        <v/>
      </c>
      <c r="AB33" s="24" t="str">
        <f>IF(AND('Mapa de Riesgos'!$Y$54="Media",'Mapa de Riesgos'!$AA$54="Mayor"),CONCATENATE("R8C",'Mapa de Riesgos'!$O$54),"")</f>
        <v/>
      </c>
      <c r="AC33" s="25" t="str">
        <f>IF(AND('Mapa de Riesgos'!$Y$55="Media",'Mapa de Riesgos'!$AA$55="Mayor"),CONCATENATE("R8C",'Mapa de Riesgos'!$O$55),"")</f>
        <v/>
      </c>
      <c r="AD33" s="25" t="str">
        <f>IF(AND('Mapa de Riesgos'!$Y$56="Media",'Mapa de Riesgos'!$AA$56="Mayor"),CONCATENATE("R8C",'Mapa de Riesgos'!$O$56),"")</f>
        <v/>
      </c>
      <c r="AE33" s="25" t="str">
        <f>IF(AND('Mapa de Riesgos'!$Y$57="Media",'Mapa de Riesgos'!$AA$57="Mayor"),CONCATENATE("R8C",'Mapa de Riesgos'!$O$57),"")</f>
        <v/>
      </c>
      <c r="AF33" s="25" t="str">
        <f>IF(AND('Mapa de Riesgos'!$Y$58="Media",'Mapa de Riesgos'!$AA$58="Mayor"),CONCATENATE("R8C",'Mapa de Riesgos'!$O$58),"")</f>
        <v/>
      </c>
      <c r="AG33" s="26" t="str">
        <f>IF(AND('Mapa de Riesgos'!$Y$59="Media",'Mapa de Riesgos'!$AA$59="Mayor"),CONCATENATE("R8C",'Mapa de Riesgos'!$O$59),"")</f>
        <v/>
      </c>
      <c r="AH33" s="27" t="str">
        <f>IF(AND('Mapa de Riesgos'!$Y$54="Media",'Mapa de Riesgos'!$AA$54="Catastrófico"),CONCATENATE("R8C",'Mapa de Riesgos'!$O$54),"")</f>
        <v/>
      </c>
      <c r="AI33" s="28" t="str">
        <f>IF(AND('Mapa de Riesgos'!$Y$55="Media",'Mapa de Riesgos'!$AA$55="Catastrófico"),CONCATENATE("R8C",'Mapa de Riesgos'!$O$55),"")</f>
        <v/>
      </c>
      <c r="AJ33" s="28" t="str">
        <f>IF(AND('Mapa de Riesgos'!$Y$56="Media",'Mapa de Riesgos'!$AA$56="Catastrófico"),CONCATENATE("R8C",'Mapa de Riesgos'!$O$56),"")</f>
        <v/>
      </c>
      <c r="AK33" s="28" t="str">
        <f>IF(AND('Mapa de Riesgos'!$Y$57="Media",'Mapa de Riesgos'!$AA$57="Catastrófico"),CONCATENATE("R8C",'Mapa de Riesgos'!$O$57),"")</f>
        <v/>
      </c>
      <c r="AL33" s="28" t="str">
        <f>IF(AND('Mapa de Riesgos'!$Y$58="Media",'Mapa de Riesgos'!$AA$58="Catastrófico"),CONCATENATE("R8C",'Mapa de Riesgos'!$O$58),"")</f>
        <v/>
      </c>
      <c r="AM33" s="29" t="str">
        <f>IF(AND('Mapa de Riesgos'!$Y$59="Media",'Mapa de Riesgos'!$AA$59="Catastrófico"),CONCATENATE("R8C",'Mapa de Riesgos'!$O$59),"")</f>
        <v/>
      </c>
      <c r="AN33" s="55"/>
      <c r="AO33" s="425"/>
      <c r="AP33" s="426"/>
      <c r="AQ33" s="426"/>
      <c r="AR33" s="426"/>
      <c r="AS33" s="426"/>
      <c r="AT33" s="427"/>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row>
    <row r="34" spans="1:80" ht="15" customHeight="1">
      <c r="A34" s="55"/>
      <c r="B34" s="297"/>
      <c r="C34" s="297"/>
      <c r="D34" s="298"/>
      <c r="E34" s="396"/>
      <c r="F34" s="395"/>
      <c r="G34" s="395"/>
      <c r="H34" s="395"/>
      <c r="I34" s="411"/>
      <c r="J34" s="39" t="str">
        <f>IF(AND('Mapa de Riesgos'!$Y$60="Media",'Mapa de Riesgos'!$AA$60="Leve"),CONCATENATE("R9C",'Mapa de Riesgos'!$O$60),"")</f>
        <v/>
      </c>
      <c r="K34" s="40" t="str">
        <f>IF(AND('Mapa de Riesgos'!$Y$61="Media",'Mapa de Riesgos'!$AA$61="Leve"),CONCATENATE("R9C",'Mapa de Riesgos'!$O$61),"")</f>
        <v/>
      </c>
      <c r="L34" s="40" t="str">
        <f>IF(AND('Mapa de Riesgos'!$Y$62="Media",'Mapa de Riesgos'!$AA$62="Leve"),CONCATENATE("R9C",'Mapa de Riesgos'!$O$62),"")</f>
        <v/>
      </c>
      <c r="M34" s="40" t="str">
        <f>IF(AND('Mapa de Riesgos'!$Y$63="Media",'Mapa de Riesgos'!$AA$63="Leve"),CONCATENATE("R9C",'Mapa de Riesgos'!$O$63),"")</f>
        <v/>
      </c>
      <c r="N34" s="40" t="str">
        <f>IF(AND('Mapa de Riesgos'!$Y$64="Media",'Mapa de Riesgos'!$AA$64="Leve"),CONCATENATE("R9C",'Mapa de Riesgos'!$O$64),"")</f>
        <v/>
      </c>
      <c r="O34" s="41" t="str">
        <f>IF(AND('Mapa de Riesgos'!$Y$65="Media",'Mapa de Riesgos'!$AA$65="Leve"),CONCATENATE("R9C",'Mapa de Riesgos'!$O$65),"")</f>
        <v/>
      </c>
      <c r="P34" s="39" t="str">
        <f>IF(AND('Mapa de Riesgos'!$Y$60="Media",'Mapa de Riesgos'!$AA$60="Menor"),CONCATENATE("R9C",'Mapa de Riesgos'!$O$60),"")</f>
        <v/>
      </c>
      <c r="Q34" s="40" t="str">
        <f>IF(AND('Mapa de Riesgos'!$Y$61="Media",'Mapa de Riesgos'!$AA$61="Menor"),CONCATENATE("R9C",'Mapa de Riesgos'!$O$61),"")</f>
        <v/>
      </c>
      <c r="R34" s="40" t="str">
        <f>IF(AND('Mapa de Riesgos'!$Y$62="Media",'Mapa de Riesgos'!$AA$62="Menor"),CONCATENATE("R9C",'Mapa de Riesgos'!$O$62),"")</f>
        <v/>
      </c>
      <c r="S34" s="40" t="str">
        <f>IF(AND('Mapa de Riesgos'!$Y$63="Media",'Mapa de Riesgos'!$AA$63="Menor"),CONCATENATE("R9C",'Mapa de Riesgos'!$O$63),"")</f>
        <v/>
      </c>
      <c r="T34" s="40" t="str">
        <f>IF(AND('Mapa de Riesgos'!$Y$64="Media",'Mapa de Riesgos'!$AA$64="Menor"),CONCATENATE("R9C",'Mapa de Riesgos'!$O$64),"")</f>
        <v/>
      </c>
      <c r="U34" s="41" t="str">
        <f>IF(AND('Mapa de Riesgos'!$Y$65="Media",'Mapa de Riesgos'!$AA$65="Menor"),CONCATENATE("R9C",'Mapa de Riesgos'!$O$65),"")</f>
        <v/>
      </c>
      <c r="V34" s="39" t="str">
        <f>IF(AND('Mapa de Riesgos'!$Y$60="Media",'Mapa de Riesgos'!$AA$60="Moderado"),CONCATENATE("R9C",'Mapa de Riesgos'!$O$60),"")</f>
        <v/>
      </c>
      <c r="W34" s="40" t="str">
        <f>IF(AND('Mapa de Riesgos'!$Y$61="Media",'Mapa de Riesgos'!$AA$61="Moderado"),CONCATENATE("R9C",'Mapa de Riesgos'!$O$61),"")</f>
        <v/>
      </c>
      <c r="X34" s="40" t="str">
        <f>IF(AND('Mapa de Riesgos'!$Y$62="Media",'Mapa de Riesgos'!$AA$62="Moderado"),CONCATENATE("R9C",'Mapa de Riesgos'!$O$62),"")</f>
        <v/>
      </c>
      <c r="Y34" s="40" t="str">
        <f>IF(AND('Mapa de Riesgos'!$Y$63="Media",'Mapa de Riesgos'!$AA$63="Moderado"),CONCATENATE("R9C",'Mapa de Riesgos'!$O$63),"")</f>
        <v/>
      </c>
      <c r="Z34" s="40" t="str">
        <f>IF(AND('Mapa de Riesgos'!$Y$64="Media",'Mapa de Riesgos'!$AA$64="Moderado"),CONCATENATE("R9C",'Mapa de Riesgos'!$O$64),"")</f>
        <v/>
      </c>
      <c r="AA34" s="41" t="str">
        <f>IF(AND('Mapa de Riesgos'!$Y$65="Media",'Mapa de Riesgos'!$AA$65="Moderado"),CONCATENATE("R9C",'Mapa de Riesgos'!$O$65),"")</f>
        <v/>
      </c>
      <c r="AB34" s="24" t="str">
        <f>IF(AND('Mapa de Riesgos'!$Y$60="Media",'Mapa de Riesgos'!$AA$60="Mayor"),CONCATENATE("R9C",'Mapa de Riesgos'!$O$60),"")</f>
        <v/>
      </c>
      <c r="AC34" s="25" t="str">
        <f>IF(AND('Mapa de Riesgos'!$Y$61="Media",'Mapa de Riesgos'!$AA$61="Mayor"),CONCATENATE("R9C",'Mapa de Riesgos'!$O$61),"")</f>
        <v/>
      </c>
      <c r="AD34" s="25" t="str">
        <f>IF(AND('Mapa de Riesgos'!$Y$62="Media",'Mapa de Riesgos'!$AA$62="Mayor"),CONCATENATE("R9C",'Mapa de Riesgos'!$O$62),"")</f>
        <v/>
      </c>
      <c r="AE34" s="25" t="str">
        <f>IF(AND('Mapa de Riesgos'!$Y$63="Media",'Mapa de Riesgos'!$AA$63="Mayor"),CONCATENATE("R9C",'Mapa de Riesgos'!$O$63),"")</f>
        <v/>
      </c>
      <c r="AF34" s="25" t="str">
        <f>IF(AND('Mapa de Riesgos'!$Y$64="Media",'Mapa de Riesgos'!$AA$64="Mayor"),CONCATENATE("R9C",'Mapa de Riesgos'!$O$64),"")</f>
        <v/>
      </c>
      <c r="AG34" s="26" t="str">
        <f>IF(AND('Mapa de Riesgos'!$Y$65="Media",'Mapa de Riesgos'!$AA$65="Mayor"),CONCATENATE("R9C",'Mapa de Riesgos'!$O$65),"")</f>
        <v/>
      </c>
      <c r="AH34" s="27" t="str">
        <f>IF(AND('Mapa de Riesgos'!$Y$60="Media",'Mapa de Riesgos'!$AA$60="Catastrófico"),CONCATENATE("R9C",'Mapa de Riesgos'!$O$60),"")</f>
        <v/>
      </c>
      <c r="AI34" s="28" t="str">
        <f>IF(AND('Mapa de Riesgos'!$Y$61="Media",'Mapa de Riesgos'!$AA$61="Catastrófico"),CONCATENATE("R9C",'Mapa de Riesgos'!$O$61),"")</f>
        <v/>
      </c>
      <c r="AJ34" s="28" t="str">
        <f>IF(AND('Mapa de Riesgos'!$Y$62="Media",'Mapa de Riesgos'!$AA$62="Catastrófico"),CONCATENATE("R9C",'Mapa de Riesgos'!$O$62),"")</f>
        <v/>
      </c>
      <c r="AK34" s="28" t="str">
        <f>IF(AND('Mapa de Riesgos'!$Y$63="Media",'Mapa de Riesgos'!$AA$63="Catastrófico"),CONCATENATE("R9C",'Mapa de Riesgos'!$O$63),"")</f>
        <v/>
      </c>
      <c r="AL34" s="28" t="str">
        <f>IF(AND('Mapa de Riesgos'!$Y$64="Media",'Mapa de Riesgos'!$AA$64="Catastrófico"),CONCATENATE("R9C",'Mapa de Riesgos'!$O$64),"")</f>
        <v/>
      </c>
      <c r="AM34" s="29" t="str">
        <f>IF(AND('Mapa de Riesgos'!$Y$65="Media",'Mapa de Riesgos'!$AA$65="Catastrófico"),CONCATENATE("R9C",'Mapa de Riesgos'!$O$65),"")</f>
        <v/>
      </c>
      <c r="AN34" s="55"/>
      <c r="AO34" s="425"/>
      <c r="AP34" s="426"/>
      <c r="AQ34" s="426"/>
      <c r="AR34" s="426"/>
      <c r="AS34" s="426"/>
      <c r="AT34" s="427"/>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row>
    <row r="35" spans="1:80" ht="15.75" customHeight="1" thickBot="1">
      <c r="A35" s="55"/>
      <c r="B35" s="297"/>
      <c r="C35" s="297"/>
      <c r="D35" s="298"/>
      <c r="E35" s="397"/>
      <c r="F35" s="398"/>
      <c r="G35" s="398"/>
      <c r="H35" s="398"/>
      <c r="I35" s="412"/>
      <c r="J35" s="39" t="str">
        <f>IF(AND('Mapa de Riesgos'!$Y$66="Media",'Mapa de Riesgos'!$AA$66="Leve"),CONCATENATE("R10C",'Mapa de Riesgos'!$O$66),"")</f>
        <v/>
      </c>
      <c r="K35" s="40" t="str">
        <f>IF(AND('Mapa de Riesgos'!$Y$67="Media",'Mapa de Riesgos'!$AA$67="Leve"),CONCATENATE("R10C",'Mapa de Riesgos'!$O$67),"")</f>
        <v/>
      </c>
      <c r="L35" s="40" t="str">
        <f>IF(AND('Mapa de Riesgos'!$Y$68="Media",'Mapa de Riesgos'!$AA$68="Leve"),CONCATENATE("R10C",'Mapa de Riesgos'!$O$68),"")</f>
        <v/>
      </c>
      <c r="M35" s="40" t="str">
        <f>IF(AND('Mapa de Riesgos'!$Y$69="Media",'Mapa de Riesgos'!$AA$69="Leve"),CONCATENATE("R10C",'Mapa de Riesgos'!$O$69),"")</f>
        <v/>
      </c>
      <c r="N35" s="40" t="str">
        <f>IF(AND('Mapa de Riesgos'!$Y$70="Media",'Mapa de Riesgos'!$AA$70="Leve"),CONCATENATE("R10C",'Mapa de Riesgos'!$O$70),"")</f>
        <v/>
      </c>
      <c r="O35" s="41" t="str">
        <f>IF(AND('Mapa de Riesgos'!$Y$71="Media",'Mapa de Riesgos'!$AA$71="Leve"),CONCATENATE("R10C",'Mapa de Riesgos'!$O$71),"")</f>
        <v/>
      </c>
      <c r="P35" s="39" t="str">
        <f>IF(AND('Mapa de Riesgos'!$Y$66="Media",'Mapa de Riesgos'!$AA$66="Menor"),CONCATENATE("R10C",'Mapa de Riesgos'!$O$66),"")</f>
        <v/>
      </c>
      <c r="Q35" s="40" t="str">
        <f>IF(AND('Mapa de Riesgos'!$Y$67="Media",'Mapa de Riesgos'!$AA$67="Menor"),CONCATENATE("R10C",'Mapa de Riesgos'!$O$67),"")</f>
        <v/>
      </c>
      <c r="R35" s="40" t="str">
        <f>IF(AND('Mapa de Riesgos'!$Y$68="Media",'Mapa de Riesgos'!$AA$68="Menor"),CONCATENATE("R10C",'Mapa de Riesgos'!$O$68),"")</f>
        <v/>
      </c>
      <c r="S35" s="40" t="str">
        <f>IF(AND('Mapa de Riesgos'!$Y$69="Media",'Mapa de Riesgos'!$AA$69="Menor"),CONCATENATE("R10C",'Mapa de Riesgos'!$O$69),"")</f>
        <v/>
      </c>
      <c r="T35" s="40" t="str">
        <f>IF(AND('Mapa de Riesgos'!$Y$70="Media",'Mapa de Riesgos'!$AA$70="Menor"),CONCATENATE("R10C",'Mapa de Riesgos'!$O$70),"")</f>
        <v/>
      </c>
      <c r="U35" s="41" t="str">
        <f>IF(AND('Mapa de Riesgos'!$Y$71="Media",'Mapa de Riesgos'!$AA$71="Menor"),CONCATENATE("R10C",'Mapa de Riesgos'!$O$71),"")</f>
        <v/>
      </c>
      <c r="V35" s="39" t="str">
        <f>IF(AND('Mapa de Riesgos'!$Y$66="Media",'Mapa de Riesgos'!$AA$66="Moderado"),CONCATENATE("R10C",'Mapa de Riesgos'!$O$66),"")</f>
        <v/>
      </c>
      <c r="W35" s="40" t="str">
        <f>IF(AND('Mapa de Riesgos'!$Y$67="Media",'Mapa de Riesgos'!$AA$67="Moderado"),CONCATENATE("R10C",'Mapa de Riesgos'!$O$67),"")</f>
        <v/>
      </c>
      <c r="X35" s="40" t="str">
        <f>IF(AND('Mapa de Riesgos'!$Y$68="Media",'Mapa de Riesgos'!$AA$68="Moderado"),CONCATENATE("R10C",'Mapa de Riesgos'!$O$68),"")</f>
        <v/>
      </c>
      <c r="Y35" s="40" t="str">
        <f>IF(AND('Mapa de Riesgos'!$Y$69="Media",'Mapa de Riesgos'!$AA$69="Moderado"),CONCATENATE("R10C",'Mapa de Riesgos'!$O$69),"")</f>
        <v/>
      </c>
      <c r="Z35" s="40" t="str">
        <f>IF(AND('Mapa de Riesgos'!$Y$70="Media",'Mapa de Riesgos'!$AA$70="Moderado"),CONCATENATE("R10C",'Mapa de Riesgos'!$O$70),"")</f>
        <v/>
      </c>
      <c r="AA35" s="41" t="str">
        <f>IF(AND('Mapa de Riesgos'!$Y$71="Media",'Mapa de Riesgos'!$AA$71="Moderado"),CONCATENATE("R10C",'Mapa de Riesgos'!$O$71),"")</f>
        <v/>
      </c>
      <c r="AB35" s="30" t="str">
        <f>IF(AND('Mapa de Riesgos'!$Y$66="Media",'Mapa de Riesgos'!$AA$66="Mayor"),CONCATENATE("R10C",'Mapa de Riesgos'!$O$66),"")</f>
        <v/>
      </c>
      <c r="AC35" s="31" t="str">
        <f>IF(AND('Mapa de Riesgos'!$Y$67="Media",'Mapa de Riesgos'!$AA$67="Mayor"),CONCATENATE("R10C",'Mapa de Riesgos'!$O$67),"")</f>
        <v/>
      </c>
      <c r="AD35" s="31" t="str">
        <f>IF(AND('Mapa de Riesgos'!$Y$68="Media",'Mapa de Riesgos'!$AA$68="Mayor"),CONCATENATE("R10C",'Mapa de Riesgos'!$O$68),"")</f>
        <v/>
      </c>
      <c r="AE35" s="31" t="str">
        <f>IF(AND('Mapa de Riesgos'!$Y$69="Media",'Mapa de Riesgos'!$AA$69="Mayor"),CONCATENATE("R10C",'Mapa de Riesgos'!$O$69),"")</f>
        <v/>
      </c>
      <c r="AF35" s="31" t="str">
        <f>IF(AND('Mapa de Riesgos'!$Y$70="Media",'Mapa de Riesgos'!$AA$70="Mayor"),CONCATENATE("R10C",'Mapa de Riesgos'!$O$70),"")</f>
        <v/>
      </c>
      <c r="AG35" s="32" t="str">
        <f>IF(AND('Mapa de Riesgos'!$Y$71="Media",'Mapa de Riesgos'!$AA$71="Mayor"),CONCATENATE("R10C",'Mapa de Riesgos'!$O$71),"")</f>
        <v/>
      </c>
      <c r="AH35" s="33" t="str">
        <f>IF(AND('Mapa de Riesgos'!$Y$66="Media",'Mapa de Riesgos'!$AA$66="Catastrófico"),CONCATENATE("R10C",'Mapa de Riesgos'!$O$66),"")</f>
        <v/>
      </c>
      <c r="AI35" s="34" t="str">
        <f>IF(AND('Mapa de Riesgos'!$Y$67="Media",'Mapa de Riesgos'!$AA$67="Catastrófico"),CONCATENATE("R10C",'Mapa de Riesgos'!$O$67),"")</f>
        <v/>
      </c>
      <c r="AJ35" s="34" t="str">
        <f>IF(AND('Mapa de Riesgos'!$Y$68="Media",'Mapa de Riesgos'!$AA$68="Catastrófico"),CONCATENATE("R10C",'Mapa de Riesgos'!$O$68),"")</f>
        <v/>
      </c>
      <c r="AK35" s="34" t="str">
        <f>IF(AND('Mapa de Riesgos'!$Y$69="Media",'Mapa de Riesgos'!$AA$69="Catastrófico"),CONCATENATE("R10C",'Mapa de Riesgos'!$O$69),"")</f>
        <v/>
      </c>
      <c r="AL35" s="34" t="str">
        <f>IF(AND('Mapa de Riesgos'!$Y$70="Media",'Mapa de Riesgos'!$AA$70="Catastrófico"),CONCATENATE("R10C",'Mapa de Riesgos'!$O$70),"")</f>
        <v/>
      </c>
      <c r="AM35" s="35" t="str">
        <f>IF(AND('Mapa de Riesgos'!$Y$71="Media",'Mapa de Riesgos'!$AA$71="Catastrófico"),CONCATENATE("R10C",'Mapa de Riesgos'!$O$71),"")</f>
        <v/>
      </c>
      <c r="AN35" s="55"/>
      <c r="AO35" s="428"/>
      <c r="AP35" s="429"/>
      <c r="AQ35" s="429"/>
      <c r="AR35" s="429"/>
      <c r="AS35" s="429"/>
      <c r="AT35" s="430"/>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row>
    <row r="36" spans="1:80" ht="15" customHeight="1">
      <c r="A36" s="55"/>
      <c r="B36" s="297"/>
      <c r="C36" s="297"/>
      <c r="D36" s="298"/>
      <c r="E36" s="392" t="s">
        <v>131</v>
      </c>
      <c r="F36" s="393"/>
      <c r="G36" s="393"/>
      <c r="H36" s="393"/>
      <c r="I36" s="393"/>
      <c r="J36" s="45" t="str">
        <f>IF(AND('Mapa de Riesgos'!$Y$12="Baja",'Mapa de Riesgos'!$AA$12="Leve"),CONCATENATE("R1C",'Mapa de Riesgos'!$O$12),"")</f>
        <v/>
      </c>
      <c r="K36" s="46" t="str">
        <f>IF(AND('Mapa de Riesgos'!$Y$13="Baja",'Mapa de Riesgos'!$AA$13="Leve"),CONCATENATE("R1C",'Mapa de Riesgos'!$O$13),"")</f>
        <v/>
      </c>
      <c r="L36" s="46" t="str">
        <f>IF(AND('Mapa de Riesgos'!$Y$14="Baja",'Mapa de Riesgos'!$AA$14="Leve"),CONCATENATE("R1C",'Mapa de Riesgos'!$O$14),"")</f>
        <v/>
      </c>
      <c r="M36" s="46" t="str">
        <f>IF(AND('Mapa de Riesgos'!$Y$15="Baja",'Mapa de Riesgos'!$AA$15="Leve"),CONCATENATE("R1C",'Mapa de Riesgos'!$O$15),"")</f>
        <v/>
      </c>
      <c r="N36" s="46" t="str">
        <f>IF(AND('Mapa de Riesgos'!$Y$16="Baja",'Mapa de Riesgos'!$AA$16="Leve"),CONCATENATE("R1C",'Mapa de Riesgos'!$O$16),"")</f>
        <v/>
      </c>
      <c r="O36" s="47" t="str">
        <f>IF(AND('Mapa de Riesgos'!$Y$17="Baja",'Mapa de Riesgos'!$AA$17="Leve"),CONCATENATE("R1C",'Mapa de Riesgos'!$O$17),"")</f>
        <v/>
      </c>
      <c r="P36" s="36" t="str">
        <f>IF(AND('Mapa de Riesgos'!$Y$12="Baja",'Mapa de Riesgos'!$AA$12="Menor"),CONCATENATE("R1C",'Mapa de Riesgos'!$O$12),"")</f>
        <v/>
      </c>
      <c r="Q36" s="37" t="str">
        <f>IF(AND('Mapa de Riesgos'!$Y$13="Baja",'Mapa de Riesgos'!$AA$13="Menor"),CONCATENATE("R1C",'Mapa de Riesgos'!$O$13),"")</f>
        <v/>
      </c>
      <c r="R36" s="37" t="str">
        <f>IF(AND('Mapa de Riesgos'!$Y$14="Baja",'Mapa de Riesgos'!$AA$14="Menor"),CONCATENATE("R1C",'Mapa de Riesgos'!$O$14),"")</f>
        <v/>
      </c>
      <c r="S36" s="37" t="str">
        <f>IF(AND('Mapa de Riesgos'!$Y$15="Baja",'Mapa de Riesgos'!$AA$15="Menor"),CONCATENATE("R1C",'Mapa de Riesgos'!$O$15),"")</f>
        <v/>
      </c>
      <c r="T36" s="37" t="str">
        <f>IF(AND('Mapa de Riesgos'!$Y$16="Baja",'Mapa de Riesgos'!$AA$16="Menor"),CONCATENATE("R1C",'Mapa de Riesgos'!$O$16),"")</f>
        <v/>
      </c>
      <c r="U36" s="38" t="str">
        <f>IF(AND('Mapa de Riesgos'!$Y$17="Baja",'Mapa de Riesgos'!$AA$17="Menor"),CONCATENATE("R1C",'Mapa de Riesgos'!$O$17),"")</f>
        <v/>
      </c>
      <c r="V36" s="36" t="str">
        <f>IF(AND('Mapa de Riesgos'!$Y$12="Baja",'Mapa de Riesgos'!$AA$12="Moderado"),CONCATENATE("R1C",'Mapa de Riesgos'!$O$12),"")</f>
        <v/>
      </c>
      <c r="W36" s="37" t="str">
        <f>IF(AND('Mapa de Riesgos'!$Y$13="Baja",'Mapa de Riesgos'!$AA$13="Moderado"),CONCATENATE("R1C",'Mapa de Riesgos'!$O$13),"")</f>
        <v/>
      </c>
      <c r="X36" s="37" t="str">
        <f>IF(AND('Mapa de Riesgos'!$Y$14="Baja",'Mapa de Riesgos'!$AA$14="Moderado"),CONCATENATE("R1C",'Mapa de Riesgos'!$O$14),"")</f>
        <v/>
      </c>
      <c r="Y36" s="37" t="str">
        <f>IF(AND('Mapa de Riesgos'!$Y$15="Baja",'Mapa de Riesgos'!$AA$15="Moderado"),CONCATENATE("R1C",'Mapa de Riesgos'!$O$15),"")</f>
        <v/>
      </c>
      <c r="Z36" s="37" t="str">
        <f>IF(AND('Mapa de Riesgos'!$Y$16="Baja",'Mapa de Riesgos'!$AA$16="Moderado"),CONCATENATE("R1C",'Mapa de Riesgos'!$O$16),"")</f>
        <v/>
      </c>
      <c r="AA36" s="38" t="str">
        <f>IF(AND('Mapa de Riesgos'!$Y$17="Baja",'Mapa de Riesgos'!$AA$17="Moderado"),CONCATENATE("R1C",'Mapa de Riesgos'!$O$17),"")</f>
        <v/>
      </c>
      <c r="AB36" s="18" t="str">
        <f>IF(AND('Mapa de Riesgos'!$Y$12="Baja",'Mapa de Riesgos'!$AA$12="Mayor"),CONCATENATE("R1C",'Mapa de Riesgos'!$O$12),"")</f>
        <v>R1C1</v>
      </c>
      <c r="AC36" s="19" t="str">
        <f>IF(AND('Mapa de Riesgos'!$Y$13="Baja",'Mapa de Riesgos'!$AA$13="Mayor"),CONCATENATE("R1C",'Mapa de Riesgos'!$O$13),"")</f>
        <v/>
      </c>
      <c r="AD36" s="19" t="str">
        <f>IF(AND('Mapa de Riesgos'!$Y$14="Baja",'Mapa de Riesgos'!$AA$14="Mayor"),CONCATENATE("R1C",'Mapa de Riesgos'!$O$14),"")</f>
        <v/>
      </c>
      <c r="AE36" s="19" t="str">
        <f>IF(AND('Mapa de Riesgos'!$Y$15="Baja",'Mapa de Riesgos'!$AA$15="Mayor"),CONCATENATE("R1C",'Mapa de Riesgos'!$O$15),"")</f>
        <v/>
      </c>
      <c r="AF36" s="19" t="str">
        <f>IF(AND('Mapa de Riesgos'!$Y$16="Baja",'Mapa de Riesgos'!$AA$16="Mayor"),CONCATENATE("R1C",'Mapa de Riesgos'!$O$16),"")</f>
        <v/>
      </c>
      <c r="AG36" s="20" t="str">
        <f>IF(AND('Mapa de Riesgos'!$Y$17="Baja",'Mapa de Riesgos'!$AA$17="Mayor"),CONCATENATE("R1C",'Mapa de Riesgos'!$O$17),"")</f>
        <v/>
      </c>
      <c r="AH36" s="21" t="str">
        <f>IF(AND('Mapa de Riesgos'!$Y$12="Baja",'Mapa de Riesgos'!$AA$12="Catastrófico"),CONCATENATE("R1C",'Mapa de Riesgos'!$O$12),"")</f>
        <v/>
      </c>
      <c r="AI36" s="22" t="str">
        <f>IF(AND('Mapa de Riesgos'!$Y$13="Baja",'Mapa de Riesgos'!$AA$13="Catastrófico"),CONCATENATE("R1C",'Mapa de Riesgos'!$O$13),"")</f>
        <v/>
      </c>
      <c r="AJ36" s="22" t="str">
        <f>IF(AND('Mapa de Riesgos'!$Y$14="Baja",'Mapa de Riesgos'!$AA$14="Catastrófico"),CONCATENATE("R1C",'Mapa de Riesgos'!$O$14),"")</f>
        <v/>
      </c>
      <c r="AK36" s="22" t="str">
        <f>IF(AND('Mapa de Riesgos'!$Y$15="Baja",'Mapa de Riesgos'!$AA$15="Catastrófico"),CONCATENATE("R1C",'Mapa de Riesgos'!$O$15),"")</f>
        <v/>
      </c>
      <c r="AL36" s="22" t="str">
        <f>IF(AND('Mapa de Riesgos'!$Y$16="Baja",'Mapa de Riesgos'!$AA$16="Catastrófico"),CONCATENATE("R1C",'Mapa de Riesgos'!$O$16),"")</f>
        <v/>
      </c>
      <c r="AM36" s="23" t="str">
        <f>IF(AND('Mapa de Riesgos'!$Y$17="Baja",'Mapa de Riesgos'!$AA$17="Catastrófico"),CONCATENATE("R1C",'Mapa de Riesgos'!$O$17),"")</f>
        <v/>
      </c>
      <c r="AN36" s="55"/>
      <c r="AO36" s="413" t="s">
        <v>132</v>
      </c>
      <c r="AP36" s="414"/>
      <c r="AQ36" s="414"/>
      <c r="AR36" s="414"/>
      <c r="AS36" s="414"/>
      <c r="AT36" s="41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row>
    <row r="37" spans="1:80" ht="15" customHeight="1">
      <c r="A37" s="55"/>
      <c r="B37" s="297"/>
      <c r="C37" s="297"/>
      <c r="D37" s="298"/>
      <c r="E37" s="394"/>
      <c r="F37" s="395"/>
      <c r="G37" s="395"/>
      <c r="H37" s="395"/>
      <c r="I37" s="395"/>
      <c r="J37" s="48" t="str">
        <f>IF(AND('Mapa de Riesgos'!$Y$18="Baja",'Mapa de Riesgos'!$AA$18="Leve"),CONCATENATE("R2C",'Mapa de Riesgos'!$O$18),"")</f>
        <v/>
      </c>
      <c r="K37" s="49" t="str">
        <f>IF(AND('Mapa de Riesgos'!$Y$19="Baja",'Mapa de Riesgos'!$AA$19="Leve"),CONCATENATE("R2C",'Mapa de Riesgos'!$O$19),"")</f>
        <v/>
      </c>
      <c r="L37" s="49" t="str">
        <f>IF(AND('Mapa de Riesgos'!$Y$20="Baja",'Mapa de Riesgos'!$AA$20="Leve"),CONCATENATE("R2C",'Mapa de Riesgos'!$O$20),"")</f>
        <v/>
      </c>
      <c r="M37" s="49" t="str">
        <f>IF(AND('Mapa de Riesgos'!$Y$21="Baja",'Mapa de Riesgos'!$AA$21="Leve"),CONCATENATE("R2C",'Mapa de Riesgos'!$O$21),"")</f>
        <v/>
      </c>
      <c r="N37" s="49" t="str">
        <f>IF(AND('Mapa de Riesgos'!$Y$22="Baja",'Mapa de Riesgos'!$AA$22="Leve"),CONCATENATE("R2C",'Mapa de Riesgos'!$O$22),"")</f>
        <v/>
      </c>
      <c r="O37" s="50" t="str">
        <f>IF(AND('Mapa de Riesgos'!$Y$23="Baja",'Mapa de Riesgos'!$AA$23="Leve"),CONCATENATE("R2C",'Mapa de Riesgos'!$O$23),"")</f>
        <v/>
      </c>
      <c r="P37" s="39" t="str">
        <f>IF(AND('Mapa de Riesgos'!$Y$18="Baja",'Mapa de Riesgos'!$AA$18="Menor"),CONCATENATE("R2C",'Mapa de Riesgos'!$O$18),"")</f>
        <v/>
      </c>
      <c r="Q37" s="40" t="str">
        <f>IF(AND('Mapa de Riesgos'!$Y$19="Baja",'Mapa de Riesgos'!$AA$19="Menor"),CONCATENATE("R2C",'Mapa de Riesgos'!$O$19),"")</f>
        <v/>
      </c>
      <c r="R37" s="40" t="str">
        <f>IF(AND('Mapa de Riesgos'!$Y$20="Baja",'Mapa de Riesgos'!$AA$20="Menor"),CONCATENATE("R2C",'Mapa de Riesgos'!$O$20),"")</f>
        <v/>
      </c>
      <c r="S37" s="40" t="str">
        <f>IF(AND('Mapa de Riesgos'!$Y$21="Baja",'Mapa de Riesgos'!$AA$21="Menor"),CONCATENATE("R2C",'Mapa de Riesgos'!$O$21),"")</f>
        <v/>
      </c>
      <c r="T37" s="40" t="str">
        <f>IF(AND('Mapa de Riesgos'!$Y$22="Baja",'Mapa de Riesgos'!$AA$22="Menor"),CONCATENATE("R2C",'Mapa de Riesgos'!$O$22),"")</f>
        <v/>
      </c>
      <c r="U37" s="41" t="str">
        <f>IF(AND('Mapa de Riesgos'!$Y$23="Baja",'Mapa de Riesgos'!$AA$23="Menor"),CONCATENATE("R2C",'Mapa de Riesgos'!$O$23),"")</f>
        <v/>
      </c>
      <c r="V37" s="39" t="str">
        <f>IF(AND('Mapa de Riesgos'!$Y$18="Baja",'Mapa de Riesgos'!$AA$18="Moderado"),CONCATENATE("R2C",'Mapa de Riesgos'!$O$18),"")</f>
        <v/>
      </c>
      <c r="W37" s="40" t="str">
        <f>IF(AND('Mapa de Riesgos'!$Y$19="Baja",'Mapa de Riesgos'!$AA$19="Moderado"),CONCATENATE("R2C",'Mapa de Riesgos'!$O$19),"")</f>
        <v/>
      </c>
      <c r="X37" s="40" t="str">
        <f>IF(AND('Mapa de Riesgos'!$Y$20="Baja",'Mapa de Riesgos'!$AA$20="Moderado"),CONCATENATE("R2C",'Mapa de Riesgos'!$O$20),"")</f>
        <v/>
      </c>
      <c r="Y37" s="40" t="str">
        <f>IF(AND('Mapa de Riesgos'!$Y$21="Baja",'Mapa de Riesgos'!$AA$21="Moderado"),CONCATENATE("R2C",'Mapa de Riesgos'!$O$21),"")</f>
        <v/>
      </c>
      <c r="Z37" s="40" t="str">
        <f>IF(AND('Mapa de Riesgos'!$Y$22="Baja",'Mapa de Riesgos'!$AA$22="Moderado"),CONCATENATE("R2C",'Mapa de Riesgos'!$O$22),"")</f>
        <v/>
      </c>
      <c r="AA37" s="41" t="str">
        <f>IF(AND('Mapa de Riesgos'!$Y$23="Baja",'Mapa de Riesgos'!$AA$23="Moderado"),CONCATENATE("R2C",'Mapa de Riesgos'!$O$23),"")</f>
        <v/>
      </c>
      <c r="AB37" s="24" t="str">
        <f>IF(AND('Mapa de Riesgos'!$Y$18="Baja",'Mapa de Riesgos'!$AA$18="Mayor"),CONCATENATE("R2C",'Mapa de Riesgos'!$O$18),"")</f>
        <v/>
      </c>
      <c r="AC37" s="25" t="str">
        <f>IF(AND('Mapa de Riesgos'!$Y$19="Baja",'Mapa de Riesgos'!$AA$19="Mayor"),CONCATENATE("R2C",'Mapa de Riesgos'!$O$19),"")</f>
        <v/>
      </c>
      <c r="AD37" s="25" t="str">
        <f>IF(AND('Mapa de Riesgos'!$Y$20="Baja",'Mapa de Riesgos'!$AA$20="Mayor"),CONCATENATE("R2C",'Mapa de Riesgos'!$O$20),"")</f>
        <v/>
      </c>
      <c r="AE37" s="25" t="str">
        <f>IF(AND('Mapa de Riesgos'!$Y$21="Baja",'Mapa de Riesgos'!$AA$21="Mayor"),CONCATENATE("R2C",'Mapa de Riesgos'!$O$21),"")</f>
        <v/>
      </c>
      <c r="AF37" s="25" t="str">
        <f>IF(AND('Mapa de Riesgos'!$Y$22="Baja",'Mapa de Riesgos'!$AA$22="Mayor"),CONCATENATE("R2C",'Mapa de Riesgos'!$O$22),"")</f>
        <v/>
      </c>
      <c r="AG37" s="26" t="str">
        <f>IF(AND('Mapa de Riesgos'!$Y$23="Baja",'Mapa de Riesgos'!$AA$23="Mayor"),CONCATENATE("R2C",'Mapa de Riesgos'!$O$23),"")</f>
        <v/>
      </c>
      <c r="AH37" s="27" t="str">
        <f>IF(AND('Mapa de Riesgos'!$Y$18="Baja",'Mapa de Riesgos'!$AA$18="Catastrófico"),CONCATENATE("R2C",'Mapa de Riesgos'!$O$18),"")</f>
        <v/>
      </c>
      <c r="AI37" s="28" t="str">
        <f>IF(AND('Mapa de Riesgos'!$Y$19="Baja",'Mapa de Riesgos'!$AA$19="Catastrófico"),CONCATENATE("R2C",'Mapa de Riesgos'!$O$19),"")</f>
        <v/>
      </c>
      <c r="AJ37" s="28" t="str">
        <f>IF(AND('Mapa de Riesgos'!$Y$20="Baja",'Mapa de Riesgos'!$AA$20="Catastrófico"),CONCATENATE("R2C",'Mapa de Riesgos'!$O$20),"")</f>
        <v/>
      </c>
      <c r="AK37" s="28" t="str">
        <f>IF(AND('Mapa de Riesgos'!$Y$21="Baja",'Mapa de Riesgos'!$AA$21="Catastrófico"),CONCATENATE("R2C",'Mapa de Riesgos'!$O$21),"")</f>
        <v/>
      </c>
      <c r="AL37" s="28" t="str">
        <f>IF(AND('Mapa de Riesgos'!$Y$22="Baja",'Mapa de Riesgos'!$AA$22="Catastrófico"),CONCATENATE("R2C",'Mapa de Riesgos'!$O$22),"")</f>
        <v/>
      </c>
      <c r="AM37" s="29" t="str">
        <f>IF(AND('Mapa de Riesgos'!$Y$23="Baja",'Mapa de Riesgos'!$AA$23="Catastrófico"),CONCATENATE("R2C",'Mapa de Riesgos'!$O$23),"")</f>
        <v/>
      </c>
      <c r="AN37" s="55"/>
      <c r="AO37" s="416"/>
      <c r="AP37" s="417"/>
      <c r="AQ37" s="417"/>
      <c r="AR37" s="417"/>
      <c r="AS37" s="417"/>
      <c r="AT37" s="418"/>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row>
    <row r="38" spans="1:80" ht="15" customHeight="1">
      <c r="A38" s="55"/>
      <c r="B38" s="297"/>
      <c r="C38" s="297"/>
      <c r="D38" s="298"/>
      <c r="E38" s="396"/>
      <c r="F38" s="395"/>
      <c r="G38" s="395"/>
      <c r="H38" s="395"/>
      <c r="I38" s="395"/>
      <c r="J38" s="48" t="str">
        <f>IF(AND('Mapa de Riesgos'!$Y$24="Baja",'Mapa de Riesgos'!$AA$24="Leve"),CONCATENATE("R3C",'Mapa de Riesgos'!$O$24),"")</f>
        <v/>
      </c>
      <c r="K38" s="49" t="str">
        <f>IF(AND('Mapa de Riesgos'!$Y$25="Baja",'Mapa de Riesgos'!$AA$25="Leve"),CONCATENATE("R3C",'Mapa de Riesgos'!$O$25),"")</f>
        <v/>
      </c>
      <c r="L38" s="49" t="str">
        <f>IF(AND('Mapa de Riesgos'!$Y$26="Baja",'Mapa de Riesgos'!$AA$26="Leve"),CONCATENATE("R3C",'Mapa de Riesgos'!$O$26),"")</f>
        <v/>
      </c>
      <c r="M38" s="49" t="str">
        <f>IF(AND('Mapa de Riesgos'!$Y$27="Baja",'Mapa de Riesgos'!$AA$27="Leve"),CONCATENATE("R3C",'Mapa de Riesgos'!$O$27),"")</f>
        <v/>
      </c>
      <c r="N38" s="49" t="str">
        <f>IF(AND('Mapa de Riesgos'!$Y$28="Baja",'Mapa de Riesgos'!$AA$28="Leve"),CONCATENATE("R3C",'Mapa de Riesgos'!$O$28),"")</f>
        <v/>
      </c>
      <c r="O38" s="50" t="str">
        <f>IF(AND('Mapa de Riesgos'!$Y$29="Baja",'Mapa de Riesgos'!$AA$29="Leve"),CONCATENATE("R3C",'Mapa de Riesgos'!$O$29),"")</f>
        <v/>
      </c>
      <c r="P38" s="39" t="str">
        <f>IF(AND('Mapa de Riesgos'!$Y$24="Baja",'Mapa de Riesgos'!$AA$24="Menor"),CONCATENATE("R3C",'Mapa de Riesgos'!$O$24),"")</f>
        <v/>
      </c>
      <c r="Q38" s="40" t="str">
        <f>IF(AND('Mapa de Riesgos'!$Y$25="Baja",'Mapa de Riesgos'!$AA$25="Menor"),CONCATENATE("R3C",'Mapa de Riesgos'!$O$25),"")</f>
        <v/>
      </c>
      <c r="R38" s="40" t="str">
        <f>IF(AND('Mapa de Riesgos'!$Y$26="Baja",'Mapa de Riesgos'!$AA$26="Menor"),CONCATENATE("R3C",'Mapa de Riesgos'!$O$26),"")</f>
        <v/>
      </c>
      <c r="S38" s="40" t="str">
        <f>IF(AND('Mapa de Riesgos'!$Y$27="Baja",'Mapa de Riesgos'!$AA$27="Menor"),CONCATENATE("R3C",'Mapa de Riesgos'!$O$27),"")</f>
        <v/>
      </c>
      <c r="T38" s="40" t="str">
        <f>IF(AND('Mapa de Riesgos'!$Y$28="Baja",'Mapa de Riesgos'!$AA$28="Menor"),CONCATENATE("R3C",'Mapa de Riesgos'!$O$28),"")</f>
        <v/>
      </c>
      <c r="U38" s="41" t="str">
        <f>IF(AND('Mapa de Riesgos'!$Y$29="Baja",'Mapa de Riesgos'!$AA$29="Menor"),CONCATENATE("R3C",'Mapa de Riesgos'!$O$29),"")</f>
        <v/>
      </c>
      <c r="V38" s="39" t="str">
        <f>IF(AND('Mapa de Riesgos'!$Y$24="Baja",'Mapa de Riesgos'!$AA$24="Moderado"),CONCATENATE("R3C",'Mapa de Riesgos'!$O$24),"")</f>
        <v/>
      </c>
      <c r="W38" s="40" t="str">
        <f>IF(AND('Mapa de Riesgos'!$Y$25="Baja",'Mapa de Riesgos'!$AA$25="Moderado"),CONCATENATE("R3C",'Mapa de Riesgos'!$O$25),"")</f>
        <v/>
      </c>
      <c r="X38" s="40" t="str">
        <f>IF(AND('Mapa de Riesgos'!$Y$26="Baja",'Mapa de Riesgos'!$AA$26="Moderado"),CONCATENATE("R3C",'Mapa de Riesgos'!$O$26),"")</f>
        <v/>
      </c>
      <c r="Y38" s="40" t="str">
        <f>IF(AND('Mapa de Riesgos'!$Y$27="Baja",'Mapa de Riesgos'!$AA$27="Moderado"),CONCATENATE("R3C",'Mapa de Riesgos'!$O$27),"")</f>
        <v/>
      </c>
      <c r="Z38" s="40" t="str">
        <f>IF(AND('Mapa de Riesgos'!$Y$28="Baja",'Mapa de Riesgos'!$AA$28="Moderado"),CONCATENATE("R3C",'Mapa de Riesgos'!$O$28),"")</f>
        <v/>
      </c>
      <c r="AA38" s="41" t="str">
        <f>IF(AND('Mapa de Riesgos'!$Y$29="Baja",'Mapa de Riesgos'!$AA$29="Moderado"),CONCATENATE("R3C",'Mapa de Riesgos'!$O$29),"")</f>
        <v/>
      </c>
      <c r="AB38" s="24" t="str">
        <f>IF(AND('Mapa de Riesgos'!$Y$24="Baja",'Mapa de Riesgos'!$AA$24="Mayor"),CONCATENATE("R3C",'Mapa de Riesgos'!$O$24),"")</f>
        <v/>
      </c>
      <c r="AC38" s="25" t="str">
        <f>IF(AND('Mapa de Riesgos'!$Y$25="Baja",'Mapa de Riesgos'!$AA$25="Mayor"),CONCATENATE("R3C",'Mapa de Riesgos'!$O$25),"")</f>
        <v/>
      </c>
      <c r="AD38" s="25" t="str">
        <f>IF(AND('Mapa de Riesgos'!$Y$26="Baja",'Mapa de Riesgos'!$AA$26="Mayor"),CONCATENATE("R3C",'Mapa de Riesgos'!$O$26),"")</f>
        <v/>
      </c>
      <c r="AE38" s="25" t="str">
        <f>IF(AND('Mapa de Riesgos'!$Y$27="Baja",'Mapa de Riesgos'!$AA$27="Mayor"),CONCATENATE("R3C",'Mapa de Riesgos'!$O$27),"")</f>
        <v/>
      </c>
      <c r="AF38" s="25" t="str">
        <f>IF(AND('Mapa de Riesgos'!$Y$28="Baja",'Mapa de Riesgos'!$AA$28="Mayor"),CONCATENATE("R3C",'Mapa de Riesgos'!$O$28),"")</f>
        <v/>
      </c>
      <c r="AG38" s="26" t="str">
        <f>IF(AND('Mapa de Riesgos'!$Y$29="Baja",'Mapa de Riesgos'!$AA$29="Mayor"),CONCATENATE("R3C",'Mapa de Riesgos'!$O$29),"")</f>
        <v/>
      </c>
      <c r="AH38" s="27" t="str">
        <f>IF(AND('Mapa de Riesgos'!$Y$24="Baja",'Mapa de Riesgos'!$AA$24="Catastrófico"),CONCATENATE("R3C",'Mapa de Riesgos'!$O$24),"")</f>
        <v/>
      </c>
      <c r="AI38" s="28" t="str">
        <f>IF(AND('Mapa de Riesgos'!$Y$25="Baja",'Mapa de Riesgos'!$AA$25="Catastrófico"),CONCATENATE("R3C",'Mapa de Riesgos'!$O$25),"")</f>
        <v/>
      </c>
      <c r="AJ38" s="28" t="str">
        <f>IF(AND('Mapa de Riesgos'!$Y$26="Baja",'Mapa de Riesgos'!$AA$26="Catastrófico"),CONCATENATE("R3C",'Mapa de Riesgos'!$O$26),"")</f>
        <v/>
      </c>
      <c r="AK38" s="28" t="str">
        <f>IF(AND('Mapa de Riesgos'!$Y$27="Baja",'Mapa de Riesgos'!$AA$27="Catastrófico"),CONCATENATE("R3C",'Mapa de Riesgos'!$O$27),"")</f>
        <v/>
      </c>
      <c r="AL38" s="28" t="str">
        <f>IF(AND('Mapa de Riesgos'!$Y$28="Baja",'Mapa de Riesgos'!$AA$28="Catastrófico"),CONCATENATE("R3C",'Mapa de Riesgos'!$O$28),"")</f>
        <v/>
      </c>
      <c r="AM38" s="29" t="str">
        <f>IF(AND('Mapa de Riesgos'!$Y$29="Baja",'Mapa de Riesgos'!$AA$29="Catastrófico"),CONCATENATE("R3C",'Mapa de Riesgos'!$O$29),"")</f>
        <v/>
      </c>
      <c r="AN38" s="55"/>
      <c r="AO38" s="416"/>
      <c r="AP38" s="417"/>
      <c r="AQ38" s="417"/>
      <c r="AR38" s="417"/>
      <c r="AS38" s="417"/>
      <c r="AT38" s="418"/>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row>
    <row r="39" spans="1:80" ht="15" customHeight="1">
      <c r="A39" s="55"/>
      <c r="B39" s="297"/>
      <c r="C39" s="297"/>
      <c r="D39" s="298"/>
      <c r="E39" s="396"/>
      <c r="F39" s="395"/>
      <c r="G39" s="395"/>
      <c r="H39" s="395"/>
      <c r="I39" s="395"/>
      <c r="J39" s="48" t="str">
        <f>IF(AND('Mapa de Riesgos'!$Y$30="Baja",'Mapa de Riesgos'!$AA$30="Leve"),CONCATENATE("R4C",'Mapa de Riesgos'!$O$30),"")</f>
        <v/>
      </c>
      <c r="K39" s="49" t="str">
        <f>IF(AND('Mapa de Riesgos'!$Y$31="Baja",'Mapa de Riesgos'!$AA$31="Leve"),CONCATENATE("R4C",'Mapa de Riesgos'!$O$31),"")</f>
        <v/>
      </c>
      <c r="L39" s="49" t="str">
        <f>IF(AND('Mapa de Riesgos'!$Y$32="Baja",'Mapa de Riesgos'!$AA$32="Leve"),CONCATENATE("R4C",'Mapa de Riesgos'!$O$32),"")</f>
        <v/>
      </c>
      <c r="M39" s="49" t="str">
        <f>IF(AND('Mapa de Riesgos'!$Y$33="Baja",'Mapa de Riesgos'!$AA$33="Leve"),CONCATENATE("R4C",'Mapa de Riesgos'!$O$33),"")</f>
        <v/>
      </c>
      <c r="N39" s="49" t="str">
        <f>IF(AND('Mapa de Riesgos'!$Y$34="Baja",'Mapa de Riesgos'!$AA$34="Leve"),CONCATENATE("R4C",'Mapa de Riesgos'!$O$34),"")</f>
        <v/>
      </c>
      <c r="O39" s="50" t="str">
        <f>IF(AND('Mapa de Riesgos'!$Y$35="Baja",'Mapa de Riesgos'!$AA$35="Leve"),CONCATENATE("R4C",'Mapa de Riesgos'!$O$35),"")</f>
        <v/>
      </c>
      <c r="P39" s="39" t="str">
        <f>IF(AND('Mapa de Riesgos'!$Y$30="Baja",'Mapa de Riesgos'!$AA$30="Menor"),CONCATENATE("R4C",'Mapa de Riesgos'!$O$30),"")</f>
        <v/>
      </c>
      <c r="Q39" s="40" t="str">
        <f>IF(AND('Mapa de Riesgos'!$Y$31="Baja",'Mapa de Riesgos'!$AA$31="Menor"),CONCATENATE("R4C",'Mapa de Riesgos'!$O$31),"")</f>
        <v/>
      </c>
      <c r="R39" s="40" t="str">
        <f>IF(AND('Mapa de Riesgos'!$Y$32="Baja",'Mapa de Riesgos'!$AA$32="Menor"),CONCATENATE("R4C",'Mapa de Riesgos'!$O$32),"")</f>
        <v/>
      </c>
      <c r="S39" s="40" t="str">
        <f>IF(AND('Mapa de Riesgos'!$Y$33="Baja",'Mapa de Riesgos'!$AA$33="Menor"),CONCATENATE("R4C",'Mapa de Riesgos'!$O$33),"")</f>
        <v/>
      </c>
      <c r="T39" s="40" t="str">
        <f>IF(AND('Mapa de Riesgos'!$Y$34="Baja",'Mapa de Riesgos'!$AA$34="Menor"),CONCATENATE("R4C",'Mapa de Riesgos'!$O$34),"")</f>
        <v/>
      </c>
      <c r="U39" s="41" t="str">
        <f>IF(AND('Mapa de Riesgos'!$Y$35="Baja",'Mapa de Riesgos'!$AA$35="Menor"),CONCATENATE("R4C",'Mapa de Riesgos'!$O$35),"")</f>
        <v/>
      </c>
      <c r="V39" s="39" t="str">
        <f>IF(AND('Mapa de Riesgos'!$Y$30="Baja",'Mapa de Riesgos'!$AA$30="Moderado"),CONCATENATE("R4C",'Mapa de Riesgos'!$O$30),"")</f>
        <v/>
      </c>
      <c r="W39" s="40" t="str">
        <f>IF(AND('Mapa de Riesgos'!$Y$31="Baja",'Mapa de Riesgos'!$AA$31="Moderado"),CONCATENATE("R4C",'Mapa de Riesgos'!$O$31),"")</f>
        <v/>
      </c>
      <c r="X39" s="40" t="str">
        <f>IF(AND('Mapa de Riesgos'!$Y$32="Baja",'Mapa de Riesgos'!$AA$32="Moderado"),CONCATENATE("R4C",'Mapa de Riesgos'!$O$32),"")</f>
        <v/>
      </c>
      <c r="Y39" s="40" t="str">
        <f>IF(AND('Mapa de Riesgos'!$Y$33="Baja",'Mapa de Riesgos'!$AA$33="Moderado"),CONCATENATE("R4C",'Mapa de Riesgos'!$O$33),"")</f>
        <v/>
      </c>
      <c r="Z39" s="40" t="str">
        <f>IF(AND('Mapa de Riesgos'!$Y$34="Baja",'Mapa de Riesgos'!$AA$34="Moderado"),CONCATENATE("R4C",'Mapa de Riesgos'!$O$34),"")</f>
        <v/>
      </c>
      <c r="AA39" s="41" t="str">
        <f>IF(AND('Mapa de Riesgos'!$Y$35="Baja",'Mapa de Riesgos'!$AA$35="Moderado"),CONCATENATE("R4C",'Mapa de Riesgos'!$O$35),"")</f>
        <v/>
      </c>
      <c r="AB39" s="24" t="str">
        <f>IF(AND('Mapa de Riesgos'!$Y$30="Baja",'Mapa de Riesgos'!$AA$30="Mayor"),CONCATENATE("R4C",'Mapa de Riesgos'!$O$30),"")</f>
        <v/>
      </c>
      <c r="AC39" s="25" t="str">
        <f>IF(AND('Mapa de Riesgos'!$Y$31="Baja",'Mapa de Riesgos'!$AA$31="Mayor"),CONCATENATE("R4C",'Mapa de Riesgos'!$O$31),"")</f>
        <v/>
      </c>
      <c r="AD39" s="25" t="str">
        <f>IF(AND('Mapa de Riesgos'!$Y$32="Baja",'Mapa de Riesgos'!$AA$32="Mayor"),CONCATENATE("R4C",'Mapa de Riesgos'!$O$32),"")</f>
        <v/>
      </c>
      <c r="AE39" s="25" t="str">
        <f>IF(AND('Mapa de Riesgos'!$Y$33="Baja",'Mapa de Riesgos'!$AA$33="Mayor"),CONCATENATE("R4C",'Mapa de Riesgos'!$O$33),"")</f>
        <v/>
      </c>
      <c r="AF39" s="25" t="str">
        <f>IF(AND('Mapa de Riesgos'!$Y$34="Baja",'Mapa de Riesgos'!$AA$34="Mayor"),CONCATENATE("R4C",'Mapa de Riesgos'!$O$34),"")</f>
        <v/>
      </c>
      <c r="AG39" s="26" t="str">
        <f>IF(AND('Mapa de Riesgos'!$Y$35="Baja",'Mapa de Riesgos'!$AA$35="Mayor"),CONCATENATE("R4C",'Mapa de Riesgos'!$O$35),"")</f>
        <v/>
      </c>
      <c r="AH39" s="27" t="str">
        <f>IF(AND('Mapa de Riesgos'!$Y$30="Baja",'Mapa de Riesgos'!$AA$30="Catastrófico"),CONCATENATE("R4C",'Mapa de Riesgos'!$O$30),"")</f>
        <v/>
      </c>
      <c r="AI39" s="28" t="str">
        <f>IF(AND('Mapa de Riesgos'!$Y$31="Baja",'Mapa de Riesgos'!$AA$31="Catastrófico"),CONCATENATE("R4C",'Mapa de Riesgos'!$O$31),"")</f>
        <v/>
      </c>
      <c r="AJ39" s="28" t="str">
        <f>IF(AND('Mapa de Riesgos'!$Y$32="Baja",'Mapa de Riesgos'!$AA$32="Catastrófico"),CONCATENATE("R4C",'Mapa de Riesgos'!$O$32),"")</f>
        <v/>
      </c>
      <c r="AK39" s="28" t="str">
        <f>IF(AND('Mapa de Riesgos'!$Y$33="Baja",'Mapa de Riesgos'!$AA$33="Catastrófico"),CONCATENATE("R4C",'Mapa de Riesgos'!$O$33),"")</f>
        <v/>
      </c>
      <c r="AL39" s="28" t="str">
        <f>IF(AND('Mapa de Riesgos'!$Y$34="Baja",'Mapa de Riesgos'!$AA$34="Catastrófico"),CONCATENATE("R4C",'Mapa de Riesgos'!$O$34),"")</f>
        <v/>
      </c>
      <c r="AM39" s="29" t="str">
        <f>IF(AND('Mapa de Riesgos'!$Y$35="Baja",'Mapa de Riesgos'!$AA$35="Catastrófico"),CONCATENATE("R4C",'Mapa de Riesgos'!$O$35),"")</f>
        <v/>
      </c>
      <c r="AN39" s="55"/>
      <c r="AO39" s="416"/>
      <c r="AP39" s="417"/>
      <c r="AQ39" s="417"/>
      <c r="AR39" s="417"/>
      <c r="AS39" s="417"/>
      <c r="AT39" s="418"/>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row>
    <row r="40" spans="1:80" ht="15" customHeight="1">
      <c r="A40" s="55"/>
      <c r="B40" s="297"/>
      <c r="C40" s="297"/>
      <c r="D40" s="298"/>
      <c r="E40" s="396"/>
      <c r="F40" s="395"/>
      <c r="G40" s="395"/>
      <c r="H40" s="395"/>
      <c r="I40" s="395"/>
      <c r="J40" s="48" t="str">
        <f>IF(AND('Mapa de Riesgos'!$Y$36="Baja",'Mapa de Riesgos'!$AA$36="Leve"),CONCATENATE("R5C",'Mapa de Riesgos'!$O$36),"")</f>
        <v/>
      </c>
      <c r="K40" s="49" t="str">
        <f>IF(AND('Mapa de Riesgos'!$Y$37="Baja",'Mapa de Riesgos'!$AA$37="Leve"),CONCATENATE("R5C",'Mapa de Riesgos'!$O$37),"")</f>
        <v/>
      </c>
      <c r="L40" s="49" t="str">
        <f>IF(AND('Mapa de Riesgos'!$Y$38="Baja",'Mapa de Riesgos'!$AA$38="Leve"),CONCATENATE("R5C",'Mapa de Riesgos'!$O$38),"")</f>
        <v/>
      </c>
      <c r="M40" s="49" t="str">
        <f>IF(AND('Mapa de Riesgos'!$Y$39="Baja",'Mapa de Riesgos'!$AA$39="Leve"),CONCATENATE("R5C",'Mapa de Riesgos'!$O$39),"")</f>
        <v/>
      </c>
      <c r="N40" s="49" t="str">
        <f>IF(AND('Mapa de Riesgos'!$Y$40="Baja",'Mapa de Riesgos'!$AA$40="Leve"),CONCATENATE("R5C",'Mapa de Riesgos'!$O$40),"")</f>
        <v/>
      </c>
      <c r="O40" s="50" t="str">
        <f>IF(AND('Mapa de Riesgos'!$Y$41="Baja",'Mapa de Riesgos'!$AA$41="Leve"),CONCATENATE("R5C",'Mapa de Riesgos'!$O$41),"")</f>
        <v/>
      </c>
      <c r="P40" s="39" t="str">
        <f>IF(AND('Mapa de Riesgos'!$Y$36="Baja",'Mapa de Riesgos'!$AA$36="Menor"),CONCATENATE("R5C",'Mapa de Riesgos'!$O$36),"")</f>
        <v/>
      </c>
      <c r="Q40" s="40" t="str">
        <f>IF(AND('Mapa de Riesgos'!$Y$37="Baja",'Mapa de Riesgos'!$AA$37="Menor"),CONCATENATE("R5C",'Mapa de Riesgos'!$O$37),"")</f>
        <v/>
      </c>
      <c r="R40" s="40" t="str">
        <f>IF(AND('Mapa de Riesgos'!$Y$38="Baja",'Mapa de Riesgos'!$AA$38="Menor"),CONCATENATE("R5C",'Mapa de Riesgos'!$O$38),"")</f>
        <v/>
      </c>
      <c r="S40" s="40" t="str">
        <f>IF(AND('Mapa de Riesgos'!$Y$39="Baja",'Mapa de Riesgos'!$AA$39="Menor"),CONCATENATE("R5C",'Mapa de Riesgos'!$O$39),"")</f>
        <v/>
      </c>
      <c r="T40" s="40" t="str">
        <f>IF(AND('Mapa de Riesgos'!$Y$40="Baja",'Mapa de Riesgos'!$AA$40="Menor"),CONCATENATE("R5C",'Mapa de Riesgos'!$O$40),"")</f>
        <v/>
      </c>
      <c r="U40" s="41" t="str">
        <f>IF(AND('Mapa de Riesgos'!$Y$41="Baja",'Mapa de Riesgos'!$AA$41="Menor"),CONCATENATE("R5C",'Mapa de Riesgos'!$O$41),"")</f>
        <v/>
      </c>
      <c r="V40" s="39" t="str">
        <f>IF(AND('Mapa de Riesgos'!$Y$36="Baja",'Mapa de Riesgos'!$AA$36="Moderado"),CONCATENATE("R5C",'Mapa de Riesgos'!$O$36),"")</f>
        <v/>
      </c>
      <c r="W40" s="40" t="str">
        <f>IF(AND('Mapa de Riesgos'!$Y$37="Baja",'Mapa de Riesgos'!$AA$37="Moderado"),CONCATENATE("R5C",'Mapa de Riesgos'!$O$37),"")</f>
        <v/>
      </c>
      <c r="X40" s="40" t="str">
        <f>IF(AND('Mapa de Riesgos'!$Y$38="Baja",'Mapa de Riesgos'!$AA$38="Moderado"),CONCATENATE("R5C",'Mapa de Riesgos'!$O$38),"")</f>
        <v/>
      </c>
      <c r="Y40" s="40" t="str">
        <f>IF(AND('Mapa de Riesgos'!$Y$39="Baja",'Mapa de Riesgos'!$AA$39="Moderado"),CONCATENATE("R5C",'Mapa de Riesgos'!$O$39),"")</f>
        <v/>
      </c>
      <c r="Z40" s="40" t="str">
        <f>IF(AND('Mapa de Riesgos'!$Y$40="Baja",'Mapa de Riesgos'!$AA$40="Moderado"),CONCATENATE("R5C",'Mapa de Riesgos'!$O$40),"")</f>
        <v/>
      </c>
      <c r="AA40" s="41" t="str">
        <f>IF(AND('Mapa de Riesgos'!$Y$41="Baja",'Mapa de Riesgos'!$AA$41="Moderado"),CONCATENATE("R5C",'Mapa de Riesgos'!$O$41),"")</f>
        <v/>
      </c>
      <c r="AB40" s="24" t="str">
        <f>IF(AND('Mapa de Riesgos'!$Y$36="Baja",'Mapa de Riesgos'!$AA$36="Mayor"),CONCATENATE("R5C",'Mapa de Riesgos'!$O$36),"")</f>
        <v/>
      </c>
      <c r="AC40" s="25" t="str">
        <f>IF(AND('Mapa de Riesgos'!$Y$37="Baja",'Mapa de Riesgos'!$AA$37="Mayor"),CONCATENATE("R5C",'Mapa de Riesgos'!$O$37),"")</f>
        <v/>
      </c>
      <c r="AD40" s="25" t="str">
        <f>IF(AND('Mapa de Riesgos'!$Y$38="Baja",'Mapa de Riesgos'!$AA$38="Mayor"),CONCATENATE("R5C",'Mapa de Riesgos'!$O$38),"")</f>
        <v/>
      </c>
      <c r="AE40" s="25" t="str">
        <f>IF(AND('Mapa de Riesgos'!$Y$39="Baja",'Mapa de Riesgos'!$AA$39="Mayor"),CONCATENATE("R5C",'Mapa de Riesgos'!$O$39),"")</f>
        <v/>
      </c>
      <c r="AF40" s="25" t="str">
        <f>IF(AND('Mapa de Riesgos'!$Y$40="Baja",'Mapa de Riesgos'!$AA$40="Mayor"),CONCATENATE("R5C",'Mapa de Riesgos'!$O$40),"")</f>
        <v/>
      </c>
      <c r="AG40" s="26" t="str">
        <f>IF(AND('Mapa de Riesgos'!$Y$41="Baja",'Mapa de Riesgos'!$AA$41="Mayor"),CONCATENATE("R5C",'Mapa de Riesgos'!$O$41),"")</f>
        <v/>
      </c>
      <c r="AH40" s="27" t="str">
        <f>IF(AND('Mapa de Riesgos'!$Y$36="Baja",'Mapa de Riesgos'!$AA$36="Catastrófico"),CONCATENATE("R5C",'Mapa de Riesgos'!$O$36),"")</f>
        <v/>
      </c>
      <c r="AI40" s="28" t="str">
        <f>IF(AND('Mapa de Riesgos'!$Y$37="Baja",'Mapa de Riesgos'!$AA$37="Catastrófico"),CONCATENATE("R5C",'Mapa de Riesgos'!$O$37),"")</f>
        <v/>
      </c>
      <c r="AJ40" s="28" t="str">
        <f>IF(AND('Mapa de Riesgos'!$Y$38="Baja",'Mapa de Riesgos'!$AA$38="Catastrófico"),CONCATENATE("R5C",'Mapa de Riesgos'!$O$38),"")</f>
        <v/>
      </c>
      <c r="AK40" s="28" t="str">
        <f>IF(AND('Mapa de Riesgos'!$Y$39="Baja",'Mapa de Riesgos'!$AA$39="Catastrófico"),CONCATENATE("R5C",'Mapa de Riesgos'!$O$39),"")</f>
        <v/>
      </c>
      <c r="AL40" s="28" t="str">
        <f>IF(AND('Mapa de Riesgos'!$Y$40="Baja",'Mapa de Riesgos'!$AA$40="Catastrófico"),CONCATENATE("R5C",'Mapa de Riesgos'!$O$40),"")</f>
        <v/>
      </c>
      <c r="AM40" s="29" t="str">
        <f>IF(AND('Mapa de Riesgos'!$Y$41="Baja",'Mapa de Riesgos'!$AA$41="Catastrófico"),CONCATENATE("R5C",'Mapa de Riesgos'!$O$41),"")</f>
        <v/>
      </c>
      <c r="AN40" s="55"/>
      <c r="AO40" s="416"/>
      <c r="AP40" s="417"/>
      <c r="AQ40" s="417"/>
      <c r="AR40" s="417"/>
      <c r="AS40" s="417"/>
      <c r="AT40" s="418"/>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row>
    <row r="41" spans="1:80" ht="15" customHeight="1">
      <c r="A41" s="55"/>
      <c r="B41" s="297"/>
      <c r="C41" s="297"/>
      <c r="D41" s="298"/>
      <c r="E41" s="396"/>
      <c r="F41" s="395"/>
      <c r="G41" s="395"/>
      <c r="H41" s="395"/>
      <c r="I41" s="395"/>
      <c r="J41" s="48" t="str">
        <f>IF(AND('Mapa de Riesgos'!$Y$42="Baja",'Mapa de Riesgos'!$AA$42="Leve"),CONCATENATE("R6C",'Mapa de Riesgos'!$O$42),"")</f>
        <v/>
      </c>
      <c r="K41" s="49" t="str">
        <f>IF(AND('Mapa de Riesgos'!$Y$43="Baja",'Mapa de Riesgos'!$AA$43="Leve"),CONCATENATE("R6C",'Mapa de Riesgos'!$O$43),"")</f>
        <v/>
      </c>
      <c r="L41" s="49" t="str">
        <f>IF(AND('Mapa de Riesgos'!$Y$44="Baja",'Mapa de Riesgos'!$AA$44="Leve"),CONCATENATE("R6C",'Mapa de Riesgos'!$O$44),"")</f>
        <v/>
      </c>
      <c r="M41" s="49" t="str">
        <f>IF(AND('Mapa de Riesgos'!$Y$45="Baja",'Mapa de Riesgos'!$AA$45="Leve"),CONCATENATE("R6C",'Mapa de Riesgos'!$O$45),"")</f>
        <v/>
      </c>
      <c r="N41" s="49" t="str">
        <f>IF(AND('Mapa de Riesgos'!$Y$46="Baja",'Mapa de Riesgos'!$AA$46="Leve"),CONCATENATE("R6C",'Mapa de Riesgos'!$O$46),"")</f>
        <v/>
      </c>
      <c r="O41" s="50" t="str">
        <f>IF(AND('Mapa de Riesgos'!$Y$47="Baja",'Mapa de Riesgos'!$AA$47="Leve"),CONCATENATE("R6C",'Mapa de Riesgos'!$O$47),"")</f>
        <v/>
      </c>
      <c r="P41" s="39" t="str">
        <f>IF(AND('Mapa de Riesgos'!$Y$42="Baja",'Mapa de Riesgos'!$AA$42="Menor"),CONCATENATE("R6C",'Mapa de Riesgos'!$O$42),"")</f>
        <v/>
      </c>
      <c r="Q41" s="40" t="str">
        <f>IF(AND('Mapa de Riesgos'!$Y$43="Baja",'Mapa de Riesgos'!$AA$43="Menor"),CONCATENATE("R6C",'Mapa de Riesgos'!$O$43),"")</f>
        <v/>
      </c>
      <c r="R41" s="40" t="str">
        <f>IF(AND('Mapa de Riesgos'!$Y$44="Baja",'Mapa de Riesgos'!$AA$44="Menor"),CONCATENATE("R6C",'Mapa de Riesgos'!$O$44),"")</f>
        <v/>
      </c>
      <c r="S41" s="40" t="str">
        <f>IF(AND('Mapa de Riesgos'!$Y$45="Baja",'Mapa de Riesgos'!$AA$45="Menor"),CONCATENATE("R6C",'Mapa de Riesgos'!$O$45),"")</f>
        <v/>
      </c>
      <c r="T41" s="40" t="str">
        <f>IF(AND('Mapa de Riesgos'!$Y$46="Baja",'Mapa de Riesgos'!$AA$46="Menor"),CONCATENATE("R6C",'Mapa de Riesgos'!$O$46),"")</f>
        <v/>
      </c>
      <c r="U41" s="41" t="str">
        <f>IF(AND('Mapa de Riesgos'!$Y$47="Baja",'Mapa de Riesgos'!$AA$47="Menor"),CONCATENATE("R6C",'Mapa de Riesgos'!$O$47),"")</f>
        <v/>
      </c>
      <c r="V41" s="39" t="str">
        <f>IF(AND('Mapa de Riesgos'!$Y$42="Baja",'Mapa de Riesgos'!$AA$42="Moderado"),CONCATENATE("R6C",'Mapa de Riesgos'!$O$42),"")</f>
        <v/>
      </c>
      <c r="W41" s="40" t="str">
        <f>IF(AND('Mapa de Riesgos'!$Y$43="Baja",'Mapa de Riesgos'!$AA$43="Moderado"),CONCATENATE("R6C",'Mapa de Riesgos'!$O$43),"")</f>
        <v/>
      </c>
      <c r="X41" s="40" t="str">
        <f>IF(AND('Mapa de Riesgos'!$Y$44="Baja",'Mapa de Riesgos'!$AA$44="Moderado"),CONCATENATE("R6C",'Mapa de Riesgos'!$O$44),"")</f>
        <v/>
      </c>
      <c r="Y41" s="40" t="str">
        <f>IF(AND('Mapa de Riesgos'!$Y$45="Baja",'Mapa de Riesgos'!$AA$45="Moderado"),CONCATENATE("R6C",'Mapa de Riesgos'!$O$45),"")</f>
        <v/>
      </c>
      <c r="Z41" s="40" t="str">
        <f>IF(AND('Mapa de Riesgos'!$Y$46="Baja",'Mapa de Riesgos'!$AA$46="Moderado"),CONCATENATE("R6C",'Mapa de Riesgos'!$O$46),"")</f>
        <v/>
      </c>
      <c r="AA41" s="41" t="str">
        <f>IF(AND('Mapa de Riesgos'!$Y$47="Baja",'Mapa de Riesgos'!$AA$47="Moderado"),CONCATENATE("R6C",'Mapa de Riesgos'!$O$47),"")</f>
        <v/>
      </c>
      <c r="AB41" s="24" t="str">
        <f>IF(AND('Mapa de Riesgos'!$Y$42="Baja",'Mapa de Riesgos'!$AA$42="Mayor"),CONCATENATE("R6C",'Mapa de Riesgos'!$O$42),"")</f>
        <v/>
      </c>
      <c r="AC41" s="25" t="str">
        <f>IF(AND('Mapa de Riesgos'!$Y$43="Baja",'Mapa de Riesgos'!$AA$43="Mayor"),CONCATENATE("R6C",'Mapa de Riesgos'!$O$43),"")</f>
        <v/>
      </c>
      <c r="AD41" s="25" t="str">
        <f>IF(AND('Mapa de Riesgos'!$Y$44="Baja",'Mapa de Riesgos'!$AA$44="Mayor"),CONCATENATE("R6C",'Mapa de Riesgos'!$O$44),"")</f>
        <v/>
      </c>
      <c r="AE41" s="25" t="str">
        <f>IF(AND('Mapa de Riesgos'!$Y$45="Baja",'Mapa de Riesgos'!$AA$45="Mayor"),CONCATENATE("R6C",'Mapa de Riesgos'!$O$45),"")</f>
        <v/>
      </c>
      <c r="AF41" s="25" t="str">
        <f>IF(AND('Mapa de Riesgos'!$Y$46="Baja",'Mapa de Riesgos'!$AA$46="Mayor"),CONCATENATE("R6C",'Mapa de Riesgos'!$O$46),"")</f>
        <v/>
      </c>
      <c r="AG41" s="26" t="str">
        <f>IF(AND('Mapa de Riesgos'!$Y$47="Baja",'Mapa de Riesgos'!$AA$47="Mayor"),CONCATENATE("R6C",'Mapa de Riesgos'!$O$47),"")</f>
        <v/>
      </c>
      <c r="AH41" s="27" t="str">
        <f>IF(AND('Mapa de Riesgos'!$Y$42="Baja",'Mapa de Riesgos'!$AA$42="Catastrófico"),CONCATENATE("R6C",'Mapa de Riesgos'!$O$42),"")</f>
        <v/>
      </c>
      <c r="AI41" s="28" t="str">
        <f>IF(AND('Mapa de Riesgos'!$Y$43="Baja",'Mapa de Riesgos'!$AA$43="Catastrófico"),CONCATENATE("R6C",'Mapa de Riesgos'!$O$43),"")</f>
        <v/>
      </c>
      <c r="AJ41" s="28" t="str">
        <f>IF(AND('Mapa de Riesgos'!$Y$44="Baja",'Mapa de Riesgos'!$AA$44="Catastrófico"),CONCATENATE("R6C",'Mapa de Riesgos'!$O$44),"")</f>
        <v/>
      </c>
      <c r="AK41" s="28" t="str">
        <f>IF(AND('Mapa de Riesgos'!$Y$45="Baja",'Mapa de Riesgos'!$AA$45="Catastrófico"),CONCATENATE("R6C",'Mapa de Riesgos'!$O$45),"")</f>
        <v/>
      </c>
      <c r="AL41" s="28" t="str">
        <f>IF(AND('Mapa de Riesgos'!$Y$46="Baja",'Mapa de Riesgos'!$AA$46="Catastrófico"),CONCATENATE("R6C",'Mapa de Riesgos'!$O$46),"")</f>
        <v/>
      </c>
      <c r="AM41" s="29" t="str">
        <f>IF(AND('Mapa de Riesgos'!$Y$47="Baja",'Mapa de Riesgos'!$AA$47="Catastrófico"),CONCATENATE("R6C",'Mapa de Riesgos'!$O$47),"")</f>
        <v/>
      </c>
      <c r="AN41" s="55"/>
      <c r="AO41" s="416"/>
      <c r="AP41" s="417"/>
      <c r="AQ41" s="417"/>
      <c r="AR41" s="417"/>
      <c r="AS41" s="417"/>
      <c r="AT41" s="418"/>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row>
    <row r="42" spans="1:80" ht="15" customHeight="1">
      <c r="A42" s="55"/>
      <c r="B42" s="297"/>
      <c r="C42" s="297"/>
      <c r="D42" s="298"/>
      <c r="E42" s="396"/>
      <c r="F42" s="395"/>
      <c r="G42" s="395"/>
      <c r="H42" s="395"/>
      <c r="I42" s="395"/>
      <c r="J42" s="48" t="str">
        <f>IF(AND('Mapa de Riesgos'!$Y$48="Baja",'Mapa de Riesgos'!$AA$48="Leve"),CONCATENATE("R7C",'Mapa de Riesgos'!$O$48),"")</f>
        <v/>
      </c>
      <c r="K42" s="49" t="str">
        <f>IF(AND('Mapa de Riesgos'!$Y$49="Baja",'Mapa de Riesgos'!$AA$49="Leve"),CONCATENATE("R7C",'Mapa de Riesgos'!$O$49),"")</f>
        <v/>
      </c>
      <c r="L42" s="49" t="str">
        <f>IF(AND('Mapa de Riesgos'!$Y$50="Baja",'Mapa de Riesgos'!$AA$50="Leve"),CONCATENATE("R7C",'Mapa de Riesgos'!$O$50),"")</f>
        <v/>
      </c>
      <c r="M42" s="49" t="str">
        <f>IF(AND('Mapa de Riesgos'!$Y$51="Baja",'Mapa de Riesgos'!$AA$51="Leve"),CONCATENATE("R7C",'Mapa de Riesgos'!$O$51),"")</f>
        <v/>
      </c>
      <c r="N42" s="49" t="str">
        <f>IF(AND('Mapa de Riesgos'!$Y$52="Baja",'Mapa de Riesgos'!$AA$52="Leve"),CONCATENATE("R7C",'Mapa de Riesgos'!$O$52),"")</f>
        <v/>
      </c>
      <c r="O42" s="50" t="str">
        <f>IF(AND('Mapa de Riesgos'!$Y$53="Baja",'Mapa de Riesgos'!$AA$53="Leve"),CONCATENATE("R7C",'Mapa de Riesgos'!$O$53),"")</f>
        <v/>
      </c>
      <c r="P42" s="39" t="str">
        <f>IF(AND('Mapa de Riesgos'!$Y$48="Baja",'Mapa de Riesgos'!$AA$48="Menor"),CONCATENATE("R7C",'Mapa de Riesgos'!$O$48),"")</f>
        <v/>
      </c>
      <c r="Q42" s="40" t="str">
        <f>IF(AND('Mapa de Riesgos'!$Y$49="Baja",'Mapa de Riesgos'!$AA$49="Menor"),CONCATENATE("R7C",'Mapa de Riesgos'!$O$49),"")</f>
        <v/>
      </c>
      <c r="R42" s="40" t="str">
        <f>IF(AND('Mapa de Riesgos'!$Y$50="Baja",'Mapa de Riesgos'!$AA$50="Menor"),CONCATENATE("R7C",'Mapa de Riesgos'!$O$50),"")</f>
        <v/>
      </c>
      <c r="S42" s="40" t="str">
        <f>IF(AND('Mapa de Riesgos'!$Y$51="Baja",'Mapa de Riesgos'!$AA$51="Menor"),CONCATENATE("R7C",'Mapa de Riesgos'!$O$51),"")</f>
        <v/>
      </c>
      <c r="T42" s="40" t="str">
        <f>IF(AND('Mapa de Riesgos'!$Y$52="Baja",'Mapa de Riesgos'!$AA$52="Menor"),CONCATENATE("R7C",'Mapa de Riesgos'!$O$52),"")</f>
        <v/>
      </c>
      <c r="U42" s="41" t="str">
        <f>IF(AND('Mapa de Riesgos'!$Y$53="Baja",'Mapa de Riesgos'!$AA$53="Menor"),CONCATENATE("R7C",'Mapa de Riesgos'!$O$53),"")</f>
        <v/>
      </c>
      <c r="V42" s="39" t="str">
        <f>IF(AND('Mapa de Riesgos'!$Y$48="Baja",'Mapa de Riesgos'!$AA$48="Moderado"),CONCATENATE("R7C",'Mapa de Riesgos'!$O$48),"")</f>
        <v/>
      </c>
      <c r="W42" s="40" t="str">
        <f>IF(AND('Mapa de Riesgos'!$Y$49="Baja",'Mapa de Riesgos'!$AA$49="Moderado"),CONCATENATE("R7C",'Mapa de Riesgos'!$O$49),"")</f>
        <v/>
      </c>
      <c r="X42" s="40" t="str">
        <f>IF(AND('Mapa de Riesgos'!$Y$50="Baja",'Mapa de Riesgos'!$AA$50="Moderado"),CONCATENATE("R7C",'Mapa de Riesgos'!$O$50),"")</f>
        <v/>
      </c>
      <c r="Y42" s="40" t="str">
        <f>IF(AND('Mapa de Riesgos'!$Y$51="Baja",'Mapa de Riesgos'!$AA$51="Moderado"),CONCATENATE("R7C",'Mapa de Riesgos'!$O$51),"")</f>
        <v/>
      </c>
      <c r="Z42" s="40" t="str">
        <f>IF(AND('Mapa de Riesgos'!$Y$52="Baja",'Mapa de Riesgos'!$AA$52="Moderado"),CONCATENATE("R7C",'Mapa de Riesgos'!$O$52),"")</f>
        <v/>
      </c>
      <c r="AA42" s="41" t="str">
        <f>IF(AND('Mapa de Riesgos'!$Y$53="Baja",'Mapa de Riesgos'!$AA$53="Moderado"),CONCATENATE("R7C",'Mapa de Riesgos'!$O$53),"")</f>
        <v/>
      </c>
      <c r="AB42" s="24" t="str">
        <f>IF(AND('Mapa de Riesgos'!$Y$48="Baja",'Mapa de Riesgos'!$AA$48="Mayor"),CONCATENATE("R7C",'Mapa de Riesgos'!$O$48),"")</f>
        <v/>
      </c>
      <c r="AC42" s="25" t="str">
        <f>IF(AND('Mapa de Riesgos'!$Y$49="Baja",'Mapa de Riesgos'!$AA$49="Mayor"),CONCATENATE("R7C",'Mapa de Riesgos'!$O$49),"")</f>
        <v/>
      </c>
      <c r="AD42" s="25" t="str">
        <f>IF(AND('Mapa de Riesgos'!$Y$50="Baja",'Mapa de Riesgos'!$AA$50="Mayor"),CONCATENATE("R7C",'Mapa de Riesgos'!$O$50),"")</f>
        <v/>
      </c>
      <c r="AE42" s="25" t="str">
        <f>IF(AND('Mapa de Riesgos'!$Y$51="Baja",'Mapa de Riesgos'!$AA$51="Mayor"),CONCATENATE("R7C",'Mapa de Riesgos'!$O$51),"")</f>
        <v/>
      </c>
      <c r="AF42" s="25" t="str">
        <f>IF(AND('Mapa de Riesgos'!$Y$52="Baja",'Mapa de Riesgos'!$AA$52="Mayor"),CONCATENATE("R7C",'Mapa de Riesgos'!$O$52),"")</f>
        <v/>
      </c>
      <c r="AG42" s="26" t="str">
        <f>IF(AND('Mapa de Riesgos'!$Y$53="Baja",'Mapa de Riesgos'!$AA$53="Mayor"),CONCATENATE("R7C",'Mapa de Riesgos'!$O$53),"")</f>
        <v/>
      </c>
      <c r="AH42" s="27" t="str">
        <f>IF(AND('Mapa de Riesgos'!$Y$48="Baja",'Mapa de Riesgos'!$AA$48="Catastrófico"),CONCATENATE("R7C",'Mapa de Riesgos'!$O$48),"")</f>
        <v/>
      </c>
      <c r="AI42" s="28" t="str">
        <f>IF(AND('Mapa de Riesgos'!$Y$49="Baja",'Mapa de Riesgos'!$AA$49="Catastrófico"),CONCATENATE("R7C",'Mapa de Riesgos'!$O$49),"")</f>
        <v/>
      </c>
      <c r="AJ42" s="28" t="str">
        <f>IF(AND('Mapa de Riesgos'!$Y$50="Baja",'Mapa de Riesgos'!$AA$50="Catastrófico"),CONCATENATE("R7C",'Mapa de Riesgos'!$O$50),"")</f>
        <v/>
      </c>
      <c r="AK42" s="28" t="str">
        <f>IF(AND('Mapa de Riesgos'!$Y$51="Baja",'Mapa de Riesgos'!$AA$51="Catastrófico"),CONCATENATE("R7C",'Mapa de Riesgos'!$O$51),"")</f>
        <v/>
      </c>
      <c r="AL42" s="28" t="str">
        <f>IF(AND('Mapa de Riesgos'!$Y$52="Baja",'Mapa de Riesgos'!$AA$52="Catastrófico"),CONCATENATE("R7C",'Mapa de Riesgos'!$O$52),"")</f>
        <v/>
      </c>
      <c r="AM42" s="29" t="str">
        <f>IF(AND('Mapa de Riesgos'!$Y$53="Baja",'Mapa de Riesgos'!$AA$53="Catastrófico"),CONCATENATE("R7C",'Mapa de Riesgos'!$O$53),"")</f>
        <v/>
      </c>
      <c r="AN42" s="55"/>
      <c r="AO42" s="416"/>
      <c r="AP42" s="417"/>
      <c r="AQ42" s="417"/>
      <c r="AR42" s="417"/>
      <c r="AS42" s="417"/>
      <c r="AT42" s="418"/>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row>
    <row r="43" spans="1:80" ht="15" customHeight="1">
      <c r="A43" s="55"/>
      <c r="B43" s="297"/>
      <c r="C43" s="297"/>
      <c r="D43" s="298"/>
      <c r="E43" s="396"/>
      <c r="F43" s="395"/>
      <c r="G43" s="395"/>
      <c r="H43" s="395"/>
      <c r="I43" s="395"/>
      <c r="J43" s="48" t="str">
        <f>IF(AND('Mapa de Riesgos'!$Y$54="Baja",'Mapa de Riesgos'!$AA$54="Leve"),CONCATENATE("R8C",'Mapa de Riesgos'!$O$54),"")</f>
        <v/>
      </c>
      <c r="K43" s="49" t="str">
        <f>IF(AND('Mapa de Riesgos'!$Y$55="Baja",'Mapa de Riesgos'!$AA$55="Leve"),CONCATENATE("R8C",'Mapa de Riesgos'!$O$55),"")</f>
        <v/>
      </c>
      <c r="L43" s="49" t="str">
        <f>IF(AND('Mapa de Riesgos'!$Y$56="Baja",'Mapa de Riesgos'!$AA$56="Leve"),CONCATENATE("R8C",'Mapa de Riesgos'!$O$56),"")</f>
        <v/>
      </c>
      <c r="M43" s="49" t="str">
        <f>IF(AND('Mapa de Riesgos'!$Y$57="Baja",'Mapa de Riesgos'!$AA$57="Leve"),CONCATENATE("R8C",'Mapa de Riesgos'!$O$57),"")</f>
        <v/>
      </c>
      <c r="N43" s="49" t="str">
        <f>IF(AND('Mapa de Riesgos'!$Y$58="Baja",'Mapa de Riesgos'!$AA$58="Leve"),CONCATENATE("R8C",'Mapa de Riesgos'!$O$58),"")</f>
        <v/>
      </c>
      <c r="O43" s="50" t="str">
        <f>IF(AND('Mapa de Riesgos'!$Y$59="Baja",'Mapa de Riesgos'!$AA$59="Leve"),CONCATENATE("R8C",'Mapa de Riesgos'!$O$59),"")</f>
        <v/>
      </c>
      <c r="P43" s="39" t="str">
        <f>IF(AND('Mapa de Riesgos'!$Y$54="Baja",'Mapa de Riesgos'!$AA$54="Menor"),CONCATENATE("R8C",'Mapa de Riesgos'!$O$54),"")</f>
        <v/>
      </c>
      <c r="Q43" s="40" t="str">
        <f>IF(AND('Mapa de Riesgos'!$Y$55="Baja",'Mapa de Riesgos'!$AA$55="Menor"),CONCATENATE("R8C",'Mapa de Riesgos'!$O$55),"")</f>
        <v/>
      </c>
      <c r="R43" s="40" t="str">
        <f>IF(AND('Mapa de Riesgos'!$Y$56="Baja",'Mapa de Riesgos'!$AA$56="Menor"),CONCATENATE("R8C",'Mapa de Riesgos'!$O$56),"")</f>
        <v/>
      </c>
      <c r="S43" s="40" t="str">
        <f>IF(AND('Mapa de Riesgos'!$Y$57="Baja",'Mapa de Riesgos'!$AA$57="Menor"),CONCATENATE("R8C",'Mapa de Riesgos'!$O$57),"")</f>
        <v/>
      </c>
      <c r="T43" s="40" t="str">
        <f>IF(AND('Mapa de Riesgos'!$Y$58="Baja",'Mapa de Riesgos'!$AA$58="Menor"),CONCATENATE("R8C",'Mapa de Riesgos'!$O$58),"")</f>
        <v/>
      </c>
      <c r="U43" s="41" t="str">
        <f>IF(AND('Mapa de Riesgos'!$Y$59="Baja",'Mapa de Riesgos'!$AA$59="Menor"),CONCATENATE("R8C",'Mapa de Riesgos'!$O$59),"")</f>
        <v/>
      </c>
      <c r="V43" s="39" t="str">
        <f>IF(AND('Mapa de Riesgos'!$Y$54="Baja",'Mapa de Riesgos'!$AA$54="Moderado"),CONCATENATE("R8C",'Mapa de Riesgos'!$O$54),"")</f>
        <v/>
      </c>
      <c r="W43" s="40" t="str">
        <f>IF(AND('Mapa de Riesgos'!$Y$55="Baja",'Mapa de Riesgos'!$AA$55="Moderado"),CONCATENATE("R8C",'Mapa de Riesgos'!$O$55),"")</f>
        <v/>
      </c>
      <c r="X43" s="40" t="str">
        <f>IF(AND('Mapa de Riesgos'!$Y$56="Baja",'Mapa de Riesgos'!$AA$56="Moderado"),CONCATENATE("R8C",'Mapa de Riesgos'!$O$56),"")</f>
        <v/>
      </c>
      <c r="Y43" s="40" t="str">
        <f>IF(AND('Mapa de Riesgos'!$Y$57="Baja",'Mapa de Riesgos'!$AA$57="Moderado"),CONCATENATE("R8C",'Mapa de Riesgos'!$O$57),"")</f>
        <v/>
      </c>
      <c r="Z43" s="40" t="str">
        <f>IF(AND('Mapa de Riesgos'!$Y$58="Baja",'Mapa de Riesgos'!$AA$58="Moderado"),CONCATENATE("R8C",'Mapa de Riesgos'!$O$58),"")</f>
        <v/>
      </c>
      <c r="AA43" s="41" t="str">
        <f>IF(AND('Mapa de Riesgos'!$Y$59="Baja",'Mapa de Riesgos'!$AA$59="Moderado"),CONCATENATE("R8C",'Mapa de Riesgos'!$O$59),"")</f>
        <v/>
      </c>
      <c r="AB43" s="24" t="str">
        <f>IF(AND('Mapa de Riesgos'!$Y$54="Baja",'Mapa de Riesgos'!$AA$54="Mayor"),CONCATENATE("R8C",'Mapa de Riesgos'!$O$54),"")</f>
        <v/>
      </c>
      <c r="AC43" s="25" t="str">
        <f>IF(AND('Mapa de Riesgos'!$Y$55="Baja",'Mapa de Riesgos'!$AA$55="Mayor"),CONCATENATE("R8C",'Mapa de Riesgos'!$O$55),"")</f>
        <v/>
      </c>
      <c r="AD43" s="25" t="str">
        <f>IF(AND('Mapa de Riesgos'!$Y$56="Baja",'Mapa de Riesgos'!$AA$56="Mayor"),CONCATENATE("R8C",'Mapa de Riesgos'!$O$56),"")</f>
        <v/>
      </c>
      <c r="AE43" s="25" t="str">
        <f>IF(AND('Mapa de Riesgos'!$Y$57="Baja",'Mapa de Riesgos'!$AA$57="Mayor"),CONCATENATE("R8C",'Mapa de Riesgos'!$O$57),"")</f>
        <v/>
      </c>
      <c r="AF43" s="25" t="str">
        <f>IF(AND('Mapa de Riesgos'!$Y$58="Baja",'Mapa de Riesgos'!$AA$58="Mayor"),CONCATENATE("R8C",'Mapa de Riesgos'!$O$58),"")</f>
        <v/>
      </c>
      <c r="AG43" s="26" t="str">
        <f>IF(AND('Mapa de Riesgos'!$Y$59="Baja",'Mapa de Riesgos'!$AA$59="Mayor"),CONCATENATE("R8C",'Mapa de Riesgos'!$O$59),"")</f>
        <v/>
      </c>
      <c r="AH43" s="27" t="str">
        <f>IF(AND('Mapa de Riesgos'!$Y$54="Baja",'Mapa de Riesgos'!$AA$54="Catastrófico"),CONCATENATE("R8C",'Mapa de Riesgos'!$O$54),"")</f>
        <v/>
      </c>
      <c r="AI43" s="28" t="str">
        <f>IF(AND('Mapa de Riesgos'!$Y$55="Baja",'Mapa de Riesgos'!$AA$55="Catastrófico"),CONCATENATE("R8C",'Mapa de Riesgos'!$O$55),"")</f>
        <v/>
      </c>
      <c r="AJ43" s="28" t="str">
        <f>IF(AND('Mapa de Riesgos'!$Y$56="Baja",'Mapa de Riesgos'!$AA$56="Catastrófico"),CONCATENATE("R8C",'Mapa de Riesgos'!$O$56),"")</f>
        <v/>
      </c>
      <c r="AK43" s="28" t="str">
        <f>IF(AND('Mapa de Riesgos'!$Y$57="Baja",'Mapa de Riesgos'!$AA$57="Catastrófico"),CONCATENATE("R8C",'Mapa de Riesgos'!$O$57),"")</f>
        <v/>
      </c>
      <c r="AL43" s="28" t="str">
        <f>IF(AND('Mapa de Riesgos'!$Y$58="Baja",'Mapa de Riesgos'!$AA$58="Catastrófico"),CONCATENATE("R8C",'Mapa de Riesgos'!$O$58),"")</f>
        <v/>
      </c>
      <c r="AM43" s="29" t="str">
        <f>IF(AND('Mapa de Riesgos'!$Y$59="Baja",'Mapa de Riesgos'!$AA$59="Catastrófico"),CONCATENATE("R8C",'Mapa de Riesgos'!$O$59),"")</f>
        <v/>
      </c>
      <c r="AN43" s="55"/>
      <c r="AO43" s="416"/>
      <c r="AP43" s="417"/>
      <c r="AQ43" s="417"/>
      <c r="AR43" s="417"/>
      <c r="AS43" s="417"/>
      <c r="AT43" s="418"/>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row>
    <row r="44" spans="1:80" ht="15" customHeight="1">
      <c r="A44" s="55"/>
      <c r="B44" s="297"/>
      <c r="C44" s="297"/>
      <c r="D44" s="298"/>
      <c r="E44" s="396"/>
      <c r="F44" s="395"/>
      <c r="G44" s="395"/>
      <c r="H44" s="395"/>
      <c r="I44" s="395"/>
      <c r="J44" s="48" t="str">
        <f>IF(AND('Mapa de Riesgos'!$Y$60="Baja",'Mapa de Riesgos'!$AA$60="Leve"),CONCATENATE("R9C",'Mapa de Riesgos'!$O$60),"")</f>
        <v/>
      </c>
      <c r="K44" s="49" t="str">
        <f>IF(AND('Mapa de Riesgos'!$Y$61="Baja",'Mapa de Riesgos'!$AA$61="Leve"),CONCATENATE("R9C",'Mapa de Riesgos'!$O$61),"")</f>
        <v/>
      </c>
      <c r="L44" s="49" t="str">
        <f>IF(AND('Mapa de Riesgos'!$Y$62="Baja",'Mapa de Riesgos'!$AA$62="Leve"),CONCATENATE("R9C",'Mapa de Riesgos'!$O$62),"")</f>
        <v/>
      </c>
      <c r="M44" s="49" t="str">
        <f>IF(AND('Mapa de Riesgos'!$Y$63="Baja",'Mapa de Riesgos'!$AA$63="Leve"),CONCATENATE("R9C",'Mapa de Riesgos'!$O$63),"")</f>
        <v/>
      </c>
      <c r="N44" s="49" t="str">
        <f>IF(AND('Mapa de Riesgos'!$Y$64="Baja",'Mapa de Riesgos'!$AA$64="Leve"),CONCATENATE("R9C",'Mapa de Riesgos'!$O$64),"")</f>
        <v/>
      </c>
      <c r="O44" s="50" t="str">
        <f>IF(AND('Mapa de Riesgos'!$Y$65="Baja",'Mapa de Riesgos'!$AA$65="Leve"),CONCATENATE("R9C",'Mapa de Riesgos'!$O$65),"")</f>
        <v/>
      </c>
      <c r="P44" s="39" t="str">
        <f>IF(AND('Mapa de Riesgos'!$Y$60="Baja",'Mapa de Riesgos'!$AA$60="Menor"),CONCATENATE("R9C",'Mapa de Riesgos'!$O$60),"")</f>
        <v/>
      </c>
      <c r="Q44" s="40" t="str">
        <f>IF(AND('Mapa de Riesgos'!$Y$61="Baja",'Mapa de Riesgos'!$AA$61="Menor"),CONCATENATE("R9C",'Mapa de Riesgos'!$O$61),"")</f>
        <v/>
      </c>
      <c r="R44" s="40" t="str">
        <f>IF(AND('Mapa de Riesgos'!$Y$62="Baja",'Mapa de Riesgos'!$AA$62="Menor"),CONCATENATE("R9C",'Mapa de Riesgos'!$O$62),"")</f>
        <v/>
      </c>
      <c r="S44" s="40" t="str">
        <f>IF(AND('Mapa de Riesgos'!$Y$63="Baja",'Mapa de Riesgos'!$AA$63="Menor"),CONCATENATE("R9C",'Mapa de Riesgos'!$O$63),"")</f>
        <v/>
      </c>
      <c r="T44" s="40" t="str">
        <f>IF(AND('Mapa de Riesgos'!$Y$64="Baja",'Mapa de Riesgos'!$AA$64="Menor"),CONCATENATE("R9C",'Mapa de Riesgos'!$O$64),"")</f>
        <v/>
      </c>
      <c r="U44" s="41" t="str">
        <f>IF(AND('Mapa de Riesgos'!$Y$65="Baja",'Mapa de Riesgos'!$AA$65="Menor"),CONCATENATE("R9C",'Mapa de Riesgos'!$O$65),"")</f>
        <v/>
      </c>
      <c r="V44" s="39" t="str">
        <f>IF(AND('Mapa de Riesgos'!$Y$60="Baja",'Mapa de Riesgos'!$AA$60="Moderado"),CONCATENATE("R9C",'Mapa de Riesgos'!$O$60),"")</f>
        <v/>
      </c>
      <c r="W44" s="40" t="str">
        <f>IF(AND('Mapa de Riesgos'!$Y$61="Baja",'Mapa de Riesgos'!$AA$61="Moderado"),CONCATENATE("R9C",'Mapa de Riesgos'!$O$61),"")</f>
        <v/>
      </c>
      <c r="X44" s="40" t="str">
        <f>IF(AND('Mapa de Riesgos'!$Y$62="Baja",'Mapa de Riesgos'!$AA$62="Moderado"),CONCATENATE("R9C",'Mapa de Riesgos'!$O$62),"")</f>
        <v/>
      </c>
      <c r="Y44" s="40" t="str">
        <f>IF(AND('Mapa de Riesgos'!$Y$63="Baja",'Mapa de Riesgos'!$AA$63="Moderado"),CONCATENATE("R9C",'Mapa de Riesgos'!$O$63),"")</f>
        <v/>
      </c>
      <c r="Z44" s="40" t="str">
        <f>IF(AND('Mapa de Riesgos'!$Y$64="Baja",'Mapa de Riesgos'!$AA$64="Moderado"),CONCATENATE("R9C",'Mapa de Riesgos'!$O$64),"")</f>
        <v/>
      </c>
      <c r="AA44" s="41" t="str">
        <f>IF(AND('Mapa de Riesgos'!$Y$65="Baja",'Mapa de Riesgos'!$AA$65="Moderado"),CONCATENATE("R9C",'Mapa de Riesgos'!$O$65),"")</f>
        <v/>
      </c>
      <c r="AB44" s="24" t="str">
        <f>IF(AND('Mapa de Riesgos'!$Y$60="Baja",'Mapa de Riesgos'!$AA$60="Mayor"),CONCATENATE("R9C",'Mapa de Riesgos'!$O$60),"")</f>
        <v/>
      </c>
      <c r="AC44" s="25" t="str">
        <f>IF(AND('Mapa de Riesgos'!$Y$61="Baja",'Mapa de Riesgos'!$AA$61="Mayor"),CONCATENATE("R9C",'Mapa de Riesgos'!$O$61),"")</f>
        <v/>
      </c>
      <c r="AD44" s="25" t="str">
        <f>IF(AND('Mapa de Riesgos'!$Y$62="Baja",'Mapa de Riesgos'!$AA$62="Mayor"),CONCATENATE("R9C",'Mapa de Riesgos'!$O$62),"")</f>
        <v/>
      </c>
      <c r="AE44" s="25" t="str">
        <f>IF(AND('Mapa de Riesgos'!$Y$63="Baja",'Mapa de Riesgos'!$AA$63="Mayor"),CONCATENATE("R9C",'Mapa de Riesgos'!$O$63),"")</f>
        <v/>
      </c>
      <c r="AF44" s="25" t="str">
        <f>IF(AND('Mapa de Riesgos'!$Y$64="Baja",'Mapa de Riesgos'!$AA$64="Mayor"),CONCATENATE("R9C",'Mapa de Riesgos'!$O$64),"")</f>
        <v/>
      </c>
      <c r="AG44" s="26" t="str">
        <f>IF(AND('Mapa de Riesgos'!$Y$65="Baja",'Mapa de Riesgos'!$AA$65="Mayor"),CONCATENATE("R9C",'Mapa de Riesgos'!$O$65),"")</f>
        <v/>
      </c>
      <c r="AH44" s="27" t="str">
        <f>IF(AND('Mapa de Riesgos'!$Y$60="Baja",'Mapa de Riesgos'!$AA$60="Catastrófico"),CONCATENATE("R9C",'Mapa de Riesgos'!$O$60),"")</f>
        <v/>
      </c>
      <c r="AI44" s="28" t="str">
        <f>IF(AND('Mapa de Riesgos'!$Y$61="Baja",'Mapa de Riesgos'!$AA$61="Catastrófico"),CONCATENATE("R9C",'Mapa de Riesgos'!$O$61),"")</f>
        <v/>
      </c>
      <c r="AJ44" s="28" t="str">
        <f>IF(AND('Mapa de Riesgos'!$Y$62="Baja",'Mapa de Riesgos'!$AA$62="Catastrófico"),CONCATENATE("R9C",'Mapa de Riesgos'!$O$62),"")</f>
        <v/>
      </c>
      <c r="AK44" s="28" t="str">
        <f>IF(AND('Mapa de Riesgos'!$Y$63="Baja",'Mapa de Riesgos'!$AA$63="Catastrófico"),CONCATENATE("R9C",'Mapa de Riesgos'!$O$63),"")</f>
        <v/>
      </c>
      <c r="AL44" s="28" t="str">
        <f>IF(AND('Mapa de Riesgos'!$Y$64="Baja",'Mapa de Riesgos'!$AA$64="Catastrófico"),CONCATENATE("R9C",'Mapa de Riesgos'!$O$64),"")</f>
        <v/>
      </c>
      <c r="AM44" s="29" t="str">
        <f>IF(AND('Mapa de Riesgos'!$Y$65="Baja",'Mapa de Riesgos'!$AA$65="Catastrófico"),CONCATENATE("R9C",'Mapa de Riesgos'!$O$65),"")</f>
        <v/>
      </c>
      <c r="AN44" s="55"/>
      <c r="AO44" s="416"/>
      <c r="AP44" s="417"/>
      <c r="AQ44" s="417"/>
      <c r="AR44" s="417"/>
      <c r="AS44" s="417"/>
      <c r="AT44" s="418"/>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row>
    <row r="45" spans="1:80" ht="15.75" customHeight="1" thickBot="1">
      <c r="A45" s="55"/>
      <c r="B45" s="297"/>
      <c r="C45" s="297"/>
      <c r="D45" s="298"/>
      <c r="E45" s="397"/>
      <c r="F45" s="398"/>
      <c r="G45" s="398"/>
      <c r="H45" s="398"/>
      <c r="I45" s="398"/>
      <c r="J45" s="51" t="str">
        <f>IF(AND('Mapa de Riesgos'!$Y$66="Baja",'Mapa de Riesgos'!$AA$66="Leve"),CONCATENATE("R10C",'Mapa de Riesgos'!$O$66),"")</f>
        <v/>
      </c>
      <c r="K45" s="52" t="str">
        <f>IF(AND('Mapa de Riesgos'!$Y$67="Baja",'Mapa de Riesgos'!$AA$67="Leve"),CONCATENATE("R10C",'Mapa de Riesgos'!$O$67),"")</f>
        <v/>
      </c>
      <c r="L45" s="52" t="str">
        <f>IF(AND('Mapa de Riesgos'!$Y$68="Baja",'Mapa de Riesgos'!$AA$68="Leve"),CONCATENATE("R10C",'Mapa de Riesgos'!$O$68),"")</f>
        <v/>
      </c>
      <c r="M45" s="52" t="str">
        <f>IF(AND('Mapa de Riesgos'!$Y$69="Baja",'Mapa de Riesgos'!$AA$69="Leve"),CONCATENATE("R10C",'Mapa de Riesgos'!$O$69),"")</f>
        <v/>
      </c>
      <c r="N45" s="52" t="str">
        <f>IF(AND('Mapa de Riesgos'!$Y$70="Baja",'Mapa de Riesgos'!$AA$70="Leve"),CONCATENATE("R10C",'Mapa de Riesgos'!$O$70),"")</f>
        <v/>
      </c>
      <c r="O45" s="53" t="str">
        <f>IF(AND('Mapa de Riesgos'!$Y$71="Baja",'Mapa de Riesgos'!$AA$71="Leve"),CONCATENATE("R10C",'Mapa de Riesgos'!$O$71),"")</f>
        <v/>
      </c>
      <c r="P45" s="39" t="str">
        <f>IF(AND('Mapa de Riesgos'!$Y$66="Baja",'Mapa de Riesgos'!$AA$66="Menor"),CONCATENATE("R10C",'Mapa de Riesgos'!$O$66),"")</f>
        <v/>
      </c>
      <c r="Q45" s="40" t="str">
        <f>IF(AND('Mapa de Riesgos'!$Y$67="Baja",'Mapa de Riesgos'!$AA$67="Menor"),CONCATENATE("R10C",'Mapa de Riesgos'!$O$67),"")</f>
        <v/>
      </c>
      <c r="R45" s="40" t="str">
        <f>IF(AND('Mapa de Riesgos'!$Y$68="Baja",'Mapa de Riesgos'!$AA$68="Menor"),CONCATENATE("R10C",'Mapa de Riesgos'!$O$68),"")</f>
        <v/>
      </c>
      <c r="S45" s="40" t="str">
        <f>IF(AND('Mapa de Riesgos'!$Y$69="Baja",'Mapa de Riesgos'!$AA$69="Menor"),CONCATENATE("R10C",'Mapa de Riesgos'!$O$69),"")</f>
        <v/>
      </c>
      <c r="T45" s="40" t="str">
        <f>IF(AND('Mapa de Riesgos'!$Y$70="Baja",'Mapa de Riesgos'!$AA$70="Menor"),CONCATENATE("R10C",'Mapa de Riesgos'!$O$70),"")</f>
        <v/>
      </c>
      <c r="U45" s="41" t="str">
        <f>IF(AND('Mapa de Riesgos'!$Y$71="Baja",'Mapa de Riesgos'!$AA$71="Menor"),CONCATENATE("R10C",'Mapa de Riesgos'!$O$71),"")</f>
        <v/>
      </c>
      <c r="V45" s="42" t="str">
        <f>IF(AND('Mapa de Riesgos'!$Y$66="Baja",'Mapa de Riesgos'!$AA$66="Moderado"),CONCATENATE("R10C",'Mapa de Riesgos'!$O$66),"")</f>
        <v/>
      </c>
      <c r="W45" s="43" t="str">
        <f>IF(AND('Mapa de Riesgos'!$Y$67="Baja",'Mapa de Riesgos'!$AA$67="Moderado"),CONCATENATE("R10C",'Mapa de Riesgos'!$O$67),"")</f>
        <v/>
      </c>
      <c r="X45" s="43" t="str">
        <f>IF(AND('Mapa de Riesgos'!$Y$68="Baja",'Mapa de Riesgos'!$AA$68="Moderado"),CONCATENATE("R10C",'Mapa de Riesgos'!$O$68),"")</f>
        <v/>
      </c>
      <c r="Y45" s="43" t="str">
        <f>IF(AND('Mapa de Riesgos'!$Y$69="Baja",'Mapa de Riesgos'!$AA$69="Moderado"),CONCATENATE("R10C",'Mapa de Riesgos'!$O$69),"")</f>
        <v/>
      </c>
      <c r="Z45" s="43" t="str">
        <f>IF(AND('Mapa de Riesgos'!$Y$70="Baja",'Mapa de Riesgos'!$AA$70="Moderado"),CONCATENATE("R10C",'Mapa de Riesgos'!$O$70),"")</f>
        <v/>
      </c>
      <c r="AA45" s="44" t="str">
        <f>IF(AND('Mapa de Riesgos'!$Y$71="Baja",'Mapa de Riesgos'!$AA$71="Moderado"),CONCATENATE("R10C",'Mapa de Riesgos'!$O$71),"")</f>
        <v/>
      </c>
      <c r="AB45" s="30" t="str">
        <f>IF(AND('Mapa de Riesgos'!$Y$66="Baja",'Mapa de Riesgos'!$AA$66="Mayor"),CONCATENATE("R10C",'Mapa de Riesgos'!$O$66),"")</f>
        <v/>
      </c>
      <c r="AC45" s="31" t="str">
        <f>IF(AND('Mapa de Riesgos'!$Y$67="Baja",'Mapa de Riesgos'!$AA$67="Mayor"),CONCATENATE("R10C",'Mapa de Riesgos'!$O$67),"")</f>
        <v/>
      </c>
      <c r="AD45" s="31" t="str">
        <f>IF(AND('Mapa de Riesgos'!$Y$68="Baja",'Mapa de Riesgos'!$AA$68="Mayor"),CONCATENATE("R10C",'Mapa de Riesgos'!$O$68),"")</f>
        <v/>
      </c>
      <c r="AE45" s="31" t="str">
        <f>IF(AND('Mapa de Riesgos'!$Y$69="Baja",'Mapa de Riesgos'!$AA$69="Mayor"),CONCATENATE("R10C",'Mapa de Riesgos'!$O$69),"")</f>
        <v/>
      </c>
      <c r="AF45" s="31" t="str">
        <f>IF(AND('Mapa de Riesgos'!$Y$70="Baja",'Mapa de Riesgos'!$AA$70="Mayor"),CONCATENATE("R10C",'Mapa de Riesgos'!$O$70),"")</f>
        <v/>
      </c>
      <c r="AG45" s="32" t="str">
        <f>IF(AND('Mapa de Riesgos'!$Y$71="Baja",'Mapa de Riesgos'!$AA$71="Mayor"),CONCATENATE("R10C",'Mapa de Riesgos'!$O$71),"")</f>
        <v/>
      </c>
      <c r="AH45" s="33" t="str">
        <f>IF(AND('Mapa de Riesgos'!$Y$66="Baja",'Mapa de Riesgos'!$AA$66="Catastrófico"),CONCATENATE("R10C",'Mapa de Riesgos'!$O$66),"")</f>
        <v/>
      </c>
      <c r="AI45" s="34" t="str">
        <f>IF(AND('Mapa de Riesgos'!$Y$67="Baja",'Mapa de Riesgos'!$AA$67="Catastrófico"),CONCATENATE("R10C",'Mapa de Riesgos'!$O$67),"")</f>
        <v/>
      </c>
      <c r="AJ45" s="34" t="str">
        <f>IF(AND('Mapa de Riesgos'!$Y$68="Baja",'Mapa de Riesgos'!$AA$68="Catastrófico"),CONCATENATE("R10C",'Mapa de Riesgos'!$O$68),"")</f>
        <v/>
      </c>
      <c r="AK45" s="34" t="str">
        <f>IF(AND('Mapa de Riesgos'!$Y$69="Baja",'Mapa de Riesgos'!$AA$69="Catastrófico"),CONCATENATE("R10C",'Mapa de Riesgos'!$O$69),"")</f>
        <v/>
      </c>
      <c r="AL45" s="34" t="str">
        <f>IF(AND('Mapa de Riesgos'!$Y$70="Baja",'Mapa de Riesgos'!$AA$70="Catastrófico"),CONCATENATE("R10C",'Mapa de Riesgos'!$O$70),"")</f>
        <v/>
      </c>
      <c r="AM45" s="35" t="str">
        <f>IF(AND('Mapa de Riesgos'!$Y$71="Baja",'Mapa de Riesgos'!$AA$71="Catastrófico"),CONCATENATE("R10C",'Mapa de Riesgos'!$O$71),"")</f>
        <v/>
      </c>
      <c r="AN45" s="55"/>
      <c r="AO45" s="419"/>
      <c r="AP45" s="420"/>
      <c r="AQ45" s="420"/>
      <c r="AR45" s="420"/>
      <c r="AS45" s="420"/>
      <c r="AT45" s="421"/>
    </row>
    <row r="46" spans="1:80" ht="46.5" customHeight="1">
      <c r="A46" s="55"/>
      <c r="B46" s="297"/>
      <c r="C46" s="297"/>
      <c r="D46" s="298"/>
      <c r="E46" s="392" t="s">
        <v>133</v>
      </c>
      <c r="F46" s="393"/>
      <c r="G46" s="393"/>
      <c r="H46" s="393"/>
      <c r="I46" s="410"/>
      <c r="J46" s="45" t="str">
        <f>IF(AND('Mapa de Riesgos'!$Y$12="Muy Baja",'Mapa de Riesgos'!$AA$12="Leve"),CONCATENATE("R1C",'Mapa de Riesgos'!$O$12),"")</f>
        <v/>
      </c>
      <c r="K46" s="46" t="str">
        <f>IF(AND('Mapa de Riesgos'!$Y$13="Muy Baja",'Mapa de Riesgos'!$AA$13="Leve"),CONCATENATE("R1C",'Mapa de Riesgos'!$O$13),"")</f>
        <v/>
      </c>
      <c r="L46" s="46" t="str">
        <f>IF(AND('Mapa de Riesgos'!$Y$14="Muy Baja",'Mapa de Riesgos'!$AA$14="Leve"),CONCATENATE("R1C",'Mapa de Riesgos'!$O$14),"")</f>
        <v/>
      </c>
      <c r="M46" s="46" t="str">
        <f>IF(AND('Mapa de Riesgos'!$Y$15="Muy Baja",'Mapa de Riesgos'!$AA$15="Leve"),CONCATENATE("R1C",'Mapa de Riesgos'!$O$15),"")</f>
        <v/>
      </c>
      <c r="N46" s="46" t="str">
        <f>IF(AND('Mapa de Riesgos'!$Y$16="Muy Baja",'Mapa de Riesgos'!$AA$16="Leve"),CONCATENATE("R1C",'Mapa de Riesgos'!$O$16),"")</f>
        <v/>
      </c>
      <c r="O46" s="47" t="str">
        <f>IF(AND('Mapa de Riesgos'!$Y$17="Muy Baja",'Mapa de Riesgos'!$AA$17="Leve"),CONCATENATE("R1C",'Mapa de Riesgos'!$O$17),"")</f>
        <v/>
      </c>
      <c r="P46" s="45" t="str">
        <f>IF(AND('Mapa de Riesgos'!$Y$12="Muy Baja",'Mapa de Riesgos'!$AA$12="Menor"),CONCATENATE("R1C",'Mapa de Riesgos'!$O$12),"")</f>
        <v/>
      </c>
      <c r="Q46" s="46" t="str">
        <f>IF(AND('Mapa de Riesgos'!$Y$13="Muy Baja",'Mapa de Riesgos'!$AA$13="Menor"),CONCATENATE("R1C",'Mapa de Riesgos'!$O$13),"")</f>
        <v/>
      </c>
      <c r="R46" s="46" t="str">
        <f>IF(AND('Mapa de Riesgos'!$Y$14="Muy Baja",'Mapa de Riesgos'!$AA$14="Menor"),CONCATENATE("R1C",'Mapa de Riesgos'!$O$14),"")</f>
        <v/>
      </c>
      <c r="S46" s="46" t="str">
        <f>IF(AND('Mapa de Riesgos'!$Y$15="Muy Baja",'Mapa de Riesgos'!$AA$15="Menor"),CONCATENATE("R1C",'Mapa de Riesgos'!$O$15),"")</f>
        <v/>
      </c>
      <c r="T46" s="46" t="str">
        <f>IF(AND('Mapa de Riesgos'!$Y$16="Muy Baja",'Mapa de Riesgos'!$AA$16="Menor"),CONCATENATE("R1C",'Mapa de Riesgos'!$O$16),"")</f>
        <v/>
      </c>
      <c r="U46" s="47" t="str">
        <f>IF(AND('Mapa de Riesgos'!$Y$17="Muy Baja",'Mapa de Riesgos'!$AA$17="Menor"),CONCATENATE("R1C",'Mapa de Riesgos'!$O$17),"")</f>
        <v/>
      </c>
      <c r="V46" s="36" t="str">
        <f>IF(AND('Mapa de Riesgos'!$Y$12="Muy Baja",'Mapa de Riesgos'!$AA$12="Moderado"),CONCATENATE("R1C",'Mapa de Riesgos'!$O$12),"")</f>
        <v/>
      </c>
      <c r="W46" s="54" t="str">
        <f>IF(AND('Mapa de Riesgos'!$Y$13="Muy Baja",'Mapa de Riesgos'!$AA$13="Moderado"),CONCATENATE("R1C",'Mapa de Riesgos'!$O$13),"")</f>
        <v/>
      </c>
      <c r="X46" s="37" t="str">
        <f>IF(AND('Mapa de Riesgos'!$Y$14="Muy Baja",'Mapa de Riesgos'!$AA$14="Moderado"),CONCATENATE("R1C",'Mapa de Riesgos'!$O$14),"")</f>
        <v/>
      </c>
      <c r="Y46" s="37" t="str">
        <f>IF(AND('Mapa de Riesgos'!$Y$15="Muy Baja",'Mapa de Riesgos'!$AA$15="Moderado"),CONCATENATE("R1C",'Mapa de Riesgos'!$O$15),"")</f>
        <v/>
      </c>
      <c r="Z46" s="37" t="str">
        <f>IF(AND('Mapa de Riesgos'!$Y$16="Muy Baja",'Mapa de Riesgos'!$AA$16="Moderado"),CONCATENATE("R1C",'Mapa de Riesgos'!$O$16),"")</f>
        <v/>
      </c>
      <c r="AA46" s="38" t="str">
        <f>IF(AND('Mapa de Riesgos'!$Y$17="Muy Baja",'Mapa de Riesgos'!$AA$17="Moderado"),CONCATENATE("R1C",'Mapa de Riesgos'!$O$17),"")</f>
        <v/>
      </c>
      <c r="AB46" s="18" t="str">
        <f>IF(AND('Mapa de Riesgos'!$Y$12="Muy Baja",'Mapa de Riesgos'!$AA$12="Mayor"),CONCATENATE("R1C",'Mapa de Riesgos'!$O$12),"")</f>
        <v/>
      </c>
      <c r="AC46" s="19" t="str">
        <f>IF(AND('Mapa de Riesgos'!$Y$13="Muy Baja",'Mapa de Riesgos'!$AA$13="Mayor"),CONCATENATE("R1C",'Mapa de Riesgos'!$O$13),"")</f>
        <v/>
      </c>
      <c r="AD46" s="19" t="str">
        <f>IF(AND('Mapa de Riesgos'!$Y$14="Muy Baja",'Mapa de Riesgos'!$AA$14="Mayor"),CONCATENATE("R1C",'Mapa de Riesgos'!$O$14),"")</f>
        <v/>
      </c>
      <c r="AE46" s="19" t="str">
        <f>IF(AND('Mapa de Riesgos'!$Y$15="Muy Baja",'Mapa de Riesgos'!$AA$15="Mayor"),CONCATENATE("R1C",'Mapa de Riesgos'!$O$15),"")</f>
        <v/>
      </c>
      <c r="AF46" s="19" t="str">
        <f>IF(AND('Mapa de Riesgos'!$Y$16="Muy Baja",'Mapa de Riesgos'!$AA$16="Mayor"),CONCATENATE("R1C",'Mapa de Riesgos'!$O$16),"")</f>
        <v/>
      </c>
      <c r="AG46" s="20" t="str">
        <f>IF(AND('Mapa de Riesgos'!$Y$17="Muy Baja",'Mapa de Riesgos'!$AA$17="Mayor"),CONCATENATE("R1C",'Mapa de Riesgos'!$O$17),"")</f>
        <v/>
      </c>
      <c r="AH46" s="21" t="str">
        <f>IF(AND('Mapa de Riesgos'!$Y$12="Muy Baja",'Mapa de Riesgos'!$AA$12="Catastrófico"),CONCATENATE("R1C",'Mapa de Riesgos'!$O$12),"")</f>
        <v/>
      </c>
      <c r="AI46" s="22" t="str">
        <f>IF(AND('Mapa de Riesgos'!$Y$13="Muy Baja",'Mapa de Riesgos'!$AA$13="Catastrófico"),CONCATENATE("R1C",'Mapa de Riesgos'!$O$13),"")</f>
        <v/>
      </c>
      <c r="AJ46" s="22" t="str">
        <f>IF(AND('Mapa de Riesgos'!$Y$14="Muy Baja",'Mapa de Riesgos'!$AA$14="Catastrófico"),CONCATENATE("R1C",'Mapa de Riesgos'!$O$14),"")</f>
        <v/>
      </c>
      <c r="AK46" s="22" t="str">
        <f>IF(AND('Mapa de Riesgos'!$Y$15="Muy Baja",'Mapa de Riesgos'!$AA$15="Catastrófico"),CONCATENATE("R1C",'Mapa de Riesgos'!$O$15),"")</f>
        <v/>
      </c>
      <c r="AL46" s="22" t="str">
        <f>IF(AND('Mapa de Riesgos'!$Y$16="Muy Baja",'Mapa de Riesgos'!$AA$16="Catastrófico"),CONCATENATE("R1C",'Mapa de Riesgos'!$O$16),"")</f>
        <v/>
      </c>
      <c r="AM46" s="23" t="str">
        <f>IF(AND('Mapa de Riesgos'!$Y$17="Muy Baja",'Mapa de Riesgos'!$AA$17="Catastrófico"),CONCATENATE("R1C",'Mapa de Riesgos'!$O$17),"")</f>
        <v/>
      </c>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ht="46.5" customHeight="1">
      <c r="A47" s="55"/>
      <c r="B47" s="297"/>
      <c r="C47" s="297"/>
      <c r="D47" s="298"/>
      <c r="E47" s="394"/>
      <c r="F47" s="395"/>
      <c r="G47" s="395"/>
      <c r="H47" s="395"/>
      <c r="I47" s="411"/>
      <c r="J47" s="48" t="str">
        <f>IF(AND('Mapa de Riesgos'!$Y$18="Muy Baja",'Mapa de Riesgos'!$AA$18="Leve"),CONCATENATE("R2C",'Mapa de Riesgos'!$O$18),"")</f>
        <v/>
      </c>
      <c r="K47" s="49" t="str">
        <f>IF(AND('Mapa de Riesgos'!$Y$19="Muy Baja",'Mapa de Riesgos'!$AA$19="Leve"),CONCATENATE("R2C",'Mapa de Riesgos'!$O$19),"")</f>
        <v/>
      </c>
      <c r="L47" s="49" t="str">
        <f>IF(AND('Mapa de Riesgos'!$Y$20="Muy Baja",'Mapa de Riesgos'!$AA$20="Leve"),CONCATENATE("R2C",'Mapa de Riesgos'!$O$20),"")</f>
        <v/>
      </c>
      <c r="M47" s="49" t="str">
        <f>IF(AND('Mapa de Riesgos'!$Y$21="Muy Baja",'Mapa de Riesgos'!$AA$21="Leve"),CONCATENATE("R2C",'Mapa de Riesgos'!$O$21),"")</f>
        <v/>
      </c>
      <c r="N47" s="49" t="str">
        <f>IF(AND('Mapa de Riesgos'!$Y$22="Muy Baja",'Mapa de Riesgos'!$AA$22="Leve"),CONCATENATE("R2C",'Mapa de Riesgos'!$O$22),"")</f>
        <v/>
      </c>
      <c r="O47" s="50" t="str">
        <f>IF(AND('Mapa de Riesgos'!$Y$23="Muy Baja",'Mapa de Riesgos'!$AA$23="Leve"),CONCATENATE("R2C",'Mapa de Riesgos'!$O$23),"")</f>
        <v/>
      </c>
      <c r="P47" s="48" t="str">
        <f>IF(AND('Mapa de Riesgos'!$Y$18="Muy Baja",'Mapa de Riesgos'!$AA$18="Menor"),CONCATENATE("R2C",'Mapa de Riesgos'!$O$18),"")</f>
        <v/>
      </c>
      <c r="Q47" s="49" t="str">
        <f>IF(AND('Mapa de Riesgos'!$Y$19="Muy Baja",'Mapa de Riesgos'!$AA$19="Menor"),CONCATENATE("R2C",'Mapa de Riesgos'!$O$19),"")</f>
        <v/>
      </c>
      <c r="R47" s="49" t="str">
        <f>IF(AND('Mapa de Riesgos'!$Y$20="Muy Baja",'Mapa de Riesgos'!$AA$20="Menor"),CONCATENATE("R2C",'Mapa de Riesgos'!$O$20),"")</f>
        <v/>
      </c>
      <c r="S47" s="49" t="str">
        <f>IF(AND('Mapa de Riesgos'!$Y$21="Muy Baja",'Mapa de Riesgos'!$AA$21="Menor"),CONCATENATE("R2C",'Mapa de Riesgos'!$O$21),"")</f>
        <v/>
      </c>
      <c r="T47" s="49" t="str">
        <f>IF(AND('Mapa de Riesgos'!$Y$22="Muy Baja",'Mapa de Riesgos'!$AA$22="Menor"),CONCATENATE("R2C",'Mapa de Riesgos'!$O$22),"")</f>
        <v/>
      </c>
      <c r="U47" s="50" t="str">
        <f>IF(AND('Mapa de Riesgos'!$Y$23="Muy Baja",'Mapa de Riesgos'!$AA$23="Menor"),CONCATENATE("R2C",'Mapa de Riesgos'!$O$23),"")</f>
        <v/>
      </c>
      <c r="V47" s="39" t="str">
        <f>IF(AND('Mapa de Riesgos'!$Y$18="Muy Baja",'Mapa de Riesgos'!$AA$18="Moderado"),CONCATENATE("R2C",'Mapa de Riesgos'!$O$18),"")</f>
        <v/>
      </c>
      <c r="W47" s="40" t="str">
        <f>IF(AND('Mapa de Riesgos'!$Y$19="Muy Baja",'Mapa de Riesgos'!$AA$19="Moderado"),CONCATENATE("R2C",'Mapa de Riesgos'!$O$19),"")</f>
        <v/>
      </c>
      <c r="X47" s="40" t="str">
        <f>IF(AND('Mapa de Riesgos'!$Y$20="Muy Baja",'Mapa de Riesgos'!$AA$20="Moderado"),CONCATENATE("R2C",'Mapa de Riesgos'!$O$20),"")</f>
        <v/>
      </c>
      <c r="Y47" s="40" t="str">
        <f>IF(AND('Mapa de Riesgos'!$Y$21="Muy Baja",'Mapa de Riesgos'!$AA$21="Moderado"),CONCATENATE("R2C",'Mapa de Riesgos'!$O$21),"")</f>
        <v/>
      </c>
      <c r="Z47" s="40" t="str">
        <f>IF(AND('Mapa de Riesgos'!$Y$22="Muy Baja",'Mapa de Riesgos'!$AA$22="Moderado"),CONCATENATE("R2C",'Mapa de Riesgos'!$O$22),"")</f>
        <v/>
      </c>
      <c r="AA47" s="41" t="str">
        <f>IF(AND('Mapa de Riesgos'!$Y$23="Muy Baja",'Mapa de Riesgos'!$AA$23="Moderado"),CONCATENATE("R2C",'Mapa de Riesgos'!$O$23),"")</f>
        <v/>
      </c>
      <c r="AB47" s="24" t="str">
        <f>IF(AND('Mapa de Riesgos'!$Y$18="Muy Baja",'Mapa de Riesgos'!$AA$18="Mayor"),CONCATENATE("R2C",'Mapa de Riesgos'!$O$18),"")</f>
        <v/>
      </c>
      <c r="AC47" s="25" t="str">
        <f>IF(AND('Mapa de Riesgos'!$Y$19="Muy Baja",'Mapa de Riesgos'!$AA$19="Mayor"),CONCATENATE("R2C",'Mapa de Riesgos'!$O$19),"")</f>
        <v/>
      </c>
      <c r="AD47" s="25" t="str">
        <f>IF(AND('Mapa de Riesgos'!$Y$20="Muy Baja",'Mapa de Riesgos'!$AA$20="Mayor"),CONCATENATE("R2C",'Mapa de Riesgos'!$O$20),"")</f>
        <v/>
      </c>
      <c r="AE47" s="25" t="str">
        <f>IF(AND('Mapa de Riesgos'!$Y$21="Muy Baja",'Mapa de Riesgos'!$AA$21="Mayor"),CONCATENATE("R2C",'Mapa de Riesgos'!$O$21),"")</f>
        <v/>
      </c>
      <c r="AF47" s="25" t="str">
        <f>IF(AND('Mapa de Riesgos'!$Y$22="Muy Baja",'Mapa de Riesgos'!$AA$22="Mayor"),CONCATENATE("R2C",'Mapa de Riesgos'!$O$22),"")</f>
        <v/>
      </c>
      <c r="AG47" s="26" t="str">
        <f>IF(AND('Mapa de Riesgos'!$Y$23="Muy Baja",'Mapa de Riesgos'!$AA$23="Mayor"),CONCATENATE("R2C",'Mapa de Riesgos'!$O$23),"")</f>
        <v/>
      </c>
      <c r="AH47" s="27" t="str">
        <f>IF(AND('Mapa de Riesgos'!$Y$18="Muy Baja",'Mapa de Riesgos'!$AA$18="Catastrófico"),CONCATENATE("R2C",'Mapa de Riesgos'!$O$18),"")</f>
        <v/>
      </c>
      <c r="AI47" s="28" t="str">
        <f>IF(AND('Mapa de Riesgos'!$Y$19="Muy Baja",'Mapa de Riesgos'!$AA$19="Catastrófico"),CONCATENATE("R2C",'Mapa de Riesgos'!$O$19),"")</f>
        <v/>
      </c>
      <c r="AJ47" s="28" t="str">
        <f>IF(AND('Mapa de Riesgos'!$Y$20="Muy Baja",'Mapa de Riesgos'!$AA$20="Catastrófico"),CONCATENATE("R2C",'Mapa de Riesgos'!$O$20),"")</f>
        <v/>
      </c>
      <c r="AK47" s="28" t="str">
        <f>IF(AND('Mapa de Riesgos'!$Y$21="Muy Baja",'Mapa de Riesgos'!$AA$21="Catastrófico"),CONCATENATE("R2C",'Mapa de Riesgos'!$O$21),"")</f>
        <v/>
      </c>
      <c r="AL47" s="28" t="str">
        <f>IF(AND('Mapa de Riesgos'!$Y$22="Muy Baja",'Mapa de Riesgos'!$AA$22="Catastrófico"),CONCATENATE("R2C",'Mapa de Riesgos'!$O$22),"")</f>
        <v/>
      </c>
      <c r="AM47" s="29" t="str">
        <f>IF(AND('Mapa de Riesgos'!$Y$23="Muy Baja",'Mapa de Riesgos'!$AA$23="Catastrófico"),CONCATENATE("R2C",'Mapa de Riesgos'!$O$23),"")</f>
        <v/>
      </c>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ht="15" customHeight="1">
      <c r="A48" s="55"/>
      <c r="B48" s="297"/>
      <c r="C48" s="297"/>
      <c r="D48" s="298"/>
      <c r="E48" s="394"/>
      <c r="F48" s="395"/>
      <c r="G48" s="395"/>
      <c r="H48" s="395"/>
      <c r="I48" s="411"/>
      <c r="J48" s="48" t="str">
        <f>IF(AND('Mapa de Riesgos'!$Y$24="Muy Baja",'Mapa de Riesgos'!$AA$24="Leve"),CONCATENATE("R3C",'Mapa de Riesgos'!$O$24),"")</f>
        <v/>
      </c>
      <c r="K48" s="49" t="str">
        <f>IF(AND('Mapa de Riesgos'!$Y$25="Muy Baja",'Mapa de Riesgos'!$AA$25="Leve"),CONCATENATE("R3C",'Mapa de Riesgos'!$O$25),"")</f>
        <v/>
      </c>
      <c r="L48" s="49" t="str">
        <f>IF(AND('Mapa de Riesgos'!$Y$26="Muy Baja",'Mapa de Riesgos'!$AA$26="Leve"),CONCATENATE("R3C",'Mapa de Riesgos'!$O$26),"")</f>
        <v/>
      </c>
      <c r="M48" s="49" t="str">
        <f>IF(AND('Mapa de Riesgos'!$Y$27="Muy Baja",'Mapa de Riesgos'!$AA$27="Leve"),CONCATENATE("R3C",'Mapa de Riesgos'!$O$27),"")</f>
        <v/>
      </c>
      <c r="N48" s="49" t="str">
        <f>IF(AND('Mapa de Riesgos'!$Y$28="Muy Baja",'Mapa de Riesgos'!$AA$28="Leve"),CONCATENATE("R3C",'Mapa de Riesgos'!$O$28),"")</f>
        <v/>
      </c>
      <c r="O48" s="50" t="str">
        <f>IF(AND('Mapa de Riesgos'!$Y$29="Muy Baja",'Mapa de Riesgos'!$AA$29="Leve"),CONCATENATE("R3C",'Mapa de Riesgos'!$O$29),"")</f>
        <v/>
      </c>
      <c r="P48" s="48" t="str">
        <f>IF(AND('Mapa de Riesgos'!$Y$24="Muy Baja",'Mapa de Riesgos'!$AA$24="Menor"),CONCATENATE("R3C",'Mapa de Riesgos'!$O$24),"")</f>
        <v/>
      </c>
      <c r="Q48" s="49" t="str">
        <f>IF(AND('Mapa de Riesgos'!$Y$25="Muy Baja",'Mapa de Riesgos'!$AA$25="Menor"),CONCATENATE("R3C",'Mapa de Riesgos'!$O$25),"")</f>
        <v/>
      </c>
      <c r="R48" s="49" t="str">
        <f>IF(AND('Mapa de Riesgos'!$Y$26="Muy Baja",'Mapa de Riesgos'!$AA$26="Menor"),CONCATENATE("R3C",'Mapa de Riesgos'!$O$26),"")</f>
        <v/>
      </c>
      <c r="S48" s="49" t="str">
        <f>IF(AND('Mapa de Riesgos'!$Y$27="Muy Baja",'Mapa de Riesgos'!$AA$27="Menor"),CONCATENATE("R3C",'Mapa de Riesgos'!$O$27),"")</f>
        <v/>
      </c>
      <c r="T48" s="49" t="str">
        <f>IF(AND('Mapa de Riesgos'!$Y$28="Muy Baja",'Mapa de Riesgos'!$AA$28="Menor"),CONCATENATE("R3C",'Mapa de Riesgos'!$O$28),"")</f>
        <v/>
      </c>
      <c r="U48" s="50" t="str">
        <f>IF(AND('Mapa de Riesgos'!$Y$29="Muy Baja",'Mapa de Riesgos'!$AA$29="Menor"),CONCATENATE("R3C",'Mapa de Riesgos'!$O$29),"")</f>
        <v/>
      </c>
      <c r="V48" s="39" t="str">
        <f>IF(AND('Mapa de Riesgos'!$Y$24="Muy Baja",'Mapa de Riesgos'!$AA$24="Moderado"),CONCATENATE("R3C",'Mapa de Riesgos'!$O$24),"")</f>
        <v/>
      </c>
      <c r="W48" s="40" t="str">
        <f>IF(AND('Mapa de Riesgos'!$Y$25="Muy Baja",'Mapa de Riesgos'!$AA$25="Moderado"),CONCATENATE("R3C",'Mapa de Riesgos'!$O$25),"")</f>
        <v/>
      </c>
      <c r="X48" s="40" t="str">
        <f>IF(AND('Mapa de Riesgos'!$Y$26="Muy Baja",'Mapa de Riesgos'!$AA$26="Moderado"),CONCATENATE("R3C",'Mapa de Riesgos'!$O$26),"")</f>
        <v/>
      </c>
      <c r="Y48" s="40" t="str">
        <f>IF(AND('Mapa de Riesgos'!$Y$27="Muy Baja",'Mapa de Riesgos'!$AA$27="Moderado"),CONCATENATE("R3C",'Mapa de Riesgos'!$O$27),"")</f>
        <v/>
      </c>
      <c r="Z48" s="40" t="str">
        <f>IF(AND('Mapa de Riesgos'!$Y$28="Muy Baja",'Mapa de Riesgos'!$AA$28="Moderado"),CONCATENATE("R3C",'Mapa de Riesgos'!$O$28),"")</f>
        <v/>
      </c>
      <c r="AA48" s="41" t="str">
        <f>IF(AND('Mapa de Riesgos'!$Y$29="Muy Baja",'Mapa de Riesgos'!$AA$29="Moderado"),CONCATENATE("R3C",'Mapa de Riesgos'!$O$29),"")</f>
        <v/>
      </c>
      <c r="AB48" s="24" t="str">
        <f>IF(AND('Mapa de Riesgos'!$Y$24="Muy Baja",'Mapa de Riesgos'!$AA$24="Mayor"),CONCATENATE("R3C",'Mapa de Riesgos'!$O$24),"")</f>
        <v/>
      </c>
      <c r="AC48" s="25" t="str">
        <f>IF(AND('Mapa de Riesgos'!$Y$25="Muy Baja",'Mapa de Riesgos'!$AA$25="Mayor"),CONCATENATE("R3C",'Mapa de Riesgos'!$O$25),"")</f>
        <v/>
      </c>
      <c r="AD48" s="25" t="str">
        <f>IF(AND('Mapa de Riesgos'!$Y$26="Muy Baja",'Mapa de Riesgos'!$AA$26="Mayor"),CONCATENATE("R3C",'Mapa de Riesgos'!$O$26),"")</f>
        <v/>
      </c>
      <c r="AE48" s="25" t="str">
        <f>IF(AND('Mapa de Riesgos'!$Y$27="Muy Baja",'Mapa de Riesgos'!$AA$27="Mayor"),CONCATENATE("R3C",'Mapa de Riesgos'!$O$27),"")</f>
        <v/>
      </c>
      <c r="AF48" s="25" t="str">
        <f>IF(AND('Mapa de Riesgos'!$Y$28="Muy Baja",'Mapa de Riesgos'!$AA$28="Mayor"),CONCATENATE("R3C",'Mapa de Riesgos'!$O$28),"")</f>
        <v/>
      </c>
      <c r="AG48" s="26" t="str">
        <f>IF(AND('Mapa de Riesgos'!$Y$29="Muy Baja",'Mapa de Riesgos'!$AA$29="Mayor"),CONCATENATE("R3C",'Mapa de Riesgos'!$O$29),"")</f>
        <v/>
      </c>
      <c r="AH48" s="27" t="str">
        <f>IF(AND('Mapa de Riesgos'!$Y$24="Muy Baja",'Mapa de Riesgos'!$AA$24="Catastrófico"),CONCATENATE("R3C",'Mapa de Riesgos'!$O$24),"")</f>
        <v/>
      </c>
      <c r="AI48" s="28" t="str">
        <f>IF(AND('Mapa de Riesgos'!$Y$25="Muy Baja",'Mapa de Riesgos'!$AA$25="Catastrófico"),CONCATENATE("R3C",'Mapa de Riesgos'!$O$25),"")</f>
        <v/>
      </c>
      <c r="AJ48" s="28" t="str">
        <f>IF(AND('Mapa de Riesgos'!$Y$26="Muy Baja",'Mapa de Riesgos'!$AA$26="Catastrófico"),CONCATENATE("R3C",'Mapa de Riesgos'!$O$26),"")</f>
        <v/>
      </c>
      <c r="AK48" s="28" t="str">
        <f>IF(AND('Mapa de Riesgos'!$Y$27="Muy Baja",'Mapa de Riesgos'!$AA$27="Catastrófico"),CONCATENATE("R3C",'Mapa de Riesgos'!$O$27),"")</f>
        <v/>
      </c>
      <c r="AL48" s="28" t="str">
        <f>IF(AND('Mapa de Riesgos'!$Y$28="Muy Baja",'Mapa de Riesgos'!$AA$28="Catastrófico"),CONCATENATE("R3C",'Mapa de Riesgos'!$O$28),"")</f>
        <v/>
      </c>
      <c r="AM48" s="29" t="str">
        <f>IF(AND('Mapa de Riesgos'!$Y$29="Muy Baja",'Mapa de Riesgos'!$AA$29="Catastrófico"),CONCATENATE("R3C",'Mapa de Riesgos'!$O$29),"")</f>
        <v/>
      </c>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ht="15" customHeight="1">
      <c r="A49" s="55"/>
      <c r="B49" s="297"/>
      <c r="C49" s="297"/>
      <c r="D49" s="298"/>
      <c r="E49" s="396"/>
      <c r="F49" s="395"/>
      <c r="G49" s="395"/>
      <c r="H49" s="395"/>
      <c r="I49" s="411"/>
      <c r="J49" s="48" t="str">
        <f>IF(AND('Mapa de Riesgos'!$Y$30="Muy Baja",'Mapa de Riesgos'!$AA$30="Leve"),CONCATENATE("R4C",'Mapa de Riesgos'!$O$30),"")</f>
        <v/>
      </c>
      <c r="K49" s="49" t="str">
        <f>IF(AND('Mapa de Riesgos'!$Y$31="Muy Baja",'Mapa de Riesgos'!$AA$31="Leve"),CONCATENATE("R4C",'Mapa de Riesgos'!$O$31),"")</f>
        <v/>
      </c>
      <c r="L49" s="49" t="str">
        <f>IF(AND('Mapa de Riesgos'!$Y$32="Muy Baja",'Mapa de Riesgos'!$AA$32="Leve"),CONCATENATE("R4C",'Mapa de Riesgos'!$O$32),"")</f>
        <v/>
      </c>
      <c r="M49" s="49" t="str">
        <f>IF(AND('Mapa de Riesgos'!$Y$33="Muy Baja",'Mapa de Riesgos'!$AA$33="Leve"),CONCATENATE("R4C",'Mapa de Riesgos'!$O$33),"")</f>
        <v/>
      </c>
      <c r="N49" s="49" t="str">
        <f>IF(AND('Mapa de Riesgos'!$Y$34="Muy Baja",'Mapa de Riesgos'!$AA$34="Leve"),CONCATENATE("R4C",'Mapa de Riesgos'!$O$34),"")</f>
        <v/>
      </c>
      <c r="O49" s="50" t="str">
        <f>IF(AND('Mapa de Riesgos'!$Y$35="Muy Baja",'Mapa de Riesgos'!$AA$35="Leve"),CONCATENATE("R4C",'Mapa de Riesgos'!$O$35),"")</f>
        <v/>
      </c>
      <c r="P49" s="48" t="str">
        <f>IF(AND('Mapa de Riesgos'!$Y$30="Muy Baja",'Mapa de Riesgos'!$AA$30="Menor"),CONCATENATE("R4C",'Mapa de Riesgos'!$O$30),"")</f>
        <v/>
      </c>
      <c r="Q49" s="49" t="str">
        <f>IF(AND('Mapa de Riesgos'!$Y$31="Muy Baja",'Mapa de Riesgos'!$AA$31="Menor"),CONCATENATE("R4C",'Mapa de Riesgos'!$O$31),"")</f>
        <v/>
      </c>
      <c r="R49" s="49" t="str">
        <f>IF(AND('Mapa de Riesgos'!$Y$32="Muy Baja",'Mapa de Riesgos'!$AA$32="Menor"),CONCATENATE("R4C",'Mapa de Riesgos'!$O$32),"")</f>
        <v/>
      </c>
      <c r="S49" s="49" t="str">
        <f>IF(AND('Mapa de Riesgos'!$Y$33="Muy Baja",'Mapa de Riesgos'!$AA$33="Menor"),CONCATENATE("R4C",'Mapa de Riesgos'!$O$33),"")</f>
        <v/>
      </c>
      <c r="T49" s="49" t="str">
        <f>IF(AND('Mapa de Riesgos'!$Y$34="Muy Baja",'Mapa de Riesgos'!$AA$34="Menor"),CONCATENATE("R4C",'Mapa de Riesgos'!$O$34),"")</f>
        <v/>
      </c>
      <c r="U49" s="50" t="str">
        <f>IF(AND('Mapa de Riesgos'!$Y$35="Muy Baja",'Mapa de Riesgos'!$AA$35="Menor"),CONCATENATE("R4C",'Mapa de Riesgos'!$O$35),"")</f>
        <v/>
      </c>
      <c r="V49" s="39" t="str">
        <f>IF(AND('Mapa de Riesgos'!$Y$30="Muy Baja",'Mapa de Riesgos'!$AA$30="Moderado"),CONCATENATE("R4C",'Mapa de Riesgos'!$O$30),"")</f>
        <v/>
      </c>
      <c r="W49" s="40" t="str">
        <f>IF(AND('Mapa de Riesgos'!$Y$31="Muy Baja",'Mapa de Riesgos'!$AA$31="Moderado"),CONCATENATE("R4C",'Mapa de Riesgos'!$O$31),"")</f>
        <v/>
      </c>
      <c r="X49" s="40" t="str">
        <f>IF(AND('Mapa de Riesgos'!$Y$32="Muy Baja",'Mapa de Riesgos'!$AA$32="Moderado"),CONCATENATE("R4C",'Mapa de Riesgos'!$O$32),"")</f>
        <v/>
      </c>
      <c r="Y49" s="40" t="str">
        <f>IF(AND('Mapa de Riesgos'!$Y$33="Muy Baja",'Mapa de Riesgos'!$AA$33="Moderado"),CONCATENATE("R4C",'Mapa de Riesgos'!$O$33),"")</f>
        <v/>
      </c>
      <c r="Z49" s="40" t="str">
        <f>IF(AND('Mapa de Riesgos'!$Y$34="Muy Baja",'Mapa de Riesgos'!$AA$34="Moderado"),CONCATENATE("R4C",'Mapa de Riesgos'!$O$34),"")</f>
        <v/>
      </c>
      <c r="AA49" s="41" t="str">
        <f>IF(AND('Mapa de Riesgos'!$Y$35="Muy Baja",'Mapa de Riesgos'!$AA$35="Moderado"),CONCATENATE("R4C",'Mapa de Riesgos'!$O$35),"")</f>
        <v/>
      </c>
      <c r="AB49" s="24" t="str">
        <f>IF(AND('Mapa de Riesgos'!$Y$30="Muy Baja",'Mapa de Riesgos'!$AA$30="Mayor"),CONCATENATE("R4C",'Mapa de Riesgos'!$O$30),"")</f>
        <v/>
      </c>
      <c r="AC49" s="25" t="str">
        <f>IF(AND('Mapa de Riesgos'!$Y$31="Muy Baja",'Mapa de Riesgos'!$AA$31="Mayor"),CONCATENATE("R4C",'Mapa de Riesgos'!$O$31),"")</f>
        <v/>
      </c>
      <c r="AD49" s="25" t="str">
        <f>IF(AND('Mapa de Riesgos'!$Y$32="Muy Baja",'Mapa de Riesgos'!$AA$32="Mayor"),CONCATENATE("R4C",'Mapa de Riesgos'!$O$32),"")</f>
        <v/>
      </c>
      <c r="AE49" s="25" t="str">
        <f>IF(AND('Mapa de Riesgos'!$Y$33="Muy Baja",'Mapa de Riesgos'!$AA$33="Mayor"),CONCATENATE("R4C",'Mapa de Riesgos'!$O$33),"")</f>
        <v/>
      </c>
      <c r="AF49" s="25" t="str">
        <f>IF(AND('Mapa de Riesgos'!$Y$34="Muy Baja",'Mapa de Riesgos'!$AA$34="Mayor"),CONCATENATE("R4C",'Mapa de Riesgos'!$O$34),"")</f>
        <v/>
      </c>
      <c r="AG49" s="26" t="str">
        <f>IF(AND('Mapa de Riesgos'!$Y$35="Muy Baja",'Mapa de Riesgos'!$AA$35="Mayor"),CONCATENATE("R4C",'Mapa de Riesgos'!$O$35),"")</f>
        <v/>
      </c>
      <c r="AH49" s="27" t="str">
        <f>IF(AND('Mapa de Riesgos'!$Y$30="Muy Baja",'Mapa de Riesgos'!$AA$30="Catastrófico"),CONCATENATE("R4C",'Mapa de Riesgos'!$O$30),"")</f>
        <v/>
      </c>
      <c r="AI49" s="28" t="str">
        <f>IF(AND('Mapa de Riesgos'!$Y$31="Muy Baja",'Mapa de Riesgos'!$AA$31="Catastrófico"),CONCATENATE("R4C",'Mapa de Riesgos'!$O$31),"")</f>
        <v/>
      </c>
      <c r="AJ49" s="28" t="str">
        <f>IF(AND('Mapa de Riesgos'!$Y$32="Muy Baja",'Mapa de Riesgos'!$AA$32="Catastrófico"),CONCATENATE("R4C",'Mapa de Riesgos'!$O$32),"")</f>
        <v/>
      </c>
      <c r="AK49" s="28" t="str">
        <f>IF(AND('Mapa de Riesgos'!$Y$33="Muy Baja",'Mapa de Riesgos'!$AA$33="Catastrófico"),CONCATENATE("R4C",'Mapa de Riesgos'!$O$33),"")</f>
        <v/>
      </c>
      <c r="AL49" s="28" t="str">
        <f>IF(AND('Mapa de Riesgos'!$Y$34="Muy Baja",'Mapa de Riesgos'!$AA$34="Catastrófico"),CONCATENATE("R4C",'Mapa de Riesgos'!$O$34),"")</f>
        <v/>
      </c>
      <c r="AM49" s="29" t="str">
        <f>IF(AND('Mapa de Riesgos'!$Y$35="Muy Baja",'Mapa de Riesgos'!$AA$35="Catastrófico"),CONCATENATE("R4C",'Mapa de Riesgos'!$O$35),"")</f>
        <v/>
      </c>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ht="15" customHeight="1">
      <c r="A50" s="55"/>
      <c r="B50" s="297"/>
      <c r="C50" s="297"/>
      <c r="D50" s="298"/>
      <c r="E50" s="396"/>
      <c r="F50" s="395"/>
      <c r="G50" s="395"/>
      <c r="H50" s="395"/>
      <c r="I50" s="411"/>
      <c r="J50" s="48" t="str">
        <f>IF(AND('Mapa de Riesgos'!$Y$36="Muy Baja",'Mapa de Riesgos'!$AA$36="Leve"),CONCATENATE("R5C",'Mapa de Riesgos'!$O$36),"")</f>
        <v/>
      </c>
      <c r="K50" s="49" t="str">
        <f>IF(AND('Mapa de Riesgos'!$Y$37="Muy Baja",'Mapa de Riesgos'!$AA$37="Leve"),CONCATENATE("R5C",'Mapa de Riesgos'!$O$37),"")</f>
        <v/>
      </c>
      <c r="L50" s="49" t="str">
        <f>IF(AND('Mapa de Riesgos'!$Y$38="Muy Baja",'Mapa de Riesgos'!$AA$38="Leve"),CONCATENATE("R5C",'Mapa de Riesgos'!$O$38),"")</f>
        <v/>
      </c>
      <c r="M50" s="49" t="str">
        <f>IF(AND('Mapa de Riesgos'!$Y$39="Muy Baja",'Mapa de Riesgos'!$AA$39="Leve"),CONCATENATE("R5C",'Mapa de Riesgos'!$O$39),"")</f>
        <v/>
      </c>
      <c r="N50" s="49" t="str">
        <f>IF(AND('Mapa de Riesgos'!$Y$40="Muy Baja",'Mapa de Riesgos'!$AA$40="Leve"),CONCATENATE("R5C",'Mapa de Riesgos'!$O$40),"")</f>
        <v/>
      </c>
      <c r="O50" s="50" t="str">
        <f>IF(AND('Mapa de Riesgos'!$Y$41="Muy Baja",'Mapa de Riesgos'!$AA$41="Leve"),CONCATENATE("R5C",'Mapa de Riesgos'!$O$41),"")</f>
        <v/>
      </c>
      <c r="P50" s="48" t="str">
        <f>IF(AND('Mapa de Riesgos'!$Y$36="Muy Baja",'Mapa de Riesgos'!$AA$36="Menor"),CONCATENATE("R5C",'Mapa de Riesgos'!$O$36),"")</f>
        <v/>
      </c>
      <c r="Q50" s="49" t="str">
        <f>IF(AND('Mapa de Riesgos'!$Y$37="Muy Baja",'Mapa de Riesgos'!$AA$37="Menor"),CONCATENATE("R5C",'Mapa de Riesgos'!$O$37),"")</f>
        <v/>
      </c>
      <c r="R50" s="49" t="str">
        <f>IF(AND('Mapa de Riesgos'!$Y$38="Muy Baja",'Mapa de Riesgos'!$AA$38="Menor"),CONCATENATE("R5C",'Mapa de Riesgos'!$O$38),"")</f>
        <v/>
      </c>
      <c r="S50" s="49" t="str">
        <f>IF(AND('Mapa de Riesgos'!$Y$39="Muy Baja",'Mapa de Riesgos'!$AA$39="Menor"),CONCATENATE("R5C",'Mapa de Riesgos'!$O$39),"")</f>
        <v/>
      </c>
      <c r="T50" s="49" t="str">
        <f>IF(AND('Mapa de Riesgos'!$Y$40="Muy Baja",'Mapa de Riesgos'!$AA$40="Menor"),CONCATENATE("R5C",'Mapa de Riesgos'!$O$40),"")</f>
        <v/>
      </c>
      <c r="U50" s="50" t="str">
        <f>IF(AND('Mapa de Riesgos'!$Y$41="Muy Baja",'Mapa de Riesgos'!$AA$41="Menor"),CONCATENATE("R5C",'Mapa de Riesgos'!$O$41),"")</f>
        <v/>
      </c>
      <c r="V50" s="39" t="str">
        <f>IF(AND('Mapa de Riesgos'!$Y$36="Muy Baja",'Mapa de Riesgos'!$AA$36="Moderado"),CONCATENATE("R5C",'Mapa de Riesgos'!$O$36),"")</f>
        <v/>
      </c>
      <c r="W50" s="40" t="str">
        <f>IF(AND('Mapa de Riesgos'!$Y$37="Muy Baja",'Mapa de Riesgos'!$AA$37="Moderado"),CONCATENATE("R5C",'Mapa de Riesgos'!$O$37),"")</f>
        <v/>
      </c>
      <c r="X50" s="40" t="str">
        <f>IF(AND('Mapa de Riesgos'!$Y$38="Muy Baja",'Mapa de Riesgos'!$AA$38="Moderado"),CONCATENATE("R5C",'Mapa de Riesgos'!$O$38),"")</f>
        <v/>
      </c>
      <c r="Y50" s="40" t="str">
        <f>IF(AND('Mapa de Riesgos'!$Y$39="Muy Baja",'Mapa de Riesgos'!$AA$39="Moderado"),CONCATENATE("R5C",'Mapa de Riesgos'!$O$39),"")</f>
        <v/>
      </c>
      <c r="Z50" s="40" t="str">
        <f>IF(AND('Mapa de Riesgos'!$Y$40="Muy Baja",'Mapa de Riesgos'!$AA$40="Moderado"),CONCATENATE("R5C",'Mapa de Riesgos'!$O$40),"")</f>
        <v/>
      </c>
      <c r="AA50" s="41" t="str">
        <f>IF(AND('Mapa de Riesgos'!$Y$41="Muy Baja",'Mapa de Riesgos'!$AA$41="Moderado"),CONCATENATE("R5C",'Mapa de Riesgos'!$O$41),"")</f>
        <v/>
      </c>
      <c r="AB50" s="24" t="str">
        <f>IF(AND('Mapa de Riesgos'!$Y$36="Muy Baja",'Mapa de Riesgos'!$AA$36="Mayor"),CONCATENATE("R5C",'Mapa de Riesgos'!$O$36),"")</f>
        <v/>
      </c>
      <c r="AC50" s="25" t="str">
        <f>IF(AND('Mapa de Riesgos'!$Y$37="Muy Baja",'Mapa de Riesgos'!$AA$37="Mayor"),CONCATENATE("R5C",'Mapa de Riesgos'!$O$37),"")</f>
        <v/>
      </c>
      <c r="AD50" s="25" t="str">
        <f>IF(AND('Mapa de Riesgos'!$Y$38="Muy Baja",'Mapa de Riesgos'!$AA$38="Mayor"),CONCATENATE("R5C",'Mapa de Riesgos'!$O$38),"")</f>
        <v/>
      </c>
      <c r="AE50" s="25" t="str">
        <f>IF(AND('Mapa de Riesgos'!$Y$39="Muy Baja",'Mapa de Riesgos'!$AA$39="Mayor"),CONCATENATE("R5C",'Mapa de Riesgos'!$O$39),"")</f>
        <v/>
      </c>
      <c r="AF50" s="25" t="str">
        <f>IF(AND('Mapa de Riesgos'!$Y$40="Muy Baja",'Mapa de Riesgos'!$AA$40="Mayor"),CONCATENATE("R5C",'Mapa de Riesgos'!$O$40),"")</f>
        <v/>
      </c>
      <c r="AG50" s="26" t="str">
        <f>IF(AND('Mapa de Riesgos'!$Y$41="Muy Baja",'Mapa de Riesgos'!$AA$41="Mayor"),CONCATENATE("R5C",'Mapa de Riesgos'!$O$41),"")</f>
        <v/>
      </c>
      <c r="AH50" s="27" t="str">
        <f>IF(AND('Mapa de Riesgos'!$Y$36="Muy Baja",'Mapa de Riesgos'!$AA$36="Catastrófico"),CONCATENATE("R5C",'Mapa de Riesgos'!$O$36),"")</f>
        <v/>
      </c>
      <c r="AI50" s="28" t="str">
        <f>IF(AND('Mapa de Riesgos'!$Y$37="Muy Baja",'Mapa de Riesgos'!$AA$37="Catastrófico"),CONCATENATE("R5C",'Mapa de Riesgos'!$O$37),"")</f>
        <v/>
      </c>
      <c r="AJ50" s="28" t="str">
        <f>IF(AND('Mapa de Riesgos'!$Y$38="Muy Baja",'Mapa de Riesgos'!$AA$38="Catastrófico"),CONCATENATE("R5C",'Mapa de Riesgos'!$O$38),"")</f>
        <v/>
      </c>
      <c r="AK50" s="28" t="str">
        <f>IF(AND('Mapa de Riesgos'!$Y$39="Muy Baja",'Mapa de Riesgos'!$AA$39="Catastrófico"),CONCATENATE("R5C",'Mapa de Riesgos'!$O$39),"")</f>
        <v/>
      </c>
      <c r="AL50" s="28" t="str">
        <f>IF(AND('Mapa de Riesgos'!$Y$40="Muy Baja",'Mapa de Riesgos'!$AA$40="Catastrófico"),CONCATENATE("R5C",'Mapa de Riesgos'!$O$40),"")</f>
        <v/>
      </c>
      <c r="AM50" s="29" t="str">
        <f>IF(AND('Mapa de Riesgos'!$Y$41="Muy Baja",'Mapa de Riesgos'!$AA$41="Catastrófico"),CONCATENATE("R5C",'Mapa de Riesgos'!$O$41),"")</f>
        <v/>
      </c>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 customHeight="1">
      <c r="A51" s="55"/>
      <c r="B51" s="297"/>
      <c r="C51" s="297"/>
      <c r="D51" s="298"/>
      <c r="E51" s="396"/>
      <c r="F51" s="395"/>
      <c r="G51" s="395"/>
      <c r="H51" s="395"/>
      <c r="I51" s="411"/>
      <c r="J51" s="48" t="str">
        <f>IF(AND('Mapa de Riesgos'!$Y$42="Muy Baja",'Mapa de Riesgos'!$AA$42="Leve"),CONCATENATE("R6C",'Mapa de Riesgos'!$O$42),"")</f>
        <v/>
      </c>
      <c r="K51" s="49" t="str">
        <f>IF(AND('Mapa de Riesgos'!$Y$43="Muy Baja",'Mapa de Riesgos'!$AA$43="Leve"),CONCATENATE("R6C",'Mapa de Riesgos'!$O$43),"")</f>
        <v/>
      </c>
      <c r="L51" s="49" t="str">
        <f>IF(AND('Mapa de Riesgos'!$Y$44="Muy Baja",'Mapa de Riesgos'!$AA$44="Leve"),CONCATENATE("R6C",'Mapa de Riesgos'!$O$44),"")</f>
        <v/>
      </c>
      <c r="M51" s="49" t="str">
        <f>IF(AND('Mapa de Riesgos'!$Y$45="Muy Baja",'Mapa de Riesgos'!$AA$45="Leve"),CONCATENATE("R6C",'Mapa de Riesgos'!$O$45),"")</f>
        <v/>
      </c>
      <c r="N51" s="49" t="str">
        <f>IF(AND('Mapa de Riesgos'!$Y$46="Muy Baja",'Mapa de Riesgos'!$AA$46="Leve"),CONCATENATE("R6C",'Mapa de Riesgos'!$O$46),"")</f>
        <v/>
      </c>
      <c r="O51" s="50" t="str">
        <f>IF(AND('Mapa de Riesgos'!$Y$47="Muy Baja",'Mapa de Riesgos'!$AA$47="Leve"),CONCATENATE("R6C",'Mapa de Riesgos'!$O$47),"")</f>
        <v/>
      </c>
      <c r="P51" s="48" t="str">
        <f>IF(AND('Mapa de Riesgos'!$Y$42="Muy Baja",'Mapa de Riesgos'!$AA$42="Menor"),CONCATENATE("R6C",'Mapa de Riesgos'!$O$42),"")</f>
        <v/>
      </c>
      <c r="Q51" s="49" t="str">
        <f>IF(AND('Mapa de Riesgos'!$Y$43="Muy Baja",'Mapa de Riesgos'!$AA$43="Menor"),CONCATENATE("R6C",'Mapa de Riesgos'!$O$43),"")</f>
        <v/>
      </c>
      <c r="R51" s="49" t="str">
        <f>IF(AND('Mapa de Riesgos'!$Y$44="Muy Baja",'Mapa de Riesgos'!$AA$44="Menor"),CONCATENATE("R6C",'Mapa de Riesgos'!$O$44),"")</f>
        <v/>
      </c>
      <c r="S51" s="49" t="str">
        <f>IF(AND('Mapa de Riesgos'!$Y$45="Muy Baja",'Mapa de Riesgos'!$AA$45="Menor"),CONCATENATE("R6C",'Mapa de Riesgos'!$O$45),"")</f>
        <v/>
      </c>
      <c r="T51" s="49" t="str">
        <f>IF(AND('Mapa de Riesgos'!$Y$46="Muy Baja",'Mapa de Riesgos'!$AA$46="Menor"),CONCATENATE("R6C",'Mapa de Riesgos'!$O$46),"")</f>
        <v/>
      </c>
      <c r="U51" s="50" t="str">
        <f>IF(AND('Mapa de Riesgos'!$Y$47="Muy Baja",'Mapa de Riesgos'!$AA$47="Menor"),CONCATENATE("R6C",'Mapa de Riesgos'!$O$47),"")</f>
        <v/>
      </c>
      <c r="V51" s="39" t="str">
        <f>IF(AND('Mapa de Riesgos'!$Y$42="Muy Baja",'Mapa de Riesgos'!$AA$42="Moderado"),CONCATENATE("R6C",'Mapa de Riesgos'!$O$42),"")</f>
        <v/>
      </c>
      <c r="W51" s="40" t="str">
        <f>IF(AND('Mapa de Riesgos'!$Y$43="Muy Baja",'Mapa de Riesgos'!$AA$43="Moderado"),CONCATENATE("R6C",'Mapa de Riesgos'!$O$43),"")</f>
        <v/>
      </c>
      <c r="X51" s="40" t="str">
        <f>IF(AND('Mapa de Riesgos'!$Y$44="Muy Baja",'Mapa de Riesgos'!$AA$44="Moderado"),CONCATENATE("R6C",'Mapa de Riesgos'!$O$44),"")</f>
        <v/>
      </c>
      <c r="Y51" s="40" t="str">
        <f>IF(AND('Mapa de Riesgos'!$Y$45="Muy Baja",'Mapa de Riesgos'!$AA$45="Moderado"),CONCATENATE("R6C",'Mapa de Riesgos'!$O$45),"")</f>
        <v/>
      </c>
      <c r="Z51" s="40" t="str">
        <f>IF(AND('Mapa de Riesgos'!$Y$46="Muy Baja",'Mapa de Riesgos'!$AA$46="Moderado"),CONCATENATE("R6C",'Mapa de Riesgos'!$O$46),"")</f>
        <v/>
      </c>
      <c r="AA51" s="41" t="str">
        <f>IF(AND('Mapa de Riesgos'!$Y$47="Muy Baja",'Mapa de Riesgos'!$AA$47="Moderado"),CONCATENATE("R6C",'Mapa de Riesgos'!$O$47),"")</f>
        <v/>
      </c>
      <c r="AB51" s="24" t="str">
        <f>IF(AND('Mapa de Riesgos'!$Y$42="Muy Baja",'Mapa de Riesgos'!$AA$42="Mayor"),CONCATENATE("R6C",'Mapa de Riesgos'!$O$42),"")</f>
        <v/>
      </c>
      <c r="AC51" s="25" t="str">
        <f>IF(AND('Mapa de Riesgos'!$Y$43="Muy Baja",'Mapa de Riesgos'!$AA$43="Mayor"),CONCATENATE("R6C",'Mapa de Riesgos'!$O$43),"")</f>
        <v/>
      </c>
      <c r="AD51" s="25" t="str">
        <f>IF(AND('Mapa de Riesgos'!$Y$44="Muy Baja",'Mapa de Riesgos'!$AA$44="Mayor"),CONCATENATE("R6C",'Mapa de Riesgos'!$O$44),"")</f>
        <v/>
      </c>
      <c r="AE51" s="25" t="str">
        <f>IF(AND('Mapa de Riesgos'!$Y$45="Muy Baja",'Mapa de Riesgos'!$AA$45="Mayor"),CONCATENATE("R6C",'Mapa de Riesgos'!$O$45),"")</f>
        <v/>
      </c>
      <c r="AF51" s="25" t="str">
        <f>IF(AND('Mapa de Riesgos'!$Y$46="Muy Baja",'Mapa de Riesgos'!$AA$46="Mayor"),CONCATENATE("R6C",'Mapa de Riesgos'!$O$46),"")</f>
        <v/>
      </c>
      <c r="AG51" s="26" t="str">
        <f>IF(AND('Mapa de Riesgos'!$Y$47="Muy Baja",'Mapa de Riesgos'!$AA$47="Mayor"),CONCATENATE("R6C",'Mapa de Riesgos'!$O$47),"")</f>
        <v/>
      </c>
      <c r="AH51" s="27" t="str">
        <f>IF(AND('Mapa de Riesgos'!$Y$42="Muy Baja",'Mapa de Riesgos'!$AA$42="Catastrófico"),CONCATENATE("R6C",'Mapa de Riesgos'!$O$42),"")</f>
        <v/>
      </c>
      <c r="AI51" s="28" t="str">
        <f>IF(AND('Mapa de Riesgos'!$Y$43="Muy Baja",'Mapa de Riesgos'!$AA$43="Catastrófico"),CONCATENATE("R6C",'Mapa de Riesgos'!$O$43),"")</f>
        <v/>
      </c>
      <c r="AJ51" s="28" t="str">
        <f>IF(AND('Mapa de Riesgos'!$Y$44="Muy Baja",'Mapa de Riesgos'!$AA$44="Catastrófico"),CONCATENATE("R6C",'Mapa de Riesgos'!$O$44),"")</f>
        <v/>
      </c>
      <c r="AK51" s="28" t="str">
        <f>IF(AND('Mapa de Riesgos'!$Y$45="Muy Baja",'Mapa de Riesgos'!$AA$45="Catastrófico"),CONCATENATE("R6C",'Mapa de Riesgos'!$O$45),"")</f>
        <v/>
      </c>
      <c r="AL51" s="28" t="str">
        <f>IF(AND('Mapa de Riesgos'!$Y$46="Muy Baja",'Mapa de Riesgos'!$AA$46="Catastrófico"),CONCATENATE("R6C",'Mapa de Riesgos'!$O$46),"")</f>
        <v/>
      </c>
      <c r="AM51" s="29" t="str">
        <f>IF(AND('Mapa de Riesgos'!$Y$47="Muy Baja",'Mapa de Riesgos'!$AA$47="Catastrófico"),CONCATENATE("R6C",'Mapa de Riesgos'!$O$47),"")</f>
        <v/>
      </c>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ht="15" customHeight="1">
      <c r="A52" s="55"/>
      <c r="B52" s="297"/>
      <c r="C52" s="297"/>
      <c r="D52" s="298"/>
      <c r="E52" s="396"/>
      <c r="F52" s="395"/>
      <c r="G52" s="395"/>
      <c r="H52" s="395"/>
      <c r="I52" s="411"/>
      <c r="J52" s="48" t="str">
        <f>IF(AND('Mapa de Riesgos'!$Y$48="Muy Baja",'Mapa de Riesgos'!$AA$48="Leve"),CONCATENATE("R7C",'Mapa de Riesgos'!$O$48),"")</f>
        <v/>
      </c>
      <c r="K52" s="49" t="str">
        <f>IF(AND('Mapa de Riesgos'!$Y$49="Muy Baja",'Mapa de Riesgos'!$AA$49="Leve"),CONCATENATE("R7C",'Mapa de Riesgos'!$O$49),"")</f>
        <v/>
      </c>
      <c r="L52" s="49" t="str">
        <f>IF(AND('Mapa de Riesgos'!$Y$50="Muy Baja",'Mapa de Riesgos'!$AA$50="Leve"),CONCATENATE("R7C",'Mapa de Riesgos'!$O$50),"")</f>
        <v/>
      </c>
      <c r="M52" s="49" t="str">
        <f>IF(AND('Mapa de Riesgos'!$Y$51="Muy Baja",'Mapa de Riesgos'!$AA$51="Leve"),CONCATENATE("R7C",'Mapa de Riesgos'!$O$51),"")</f>
        <v/>
      </c>
      <c r="N52" s="49" t="str">
        <f>IF(AND('Mapa de Riesgos'!$Y$52="Muy Baja",'Mapa de Riesgos'!$AA$52="Leve"),CONCATENATE("R7C",'Mapa de Riesgos'!$O$52),"")</f>
        <v/>
      </c>
      <c r="O52" s="50" t="str">
        <f>IF(AND('Mapa de Riesgos'!$Y$53="Muy Baja",'Mapa de Riesgos'!$AA$53="Leve"),CONCATENATE("R7C",'Mapa de Riesgos'!$O$53),"")</f>
        <v/>
      </c>
      <c r="P52" s="48" t="str">
        <f>IF(AND('Mapa de Riesgos'!$Y$48="Muy Baja",'Mapa de Riesgos'!$AA$48="Menor"),CONCATENATE("R7C",'Mapa de Riesgos'!$O$48),"")</f>
        <v/>
      </c>
      <c r="Q52" s="49" t="str">
        <f>IF(AND('Mapa de Riesgos'!$Y$49="Muy Baja",'Mapa de Riesgos'!$AA$49="Menor"),CONCATENATE("R7C",'Mapa de Riesgos'!$O$49),"")</f>
        <v/>
      </c>
      <c r="R52" s="49" t="str">
        <f>IF(AND('Mapa de Riesgos'!$Y$50="Muy Baja",'Mapa de Riesgos'!$AA$50="Menor"),CONCATENATE("R7C",'Mapa de Riesgos'!$O$50),"")</f>
        <v/>
      </c>
      <c r="S52" s="49" t="str">
        <f>IF(AND('Mapa de Riesgos'!$Y$51="Muy Baja",'Mapa de Riesgos'!$AA$51="Menor"),CONCATENATE("R7C",'Mapa de Riesgos'!$O$51),"")</f>
        <v/>
      </c>
      <c r="T52" s="49" t="str">
        <f>IF(AND('Mapa de Riesgos'!$Y$52="Muy Baja",'Mapa de Riesgos'!$AA$52="Menor"),CONCATENATE("R7C",'Mapa de Riesgos'!$O$52),"")</f>
        <v/>
      </c>
      <c r="U52" s="50" t="str">
        <f>IF(AND('Mapa de Riesgos'!$Y$53="Muy Baja",'Mapa de Riesgos'!$AA$53="Menor"),CONCATENATE("R7C",'Mapa de Riesgos'!$O$53),"")</f>
        <v/>
      </c>
      <c r="V52" s="39" t="str">
        <f>IF(AND('Mapa de Riesgos'!$Y$48="Muy Baja",'Mapa de Riesgos'!$AA$48="Moderado"),CONCATENATE("R7C",'Mapa de Riesgos'!$O$48),"")</f>
        <v/>
      </c>
      <c r="W52" s="40" t="str">
        <f>IF(AND('Mapa de Riesgos'!$Y$49="Muy Baja",'Mapa de Riesgos'!$AA$49="Moderado"),CONCATENATE("R7C",'Mapa de Riesgos'!$O$49),"")</f>
        <v/>
      </c>
      <c r="X52" s="40" t="str">
        <f>IF(AND('Mapa de Riesgos'!$Y$50="Muy Baja",'Mapa de Riesgos'!$AA$50="Moderado"),CONCATENATE("R7C",'Mapa de Riesgos'!$O$50),"")</f>
        <v/>
      </c>
      <c r="Y52" s="40" t="str">
        <f>IF(AND('Mapa de Riesgos'!$Y$51="Muy Baja",'Mapa de Riesgos'!$AA$51="Moderado"),CONCATENATE("R7C",'Mapa de Riesgos'!$O$51),"")</f>
        <v/>
      </c>
      <c r="Z52" s="40" t="str">
        <f>IF(AND('Mapa de Riesgos'!$Y$52="Muy Baja",'Mapa de Riesgos'!$AA$52="Moderado"),CONCATENATE("R7C",'Mapa de Riesgos'!$O$52),"")</f>
        <v/>
      </c>
      <c r="AA52" s="41" t="str">
        <f>IF(AND('Mapa de Riesgos'!$Y$53="Muy Baja",'Mapa de Riesgos'!$AA$53="Moderado"),CONCATENATE("R7C",'Mapa de Riesgos'!$O$53),"")</f>
        <v/>
      </c>
      <c r="AB52" s="24" t="str">
        <f>IF(AND('Mapa de Riesgos'!$Y$48="Muy Baja",'Mapa de Riesgos'!$AA$48="Mayor"),CONCATENATE("R7C",'Mapa de Riesgos'!$O$48),"")</f>
        <v/>
      </c>
      <c r="AC52" s="25" t="str">
        <f>IF(AND('Mapa de Riesgos'!$Y$49="Muy Baja",'Mapa de Riesgos'!$AA$49="Mayor"),CONCATENATE("R7C",'Mapa de Riesgos'!$O$49),"")</f>
        <v/>
      </c>
      <c r="AD52" s="25" t="str">
        <f>IF(AND('Mapa de Riesgos'!$Y$50="Muy Baja",'Mapa de Riesgos'!$AA$50="Mayor"),CONCATENATE("R7C",'Mapa de Riesgos'!$O$50),"")</f>
        <v/>
      </c>
      <c r="AE52" s="25" t="str">
        <f>IF(AND('Mapa de Riesgos'!$Y$51="Muy Baja",'Mapa de Riesgos'!$AA$51="Mayor"),CONCATENATE("R7C",'Mapa de Riesgos'!$O$51),"")</f>
        <v/>
      </c>
      <c r="AF52" s="25" t="str">
        <f>IF(AND('Mapa de Riesgos'!$Y$52="Muy Baja",'Mapa de Riesgos'!$AA$52="Mayor"),CONCATENATE("R7C",'Mapa de Riesgos'!$O$52),"")</f>
        <v/>
      </c>
      <c r="AG52" s="26" t="str">
        <f>IF(AND('Mapa de Riesgos'!$Y$53="Muy Baja",'Mapa de Riesgos'!$AA$53="Mayor"),CONCATENATE("R7C",'Mapa de Riesgos'!$O$53),"")</f>
        <v/>
      </c>
      <c r="AH52" s="27" t="str">
        <f>IF(AND('Mapa de Riesgos'!$Y$48="Muy Baja",'Mapa de Riesgos'!$AA$48="Catastrófico"),CONCATENATE("R7C",'Mapa de Riesgos'!$O$48),"")</f>
        <v/>
      </c>
      <c r="AI52" s="28" t="str">
        <f>IF(AND('Mapa de Riesgos'!$Y$49="Muy Baja",'Mapa de Riesgos'!$AA$49="Catastrófico"),CONCATENATE("R7C",'Mapa de Riesgos'!$O$49),"")</f>
        <v/>
      </c>
      <c r="AJ52" s="28" t="str">
        <f>IF(AND('Mapa de Riesgos'!$Y$50="Muy Baja",'Mapa de Riesgos'!$AA$50="Catastrófico"),CONCATENATE("R7C",'Mapa de Riesgos'!$O$50),"")</f>
        <v/>
      </c>
      <c r="AK52" s="28" t="str">
        <f>IF(AND('Mapa de Riesgos'!$Y$51="Muy Baja",'Mapa de Riesgos'!$AA$51="Catastrófico"),CONCATENATE("R7C",'Mapa de Riesgos'!$O$51),"")</f>
        <v/>
      </c>
      <c r="AL52" s="28" t="str">
        <f>IF(AND('Mapa de Riesgos'!$Y$52="Muy Baja",'Mapa de Riesgos'!$AA$52="Catastrófico"),CONCATENATE("R7C",'Mapa de Riesgos'!$O$52),"")</f>
        <v/>
      </c>
      <c r="AM52" s="29" t="str">
        <f>IF(AND('Mapa de Riesgos'!$Y$53="Muy Baja",'Mapa de Riesgos'!$AA$53="Catastrófico"),CONCATENATE("R7C",'Mapa de Riesgos'!$O$53),"")</f>
        <v/>
      </c>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c r="A53" s="55"/>
      <c r="B53" s="297"/>
      <c r="C53" s="297"/>
      <c r="D53" s="298"/>
      <c r="E53" s="396"/>
      <c r="F53" s="395"/>
      <c r="G53" s="395"/>
      <c r="H53" s="395"/>
      <c r="I53" s="411"/>
      <c r="J53" s="48" t="str">
        <f>IF(AND('Mapa de Riesgos'!$Y$54="Muy Baja",'Mapa de Riesgos'!$AA$54="Leve"),CONCATENATE("R8C",'Mapa de Riesgos'!$O$54),"")</f>
        <v/>
      </c>
      <c r="K53" s="49" t="str">
        <f>IF(AND('Mapa de Riesgos'!$Y$55="Muy Baja",'Mapa de Riesgos'!$AA$55="Leve"),CONCATENATE("R8C",'Mapa de Riesgos'!$O$55),"")</f>
        <v/>
      </c>
      <c r="L53" s="49" t="str">
        <f>IF(AND('Mapa de Riesgos'!$Y$56="Muy Baja",'Mapa de Riesgos'!$AA$56="Leve"),CONCATENATE("R8C",'Mapa de Riesgos'!$O$56),"")</f>
        <v/>
      </c>
      <c r="M53" s="49" t="str">
        <f>IF(AND('Mapa de Riesgos'!$Y$57="Muy Baja",'Mapa de Riesgos'!$AA$57="Leve"),CONCATENATE("R8C",'Mapa de Riesgos'!$O$57),"")</f>
        <v/>
      </c>
      <c r="N53" s="49" t="str">
        <f>IF(AND('Mapa de Riesgos'!$Y$58="Muy Baja",'Mapa de Riesgos'!$AA$58="Leve"),CONCATENATE("R8C",'Mapa de Riesgos'!$O$58),"")</f>
        <v/>
      </c>
      <c r="O53" s="50" t="str">
        <f>IF(AND('Mapa de Riesgos'!$Y$59="Muy Baja",'Mapa de Riesgos'!$AA$59="Leve"),CONCATENATE("R8C",'Mapa de Riesgos'!$O$59),"")</f>
        <v/>
      </c>
      <c r="P53" s="48" t="str">
        <f>IF(AND('Mapa de Riesgos'!$Y$54="Muy Baja",'Mapa de Riesgos'!$AA$54="Menor"),CONCATENATE("R8C",'Mapa de Riesgos'!$O$54),"")</f>
        <v/>
      </c>
      <c r="Q53" s="49" t="str">
        <f>IF(AND('Mapa de Riesgos'!$Y$55="Muy Baja",'Mapa de Riesgos'!$AA$55="Menor"),CONCATENATE("R8C",'Mapa de Riesgos'!$O$55),"")</f>
        <v/>
      </c>
      <c r="R53" s="49" t="str">
        <f>IF(AND('Mapa de Riesgos'!$Y$56="Muy Baja",'Mapa de Riesgos'!$AA$56="Menor"),CONCATENATE("R8C",'Mapa de Riesgos'!$O$56),"")</f>
        <v/>
      </c>
      <c r="S53" s="49" t="str">
        <f>IF(AND('Mapa de Riesgos'!$Y$57="Muy Baja",'Mapa de Riesgos'!$AA$57="Menor"),CONCATENATE("R8C",'Mapa de Riesgos'!$O$57),"")</f>
        <v/>
      </c>
      <c r="T53" s="49" t="str">
        <f>IF(AND('Mapa de Riesgos'!$Y$58="Muy Baja",'Mapa de Riesgos'!$AA$58="Menor"),CONCATENATE("R8C",'Mapa de Riesgos'!$O$58),"")</f>
        <v/>
      </c>
      <c r="U53" s="50" t="str">
        <f>IF(AND('Mapa de Riesgos'!$Y$59="Muy Baja",'Mapa de Riesgos'!$AA$59="Menor"),CONCATENATE("R8C",'Mapa de Riesgos'!$O$59),"")</f>
        <v/>
      </c>
      <c r="V53" s="39" t="str">
        <f>IF(AND('Mapa de Riesgos'!$Y$54="Muy Baja",'Mapa de Riesgos'!$AA$54="Moderado"),CONCATENATE("R8C",'Mapa de Riesgos'!$O$54),"")</f>
        <v/>
      </c>
      <c r="W53" s="40" t="str">
        <f>IF(AND('Mapa de Riesgos'!$Y$55="Muy Baja",'Mapa de Riesgos'!$AA$55="Moderado"),CONCATENATE("R8C",'Mapa de Riesgos'!$O$55),"")</f>
        <v/>
      </c>
      <c r="X53" s="40" t="str">
        <f>IF(AND('Mapa de Riesgos'!$Y$56="Muy Baja",'Mapa de Riesgos'!$AA$56="Moderado"),CONCATENATE("R8C",'Mapa de Riesgos'!$O$56),"")</f>
        <v/>
      </c>
      <c r="Y53" s="40" t="str">
        <f>IF(AND('Mapa de Riesgos'!$Y$57="Muy Baja",'Mapa de Riesgos'!$AA$57="Moderado"),CONCATENATE("R8C",'Mapa de Riesgos'!$O$57),"")</f>
        <v/>
      </c>
      <c r="Z53" s="40" t="str">
        <f>IF(AND('Mapa de Riesgos'!$Y$58="Muy Baja",'Mapa de Riesgos'!$AA$58="Moderado"),CONCATENATE("R8C",'Mapa de Riesgos'!$O$58),"")</f>
        <v/>
      </c>
      <c r="AA53" s="41" t="str">
        <f>IF(AND('Mapa de Riesgos'!$Y$59="Muy Baja",'Mapa de Riesgos'!$AA$59="Moderado"),CONCATENATE("R8C",'Mapa de Riesgos'!$O$59),"")</f>
        <v/>
      </c>
      <c r="AB53" s="24" t="str">
        <f>IF(AND('Mapa de Riesgos'!$Y$54="Muy Baja",'Mapa de Riesgos'!$AA$54="Mayor"),CONCATENATE("R8C",'Mapa de Riesgos'!$O$54),"")</f>
        <v/>
      </c>
      <c r="AC53" s="25" t="str">
        <f>IF(AND('Mapa de Riesgos'!$Y$55="Muy Baja",'Mapa de Riesgos'!$AA$55="Mayor"),CONCATENATE("R8C",'Mapa de Riesgos'!$O$55),"")</f>
        <v/>
      </c>
      <c r="AD53" s="25" t="str">
        <f>IF(AND('Mapa de Riesgos'!$Y$56="Muy Baja",'Mapa de Riesgos'!$AA$56="Mayor"),CONCATENATE("R8C",'Mapa de Riesgos'!$O$56),"")</f>
        <v/>
      </c>
      <c r="AE53" s="25" t="str">
        <f>IF(AND('Mapa de Riesgos'!$Y$57="Muy Baja",'Mapa de Riesgos'!$AA$57="Mayor"),CONCATENATE("R8C",'Mapa de Riesgos'!$O$57),"")</f>
        <v/>
      </c>
      <c r="AF53" s="25" t="str">
        <f>IF(AND('Mapa de Riesgos'!$Y$58="Muy Baja",'Mapa de Riesgos'!$AA$58="Mayor"),CONCATENATE("R8C",'Mapa de Riesgos'!$O$58),"")</f>
        <v/>
      </c>
      <c r="AG53" s="26" t="str">
        <f>IF(AND('Mapa de Riesgos'!$Y$59="Muy Baja",'Mapa de Riesgos'!$AA$59="Mayor"),CONCATENATE("R8C",'Mapa de Riesgos'!$O$59),"")</f>
        <v/>
      </c>
      <c r="AH53" s="27" t="str">
        <f>IF(AND('Mapa de Riesgos'!$Y$54="Muy Baja",'Mapa de Riesgos'!$AA$54="Catastrófico"),CONCATENATE("R8C",'Mapa de Riesgos'!$O$54),"")</f>
        <v/>
      </c>
      <c r="AI53" s="28" t="str">
        <f>IF(AND('Mapa de Riesgos'!$Y$55="Muy Baja",'Mapa de Riesgos'!$AA$55="Catastrófico"),CONCATENATE("R8C",'Mapa de Riesgos'!$O$55),"")</f>
        <v/>
      </c>
      <c r="AJ53" s="28" t="str">
        <f>IF(AND('Mapa de Riesgos'!$Y$56="Muy Baja",'Mapa de Riesgos'!$AA$56="Catastrófico"),CONCATENATE("R8C",'Mapa de Riesgos'!$O$56),"")</f>
        <v/>
      </c>
      <c r="AK53" s="28" t="str">
        <f>IF(AND('Mapa de Riesgos'!$Y$57="Muy Baja",'Mapa de Riesgos'!$AA$57="Catastrófico"),CONCATENATE("R8C",'Mapa de Riesgos'!$O$57),"")</f>
        <v/>
      </c>
      <c r="AL53" s="28" t="str">
        <f>IF(AND('Mapa de Riesgos'!$Y$58="Muy Baja",'Mapa de Riesgos'!$AA$58="Catastrófico"),CONCATENATE("R8C",'Mapa de Riesgos'!$O$58),"")</f>
        <v/>
      </c>
      <c r="AM53" s="29" t="str">
        <f>IF(AND('Mapa de Riesgos'!$Y$59="Muy Baja",'Mapa de Riesgos'!$AA$59="Catastrófico"),CONCATENATE("R8C",'Mapa de Riesgos'!$O$59),"")</f>
        <v/>
      </c>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c r="A54" s="55"/>
      <c r="B54" s="297"/>
      <c r="C54" s="297"/>
      <c r="D54" s="298"/>
      <c r="E54" s="396"/>
      <c r="F54" s="395"/>
      <c r="G54" s="395"/>
      <c r="H54" s="395"/>
      <c r="I54" s="411"/>
      <c r="J54" s="48" t="str">
        <f>IF(AND('Mapa de Riesgos'!$Y$60="Muy Baja",'Mapa de Riesgos'!$AA$60="Leve"),CONCATENATE("R9C",'Mapa de Riesgos'!$O$60),"")</f>
        <v/>
      </c>
      <c r="K54" s="49" t="str">
        <f>IF(AND('Mapa de Riesgos'!$Y$61="Muy Baja",'Mapa de Riesgos'!$AA$61="Leve"),CONCATENATE("R9C",'Mapa de Riesgos'!$O$61),"")</f>
        <v/>
      </c>
      <c r="L54" s="49" t="str">
        <f>IF(AND('Mapa de Riesgos'!$Y$62="Muy Baja",'Mapa de Riesgos'!$AA$62="Leve"),CONCATENATE("R9C",'Mapa de Riesgos'!$O$62),"")</f>
        <v/>
      </c>
      <c r="M54" s="49" t="str">
        <f>IF(AND('Mapa de Riesgos'!$Y$63="Muy Baja",'Mapa de Riesgos'!$AA$63="Leve"),CONCATENATE("R9C",'Mapa de Riesgos'!$O$63),"")</f>
        <v/>
      </c>
      <c r="N54" s="49" t="str">
        <f>IF(AND('Mapa de Riesgos'!$Y$64="Muy Baja",'Mapa de Riesgos'!$AA$64="Leve"),CONCATENATE("R9C",'Mapa de Riesgos'!$O$64),"")</f>
        <v/>
      </c>
      <c r="O54" s="50" t="str">
        <f>IF(AND('Mapa de Riesgos'!$Y$65="Muy Baja",'Mapa de Riesgos'!$AA$65="Leve"),CONCATENATE("R9C",'Mapa de Riesgos'!$O$65),"")</f>
        <v/>
      </c>
      <c r="P54" s="48" t="str">
        <f>IF(AND('Mapa de Riesgos'!$Y$60="Muy Baja",'Mapa de Riesgos'!$AA$60="Menor"),CONCATENATE("R9C",'Mapa de Riesgos'!$O$60),"")</f>
        <v/>
      </c>
      <c r="Q54" s="49" t="str">
        <f>IF(AND('Mapa de Riesgos'!$Y$61="Muy Baja",'Mapa de Riesgos'!$AA$61="Menor"),CONCATENATE("R9C",'Mapa de Riesgos'!$O$61),"")</f>
        <v/>
      </c>
      <c r="R54" s="49" t="str">
        <f>IF(AND('Mapa de Riesgos'!$Y$62="Muy Baja",'Mapa de Riesgos'!$AA$62="Menor"),CONCATENATE("R9C",'Mapa de Riesgos'!$O$62),"")</f>
        <v/>
      </c>
      <c r="S54" s="49" t="str">
        <f>IF(AND('Mapa de Riesgos'!$Y$63="Muy Baja",'Mapa de Riesgos'!$AA$63="Menor"),CONCATENATE("R9C",'Mapa de Riesgos'!$O$63),"")</f>
        <v/>
      </c>
      <c r="T54" s="49" t="str">
        <f>IF(AND('Mapa de Riesgos'!$Y$64="Muy Baja",'Mapa de Riesgos'!$AA$64="Menor"),CONCATENATE("R9C",'Mapa de Riesgos'!$O$64),"")</f>
        <v/>
      </c>
      <c r="U54" s="50" t="str">
        <f>IF(AND('Mapa de Riesgos'!$Y$65="Muy Baja",'Mapa de Riesgos'!$AA$65="Menor"),CONCATENATE("R9C",'Mapa de Riesgos'!$O$65),"")</f>
        <v/>
      </c>
      <c r="V54" s="39" t="str">
        <f>IF(AND('Mapa de Riesgos'!$Y$60="Muy Baja",'Mapa de Riesgos'!$AA$60="Moderado"),CONCATENATE("R9C",'Mapa de Riesgos'!$O$60),"")</f>
        <v/>
      </c>
      <c r="W54" s="40" t="str">
        <f>IF(AND('Mapa de Riesgos'!$Y$61="Muy Baja",'Mapa de Riesgos'!$AA$61="Moderado"),CONCATENATE("R9C",'Mapa de Riesgos'!$O$61),"")</f>
        <v/>
      </c>
      <c r="X54" s="40" t="str">
        <f>IF(AND('Mapa de Riesgos'!$Y$62="Muy Baja",'Mapa de Riesgos'!$AA$62="Moderado"),CONCATENATE("R9C",'Mapa de Riesgos'!$O$62),"")</f>
        <v/>
      </c>
      <c r="Y54" s="40" t="str">
        <f>IF(AND('Mapa de Riesgos'!$Y$63="Muy Baja",'Mapa de Riesgos'!$AA$63="Moderado"),CONCATENATE("R9C",'Mapa de Riesgos'!$O$63),"")</f>
        <v/>
      </c>
      <c r="Z54" s="40" t="str">
        <f>IF(AND('Mapa de Riesgos'!$Y$64="Muy Baja",'Mapa de Riesgos'!$AA$64="Moderado"),CONCATENATE("R9C",'Mapa de Riesgos'!$O$64),"")</f>
        <v/>
      </c>
      <c r="AA54" s="41" t="str">
        <f>IF(AND('Mapa de Riesgos'!$Y$65="Muy Baja",'Mapa de Riesgos'!$AA$65="Moderado"),CONCATENATE("R9C",'Mapa de Riesgos'!$O$65),"")</f>
        <v/>
      </c>
      <c r="AB54" s="24" t="str">
        <f>IF(AND('Mapa de Riesgos'!$Y$60="Muy Baja",'Mapa de Riesgos'!$AA$60="Mayor"),CONCATENATE("R9C",'Mapa de Riesgos'!$O$60),"")</f>
        <v/>
      </c>
      <c r="AC54" s="25" t="str">
        <f>IF(AND('Mapa de Riesgos'!$Y$61="Muy Baja",'Mapa de Riesgos'!$AA$61="Mayor"),CONCATENATE("R9C",'Mapa de Riesgos'!$O$61),"")</f>
        <v/>
      </c>
      <c r="AD54" s="25" t="str">
        <f>IF(AND('Mapa de Riesgos'!$Y$62="Muy Baja",'Mapa de Riesgos'!$AA$62="Mayor"),CONCATENATE("R9C",'Mapa de Riesgos'!$O$62),"")</f>
        <v/>
      </c>
      <c r="AE54" s="25" t="str">
        <f>IF(AND('Mapa de Riesgos'!$Y$63="Muy Baja",'Mapa de Riesgos'!$AA$63="Mayor"),CONCATENATE("R9C",'Mapa de Riesgos'!$O$63),"")</f>
        <v/>
      </c>
      <c r="AF54" s="25" t="str">
        <f>IF(AND('Mapa de Riesgos'!$Y$64="Muy Baja",'Mapa de Riesgos'!$AA$64="Mayor"),CONCATENATE("R9C",'Mapa de Riesgos'!$O$64),"")</f>
        <v/>
      </c>
      <c r="AG54" s="26" t="str">
        <f>IF(AND('Mapa de Riesgos'!$Y$65="Muy Baja",'Mapa de Riesgos'!$AA$65="Mayor"),CONCATENATE("R9C",'Mapa de Riesgos'!$O$65),"")</f>
        <v/>
      </c>
      <c r="AH54" s="27" t="str">
        <f>IF(AND('Mapa de Riesgos'!$Y$60="Muy Baja",'Mapa de Riesgos'!$AA$60="Catastrófico"),CONCATENATE("R9C",'Mapa de Riesgos'!$O$60),"")</f>
        <v/>
      </c>
      <c r="AI54" s="28" t="str">
        <f>IF(AND('Mapa de Riesgos'!$Y$61="Muy Baja",'Mapa de Riesgos'!$AA$61="Catastrófico"),CONCATENATE("R9C",'Mapa de Riesgos'!$O$61),"")</f>
        <v/>
      </c>
      <c r="AJ54" s="28" t="str">
        <f>IF(AND('Mapa de Riesgos'!$Y$62="Muy Baja",'Mapa de Riesgos'!$AA$62="Catastrófico"),CONCATENATE("R9C",'Mapa de Riesgos'!$O$62),"")</f>
        <v/>
      </c>
      <c r="AK54" s="28" t="str">
        <f>IF(AND('Mapa de Riesgos'!$Y$63="Muy Baja",'Mapa de Riesgos'!$AA$63="Catastrófico"),CONCATENATE("R9C",'Mapa de Riesgos'!$O$63),"")</f>
        <v/>
      </c>
      <c r="AL54" s="28" t="str">
        <f>IF(AND('Mapa de Riesgos'!$Y$64="Muy Baja",'Mapa de Riesgos'!$AA$64="Catastrófico"),CONCATENATE("R9C",'Mapa de Riesgos'!$O$64),"")</f>
        <v/>
      </c>
      <c r="AM54" s="29" t="str">
        <f>IF(AND('Mapa de Riesgos'!$Y$65="Muy Baja",'Mapa de Riesgos'!$AA$65="Catastrófico"),CONCATENATE("R9C",'Mapa de Riesgos'!$O$65),"")</f>
        <v/>
      </c>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ht="15.75" customHeight="1" thickBot="1">
      <c r="A55" s="55"/>
      <c r="B55" s="297"/>
      <c r="C55" s="297"/>
      <c r="D55" s="298"/>
      <c r="E55" s="397"/>
      <c r="F55" s="398"/>
      <c r="G55" s="398"/>
      <c r="H55" s="398"/>
      <c r="I55" s="412"/>
      <c r="J55" s="51" t="str">
        <f>IF(AND('Mapa de Riesgos'!$Y$66="Muy Baja",'Mapa de Riesgos'!$AA$66="Leve"),CONCATENATE("R10C",'Mapa de Riesgos'!$O$66),"")</f>
        <v/>
      </c>
      <c r="K55" s="52" t="str">
        <f>IF(AND('Mapa de Riesgos'!$Y$67="Muy Baja",'Mapa de Riesgos'!$AA$67="Leve"),CONCATENATE("R10C",'Mapa de Riesgos'!$O$67),"")</f>
        <v/>
      </c>
      <c r="L55" s="52" t="str">
        <f>IF(AND('Mapa de Riesgos'!$Y$68="Muy Baja",'Mapa de Riesgos'!$AA$68="Leve"),CONCATENATE("R10C",'Mapa de Riesgos'!$O$68),"")</f>
        <v/>
      </c>
      <c r="M55" s="52" t="str">
        <f>IF(AND('Mapa de Riesgos'!$Y$69="Muy Baja",'Mapa de Riesgos'!$AA$69="Leve"),CONCATENATE("R10C",'Mapa de Riesgos'!$O$69),"")</f>
        <v/>
      </c>
      <c r="N55" s="52" t="str">
        <f>IF(AND('Mapa de Riesgos'!$Y$70="Muy Baja",'Mapa de Riesgos'!$AA$70="Leve"),CONCATENATE("R10C",'Mapa de Riesgos'!$O$70),"")</f>
        <v/>
      </c>
      <c r="O55" s="53" t="str">
        <f>IF(AND('Mapa de Riesgos'!$Y$71="Muy Baja",'Mapa de Riesgos'!$AA$71="Leve"),CONCATENATE("R10C",'Mapa de Riesgos'!$O$71),"")</f>
        <v/>
      </c>
      <c r="P55" s="51" t="str">
        <f>IF(AND('Mapa de Riesgos'!$Y$66="Muy Baja",'Mapa de Riesgos'!$AA$66="Menor"),CONCATENATE("R10C",'Mapa de Riesgos'!$O$66),"")</f>
        <v/>
      </c>
      <c r="Q55" s="52" t="str">
        <f>IF(AND('Mapa de Riesgos'!$Y$67="Muy Baja",'Mapa de Riesgos'!$AA$67="Menor"),CONCATENATE("R10C",'Mapa de Riesgos'!$O$67),"")</f>
        <v/>
      </c>
      <c r="R55" s="52" t="str">
        <f>IF(AND('Mapa de Riesgos'!$Y$68="Muy Baja",'Mapa de Riesgos'!$AA$68="Menor"),CONCATENATE("R10C",'Mapa de Riesgos'!$O$68),"")</f>
        <v/>
      </c>
      <c r="S55" s="52" t="str">
        <f>IF(AND('Mapa de Riesgos'!$Y$69="Muy Baja",'Mapa de Riesgos'!$AA$69="Menor"),CONCATENATE("R10C",'Mapa de Riesgos'!$O$69),"")</f>
        <v/>
      </c>
      <c r="T55" s="52" t="str">
        <f>IF(AND('Mapa de Riesgos'!$Y$70="Muy Baja",'Mapa de Riesgos'!$AA$70="Menor"),CONCATENATE("R10C",'Mapa de Riesgos'!$O$70),"")</f>
        <v/>
      </c>
      <c r="U55" s="53" t="str">
        <f>IF(AND('Mapa de Riesgos'!$Y$71="Muy Baja",'Mapa de Riesgos'!$AA$71="Menor"),CONCATENATE("R10C",'Mapa de Riesgos'!$O$71),"")</f>
        <v/>
      </c>
      <c r="V55" s="42" t="str">
        <f>IF(AND('Mapa de Riesgos'!$Y$66="Muy Baja",'Mapa de Riesgos'!$AA$66="Moderado"),CONCATENATE("R10C",'Mapa de Riesgos'!$O$66),"")</f>
        <v/>
      </c>
      <c r="W55" s="43" t="str">
        <f>IF(AND('Mapa de Riesgos'!$Y$67="Muy Baja",'Mapa de Riesgos'!$AA$67="Moderado"),CONCATENATE("R10C",'Mapa de Riesgos'!$O$67),"")</f>
        <v/>
      </c>
      <c r="X55" s="43" t="str">
        <f>IF(AND('Mapa de Riesgos'!$Y$68="Muy Baja",'Mapa de Riesgos'!$AA$68="Moderado"),CONCATENATE("R10C",'Mapa de Riesgos'!$O$68),"")</f>
        <v/>
      </c>
      <c r="Y55" s="43" t="str">
        <f>IF(AND('Mapa de Riesgos'!$Y$69="Muy Baja",'Mapa de Riesgos'!$AA$69="Moderado"),CONCATENATE("R10C",'Mapa de Riesgos'!$O$69),"")</f>
        <v/>
      </c>
      <c r="Z55" s="43" t="str">
        <f>IF(AND('Mapa de Riesgos'!$Y$70="Muy Baja",'Mapa de Riesgos'!$AA$70="Moderado"),CONCATENATE("R10C",'Mapa de Riesgos'!$O$70),"")</f>
        <v/>
      </c>
      <c r="AA55" s="44" t="str">
        <f>IF(AND('Mapa de Riesgos'!$Y$71="Muy Baja",'Mapa de Riesgos'!$AA$71="Moderado"),CONCATENATE("R10C",'Mapa de Riesgos'!$O$71),"")</f>
        <v/>
      </c>
      <c r="AB55" s="30" t="str">
        <f>IF(AND('Mapa de Riesgos'!$Y$66="Muy Baja",'Mapa de Riesgos'!$AA$66="Mayor"),CONCATENATE("R10C",'Mapa de Riesgos'!$O$66),"")</f>
        <v/>
      </c>
      <c r="AC55" s="31" t="str">
        <f>IF(AND('Mapa de Riesgos'!$Y$67="Muy Baja",'Mapa de Riesgos'!$AA$67="Mayor"),CONCATENATE("R10C",'Mapa de Riesgos'!$O$67),"")</f>
        <v/>
      </c>
      <c r="AD55" s="31" t="str">
        <f>IF(AND('Mapa de Riesgos'!$Y$68="Muy Baja",'Mapa de Riesgos'!$AA$68="Mayor"),CONCATENATE("R10C",'Mapa de Riesgos'!$O$68),"")</f>
        <v/>
      </c>
      <c r="AE55" s="31" t="str">
        <f>IF(AND('Mapa de Riesgos'!$Y$69="Muy Baja",'Mapa de Riesgos'!$AA$69="Mayor"),CONCATENATE("R10C",'Mapa de Riesgos'!$O$69),"")</f>
        <v/>
      </c>
      <c r="AF55" s="31" t="str">
        <f>IF(AND('Mapa de Riesgos'!$Y$70="Muy Baja",'Mapa de Riesgos'!$AA$70="Mayor"),CONCATENATE("R10C",'Mapa de Riesgos'!$O$70),"")</f>
        <v/>
      </c>
      <c r="AG55" s="32" t="str">
        <f>IF(AND('Mapa de Riesgos'!$Y$71="Muy Baja",'Mapa de Riesgos'!$AA$71="Mayor"),CONCATENATE("R10C",'Mapa de Riesgos'!$O$71),"")</f>
        <v/>
      </c>
      <c r="AH55" s="33" t="str">
        <f>IF(AND('Mapa de Riesgos'!$Y$66="Muy Baja",'Mapa de Riesgos'!$AA$66="Catastrófico"),CONCATENATE("R10C",'Mapa de Riesgos'!$O$66),"")</f>
        <v/>
      </c>
      <c r="AI55" s="34" t="str">
        <f>IF(AND('Mapa de Riesgos'!$Y$67="Muy Baja",'Mapa de Riesgos'!$AA$67="Catastrófico"),CONCATENATE("R10C",'Mapa de Riesgos'!$O$67),"")</f>
        <v/>
      </c>
      <c r="AJ55" s="34" t="str">
        <f>IF(AND('Mapa de Riesgos'!$Y$68="Muy Baja",'Mapa de Riesgos'!$AA$68="Catastrófico"),CONCATENATE("R10C",'Mapa de Riesgos'!$O$68),"")</f>
        <v/>
      </c>
      <c r="AK55" s="34" t="str">
        <f>IF(AND('Mapa de Riesgos'!$Y$69="Muy Baja",'Mapa de Riesgos'!$AA$69="Catastrófico"),CONCATENATE("R10C",'Mapa de Riesgos'!$O$69),"")</f>
        <v/>
      </c>
      <c r="AL55" s="34" t="str">
        <f>IF(AND('Mapa de Riesgos'!$Y$70="Muy Baja",'Mapa de Riesgos'!$AA$70="Catastrófico"),CONCATENATE("R10C",'Mapa de Riesgos'!$O$70),"")</f>
        <v/>
      </c>
      <c r="AM55" s="35" t="str">
        <f>IF(AND('Mapa de Riesgos'!$Y$71="Muy Baja",'Mapa de Riesgos'!$AA$71="Catastrófico"),CONCATENATE("R10C",'Mapa de Riesgos'!$O$71),"")</f>
        <v/>
      </c>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c r="A56" s="55"/>
      <c r="B56" s="55"/>
      <c r="C56" s="55"/>
      <c r="D56" s="55"/>
      <c r="E56" s="55"/>
      <c r="F56" s="55"/>
      <c r="G56" s="55"/>
      <c r="H56" s="55"/>
      <c r="I56" s="55"/>
      <c r="J56" s="392" t="s">
        <v>134</v>
      </c>
      <c r="K56" s="393"/>
      <c r="L56" s="393"/>
      <c r="M56" s="393"/>
      <c r="N56" s="393"/>
      <c r="O56" s="410"/>
      <c r="P56" s="392" t="s">
        <v>135</v>
      </c>
      <c r="Q56" s="393"/>
      <c r="R56" s="393"/>
      <c r="S56" s="393"/>
      <c r="T56" s="393"/>
      <c r="U56" s="410"/>
      <c r="V56" s="392" t="s">
        <v>136</v>
      </c>
      <c r="W56" s="393"/>
      <c r="X56" s="393"/>
      <c r="Y56" s="393"/>
      <c r="Z56" s="393"/>
      <c r="AA56" s="410"/>
      <c r="AB56" s="392" t="s">
        <v>137</v>
      </c>
      <c r="AC56" s="431"/>
      <c r="AD56" s="393"/>
      <c r="AE56" s="393"/>
      <c r="AF56" s="393"/>
      <c r="AG56" s="410"/>
      <c r="AH56" s="392" t="s">
        <v>138</v>
      </c>
      <c r="AI56" s="393"/>
      <c r="AJ56" s="393"/>
      <c r="AK56" s="393"/>
      <c r="AL56" s="393"/>
      <c r="AM56" s="410"/>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c r="A57" s="55"/>
      <c r="B57" s="55"/>
      <c r="C57" s="55"/>
      <c r="D57" s="55"/>
      <c r="E57" s="55"/>
      <c r="F57" s="55"/>
      <c r="G57" s="55"/>
      <c r="H57" s="55"/>
      <c r="I57" s="55"/>
      <c r="J57" s="396"/>
      <c r="K57" s="395"/>
      <c r="L57" s="395"/>
      <c r="M57" s="395"/>
      <c r="N57" s="395"/>
      <c r="O57" s="411"/>
      <c r="P57" s="396"/>
      <c r="Q57" s="395"/>
      <c r="R57" s="395"/>
      <c r="S57" s="395"/>
      <c r="T57" s="395"/>
      <c r="U57" s="411"/>
      <c r="V57" s="396"/>
      <c r="W57" s="395"/>
      <c r="X57" s="395"/>
      <c r="Y57" s="395"/>
      <c r="Z57" s="395"/>
      <c r="AA57" s="411"/>
      <c r="AB57" s="396"/>
      <c r="AC57" s="395"/>
      <c r="AD57" s="395"/>
      <c r="AE57" s="395"/>
      <c r="AF57" s="395"/>
      <c r="AG57" s="411"/>
      <c r="AH57" s="396"/>
      <c r="AI57" s="395"/>
      <c r="AJ57" s="395"/>
      <c r="AK57" s="395"/>
      <c r="AL57" s="395"/>
      <c r="AM57" s="411"/>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c r="A58" s="55"/>
      <c r="B58" s="55"/>
      <c r="C58" s="55"/>
      <c r="D58" s="55"/>
      <c r="E58" s="55"/>
      <c r="F58" s="55"/>
      <c r="G58" s="55"/>
      <c r="H58" s="55"/>
      <c r="I58" s="55"/>
      <c r="J58" s="396"/>
      <c r="K58" s="395"/>
      <c r="L58" s="395"/>
      <c r="M58" s="395"/>
      <c r="N58" s="395"/>
      <c r="O58" s="411"/>
      <c r="P58" s="396"/>
      <c r="Q58" s="395"/>
      <c r="R58" s="395"/>
      <c r="S58" s="395"/>
      <c r="T58" s="395"/>
      <c r="U58" s="411"/>
      <c r="V58" s="396"/>
      <c r="W58" s="395"/>
      <c r="X58" s="395"/>
      <c r="Y58" s="395"/>
      <c r="Z58" s="395"/>
      <c r="AA58" s="411"/>
      <c r="AB58" s="396"/>
      <c r="AC58" s="395"/>
      <c r="AD58" s="395"/>
      <c r="AE58" s="395"/>
      <c r="AF58" s="395"/>
      <c r="AG58" s="411"/>
      <c r="AH58" s="396"/>
      <c r="AI58" s="395"/>
      <c r="AJ58" s="395"/>
      <c r="AK58" s="395"/>
      <c r="AL58" s="395"/>
      <c r="AM58" s="411"/>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c r="A59" s="55"/>
      <c r="B59" s="55"/>
      <c r="C59" s="55"/>
      <c r="D59" s="55"/>
      <c r="E59" s="55"/>
      <c r="F59" s="55"/>
      <c r="G59" s="55"/>
      <c r="H59" s="55"/>
      <c r="I59" s="55"/>
      <c r="J59" s="396"/>
      <c r="K59" s="395"/>
      <c r="L59" s="395"/>
      <c r="M59" s="395"/>
      <c r="N59" s="395"/>
      <c r="O59" s="411"/>
      <c r="P59" s="396"/>
      <c r="Q59" s="395"/>
      <c r="R59" s="395"/>
      <c r="S59" s="395"/>
      <c r="T59" s="395"/>
      <c r="U59" s="411"/>
      <c r="V59" s="396"/>
      <c r="W59" s="395"/>
      <c r="X59" s="395"/>
      <c r="Y59" s="395"/>
      <c r="Z59" s="395"/>
      <c r="AA59" s="411"/>
      <c r="AB59" s="396"/>
      <c r="AC59" s="395"/>
      <c r="AD59" s="395"/>
      <c r="AE59" s="395"/>
      <c r="AF59" s="395"/>
      <c r="AG59" s="411"/>
      <c r="AH59" s="396"/>
      <c r="AI59" s="395"/>
      <c r="AJ59" s="395"/>
      <c r="AK59" s="395"/>
      <c r="AL59" s="395"/>
      <c r="AM59" s="411"/>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c r="A60" s="55"/>
      <c r="B60" s="55"/>
      <c r="C60" s="55"/>
      <c r="D60" s="55"/>
      <c r="E60" s="55"/>
      <c r="F60" s="55"/>
      <c r="G60" s="55"/>
      <c r="H60" s="55"/>
      <c r="I60" s="55"/>
      <c r="J60" s="396"/>
      <c r="K60" s="395"/>
      <c r="L60" s="395"/>
      <c r="M60" s="395"/>
      <c r="N60" s="395"/>
      <c r="O60" s="411"/>
      <c r="P60" s="396"/>
      <c r="Q60" s="395"/>
      <c r="R60" s="395"/>
      <c r="S60" s="395"/>
      <c r="T60" s="395"/>
      <c r="U60" s="411"/>
      <c r="V60" s="396"/>
      <c r="W60" s="395"/>
      <c r="X60" s="395"/>
      <c r="Y60" s="395"/>
      <c r="Z60" s="395"/>
      <c r="AA60" s="411"/>
      <c r="AB60" s="396"/>
      <c r="AC60" s="395"/>
      <c r="AD60" s="395"/>
      <c r="AE60" s="395"/>
      <c r="AF60" s="395"/>
      <c r="AG60" s="411"/>
      <c r="AH60" s="396"/>
      <c r="AI60" s="395"/>
      <c r="AJ60" s="395"/>
      <c r="AK60" s="395"/>
      <c r="AL60" s="395"/>
      <c r="AM60" s="411"/>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ht="15.75" thickBot="1">
      <c r="A61" s="55"/>
      <c r="B61" s="55"/>
      <c r="C61" s="55"/>
      <c r="D61" s="55"/>
      <c r="E61" s="55"/>
      <c r="F61" s="55"/>
      <c r="G61" s="55"/>
      <c r="H61" s="55"/>
      <c r="I61" s="55"/>
      <c r="J61" s="397"/>
      <c r="K61" s="398"/>
      <c r="L61" s="398"/>
      <c r="M61" s="398"/>
      <c r="N61" s="398"/>
      <c r="O61" s="412"/>
      <c r="P61" s="397"/>
      <c r="Q61" s="398"/>
      <c r="R61" s="398"/>
      <c r="S61" s="398"/>
      <c r="T61" s="398"/>
      <c r="U61" s="412"/>
      <c r="V61" s="397"/>
      <c r="W61" s="398"/>
      <c r="X61" s="398"/>
      <c r="Y61" s="398"/>
      <c r="Z61" s="398"/>
      <c r="AA61" s="412"/>
      <c r="AB61" s="397"/>
      <c r="AC61" s="398"/>
      <c r="AD61" s="398"/>
      <c r="AE61" s="398"/>
      <c r="AF61" s="398"/>
      <c r="AG61" s="412"/>
      <c r="AH61" s="397"/>
      <c r="AI61" s="398"/>
      <c r="AJ61" s="398"/>
      <c r="AK61" s="398"/>
      <c r="AL61" s="398"/>
      <c r="AM61" s="412"/>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row>
    <row r="63" spans="1:80" ht="15" customHeight="1">
      <c r="A63" s="5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5"/>
      <c r="AV63" s="55"/>
      <c r="AW63" s="55"/>
      <c r="AX63" s="55"/>
      <c r="AY63" s="55"/>
      <c r="AZ63" s="55"/>
      <c r="BA63" s="55"/>
      <c r="BB63" s="55"/>
      <c r="BC63" s="55"/>
      <c r="BD63" s="55"/>
      <c r="BE63" s="55"/>
      <c r="BF63" s="55"/>
      <c r="BG63" s="55"/>
      <c r="BH63" s="55"/>
    </row>
    <row r="64" spans="1:80" ht="15" customHeight="1">
      <c r="A64" s="5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5"/>
      <c r="AV64" s="55"/>
      <c r="AW64" s="55"/>
      <c r="AX64" s="55"/>
      <c r="AY64" s="55"/>
      <c r="AZ64" s="55"/>
      <c r="BA64" s="55"/>
      <c r="BB64" s="55"/>
      <c r="BC64" s="55"/>
      <c r="BD64" s="55"/>
      <c r="BE64" s="55"/>
      <c r="BF64" s="55"/>
      <c r="BG64" s="55"/>
      <c r="BH64" s="55"/>
    </row>
    <row r="65" spans="1:60">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row>
    <row r="66" spans="1:60">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row>
    <row r="67" spans="1:60">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row>
    <row r="68" spans="1:60">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row>
    <row r="69" spans="1:60">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row>
    <row r="70" spans="1:60">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row>
    <row r="71" spans="1:60">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row>
    <row r="72" spans="1:60">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row>
    <row r="73" spans="1:60">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row>
    <row r="74" spans="1:60">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row>
    <row r="75" spans="1:60">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row>
    <row r="76" spans="1:60">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1:60">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row>
    <row r="78" spans="1:60">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row>
    <row r="79" spans="1:60">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row>
    <row r="80" spans="1:60">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row>
    <row r="81" spans="1:60">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row>
    <row r="82" spans="1:60">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row>
    <row r="83" spans="1:60">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row>
    <row r="84" spans="1:60">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row>
    <row r="85" spans="1:60">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row>
    <row r="86" spans="1:60">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row>
    <row r="87" spans="1:60">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row>
    <row r="88" spans="1:60">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row>
    <row r="89" spans="1:60">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row>
    <row r="90" spans="1:60">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row>
    <row r="91" spans="1:60">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row>
    <row r="92" spans="1:60">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row>
    <row r="93" spans="1:60">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row>
    <row r="94" spans="1:60">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row>
    <row r="95" spans="1:60">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row>
    <row r="96" spans="1:60">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row>
    <row r="97" spans="1:60">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row>
    <row r="98" spans="1:60">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row>
    <row r="99" spans="1:60">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row>
    <row r="100" spans="1:60">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row>
    <row r="101" spans="1:60">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row>
    <row r="102" spans="1:60">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row>
    <row r="103" spans="1:60">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row>
    <row r="104" spans="1:60">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row>
    <row r="105" spans="1:60">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row>
    <row r="106" spans="1:60">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row>
    <row r="107" spans="1:60">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row>
    <row r="108" spans="1:60">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row>
    <row r="109" spans="1:60">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row>
    <row r="110" spans="1:60">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row>
    <row r="111" spans="1:60">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row>
    <row r="112" spans="1:60">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row>
    <row r="113" spans="1:60">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row>
    <row r="114" spans="1:60">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row>
    <row r="115" spans="1:60">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row>
    <row r="116" spans="1:60">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row>
    <row r="117" spans="1:60">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row>
    <row r="118" spans="1:60">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row>
    <row r="119" spans="1:60">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row>
    <row r="120" spans="1:60">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row>
    <row r="121" spans="1:60">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row>
    <row r="122" spans="1:60">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row>
    <row r="123" spans="1:60">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row>
    <row r="124" spans="1:60">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row>
    <row r="125" spans="1:60">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row>
    <row r="126" spans="1:60">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row>
    <row r="127" spans="1:60">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row>
    <row r="128" spans="1:60">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row>
    <row r="129" spans="1:60">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row>
    <row r="130" spans="1:60">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row>
    <row r="131" spans="1:60">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row>
    <row r="132" spans="1:60">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row>
    <row r="133" spans="1:60">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row>
    <row r="134" spans="1:60">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row>
    <row r="135" spans="1:60">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row>
    <row r="136" spans="1:60">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row>
    <row r="137" spans="1:60">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row>
    <row r="138" spans="1:60">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row>
    <row r="139" spans="1:60">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row>
    <row r="140" spans="1:60">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row>
    <row r="141" spans="1:60">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row>
    <row r="142" spans="1:60">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row>
    <row r="143" spans="1:60">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row>
    <row r="144" spans="1:60">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row>
    <row r="145" spans="1:60">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row>
    <row r="146" spans="1:60">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row>
    <row r="147" spans="1:60">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row>
    <row r="148" spans="1:60">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row>
    <row r="149" spans="1:60">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row>
    <row r="150" spans="1:60">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row>
    <row r="151" spans="1:60">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row>
    <row r="152" spans="1:60">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row>
    <row r="153" spans="1:60">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row>
    <row r="154" spans="1:60">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row>
    <row r="155" spans="1:60">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row>
    <row r="156" spans="1:60">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row>
    <row r="157" spans="1:60">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row>
    <row r="158" spans="1:60">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row>
    <row r="159" spans="1:60">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row>
    <row r="160" spans="1:60">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row>
    <row r="161" spans="1:60">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row>
    <row r="162" spans="1:60">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row>
    <row r="163" spans="1:60">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row>
    <row r="164" spans="1:60">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row>
    <row r="165" spans="1:60">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row>
    <row r="166" spans="1:60">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row>
    <row r="167" spans="1:60">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row>
    <row r="168" spans="1:60">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row>
    <row r="169" spans="1:60">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row>
    <row r="170" spans="1:60">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row>
    <row r="171" spans="1:60">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row>
    <row r="172" spans="1:60">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row>
    <row r="173" spans="1:60">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row>
    <row r="174" spans="1:60">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row>
    <row r="175" spans="1:60">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row>
    <row r="176" spans="1:60">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row>
    <row r="177" spans="1:60">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row>
    <row r="178" spans="1:60">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row>
    <row r="179" spans="1:60">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row>
    <row r="180" spans="1:60">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row>
    <row r="181" spans="1:60">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row>
    <row r="182" spans="1:60">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row>
    <row r="183" spans="1:60">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row>
    <row r="184" spans="1:60">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row>
    <row r="185" spans="1:60">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row>
    <row r="186" spans="1:60">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row>
    <row r="187" spans="1:60">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row>
    <row r="188" spans="1:60">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row>
    <row r="189" spans="1:60">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row>
    <row r="190" spans="1:60">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row>
    <row r="191" spans="1:60">
      <c r="A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row>
    <row r="192" spans="1:60">
      <c r="A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row>
    <row r="193" spans="1:60">
      <c r="A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row>
    <row r="194" spans="1:60">
      <c r="A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row>
    <row r="195" spans="1:60">
      <c r="A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row>
    <row r="196" spans="1:60">
      <c r="A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row>
    <row r="197" spans="1:60">
      <c r="A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row>
    <row r="198" spans="1:60">
      <c r="A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row>
    <row r="199" spans="1:60">
      <c r="A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row>
    <row r="200" spans="1:60">
      <c r="A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row>
    <row r="201" spans="1:60">
      <c r="A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row>
    <row r="202" spans="1:60">
      <c r="A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row>
    <row r="203" spans="1:60">
      <c r="A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row>
    <row r="204" spans="1:60">
      <c r="A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row>
    <row r="205" spans="1:60">
      <c r="A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row>
    <row r="206" spans="1:60">
      <c r="A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row>
    <row r="207" spans="1:60">
      <c r="A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row>
    <row r="208" spans="1:60">
      <c r="A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row>
    <row r="209" spans="1:60">
      <c r="A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row>
    <row r="210" spans="1:60">
      <c r="A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row>
    <row r="211" spans="1:60">
      <c r="A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row>
    <row r="212" spans="1:60">
      <c r="A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row>
    <row r="213" spans="1:60">
      <c r="A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row>
    <row r="214" spans="1:60">
      <c r="A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row>
    <row r="215" spans="1:60">
      <c r="A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row>
    <row r="216" spans="1:60">
      <c r="A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row>
    <row r="217" spans="1:60">
      <c r="A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row>
    <row r="218" spans="1:60">
      <c r="A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row>
    <row r="219" spans="1:60">
      <c r="A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row>
    <row r="220" spans="1:60">
      <c r="A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row>
    <row r="221" spans="1:60">
      <c r="A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row>
    <row r="222" spans="1:60">
      <c r="A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row>
    <row r="223" spans="1:60">
      <c r="A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row>
    <row r="224" spans="1:60">
      <c r="A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row>
    <row r="225" spans="1:60">
      <c r="A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row>
    <row r="226" spans="1:60">
      <c r="A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row>
    <row r="227" spans="1:60">
      <c r="A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row>
    <row r="228" spans="1:60">
      <c r="A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row>
    <row r="229" spans="1:60">
      <c r="A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row>
    <row r="230" spans="1:60">
      <c r="A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row>
    <row r="231" spans="1:60">
      <c r="A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row>
    <row r="232" spans="1:60">
      <c r="A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row>
    <row r="233" spans="1:60">
      <c r="A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row>
    <row r="234" spans="1:60">
      <c r="A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row>
    <row r="235" spans="1:60">
      <c r="A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row>
    <row r="236" spans="1:60">
      <c r="A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row>
    <row r="237" spans="1:60">
      <c r="A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row>
    <row r="238" spans="1:60">
      <c r="A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row>
    <row r="239" spans="1:60">
      <c r="A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row>
    <row r="240" spans="1:60">
      <c r="A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row>
    <row r="241" spans="1:60">
      <c r="A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row>
    <row r="242" spans="1:60">
      <c r="A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row>
    <row r="243" spans="1:60">
      <c r="A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row>
    <row r="244" spans="1:60">
      <c r="A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row>
    <row r="245" spans="1:60">
      <c r="A245" s="55"/>
    </row>
    <row r="246" spans="1:60">
      <c r="A246" s="55"/>
    </row>
    <row r="247" spans="1:60">
      <c r="A247" s="55"/>
    </row>
    <row r="248" spans="1:60">
      <c r="A248" s="55"/>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I18" sqref="I18"/>
    </sheetView>
  </sheetViews>
  <sheetFormatPr defaultColWidth="11.5703125" defaultRowHeight="14.25"/>
  <cols>
    <col min="1" max="1" width="11.5703125" style="129"/>
    <col min="2" max="2" width="24.140625" style="129" customWidth="1"/>
    <col min="3" max="3" width="70.140625" style="129" customWidth="1"/>
    <col min="4" max="4" width="42.42578125" style="129" customWidth="1"/>
    <col min="5" max="16384" width="11.5703125" style="129"/>
  </cols>
  <sheetData>
    <row r="1" spans="1:37" ht="15">
      <c r="B1" s="433"/>
      <c r="C1" s="436" t="s">
        <v>0</v>
      </c>
      <c r="D1" s="119" t="s">
        <v>1</v>
      </c>
    </row>
    <row r="2" spans="1:37" ht="15">
      <c r="B2" s="434"/>
      <c r="C2" s="437"/>
      <c r="D2" s="119" t="s">
        <v>2</v>
      </c>
    </row>
    <row r="3" spans="1:37" ht="15">
      <c r="B3" s="434"/>
      <c r="C3" s="437"/>
      <c r="D3" s="119" t="s">
        <v>140</v>
      </c>
    </row>
    <row r="4" spans="1:37" ht="15">
      <c r="B4" s="435"/>
      <c r="C4" s="438"/>
      <c r="D4" s="119" t="s">
        <v>141</v>
      </c>
    </row>
    <row r="5" spans="1:37" ht="23.25">
      <c r="A5" s="130"/>
      <c r="B5" s="432" t="s">
        <v>142</v>
      </c>
      <c r="C5" s="432"/>
      <c r="D5" s="432"/>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row>
    <row r="6" spans="1:37">
      <c r="A6" s="130"/>
      <c r="B6" s="131"/>
      <c r="C6" s="131"/>
      <c r="D6" s="131"/>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row>
    <row r="7" spans="1:37" ht="18">
      <c r="A7" s="130"/>
      <c r="B7" s="149"/>
      <c r="C7" s="150" t="s">
        <v>143</v>
      </c>
      <c r="D7" s="150" t="s">
        <v>124</v>
      </c>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row>
    <row r="8" spans="1:37" ht="36">
      <c r="A8" s="130"/>
      <c r="B8" s="151" t="s">
        <v>144</v>
      </c>
      <c r="C8" s="152" t="s">
        <v>145</v>
      </c>
      <c r="D8" s="153">
        <v>0.2</v>
      </c>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row>
    <row r="9" spans="1:37" ht="36">
      <c r="A9" s="130"/>
      <c r="B9" s="154" t="s">
        <v>146</v>
      </c>
      <c r="C9" s="152" t="s">
        <v>147</v>
      </c>
      <c r="D9" s="153">
        <v>0.4</v>
      </c>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row>
    <row r="10" spans="1:37" ht="36">
      <c r="A10" s="130"/>
      <c r="B10" s="155" t="s">
        <v>148</v>
      </c>
      <c r="C10" s="152" t="s">
        <v>149</v>
      </c>
      <c r="D10" s="153">
        <v>0.6</v>
      </c>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row>
    <row r="11" spans="1:37" ht="36">
      <c r="A11" s="130"/>
      <c r="B11" s="156" t="s">
        <v>150</v>
      </c>
      <c r="C11" s="152" t="s">
        <v>151</v>
      </c>
      <c r="D11" s="153">
        <v>0.8</v>
      </c>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row>
    <row r="12" spans="1:37" ht="36">
      <c r="A12" s="130"/>
      <c r="B12" s="157" t="s">
        <v>152</v>
      </c>
      <c r="C12" s="152" t="s">
        <v>153</v>
      </c>
      <c r="D12" s="153">
        <v>1</v>
      </c>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row>
    <row r="13" spans="1:37">
      <c r="A13" s="130"/>
      <c r="B13" s="140"/>
      <c r="C13" s="140"/>
      <c r="D13" s="14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row>
    <row r="14" spans="1:37" ht="15">
      <c r="A14" s="130"/>
      <c r="B14" s="148"/>
      <c r="C14" s="140"/>
      <c r="D14" s="14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row>
    <row r="15" spans="1:37">
      <c r="A15" s="130"/>
      <c r="B15" s="140"/>
      <c r="C15" s="140"/>
      <c r="D15" s="14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row>
    <row r="16" spans="1:37">
      <c r="A16" s="130"/>
      <c r="B16" s="140"/>
      <c r="C16" s="140"/>
      <c r="D16" s="14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row>
    <row r="17" spans="1:37">
      <c r="A17" s="130"/>
      <c r="B17" s="140"/>
      <c r="C17" s="140"/>
      <c r="D17" s="14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row>
    <row r="18" spans="1:37">
      <c r="A18" s="130"/>
      <c r="B18" s="140"/>
      <c r="C18" s="140"/>
      <c r="D18" s="14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row>
    <row r="19" spans="1:37">
      <c r="A19" s="130"/>
      <c r="B19" s="140"/>
      <c r="C19" s="140"/>
      <c r="D19" s="14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row>
    <row r="20" spans="1:37">
      <c r="A20" s="130"/>
      <c r="B20" s="140"/>
      <c r="C20" s="140"/>
      <c r="D20" s="14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row>
    <row r="21" spans="1:37">
      <c r="A21" s="130"/>
      <c r="B21" s="140"/>
      <c r="C21" s="140"/>
      <c r="D21" s="14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row>
    <row r="22" spans="1:37">
      <c r="A22" s="130"/>
      <c r="B22" s="140"/>
      <c r="C22" s="140"/>
      <c r="D22" s="14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row>
    <row r="23" spans="1:37">
      <c r="A23" s="130"/>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row>
    <row r="24" spans="1:37">
      <c r="A24" s="130"/>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row>
    <row r="25" spans="1:37">
      <c r="A25" s="130"/>
      <c r="B25" s="130"/>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row>
    <row r="26" spans="1:37">
      <c r="A26" s="130"/>
      <c r="B26" s="130"/>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row>
    <row r="27" spans="1:37">
      <c r="A27" s="130"/>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row>
    <row r="28" spans="1:37">
      <c r="A28" s="130"/>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row>
    <row r="29" spans="1:37">
      <c r="A29" s="130"/>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row>
    <row r="30" spans="1:37">
      <c r="A30" s="130"/>
      <c r="B30" s="130"/>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row>
    <row r="31" spans="1:37">
      <c r="A31" s="130"/>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row>
    <row r="32" spans="1:37">
      <c r="A32" s="130"/>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row>
    <row r="33" spans="1:37">
      <c r="A33" s="130"/>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row>
    <row r="34" spans="1:37">
      <c r="A34" s="130"/>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row>
    <row r="35" spans="1:37">
      <c r="A35" s="130"/>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row>
    <row r="36" spans="1:37">
      <c r="A36" s="130"/>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row>
    <row r="37" spans="1:37">
      <c r="A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row>
    <row r="38" spans="1:37">
      <c r="A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row>
    <row r="39" spans="1:37">
      <c r="A39" s="130"/>
    </row>
    <row r="40" spans="1:37">
      <c r="A40" s="130"/>
    </row>
    <row r="41" spans="1:37">
      <c r="A41" s="130"/>
    </row>
    <row r="42" spans="1:37">
      <c r="A42" s="130"/>
    </row>
    <row r="43" spans="1:37">
      <c r="A43" s="130"/>
    </row>
    <row r="44" spans="1:37">
      <c r="A44" s="130"/>
    </row>
    <row r="45" spans="1:37">
      <c r="A45" s="130"/>
    </row>
    <row r="46" spans="1:37">
      <c r="A46" s="130"/>
    </row>
    <row r="47" spans="1:37">
      <c r="A47" s="130"/>
    </row>
    <row r="48" spans="1:37">
      <c r="A48" s="130"/>
    </row>
    <row r="49" spans="1:1">
      <c r="A49" s="130"/>
    </row>
    <row r="50" spans="1:1">
      <c r="A50" s="130"/>
    </row>
    <row r="51" spans="1:1">
      <c r="A51" s="130"/>
    </row>
    <row r="52" spans="1:1">
      <c r="A52" s="130"/>
    </row>
    <row r="53" spans="1:1">
      <c r="A53" s="130"/>
    </row>
    <row r="54" spans="1:1">
      <c r="A54" s="130"/>
    </row>
    <row r="55" spans="1:1">
      <c r="A55" s="130"/>
    </row>
    <row r="56" spans="1:1">
      <c r="A56" s="130"/>
    </row>
    <row r="57" spans="1:1">
      <c r="A57" s="130"/>
    </row>
    <row r="58" spans="1:1">
      <c r="A58" s="130"/>
    </row>
    <row r="59" spans="1:1">
      <c r="A59" s="130"/>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topLeftCell="A13" zoomScale="55" zoomScaleNormal="55" workbookViewId="0">
      <selection activeCell="F7" sqref="F7"/>
    </sheetView>
  </sheetViews>
  <sheetFormatPr defaultColWidth="11.5703125" defaultRowHeight="14.25"/>
  <cols>
    <col min="1" max="1" width="11.5703125" style="129"/>
    <col min="2" max="2" width="40.42578125" style="129" customWidth="1"/>
    <col min="3" max="3" width="27.85546875" style="129" customWidth="1"/>
    <col min="4" max="4" width="43.7109375" style="129" customWidth="1"/>
    <col min="5" max="5" width="55.5703125" style="129" customWidth="1"/>
    <col min="6" max="6" width="144.7109375" style="129" bestFit="1" customWidth="1"/>
    <col min="7" max="16384" width="11.5703125" style="129"/>
  </cols>
  <sheetData>
    <row r="1" spans="1:22" ht="26.25" customHeight="1">
      <c r="B1" s="446"/>
      <c r="C1" s="447" t="s">
        <v>0</v>
      </c>
      <c r="D1" s="448"/>
      <c r="E1" s="119" t="s">
        <v>1</v>
      </c>
    </row>
    <row r="2" spans="1:22" ht="26.25" customHeight="1">
      <c r="B2" s="446"/>
      <c r="C2" s="449"/>
      <c r="D2" s="450"/>
      <c r="E2" s="119" t="s">
        <v>2</v>
      </c>
    </row>
    <row r="3" spans="1:22" ht="26.25" customHeight="1">
      <c r="B3" s="446"/>
      <c r="C3" s="449"/>
      <c r="D3" s="450"/>
      <c r="E3" s="119" t="s">
        <v>140</v>
      </c>
    </row>
    <row r="4" spans="1:22" ht="28.5" customHeight="1">
      <c r="B4" s="446"/>
      <c r="C4" s="451"/>
      <c r="D4" s="452"/>
      <c r="E4" s="119" t="s">
        <v>154</v>
      </c>
    </row>
    <row r="5" spans="1:22" ht="33.75">
      <c r="A5" s="130"/>
      <c r="B5" s="445" t="s">
        <v>155</v>
      </c>
      <c r="C5" s="445"/>
      <c r="D5" s="445"/>
      <c r="E5" s="445"/>
      <c r="F5" s="130"/>
      <c r="G5" s="130"/>
      <c r="H5" s="130"/>
      <c r="I5" s="130"/>
      <c r="J5" s="130"/>
      <c r="K5" s="130"/>
      <c r="L5" s="130"/>
      <c r="M5" s="130"/>
      <c r="N5" s="130"/>
      <c r="O5" s="130"/>
      <c r="P5" s="130"/>
      <c r="Q5" s="130"/>
      <c r="R5" s="130"/>
      <c r="S5" s="130"/>
      <c r="T5" s="130"/>
      <c r="U5" s="130"/>
      <c r="V5" s="130"/>
    </row>
    <row r="6" spans="1:22">
      <c r="A6" s="130"/>
      <c r="B6" s="131"/>
      <c r="C6" s="131"/>
      <c r="D6" s="131"/>
      <c r="E6" s="131"/>
      <c r="F6" s="130"/>
      <c r="G6" s="130"/>
      <c r="H6" s="130"/>
      <c r="I6" s="130"/>
      <c r="J6" s="130"/>
      <c r="K6" s="130"/>
      <c r="L6" s="130"/>
      <c r="M6" s="130"/>
      <c r="N6" s="130"/>
      <c r="O6" s="130"/>
      <c r="P6" s="130"/>
      <c r="Q6" s="130"/>
      <c r="R6" s="130"/>
      <c r="S6" s="130"/>
      <c r="T6" s="130"/>
      <c r="U6" s="130"/>
      <c r="V6" s="130"/>
    </row>
    <row r="7" spans="1:22" ht="30" customHeight="1">
      <c r="A7" s="130"/>
      <c r="B7" s="120"/>
      <c r="C7" s="442" t="s">
        <v>156</v>
      </c>
      <c r="D7" s="443"/>
      <c r="E7" s="444"/>
      <c r="F7" s="130"/>
      <c r="G7" s="130"/>
      <c r="H7" s="130"/>
      <c r="I7" s="130"/>
      <c r="J7" s="130"/>
      <c r="K7" s="130"/>
      <c r="L7" s="130"/>
      <c r="M7" s="130"/>
      <c r="N7" s="130"/>
      <c r="O7" s="130"/>
      <c r="P7" s="130"/>
      <c r="Q7" s="130"/>
      <c r="R7" s="130"/>
      <c r="S7" s="130"/>
      <c r="T7" s="130"/>
      <c r="U7" s="130"/>
      <c r="V7" s="130"/>
    </row>
    <row r="8" spans="1:22" ht="88.5" customHeight="1">
      <c r="A8" s="132" t="s">
        <v>157</v>
      </c>
      <c r="B8" s="133" t="s">
        <v>158</v>
      </c>
      <c r="C8" s="439" t="s">
        <v>159</v>
      </c>
      <c r="D8" s="440"/>
      <c r="E8" s="441"/>
      <c r="F8" s="130"/>
      <c r="G8" s="130"/>
      <c r="H8" s="130"/>
      <c r="I8" s="130"/>
      <c r="J8" s="130"/>
      <c r="K8" s="130"/>
      <c r="L8" s="130"/>
      <c r="M8" s="130"/>
      <c r="N8" s="130"/>
      <c r="O8" s="130"/>
      <c r="P8" s="130"/>
      <c r="Q8" s="130"/>
      <c r="R8" s="130"/>
      <c r="S8" s="130"/>
      <c r="T8" s="130"/>
      <c r="U8" s="130"/>
      <c r="V8" s="130"/>
    </row>
    <row r="9" spans="1:22" ht="75.75" customHeight="1">
      <c r="A9" s="132" t="s">
        <v>160</v>
      </c>
      <c r="B9" s="134" t="s">
        <v>161</v>
      </c>
      <c r="C9" s="439" t="s">
        <v>162</v>
      </c>
      <c r="D9" s="440"/>
      <c r="E9" s="441"/>
      <c r="F9" s="130"/>
      <c r="G9" s="130"/>
      <c r="H9" s="130"/>
      <c r="I9" s="130"/>
      <c r="J9" s="130"/>
      <c r="K9" s="130"/>
      <c r="L9" s="130"/>
      <c r="M9" s="130"/>
      <c r="N9" s="130"/>
      <c r="O9" s="130"/>
      <c r="P9" s="130"/>
      <c r="Q9" s="130"/>
      <c r="R9" s="130"/>
      <c r="S9" s="130"/>
      <c r="T9" s="130"/>
      <c r="U9" s="130"/>
      <c r="V9" s="130"/>
    </row>
    <row r="10" spans="1:22" ht="78.75" customHeight="1">
      <c r="A10" s="132" t="s">
        <v>130</v>
      </c>
      <c r="B10" s="135" t="s">
        <v>163</v>
      </c>
      <c r="C10" s="439" t="s">
        <v>164</v>
      </c>
      <c r="D10" s="440"/>
      <c r="E10" s="441"/>
      <c r="F10" s="130"/>
      <c r="G10" s="130"/>
      <c r="H10" s="130"/>
      <c r="I10" s="130"/>
      <c r="J10" s="130"/>
      <c r="K10" s="130"/>
      <c r="L10" s="130"/>
      <c r="M10" s="130"/>
      <c r="N10" s="130"/>
      <c r="O10" s="130"/>
      <c r="P10" s="130"/>
      <c r="Q10" s="130"/>
      <c r="R10" s="130"/>
      <c r="S10" s="130"/>
      <c r="T10" s="130"/>
      <c r="U10" s="130"/>
      <c r="V10" s="130"/>
    </row>
    <row r="11" spans="1:22" ht="78.75" customHeight="1">
      <c r="A11" s="132" t="s">
        <v>165</v>
      </c>
      <c r="B11" s="136" t="s">
        <v>166</v>
      </c>
      <c r="C11" s="439" t="s">
        <v>167</v>
      </c>
      <c r="D11" s="440"/>
      <c r="E11" s="441"/>
      <c r="F11" s="130"/>
      <c r="G11" s="130"/>
      <c r="H11" s="130"/>
      <c r="I11" s="130"/>
      <c r="J11" s="130"/>
      <c r="K11" s="130"/>
      <c r="L11" s="130"/>
      <c r="M11" s="130"/>
      <c r="N11" s="130"/>
      <c r="O11" s="130"/>
      <c r="P11" s="130"/>
      <c r="Q11" s="130"/>
      <c r="R11" s="130"/>
      <c r="S11" s="130"/>
      <c r="T11" s="130"/>
      <c r="U11" s="130"/>
      <c r="V11" s="130"/>
    </row>
    <row r="12" spans="1:22" ht="85.5" customHeight="1">
      <c r="A12" s="132" t="s">
        <v>168</v>
      </c>
      <c r="B12" s="137" t="s">
        <v>169</v>
      </c>
      <c r="C12" s="439" t="s">
        <v>170</v>
      </c>
      <c r="D12" s="440"/>
      <c r="E12" s="441"/>
      <c r="F12" s="130"/>
      <c r="G12" s="130"/>
      <c r="H12" s="130"/>
      <c r="I12" s="130"/>
      <c r="J12" s="130"/>
      <c r="K12" s="130"/>
      <c r="L12" s="130"/>
      <c r="M12" s="130"/>
      <c r="N12" s="130"/>
      <c r="O12" s="130"/>
      <c r="P12" s="130"/>
      <c r="Q12" s="130"/>
      <c r="R12" s="130"/>
      <c r="S12" s="130"/>
      <c r="T12" s="130"/>
      <c r="U12" s="130"/>
      <c r="V12" s="130"/>
    </row>
    <row r="13" spans="1:22" ht="20.25">
      <c r="A13" s="132"/>
      <c r="B13" s="132"/>
      <c r="C13" s="138"/>
      <c r="D13" s="138"/>
      <c r="E13" s="138"/>
      <c r="F13" s="130"/>
      <c r="G13" s="130"/>
      <c r="H13" s="130"/>
      <c r="I13" s="130"/>
      <c r="J13" s="130"/>
      <c r="K13" s="130"/>
      <c r="L13" s="130"/>
      <c r="M13" s="130"/>
      <c r="N13" s="130"/>
      <c r="O13" s="130"/>
      <c r="P13" s="130"/>
      <c r="Q13" s="130"/>
      <c r="R13" s="130"/>
      <c r="S13" s="130"/>
      <c r="T13" s="130"/>
      <c r="U13" s="130"/>
      <c r="V13" s="130"/>
    </row>
    <row r="14" spans="1:22" ht="15">
      <c r="A14" s="132"/>
      <c r="B14" s="139"/>
      <c r="C14" s="139"/>
      <c r="D14" s="139"/>
      <c r="E14" s="139"/>
      <c r="F14" s="130"/>
      <c r="G14" s="130"/>
      <c r="H14" s="130"/>
      <c r="I14" s="130"/>
      <c r="J14" s="130"/>
      <c r="K14" s="130"/>
      <c r="L14" s="130"/>
      <c r="M14" s="130"/>
      <c r="N14" s="130"/>
      <c r="O14" s="130"/>
      <c r="P14" s="130"/>
      <c r="Q14" s="130"/>
      <c r="R14" s="130"/>
      <c r="S14" s="130"/>
      <c r="T14" s="130"/>
      <c r="U14" s="130"/>
      <c r="V14" s="130"/>
    </row>
    <row r="15" spans="1:22">
      <c r="A15" s="132"/>
      <c r="B15" s="132" t="s">
        <v>171</v>
      </c>
      <c r="C15" s="132" t="s">
        <v>172</v>
      </c>
      <c r="D15" s="132"/>
      <c r="E15" s="132" t="s">
        <v>173</v>
      </c>
      <c r="F15" s="130"/>
      <c r="G15" s="130"/>
      <c r="H15" s="130"/>
      <c r="I15" s="130"/>
      <c r="J15" s="130"/>
      <c r="K15" s="130"/>
      <c r="L15" s="130"/>
      <c r="M15" s="130"/>
      <c r="N15" s="130"/>
      <c r="O15" s="130"/>
      <c r="P15" s="130"/>
      <c r="Q15" s="130"/>
      <c r="R15" s="130"/>
      <c r="S15" s="130"/>
      <c r="T15" s="130"/>
      <c r="U15" s="130"/>
      <c r="V15" s="130"/>
    </row>
    <row r="16" spans="1:22">
      <c r="A16" s="132"/>
      <c r="B16" s="132" t="s">
        <v>174</v>
      </c>
      <c r="C16" s="132" t="s">
        <v>175</v>
      </c>
      <c r="D16" s="132"/>
      <c r="E16" s="132" t="s">
        <v>176</v>
      </c>
      <c r="F16" s="130"/>
      <c r="G16" s="130"/>
      <c r="H16" s="130"/>
      <c r="I16" s="130"/>
      <c r="J16" s="130"/>
      <c r="K16" s="130"/>
      <c r="L16" s="130"/>
      <c r="M16" s="130"/>
      <c r="N16" s="130"/>
      <c r="O16" s="130"/>
      <c r="P16" s="130"/>
      <c r="Q16" s="130"/>
      <c r="R16" s="130"/>
      <c r="S16" s="130"/>
      <c r="T16" s="130"/>
      <c r="U16" s="130"/>
      <c r="V16" s="130"/>
    </row>
    <row r="17" spans="1:22">
      <c r="A17" s="132"/>
      <c r="B17" s="132"/>
      <c r="C17" s="132" t="s">
        <v>177</v>
      </c>
      <c r="D17" s="132"/>
      <c r="E17" s="132" t="s">
        <v>178</v>
      </c>
      <c r="F17" s="130"/>
      <c r="G17" s="130"/>
      <c r="H17" s="130"/>
      <c r="I17" s="130"/>
      <c r="J17" s="130"/>
      <c r="K17" s="130"/>
      <c r="L17" s="130"/>
      <c r="M17" s="130"/>
      <c r="N17" s="130"/>
      <c r="O17" s="130"/>
      <c r="P17" s="130"/>
      <c r="Q17" s="130"/>
      <c r="R17" s="130"/>
      <c r="S17" s="130"/>
      <c r="T17" s="130"/>
      <c r="U17" s="130"/>
      <c r="V17" s="130"/>
    </row>
    <row r="18" spans="1:22">
      <c r="A18" s="132"/>
      <c r="B18" s="132"/>
      <c r="C18" s="132" t="s">
        <v>111</v>
      </c>
      <c r="D18" s="132"/>
      <c r="E18" s="132" t="s">
        <v>179</v>
      </c>
      <c r="F18" s="130"/>
      <c r="G18" s="130"/>
      <c r="H18" s="130"/>
      <c r="I18" s="130"/>
      <c r="J18" s="130"/>
      <c r="K18" s="130"/>
      <c r="L18" s="130"/>
      <c r="M18" s="130"/>
      <c r="N18" s="130"/>
      <c r="O18" s="130"/>
      <c r="P18" s="130"/>
      <c r="Q18" s="130"/>
      <c r="R18" s="130"/>
      <c r="S18" s="130"/>
      <c r="T18" s="130"/>
      <c r="U18" s="130"/>
      <c r="V18" s="130"/>
    </row>
    <row r="19" spans="1:22">
      <c r="A19" s="132"/>
      <c r="B19" s="132"/>
      <c r="C19" s="132" t="s">
        <v>180</v>
      </c>
      <c r="D19" s="132"/>
      <c r="E19" s="132" t="s">
        <v>181</v>
      </c>
      <c r="F19" s="130"/>
      <c r="G19" s="130"/>
      <c r="H19" s="130"/>
      <c r="I19" s="130"/>
      <c r="J19" s="130"/>
      <c r="K19" s="130"/>
      <c r="L19" s="130"/>
      <c r="M19" s="130"/>
      <c r="N19" s="130"/>
      <c r="O19" s="130"/>
      <c r="P19" s="130"/>
      <c r="Q19" s="130"/>
      <c r="R19" s="130"/>
      <c r="S19" s="130"/>
      <c r="T19" s="130"/>
      <c r="U19" s="130"/>
      <c r="V19" s="130"/>
    </row>
    <row r="20" spans="1:22">
      <c r="A20" s="132"/>
      <c r="B20" s="132"/>
      <c r="C20" s="132"/>
      <c r="D20" s="132"/>
      <c r="E20" s="132"/>
      <c r="F20" s="130"/>
      <c r="G20" s="130"/>
      <c r="H20" s="130"/>
      <c r="I20" s="130"/>
      <c r="J20" s="130"/>
      <c r="K20" s="130"/>
      <c r="L20" s="130"/>
      <c r="M20" s="130"/>
      <c r="N20" s="130"/>
      <c r="O20" s="130"/>
      <c r="P20" s="130"/>
    </row>
    <row r="21" spans="1:22">
      <c r="A21" s="132"/>
      <c r="B21" s="132"/>
      <c r="C21" s="132"/>
      <c r="D21" s="132"/>
      <c r="E21" s="132"/>
      <c r="F21" s="130"/>
      <c r="G21" s="130"/>
      <c r="H21" s="130"/>
      <c r="I21" s="130"/>
      <c r="J21" s="130"/>
      <c r="K21" s="130"/>
      <c r="L21" s="130"/>
      <c r="M21" s="130"/>
      <c r="N21" s="130"/>
      <c r="O21" s="130"/>
      <c r="P21" s="130"/>
    </row>
    <row r="22" spans="1:22">
      <c r="A22" s="132"/>
      <c r="B22" s="140"/>
      <c r="C22" s="140"/>
      <c r="D22" s="140"/>
      <c r="E22" s="140"/>
      <c r="F22" s="130"/>
      <c r="G22" s="130"/>
      <c r="H22" s="130"/>
      <c r="I22" s="130"/>
      <c r="J22" s="130"/>
      <c r="K22" s="130"/>
      <c r="L22" s="130"/>
      <c r="M22" s="130"/>
      <c r="N22" s="130"/>
      <c r="O22" s="130"/>
      <c r="P22" s="130"/>
    </row>
    <row r="23" spans="1:22">
      <c r="A23" s="132"/>
      <c r="B23" s="140"/>
      <c r="C23" s="140"/>
      <c r="D23" s="140"/>
      <c r="E23" s="140"/>
      <c r="F23" s="130"/>
      <c r="G23" s="130"/>
      <c r="H23" s="130"/>
      <c r="I23" s="130"/>
      <c r="J23" s="130"/>
      <c r="K23" s="130"/>
      <c r="L23" s="130"/>
      <c r="M23" s="130"/>
      <c r="N23" s="130"/>
      <c r="O23" s="130"/>
      <c r="P23" s="130"/>
    </row>
    <row r="24" spans="1:22">
      <c r="A24" s="132"/>
      <c r="B24" s="140"/>
      <c r="C24" s="140"/>
      <c r="D24" s="140"/>
      <c r="E24" s="140"/>
      <c r="F24" s="130"/>
      <c r="G24" s="130"/>
      <c r="H24" s="130"/>
      <c r="I24" s="130"/>
      <c r="J24" s="130"/>
      <c r="K24" s="130"/>
      <c r="L24" s="130"/>
      <c r="M24" s="130"/>
      <c r="N24" s="130"/>
      <c r="O24" s="130"/>
      <c r="P24" s="130"/>
    </row>
    <row r="25" spans="1:22">
      <c r="A25" s="132"/>
      <c r="B25" s="140"/>
      <c r="C25" s="140"/>
      <c r="D25" s="140"/>
      <c r="E25" s="140"/>
      <c r="F25" s="130"/>
      <c r="G25" s="130"/>
      <c r="H25" s="130"/>
      <c r="I25" s="130"/>
      <c r="J25" s="130"/>
      <c r="K25" s="130"/>
      <c r="L25" s="130"/>
      <c r="M25" s="130"/>
      <c r="N25" s="130"/>
      <c r="O25" s="130"/>
      <c r="P25" s="130"/>
    </row>
    <row r="26" spans="1:22" ht="20.25">
      <c r="A26" s="132"/>
      <c r="B26" s="132"/>
      <c r="C26" s="138"/>
      <c r="D26" s="138"/>
      <c r="E26" s="138"/>
      <c r="F26" s="130"/>
      <c r="G26" s="130"/>
      <c r="H26" s="130"/>
      <c r="I26" s="130"/>
      <c r="J26" s="130"/>
      <c r="K26" s="130"/>
      <c r="L26" s="130"/>
      <c r="M26" s="130"/>
      <c r="N26" s="130"/>
      <c r="O26" s="130"/>
      <c r="P26" s="130"/>
    </row>
    <row r="27" spans="1:22" ht="20.25">
      <c r="A27" s="132"/>
      <c r="B27" s="132"/>
      <c r="C27" s="138"/>
      <c r="D27" s="138"/>
      <c r="E27" s="138"/>
      <c r="F27" s="130"/>
      <c r="G27" s="130"/>
      <c r="H27" s="130"/>
      <c r="I27" s="130"/>
      <c r="J27" s="130"/>
      <c r="K27" s="130"/>
      <c r="L27" s="130"/>
      <c r="M27" s="130"/>
      <c r="N27" s="130"/>
      <c r="O27" s="130"/>
      <c r="P27" s="130"/>
    </row>
    <row r="28" spans="1:22" ht="20.25">
      <c r="A28" s="132"/>
      <c r="B28" s="132"/>
      <c r="C28" s="138"/>
      <c r="D28" s="138"/>
      <c r="E28" s="138"/>
      <c r="F28" s="130"/>
      <c r="G28" s="130"/>
      <c r="H28" s="130"/>
      <c r="I28" s="130"/>
      <c r="J28" s="130"/>
      <c r="K28" s="130"/>
      <c r="L28" s="130"/>
      <c r="M28" s="130"/>
      <c r="N28" s="130"/>
      <c r="O28" s="130"/>
      <c r="P28" s="130"/>
    </row>
    <row r="29" spans="1:22" ht="20.25">
      <c r="A29" s="132"/>
      <c r="B29" s="132"/>
      <c r="C29" s="138"/>
      <c r="D29" s="138"/>
      <c r="E29" s="138"/>
      <c r="F29" s="130"/>
      <c r="G29" s="130"/>
      <c r="H29" s="130"/>
      <c r="I29" s="130"/>
      <c r="J29" s="130"/>
      <c r="K29" s="130"/>
      <c r="L29" s="130"/>
      <c r="M29" s="130"/>
      <c r="N29" s="130"/>
      <c r="O29" s="130"/>
      <c r="P29" s="130"/>
    </row>
    <row r="30" spans="1:22" ht="20.25">
      <c r="A30" s="132"/>
      <c r="B30" s="132"/>
      <c r="C30" s="138"/>
      <c r="D30" s="138"/>
      <c r="E30" s="138"/>
      <c r="F30" s="130"/>
      <c r="G30" s="130"/>
      <c r="H30" s="130"/>
      <c r="I30" s="130"/>
      <c r="J30" s="130"/>
      <c r="K30" s="130"/>
      <c r="L30" s="130"/>
      <c r="M30" s="130"/>
      <c r="N30" s="130"/>
      <c r="O30" s="130"/>
      <c r="P30" s="130"/>
    </row>
    <row r="31" spans="1:22" ht="20.25">
      <c r="A31" s="132"/>
      <c r="B31" s="132"/>
      <c r="C31" s="138"/>
      <c r="D31" s="138"/>
      <c r="E31" s="138"/>
      <c r="F31" s="130"/>
      <c r="G31" s="130"/>
      <c r="H31" s="130"/>
      <c r="I31" s="130"/>
      <c r="J31" s="130"/>
      <c r="K31" s="130"/>
      <c r="L31" s="130"/>
      <c r="M31" s="130"/>
      <c r="N31" s="130"/>
      <c r="O31" s="130"/>
      <c r="P31" s="130"/>
    </row>
    <row r="32" spans="1:22" ht="20.25">
      <c r="A32" s="132"/>
      <c r="B32" s="132"/>
      <c r="C32" s="138"/>
      <c r="D32" s="138"/>
      <c r="E32" s="138"/>
      <c r="F32" s="130"/>
      <c r="G32" s="130"/>
      <c r="H32" s="130"/>
      <c r="I32" s="130"/>
      <c r="J32" s="130"/>
      <c r="K32" s="130"/>
      <c r="L32" s="130"/>
      <c r="M32" s="130"/>
      <c r="N32" s="130"/>
      <c r="O32" s="130"/>
      <c r="P32" s="130"/>
    </row>
    <row r="33" spans="1:16" ht="20.25">
      <c r="A33" s="132"/>
      <c r="B33" s="132"/>
      <c r="C33" s="138"/>
      <c r="D33" s="138"/>
      <c r="E33" s="138"/>
      <c r="F33" s="130"/>
      <c r="G33" s="130"/>
      <c r="H33" s="130"/>
      <c r="I33" s="130"/>
      <c r="J33" s="130"/>
      <c r="K33" s="130"/>
      <c r="L33" s="130"/>
      <c r="M33" s="130"/>
      <c r="N33" s="130"/>
      <c r="O33" s="130"/>
      <c r="P33" s="130"/>
    </row>
    <row r="34" spans="1:16" ht="20.25">
      <c r="A34" s="132"/>
      <c r="B34" s="132"/>
      <c r="C34" s="138"/>
      <c r="D34" s="138"/>
      <c r="E34" s="138"/>
      <c r="F34" s="130"/>
      <c r="G34" s="130"/>
      <c r="H34" s="130"/>
      <c r="I34" s="130"/>
      <c r="J34" s="130"/>
      <c r="K34" s="130"/>
      <c r="L34" s="130"/>
      <c r="M34" s="130"/>
      <c r="N34" s="130"/>
      <c r="O34" s="130"/>
      <c r="P34" s="130"/>
    </row>
    <row r="35" spans="1:16" ht="20.25">
      <c r="A35" s="132"/>
      <c r="B35" s="132"/>
      <c r="C35" s="138"/>
      <c r="D35" s="138"/>
      <c r="E35" s="138"/>
      <c r="F35" s="130"/>
      <c r="G35" s="130"/>
      <c r="H35" s="130"/>
      <c r="I35" s="130"/>
      <c r="J35" s="130"/>
      <c r="K35" s="130"/>
      <c r="L35" s="130"/>
      <c r="M35" s="130"/>
      <c r="N35" s="130"/>
      <c r="O35" s="130"/>
      <c r="P35" s="130"/>
    </row>
    <row r="36" spans="1:16" ht="20.25">
      <c r="A36" s="132"/>
      <c r="B36" s="132"/>
      <c r="C36" s="138"/>
      <c r="D36" s="138"/>
      <c r="E36" s="138"/>
      <c r="F36" s="130"/>
      <c r="G36" s="130"/>
      <c r="H36" s="130"/>
      <c r="I36" s="130"/>
      <c r="J36" s="130"/>
      <c r="K36" s="130"/>
      <c r="L36" s="130"/>
      <c r="M36" s="130"/>
      <c r="N36" s="130"/>
      <c r="O36" s="130"/>
      <c r="P36" s="130"/>
    </row>
    <row r="37" spans="1:16" ht="20.25">
      <c r="A37" s="132"/>
      <c r="B37" s="132"/>
      <c r="C37" s="138"/>
      <c r="D37" s="138"/>
      <c r="E37" s="138"/>
      <c r="F37" s="130"/>
      <c r="G37" s="130"/>
      <c r="H37" s="130"/>
      <c r="I37" s="130"/>
      <c r="J37" s="130"/>
      <c r="K37" s="130"/>
      <c r="L37" s="130"/>
      <c r="M37" s="130"/>
      <c r="N37" s="130"/>
      <c r="O37" s="130"/>
      <c r="P37" s="130"/>
    </row>
    <row r="38" spans="1:16" ht="20.25">
      <c r="A38" s="132"/>
      <c r="B38" s="132"/>
      <c r="C38" s="138"/>
      <c r="D38" s="138"/>
      <c r="E38" s="138"/>
      <c r="F38" s="130"/>
      <c r="G38" s="130"/>
      <c r="H38" s="130"/>
      <c r="I38" s="130"/>
      <c r="J38" s="130"/>
      <c r="K38" s="130"/>
      <c r="L38" s="130"/>
      <c r="M38" s="130"/>
      <c r="N38" s="130"/>
      <c r="O38" s="130"/>
      <c r="P38" s="130"/>
    </row>
    <row r="39" spans="1:16" ht="20.25">
      <c r="A39" s="132"/>
      <c r="B39" s="132"/>
      <c r="C39" s="138"/>
      <c r="D39" s="138"/>
      <c r="E39" s="138"/>
      <c r="F39" s="130"/>
      <c r="G39" s="130"/>
      <c r="H39" s="130"/>
      <c r="I39" s="130"/>
      <c r="J39" s="130"/>
      <c r="K39" s="130"/>
      <c r="L39" s="130"/>
      <c r="M39" s="130"/>
      <c r="N39" s="130"/>
      <c r="O39" s="130"/>
      <c r="P39" s="130"/>
    </row>
    <row r="40" spans="1:16" ht="20.25">
      <c r="A40" s="132"/>
      <c r="B40" s="132"/>
      <c r="C40" s="138"/>
      <c r="D40" s="138"/>
      <c r="E40" s="138"/>
      <c r="F40" s="130"/>
      <c r="G40" s="130"/>
      <c r="H40" s="130"/>
      <c r="I40" s="130"/>
      <c r="J40" s="130"/>
      <c r="K40" s="130"/>
      <c r="L40" s="130"/>
      <c r="M40" s="130"/>
      <c r="N40" s="130"/>
      <c r="O40" s="130"/>
      <c r="P40" s="130"/>
    </row>
    <row r="41" spans="1:16" ht="20.25">
      <c r="A41" s="132"/>
      <c r="B41" s="132"/>
      <c r="C41" s="138"/>
      <c r="D41" s="138"/>
      <c r="E41" s="138"/>
      <c r="F41" s="130"/>
      <c r="G41" s="130"/>
      <c r="H41" s="130"/>
      <c r="I41" s="130"/>
      <c r="J41" s="130"/>
      <c r="K41" s="130"/>
      <c r="L41" s="130"/>
      <c r="M41" s="130"/>
      <c r="N41" s="130"/>
      <c r="O41" s="130"/>
      <c r="P41" s="130"/>
    </row>
    <row r="42" spans="1:16" ht="20.25">
      <c r="A42" s="132"/>
      <c r="B42" s="132"/>
      <c r="C42" s="138"/>
      <c r="D42" s="138"/>
      <c r="E42" s="138"/>
      <c r="F42" s="130"/>
      <c r="G42" s="130"/>
      <c r="H42" s="130"/>
      <c r="I42" s="130"/>
      <c r="J42" s="130"/>
      <c r="K42" s="130"/>
      <c r="L42" s="130"/>
      <c r="M42" s="130"/>
      <c r="N42" s="130"/>
      <c r="O42" s="130"/>
      <c r="P42" s="130"/>
    </row>
    <row r="43" spans="1:16" ht="20.25">
      <c r="A43" s="132"/>
      <c r="B43" s="132"/>
      <c r="C43" s="138"/>
      <c r="D43" s="138"/>
      <c r="E43" s="138"/>
      <c r="F43" s="130"/>
      <c r="G43" s="130"/>
      <c r="H43" s="130"/>
      <c r="I43" s="130"/>
      <c r="J43" s="130"/>
      <c r="K43" s="130"/>
      <c r="L43" s="130"/>
      <c r="M43" s="130"/>
      <c r="N43" s="130"/>
      <c r="O43" s="130"/>
      <c r="P43" s="130"/>
    </row>
    <row r="44" spans="1:16" ht="20.25">
      <c r="A44" s="132"/>
      <c r="B44" s="132"/>
      <c r="C44" s="138"/>
      <c r="D44" s="138"/>
      <c r="E44" s="138"/>
      <c r="F44" s="130"/>
      <c r="G44" s="130"/>
      <c r="H44" s="130"/>
      <c r="I44" s="130"/>
      <c r="J44" s="130"/>
      <c r="K44" s="130"/>
      <c r="L44" s="130"/>
      <c r="M44" s="130"/>
      <c r="N44" s="130"/>
      <c r="O44" s="130"/>
      <c r="P44" s="130"/>
    </row>
    <row r="45" spans="1:16" ht="20.25">
      <c r="A45" s="132"/>
      <c r="B45" s="132"/>
      <c r="C45" s="138"/>
      <c r="D45" s="138"/>
      <c r="E45" s="138"/>
      <c r="F45" s="130"/>
      <c r="G45" s="130"/>
      <c r="H45" s="130"/>
      <c r="I45" s="130"/>
      <c r="J45" s="130"/>
      <c r="K45" s="130"/>
      <c r="L45" s="130"/>
      <c r="M45" s="130"/>
      <c r="N45" s="130"/>
      <c r="O45" s="130"/>
      <c r="P45" s="130"/>
    </row>
    <row r="46" spans="1:16" ht="20.25">
      <c r="A46" s="132"/>
      <c r="B46" s="132"/>
      <c r="C46" s="138"/>
      <c r="D46" s="138"/>
      <c r="E46" s="138"/>
      <c r="F46" s="130"/>
      <c r="G46" s="130"/>
      <c r="H46" s="130"/>
      <c r="I46" s="130"/>
      <c r="J46" s="130"/>
      <c r="K46" s="130"/>
      <c r="L46" s="130"/>
      <c r="M46" s="130"/>
      <c r="N46" s="130"/>
      <c r="O46" s="130"/>
      <c r="P46" s="130"/>
    </row>
    <row r="47" spans="1:16" ht="20.25">
      <c r="A47" s="132"/>
      <c r="B47" s="132"/>
      <c r="C47" s="138"/>
      <c r="D47" s="138"/>
      <c r="E47" s="138"/>
      <c r="F47" s="130"/>
      <c r="G47" s="130"/>
      <c r="H47" s="130"/>
      <c r="I47" s="130"/>
      <c r="J47" s="130"/>
      <c r="K47" s="130"/>
      <c r="L47" s="130"/>
      <c r="M47" s="130"/>
      <c r="N47" s="130"/>
      <c r="O47" s="130"/>
      <c r="P47" s="130"/>
    </row>
    <row r="48" spans="1:16" ht="20.25">
      <c r="A48" s="132"/>
      <c r="B48" s="132"/>
      <c r="C48" s="138"/>
      <c r="D48" s="138"/>
      <c r="E48" s="138"/>
      <c r="F48" s="130"/>
      <c r="G48" s="130"/>
      <c r="H48" s="130"/>
      <c r="I48" s="130"/>
      <c r="J48" s="130"/>
      <c r="K48" s="130"/>
      <c r="L48" s="130"/>
      <c r="M48" s="130"/>
      <c r="N48" s="130"/>
      <c r="O48" s="130"/>
      <c r="P48" s="130"/>
    </row>
    <row r="49" spans="1:16" ht="20.25">
      <c r="A49" s="132"/>
      <c r="B49" s="132"/>
      <c r="C49" s="138"/>
      <c r="D49" s="138"/>
      <c r="E49" s="138"/>
      <c r="F49" s="130"/>
      <c r="G49" s="130"/>
      <c r="H49" s="130"/>
      <c r="I49" s="130"/>
      <c r="J49" s="130"/>
      <c r="K49" s="130"/>
      <c r="L49" s="130"/>
      <c r="M49" s="130"/>
      <c r="N49" s="130"/>
      <c r="O49" s="130"/>
      <c r="P49" s="130"/>
    </row>
    <row r="50" spans="1:16" ht="20.25">
      <c r="A50" s="132"/>
      <c r="B50" s="132"/>
      <c r="C50" s="138"/>
      <c r="D50" s="138"/>
      <c r="E50" s="138"/>
      <c r="F50" s="130"/>
      <c r="G50" s="130"/>
      <c r="H50" s="130"/>
      <c r="I50" s="130"/>
      <c r="J50" s="130"/>
      <c r="K50" s="130"/>
      <c r="L50" s="130"/>
      <c r="M50" s="130"/>
      <c r="N50" s="130"/>
      <c r="O50" s="130"/>
      <c r="P50" s="130"/>
    </row>
    <row r="51" spans="1:16" ht="20.25">
      <c r="A51" s="132"/>
      <c r="B51" s="132"/>
      <c r="C51" s="138"/>
      <c r="D51" s="138"/>
      <c r="E51" s="138"/>
      <c r="F51" s="130"/>
      <c r="G51" s="130"/>
      <c r="H51" s="130"/>
      <c r="I51" s="130"/>
      <c r="J51" s="130"/>
      <c r="K51" s="130"/>
      <c r="L51" s="130"/>
      <c r="M51" s="130"/>
      <c r="N51" s="130"/>
      <c r="O51" s="130"/>
      <c r="P51" s="130"/>
    </row>
    <row r="52" spans="1:16" ht="20.25">
      <c r="A52" s="132"/>
      <c r="B52" s="132"/>
      <c r="C52" s="138"/>
      <c r="D52" s="138"/>
      <c r="E52" s="138"/>
      <c r="F52" s="130"/>
      <c r="G52" s="130"/>
      <c r="H52" s="130"/>
      <c r="I52" s="130"/>
      <c r="J52" s="130"/>
      <c r="K52" s="130"/>
      <c r="L52" s="130"/>
      <c r="M52" s="130"/>
      <c r="N52" s="130"/>
      <c r="O52" s="130"/>
      <c r="P52" s="130"/>
    </row>
    <row r="53" spans="1:16" ht="20.25">
      <c r="A53" s="132"/>
      <c r="B53" s="132"/>
      <c r="C53" s="138"/>
      <c r="D53" s="138"/>
      <c r="E53" s="138"/>
      <c r="F53" s="130"/>
      <c r="G53" s="130"/>
      <c r="H53" s="130"/>
      <c r="I53" s="130"/>
      <c r="J53" s="130"/>
      <c r="K53" s="130"/>
      <c r="L53" s="130"/>
      <c r="M53" s="130"/>
      <c r="N53" s="130"/>
      <c r="O53" s="130"/>
      <c r="P53" s="130"/>
    </row>
    <row r="54" spans="1:16" ht="20.25">
      <c r="A54" s="132"/>
      <c r="B54" s="132"/>
      <c r="C54" s="138"/>
      <c r="D54" s="138"/>
      <c r="E54" s="138"/>
      <c r="F54" s="130"/>
      <c r="G54" s="130"/>
      <c r="H54" s="130"/>
      <c r="I54" s="130"/>
      <c r="J54" s="130"/>
      <c r="K54" s="130"/>
      <c r="L54" s="130"/>
      <c r="M54" s="130"/>
      <c r="N54" s="130"/>
      <c r="O54" s="130"/>
      <c r="P54" s="130"/>
    </row>
    <row r="55" spans="1:16" ht="20.25">
      <c r="A55" s="132"/>
      <c r="B55" s="132"/>
      <c r="C55" s="138"/>
      <c r="D55" s="138"/>
      <c r="E55" s="138"/>
      <c r="F55" s="130"/>
      <c r="G55" s="130"/>
      <c r="H55" s="130"/>
      <c r="I55" s="130"/>
      <c r="J55" s="130"/>
      <c r="K55" s="130"/>
      <c r="L55" s="130"/>
      <c r="M55" s="130"/>
      <c r="N55" s="130"/>
      <c r="O55" s="130"/>
      <c r="P55" s="130"/>
    </row>
    <row r="56" spans="1:16" ht="20.25">
      <c r="A56" s="132"/>
      <c r="B56" s="141"/>
      <c r="C56" s="142"/>
      <c r="D56" s="142"/>
      <c r="E56" s="142"/>
    </row>
    <row r="57" spans="1:16" ht="20.25">
      <c r="A57" s="132"/>
      <c r="B57" s="141"/>
      <c r="C57" s="142"/>
      <c r="D57" s="142"/>
      <c r="E57" s="142"/>
    </row>
    <row r="58" spans="1:16" ht="20.25">
      <c r="A58" s="132"/>
      <c r="B58" s="141"/>
      <c r="C58" s="142"/>
      <c r="D58" s="142"/>
      <c r="E58" s="142"/>
    </row>
    <row r="59" spans="1:16" ht="20.25">
      <c r="A59" s="132"/>
      <c r="B59" s="141"/>
      <c r="C59" s="142"/>
      <c r="D59" s="142"/>
      <c r="E59" s="142"/>
    </row>
    <row r="60" spans="1:16" ht="20.25">
      <c r="A60" s="132"/>
      <c r="B60" s="141"/>
      <c r="C60" s="142"/>
      <c r="D60" s="142"/>
      <c r="E60" s="142"/>
    </row>
    <row r="61" spans="1:16" ht="20.25">
      <c r="A61" s="132"/>
      <c r="B61" s="141"/>
      <c r="C61" s="142"/>
      <c r="D61" s="142"/>
      <c r="E61" s="142"/>
    </row>
    <row r="62" spans="1:16" ht="20.25">
      <c r="A62" s="132"/>
      <c r="B62" s="141"/>
      <c r="C62" s="142"/>
      <c r="D62" s="142"/>
      <c r="E62" s="142"/>
    </row>
    <row r="63" spans="1:16" ht="20.25">
      <c r="A63" s="132"/>
      <c r="B63" s="141"/>
      <c r="C63" s="142"/>
      <c r="D63" s="142"/>
      <c r="E63" s="142"/>
    </row>
    <row r="64" spans="1:16" ht="20.25">
      <c r="A64" s="132"/>
      <c r="B64" s="141"/>
      <c r="C64" s="142"/>
      <c r="D64" s="142"/>
      <c r="E64" s="142"/>
    </row>
    <row r="65" spans="1:5" ht="20.25">
      <c r="A65" s="132"/>
      <c r="B65" s="141"/>
      <c r="C65" s="142"/>
      <c r="D65" s="142"/>
      <c r="E65" s="142"/>
    </row>
    <row r="66" spans="1:5" ht="20.25">
      <c r="A66" s="132"/>
      <c r="B66" s="141"/>
      <c r="C66" s="142"/>
      <c r="D66" s="142"/>
      <c r="E66" s="142"/>
    </row>
    <row r="67" spans="1:5" ht="20.25">
      <c r="A67" s="132"/>
      <c r="B67" s="141"/>
      <c r="C67" s="142"/>
      <c r="D67" s="142"/>
      <c r="E67" s="142"/>
    </row>
    <row r="68" spans="1:5" ht="20.25">
      <c r="A68" s="132"/>
      <c r="B68" s="141"/>
      <c r="C68" s="142"/>
      <c r="D68" s="142"/>
      <c r="E68" s="142"/>
    </row>
    <row r="69" spans="1:5" ht="20.25">
      <c r="A69" s="132"/>
      <c r="B69" s="141"/>
      <c r="C69" s="142"/>
      <c r="D69" s="142"/>
      <c r="E69" s="142"/>
    </row>
    <row r="70" spans="1:5" ht="20.25">
      <c r="A70" s="132"/>
      <c r="B70" s="141"/>
      <c r="C70" s="142"/>
      <c r="D70" s="142"/>
      <c r="E70" s="142"/>
    </row>
    <row r="71" spans="1:5" ht="20.25">
      <c r="A71" s="132"/>
      <c r="B71" s="141"/>
      <c r="C71" s="142"/>
      <c r="D71" s="142"/>
      <c r="E71" s="142"/>
    </row>
    <row r="72" spans="1:5" ht="20.25">
      <c r="A72" s="132"/>
      <c r="B72" s="141"/>
      <c r="C72" s="142"/>
      <c r="D72" s="142"/>
      <c r="E72" s="142"/>
    </row>
    <row r="73" spans="1:5" ht="20.25">
      <c r="A73" s="132"/>
      <c r="B73" s="141"/>
      <c r="C73" s="142"/>
      <c r="D73" s="142"/>
      <c r="E73" s="142"/>
    </row>
    <row r="74" spans="1:5" ht="20.25">
      <c r="A74" s="132"/>
      <c r="B74" s="141"/>
      <c r="C74" s="142"/>
      <c r="D74" s="142"/>
      <c r="E74" s="142"/>
    </row>
    <row r="75" spans="1:5" ht="20.25">
      <c r="A75" s="132"/>
      <c r="B75" s="141"/>
      <c r="C75" s="142"/>
      <c r="D75" s="142"/>
      <c r="E75" s="142"/>
    </row>
    <row r="76" spans="1:5" ht="20.25">
      <c r="A76" s="132"/>
      <c r="B76" s="141"/>
      <c r="C76" s="142"/>
      <c r="D76" s="142"/>
      <c r="E76" s="142"/>
    </row>
    <row r="77" spans="1:5" ht="20.25">
      <c r="A77" s="132"/>
      <c r="B77" s="141"/>
      <c r="C77" s="142"/>
      <c r="D77" s="142"/>
      <c r="E77" s="142"/>
    </row>
    <row r="78" spans="1:5" ht="20.25">
      <c r="A78" s="132"/>
      <c r="B78" s="141"/>
      <c r="C78" s="142"/>
      <c r="D78" s="142"/>
      <c r="E78" s="142"/>
    </row>
    <row r="79" spans="1:5" ht="20.25">
      <c r="A79" s="132"/>
      <c r="B79" s="141"/>
      <c r="C79" s="142"/>
      <c r="D79" s="142"/>
      <c r="E79" s="142"/>
    </row>
    <row r="80" spans="1:5" ht="20.25">
      <c r="A80" s="132"/>
      <c r="B80" s="141"/>
      <c r="C80" s="142"/>
      <c r="D80" s="142"/>
      <c r="E80" s="142"/>
    </row>
    <row r="81" spans="1:5" ht="20.25">
      <c r="A81" s="132"/>
      <c r="B81" s="141"/>
      <c r="C81" s="142"/>
      <c r="D81" s="142"/>
      <c r="E81" s="142"/>
    </row>
    <row r="82" spans="1:5" ht="20.25">
      <c r="A82" s="132"/>
      <c r="B82" s="141"/>
      <c r="C82" s="142"/>
      <c r="D82" s="142"/>
      <c r="E82" s="142"/>
    </row>
    <row r="83" spans="1:5" ht="20.25">
      <c r="A83" s="132"/>
      <c r="B83" s="141"/>
      <c r="C83" s="142"/>
      <c r="D83" s="142"/>
      <c r="E83" s="142"/>
    </row>
    <row r="84" spans="1:5" ht="20.25">
      <c r="A84" s="132"/>
      <c r="B84" s="141"/>
      <c r="C84" s="142"/>
      <c r="D84" s="142"/>
      <c r="E84" s="142"/>
    </row>
    <row r="85" spans="1:5" ht="20.25">
      <c r="A85" s="132"/>
      <c r="B85" s="141"/>
      <c r="C85" s="142"/>
      <c r="D85" s="142"/>
      <c r="E85" s="142"/>
    </row>
    <row r="86" spans="1:5" ht="20.25">
      <c r="A86" s="132"/>
      <c r="B86" s="141"/>
      <c r="C86" s="142"/>
      <c r="D86" s="142"/>
      <c r="E86" s="142"/>
    </row>
    <row r="87" spans="1:5" ht="20.25">
      <c r="A87" s="132"/>
      <c r="B87" s="141"/>
      <c r="C87" s="142"/>
      <c r="D87" s="142"/>
      <c r="E87" s="142"/>
    </row>
    <row r="88" spans="1:5" ht="20.25">
      <c r="A88" s="132"/>
      <c r="B88" s="141"/>
      <c r="C88" s="142"/>
      <c r="D88" s="142"/>
      <c r="E88" s="142"/>
    </row>
    <row r="89" spans="1:5" ht="20.25">
      <c r="A89" s="132"/>
      <c r="B89" s="141"/>
      <c r="C89" s="142"/>
      <c r="D89" s="142"/>
      <c r="E89" s="142"/>
    </row>
    <row r="90" spans="1:5" ht="20.25">
      <c r="A90" s="132"/>
      <c r="B90" s="141"/>
      <c r="C90" s="142"/>
      <c r="D90" s="142"/>
      <c r="E90" s="142"/>
    </row>
    <row r="91" spans="1:5" ht="20.25">
      <c r="A91" s="132"/>
      <c r="B91" s="141"/>
      <c r="C91" s="142"/>
      <c r="D91" s="142"/>
      <c r="E91" s="142"/>
    </row>
    <row r="92" spans="1:5" ht="20.25">
      <c r="A92" s="132"/>
      <c r="B92" s="141"/>
      <c r="C92" s="142"/>
      <c r="D92" s="142"/>
      <c r="E92" s="142"/>
    </row>
    <row r="93" spans="1:5" ht="20.25">
      <c r="A93" s="132"/>
      <c r="B93" s="141"/>
      <c r="C93" s="142"/>
      <c r="D93" s="142"/>
      <c r="E93" s="142"/>
    </row>
    <row r="94" spans="1:5" ht="20.25">
      <c r="A94" s="132"/>
      <c r="B94" s="141"/>
      <c r="C94" s="142"/>
      <c r="D94" s="142"/>
      <c r="E94" s="142"/>
    </row>
    <row r="95" spans="1:5" ht="20.25">
      <c r="A95" s="132"/>
      <c r="B95" s="141"/>
      <c r="C95" s="142"/>
      <c r="D95" s="142"/>
      <c r="E95" s="142"/>
    </row>
    <row r="96" spans="1:5" ht="20.25">
      <c r="A96" s="132"/>
      <c r="B96" s="141"/>
      <c r="C96" s="142"/>
      <c r="D96" s="142"/>
      <c r="E96" s="142"/>
    </row>
    <row r="97" spans="1:5" ht="20.25">
      <c r="A97" s="132"/>
      <c r="B97" s="141"/>
      <c r="C97" s="142"/>
      <c r="D97" s="142"/>
      <c r="E97" s="142"/>
    </row>
    <row r="98" spans="1:5" ht="20.25">
      <c r="A98" s="132"/>
      <c r="B98" s="141"/>
      <c r="C98" s="142"/>
      <c r="D98" s="142"/>
      <c r="E98" s="142"/>
    </row>
    <row r="99" spans="1:5" ht="20.25">
      <c r="A99" s="132"/>
      <c r="B99" s="141"/>
      <c r="C99" s="142"/>
      <c r="D99" s="142"/>
      <c r="E99" s="142"/>
    </row>
    <row r="100" spans="1:5" ht="20.25">
      <c r="A100" s="132"/>
      <c r="B100" s="141"/>
      <c r="C100" s="142"/>
      <c r="D100" s="142"/>
      <c r="E100" s="142"/>
    </row>
    <row r="101" spans="1:5" ht="20.25">
      <c r="A101" s="132"/>
      <c r="B101" s="141"/>
      <c r="C101" s="142"/>
      <c r="D101" s="142"/>
      <c r="E101" s="142"/>
    </row>
    <row r="102" spans="1:5" ht="20.25">
      <c r="A102" s="132"/>
      <c r="B102" s="141"/>
      <c r="C102" s="142"/>
      <c r="D102" s="142"/>
      <c r="E102" s="142"/>
    </row>
    <row r="103" spans="1:5" ht="20.25">
      <c r="A103" s="132"/>
      <c r="B103" s="141"/>
      <c r="C103" s="142"/>
      <c r="D103" s="142"/>
      <c r="E103" s="142"/>
    </row>
    <row r="104" spans="1:5" ht="20.25">
      <c r="A104" s="132"/>
      <c r="B104" s="141"/>
      <c r="C104" s="142"/>
      <c r="D104" s="142"/>
      <c r="E104" s="142"/>
    </row>
    <row r="105" spans="1:5" ht="20.25">
      <c r="A105" s="132"/>
      <c r="B105" s="141"/>
      <c r="C105" s="142"/>
      <c r="D105" s="142"/>
      <c r="E105" s="142"/>
    </row>
    <row r="106" spans="1:5" ht="20.25">
      <c r="A106" s="132"/>
      <c r="B106" s="141"/>
      <c r="C106" s="142"/>
      <c r="D106" s="142"/>
      <c r="E106" s="142"/>
    </row>
    <row r="107" spans="1:5" ht="20.25">
      <c r="A107" s="132"/>
      <c r="B107" s="141"/>
      <c r="C107" s="142"/>
      <c r="D107" s="142"/>
      <c r="E107" s="142"/>
    </row>
    <row r="108" spans="1:5" ht="20.25">
      <c r="A108" s="132"/>
      <c r="B108" s="141"/>
      <c r="C108" s="142"/>
      <c r="D108" s="142"/>
      <c r="E108" s="142"/>
    </row>
    <row r="109" spans="1:5" ht="20.25">
      <c r="A109" s="132"/>
      <c r="B109" s="141"/>
      <c r="C109" s="142"/>
      <c r="D109" s="142"/>
      <c r="E109" s="142"/>
    </row>
    <row r="110" spans="1:5" ht="20.25">
      <c r="A110" s="132"/>
      <c r="B110" s="141"/>
      <c r="C110" s="142"/>
      <c r="D110" s="142"/>
      <c r="E110" s="142"/>
    </row>
    <row r="111" spans="1:5" ht="20.25">
      <c r="A111" s="132"/>
      <c r="B111" s="141"/>
      <c r="C111" s="142"/>
      <c r="D111" s="142"/>
      <c r="E111" s="142"/>
    </row>
    <row r="112" spans="1:5" ht="20.25">
      <c r="A112" s="132"/>
      <c r="B112" s="141"/>
      <c r="C112" s="142"/>
      <c r="D112" s="142"/>
      <c r="E112" s="142"/>
    </row>
    <row r="113" spans="1:5" ht="20.25">
      <c r="A113" s="132"/>
      <c r="B113" s="141"/>
      <c r="C113" s="142"/>
      <c r="D113" s="142"/>
      <c r="E113" s="142"/>
    </row>
    <row r="114" spans="1:5" ht="20.25">
      <c r="A114" s="132"/>
      <c r="B114" s="141"/>
      <c r="C114" s="142"/>
      <c r="D114" s="142"/>
      <c r="E114" s="142"/>
    </row>
    <row r="115" spans="1:5" ht="20.25">
      <c r="A115" s="132"/>
      <c r="B115" s="141"/>
      <c r="C115" s="142"/>
      <c r="D115" s="142"/>
      <c r="E115" s="142"/>
    </row>
    <row r="116" spans="1:5" ht="20.25">
      <c r="A116" s="132"/>
      <c r="B116" s="141"/>
      <c r="C116" s="142"/>
      <c r="D116" s="142"/>
      <c r="E116" s="142"/>
    </row>
    <row r="117" spans="1:5" ht="20.25">
      <c r="A117" s="132"/>
      <c r="B117" s="141"/>
      <c r="C117" s="142"/>
      <c r="D117" s="142"/>
      <c r="E117" s="142"/>
    </row>
    <row r="118" spans="1:5" ht="20.25">
      <c r="A118" s="132"/>
      <c r="B118" s="141"/>
      <c r="C118" s="142"/>
      <c r="D118" s="142"/>
      <c r="E118" s="142"/>
    </row>
    <row r="119" spans="1:5" ht="20.25">
      <c r="A119" s="132"/>
      <c r="B119" s="141"/>
      <c r="C119" s="142"/>
      <c r="D119" s="142"/>
      <c r="E119" s="142"/>
    </row>
    <row r="120" spans="1:5" ht="20.25">
      <c r="A120" s="132"/>
      <c r="B120" s="141"/>
      <c r="C120" s="142"/>
      <c r="D120" s="142"/>
      <c r="E120" s="142"/>
    </row>
    <row r="121" spans="1:5" ht="20.25">
      <c r="A121" s="132"/>
      <c r="B121" s="141"/>
      <c r="C121" s="142"/>
      <c r="D121" s="142"/>
      <c r="E121" s="142"/>
    </row>
    <row r="122" spans="1:5" ht="20.25">
      <c r="A122" s="132"/>
      <c r="B122" s="141"/>
      <c r="C122" s="142"/>
      <c r="D122" s="142"/>
      <c r="E122" s="142"/>
    </row>
    <row r="123" spans="1:5" ht="20.25">
      <c r="A123" s="132"/>
      <c r="B123" s="141"/>
      <c r="C123" s="142"/>
      <c r="D123" s="142"/>
      <c r="E123" s="142"/>
    </row>
    <row r="124" spans="1:5" ht="20.25">
      <c r="A124" s="132"/>
      <c r="B124" s="141"/>
      <c r="C124" s="142"/>
      <c r="D124" s="142"/>
      <c r="E124" s="142"/>
    </row>
    <row r="125" spans="1:5" ht="20.25">
      <c r="A125" s="132"/>
      <c r="B125" s="141"/>
      <c r="C125" s="142"/>
      <c r="D125" s="142"/>
      <c r="E125" s="142"/>
    </row>
    <row r="126" spans="1:5" ht="20.25">
      <c r="A126" s="132"/>
      <c r="B126" s="141"/>
      <c r="C126" s="142"/>
      <c r="D126" s="142"/>
      <c r="E126" s="142"/>
    </row>
    <row r="127" spans="1:5" ht="20.25">
      <c r="A127" s="132"/>
      <c r="B127" s="141"/>
      <c r="C127" s="142"/>
      <c r="D127" s="142"/>
      <c r="E127" s="142"/>
    </row>
    <row r="128" spans="1:5" ht="20.25">
      <c r="A128" s="132"/>
      <c r="B128" s="141"/>
      <c r="C128" s="142"/>
      <c r="D128" s="142"/>
      <c r="E128" s="142"/>
    </row>
    <row r="129" spans="1:5" ht="20.25">
      <c r="A129" s="132"/>
      <c r="B129" s="141"/>
      <c r="C129" s="142"/>
      <c r="D129" s="142"/>
      <c r="E129" s="142"/>
    </row>
    <row r="130" spans="1:5" ht="20.25">
      <c r="A130" s="132"/>
      <c r="B130" s="141"/>
      <c r="C130" s="142"/>
      <c r="D130" s="142"/>
      <c r="E130" s="142"/>
    </row>
    <row r="131" spans="1:5" ht="20.25">
      <c r="A131" s="132"/>
      <c r="B131" s="141"/>
      <c r="C131" s="142"/>
      <c r="D131" s="142"/>
      <c r="E131" s="142"/>
    </row>
    <row r="132" spans="1:5" ht="20.25">
      <c r="A132" s="132"/>
      <c r="B132" s="141"/>
      <c r="C132" s="142"/>
      <c r="D132" s="142"/>
      <c r="E132" s="142"/>
    </row>
    <row r="133" spans="1:5" ht="20.25">
      <c r="A133" s="132"/>
      <c r="B133" s="141"/>
      <c r="C133" s="142"/>
      <c r="D133" s="142"/>
      <c r="E133" s="142"/>
    </row>
    <row r="134" spans="1:5" ht="20.25">
      <c r="A134" s="132"/>
      <c r="B134" s="141"/>
      <c r="C134" s="142"/>
      <c r="D134" s="142"/>
      <c r="E134" s="142"/>
    </row>
    <row r="135" spans="1:5" ht="20.25">
      <c r="A135" s="132"/>
      <c r="B135" s="141"/>
      <c r="C135" s="142"/>
      <c r="D135" s="142"/>
      <c r="E135" s="142"/>
    </row>
    <row r="136" spans="1:5" ht="20.25">
      <c r="A136" s="132"/>
      <c r="B136" s="141"/>
      <c r="C136" s="142"/>
      <c r="D136" s="142"/>
      <c r="E136" s="142"/>
    </row>
    <row r="137" spans="1:5" ht="20.25">
      <c r="A137" s="132"/>
      <c r="B137" s="141"/>
      <c r="C137" s="142"/>
      <c r="D137" s="142"/>
      <c r="E137" s="142"/>
    </row>
    <row r="138" spans="1:5" ht="20.25">
      <c r="A138" s="132"/>
      <c r="B138" s="141"/>
      <c r="C138" s="142"/>
      <c r="D138" s="142"/>
      <c r="E138" s="142"/>
    </row>
    <row r="139" spans="1:5" ht="20.25">
      <c r="A139" s="132"/>
      <c r="B139" s="141"/>
      <c r="C139" s="142"/>
      <c r="D139" s="142"/>
      <c r="E139" s="142"/>
    </row>
    <row r="140" spans="1:5" ht="20.25">
      <c r="A140" s="132"/>
      <c r="B140" s="141"/>
      <c r="C140" s="142"/>
      <c r="D140" s="142"/>
      <c r="E140" s="142"/>
    </row>
    <row r="141" spans="1:5" ht="20.25">
      <c r="A141" s="132"/>
      <c r="B141" s="141"/>
      <c r="C141" s="142"/>
      <c r="D141" s="142"/>
      <c r="E141" s="142"/>
    </row>
    <row r="142" spans="1:5" ht="20.25">
      <c r="A142" s="132"/>
      <c r="B142" s="141"/>
      <c r="C142" s="142"/>
      <c r="D142" s="142"/>
      <c r="E142" s="142"/>
    </row>
    <row r="143" spans="1:5" ht="20.25">
      <c r="A143" s="132"/>
      <c r="B143" s="141"/>
      <c r="C143" s="142"/>
      <c r="D143" s="142"/>
      <c r="E143" s="142"/>
    </row>
    <row r="144" spans="1:5" ht="20.25">
      <c r="A144" s="132"/>
      <c r="B144" s="141"/>
      <c r="C144" s="142"/>
      <c r="D144" s="142"/>
      <c r="E144" s="142"/>
    </row>
    <row r="145" spans="1:5" ht="20.25">
      <c r="A145" s="132"/>
      <c r="B145" s="141"/>
      <c r="C145" s="142"/>
      <c r="D145" s="142"/>
      <c r="E145" s="142"/>
    </row>
    <row r="146" spans="1:5" ht="20.25">
      <c r="A146" s="132"/>
      <c r="B146" s="141"/>
      <c r="C146" s="142"/>
      <c r="D146" s="142"/>
      <c r="E146" s="142"/>
    </row>
    <row r="147" spans="1:5" ht="20.25">
      <c r="A147" s="132"/>
      <c r="B147" s="141"/>
      <c r="C147" s="142"/>
      <c r="D147" s="142"/>
      <c r="E147" s="142"/>
    </row>
    <row r="148" spans="1:5" ht="20.25">
      <c r="A148" s="132"/>
      <c r="B148" s="141"/>
      <c r="C148" s="142"/>
      <c r="D148" s="142"/>
      <c r="E148" s="142"/>
    </row>
    <row r="149" spans="1:5" ht="20.25">
      <c r="A149" s="132"/>
      <c r="B149" s="141"/>
      <c r="C149" s="142"/>
      <c r="D149" s="142"/>
      <c r="E149" s="142"/>
    </row>
    <row r="150" spans="1:5" ht="20.25">
      <c r="A150" s="132"/>
      <c r="B150" s="141"/>
      <c r="C150" s="142"/>
      <c r="D150" s="142"/>
      <c r="E150" s="142"/>
    </row>
    <row r="151" spans="1:5" ht="20.25">
      <c r="A151" s="132"/>
      <c r="B151" s="141"/>
      <c r="C151" s="142"/>
      <c r="D151" s="142"/>
      <c r="E151" s="142"/>
    </row>
    <row r="152" spans="1:5" ht="20.25">
      <c r="A152" s="132"/>
      <c r="B152" s="141"/>
      <c r="C152" s="142"/>
      <c r="D152" s="142"/>
      <c r="E152" s="142"/>
    </row>
    <row r="153" spans="1:5" ht="20.25">
      <c r="A153" s="132"/>
      <c r="B153" s="141"/>
      <c r="C153" s="142"/>
      <c r="D153" s="142"/>
      <c r="E153" s="142"/>
    </row>
    <row r="154" spans="1:5" ht="20.25">
      <c r="A154" s="132"/>
      <c r="B154" s="141"/>
      <c r="C154" s="142"/>
      <c r="D154" s="142"/>
      <c r="E154" s="142"/>
    </row>
    <row r="155" spans="1:5" ht="20.25">
      <c r="A155" s="132"/>
      <c r="B155" s="141"/>
      <c r="C155" s="142"/>
      <c r="D155" s="142"/>
      <c r="E155" s="142"/>
    </row>
    <row r="156" spans="1:5" ht="20.25">
      <c r="A156" s="132"/>
      <c r="B156" s="141"/>
      <c r="C156" s="142"/>
      <c r="D156" s="142"/>
      <c r="E156" s="142"/>
    </row>
    <row r="157" spans="1:5" ht="20.25">
      <c r="A157" s="132"/>
      <c r="B157" s="141"/>
      <c r="C157" s="142"/>
      <c r="D157" s="142"/>
      <c r="E157" s="142"/>
    </row>
    <row r="158" spans="1:5" ht="20.25">
      <c r="A158" s="132"/>
      <c r="B158" s="141"/>
      <c r="C158" s="142"/>
      <c r="D158" s="142"/>
      <c r="E158" s="142"/>
    </row>
    <row r="159" spans="1:5" ht="20.25">
      <c r="A159" s="132"/>
      <c r="B159" s="141"/>
      <c r="C159" s="142"/>
      <c r="D159" s="142"/>
      <c r="E159" s="142"/>
    </row>
    <row r="160" spans="1:5" ht="20.25">
      <c r="A160" s="132"/>
      <c r="B160" s="141"/>
      <c r="C160" s="142"/>
      <c r="D160" s="142"/>
      <c r="E160" s="142"/>
    </row>
    <row r="161" spans="1:5" ht="20.25">
      <c r="A161" s="132"/>
      <c r="B161" s="141"/>
      <c r="C161" s="142"/>
      <c r="D161" s="142"/>
      <c r="E161" s="142"/>
    </row>
    <row r="162" spans="1:5" ht="20.25">
      <c r="A162" s="132"/>
      <c r="B162" s="141"/>
      <c r="C162" s="142"/>
      <c r="D162" s="142"/>
      <c r="E162" s="142"/>
    </row>
    <row r="163" spans="1:5" ht="20.25">
      <c r="A163" s="132"/>
      <c r="B163" s="141"/>
      <c r="C163" s="142"/>
      <c r="D163" s="142"/>
      <c r="E163" s="142"/>
    </row>
    <row r="164" spans="1:5" ht="20.25">
      <c r="A164" s="132"/>
      <c r="B164" s="141"/>
      <c r="C164" s="142"/>
      <c r="D164" s="142"/>
      <c r="E164" s="142"/>
    </row>
    <row r="165" spans="1:5" ht="20.25">
      <c r="A165" s="132"/>
      <c r="B165" s="141"/>
      <c r="C165" s="142"/>
      <c r="D165" s="142"/>
      <c r="E165" s="142"/>
    </row>
    <row r="166" spans="1:5" ht="20.25">
      <c r="A166" s="132"/>
      <c r="B166" s="141"/>
      <c r="C166" s="142"/>
      <c r="D166" s="142"/>
      <c r="E166" s="142"/>
    </row>
    <row r="167" spans="1:5" ht="20.25">
      <c r="A167" s="132"/>
      <c r="B167" s="141"/>
      <c r="C167" s="142"/>
      <c r="D167" s="142"/>
      <c r="E167" s="142"/>
    </row>
    <row r="168" spans="1:5" ht="20.25">
      <c r="A168" s="132"/>
      <c r="B168" s="141"/>
      <c r="C168" s="142"/>
      <c r="D168" s="142"/>
      <c r="E168" s="142"/>
    </row>
    <row r="169" spans="1:5" ht="20.25">
      <c r="A169" s="132"/>
      <c r="B169" s="141"/>
      <c r="C169" s="142"/>
      <c r="D169" s="142"/>
      <c r="E169" s="142"/>
    </row>
    <row r="170" spans="1:5" ht="20.25">
      <c r="A170" s="132"/>
      <c r="B170" s="141"/>
      <c r="C170" s="142"/>
      <c r="D170" s="142"/>
      <c r="E170" s="142"/>
    </row>
    <row r="171" spans="1:5" ht="20.25">
      <c r="A171" s="132"/>
      <c r="B171" s="141"/>
      <c r="C171" s="142"/>
      <c r="D171" s="142"/>
      <c r="E171" s="142"/>
    </row>
    <row r="172" spans="1:5" ht="20.25">
      <c r="A172" s="132"/>
      <c r="B172" s="141"/>
      <c r="C172" s="142"/>
      <c r="D172" s="142"/>
      <c r="E172" s="142"/>
    </row>
    <row r="173" spans="1:5" ht="20.25">
      <c r="A173" s="132"/>
      <c r="B173" s="141"/>
      <c r="C173" s="142"/>
      <c r="D173" s="142"/>
      <c r="E173" s="142"/>
    </row>
    <row r="174" spans="1:5" ht="20.25">
      <c r="A174" s="132"/>
      <c r="B174" s="141"/>
      <c r="C174" s="142"/>
      <c r="D174" s="142"/>
      <c r="E174" s="142"/>
    </row>
    <row r="175" spans="1:5" ht="20.25">
      <c r="A175" s="132"/>
      <c r="B175" s="141"/>
      <c r="C175" s="142"/>
      <c r="D175" s="142"/>
      <c r="E175" s="142"/>
    </row>
    <row r="176" spans="1:5" ht="20.25">
      <c r="A176" s="132"/>
      <c r="B176" s="141"/>
      <c r="C176" s="142"/>
      <c r="D176" s="142"/>
      <c r="E176" s="142"/>
    </row>
    <row r="177" spans="1:5" ht="20.25">
      <c r="A177" s="132"/>
      <c r="B177" s="141"/>
      <c r="C177" s="142"/>
      <c r="D177" s="142"/>
      <c r="E177" s="142"/>
    </row>
    <row r="178" spans="1:5" ht="20.25">
      <c r="A178" s="132"/>
      <c r="B178" s="141"/>
      <c r="C178" s="142"/>
      <c r="D178" s="142"/>
      <c r="E178" s="142"/>
    </row>
    <row r="179" spans="1:5" ht="20.25">
      <c r="A179" s="132"/>
      <c r="B179" s="141"/>
      <c r="C179" s="142"/>
      <c r="D179" s="142"/>
      <c r="E179" s="142"/>
    </row>
    <row r="180" spans="1:5" ht="20.25">
      <c r="A180" s="132"/>
      <c r="B180" s="141"/>
      <c r="C180" s="142"/>
      <c r="D180" s="142"/>
      <c r="E180" s="142"/>
    </row>
    <row r="181" spans="1:5" ht="20.25">
      <c r="A181" s="132"/>
      <c r="B181" s="141"/>
      <c r="C181" s="142"/>
      <c r="D181" s="142"/>
      <c r="E181" s="142"/>
    </row>
    <row r="182" spans="1:5" ht="20.25">
      <c r="A182" s="132"/>
      <c r="B182" s="141"/>
      <c r="C182" s="142"/>
      <c r="D182" s="142"/>
      <c r="E182" s="142"/>
    </row>
    <row r="183" spans="1:5" ht="20.25">
      <c r="A183" s="132"/>
      <c r="B183" s="141"/>
      <c r="C183" s="142"/>
      <c r="D183" s="142"/>
      <c r="E183" s="142"/>
    </row>
    <row r="184" spans="1:5" ht="20.25">
      <c r="A184" s="132"/>
      <c r="B184" s="141"/>
      <c r="C184" s="142"/>
      <c r="D184" s="142"/>
      <c r="E184" s="142"/>
    </row>
    <row r="185" spans="1:5" ht="20.25">
      <c r="A185" s="132"/>
      <c r="B185" s="141"/>
      <c r="C185" s="142"/>
      <c r="D185" s="142"/>
      <c r="E185" s="142"/>
    </row>
    <row r="186" spans="1:5" ht="20.25">
      <c r="A186" s="132"/>
      <c r="B186" s="141"/>
      <c r="C186" s="142"/>
      <c r="D186" s="142"/>
      <c r="E186" s="142"/>
    </row>
    <row r="187" spans="1:5" ht="20.25">
      <c r="A187" s="132"/>
      <c r="B187" s="141"/>
      <c r="C187" s="142"/>
      <c r="D187" s="142"/>
      <c r="E187" s="142"/>
    </row>
    <row r="188" spans="1:5" ht="20.25">
      <c r="A188" s="132"/>
      <c r="B188" s="141"/>
      <c r="C188" s="142"/>
      <c r="D188" s="142"/>
      <c r="E188" s="142"/>
    </row>
    <row r="189" spans="1:5" ht="20.25">
      <c r="A189" s="132"/>
      <c r="B189" s="141"/>
      <c r="C189" s="142"/>
      <c r="D189" s="142"/>
      <c r="E189" s="142"/>
    </row>
    <row r="190" spans="1:5" ht="20.25">
      <c r="A190" s="132"/>
      <c r="B190" s="141"/>
      <c r="C190" s="142"/>
      <c r="D190" s="142"/>
      <c r="E190" s="142"/>
    </row>
    <row r="191" spans="1:5" ht="20.25">
      <c r="A191" s="132"/>
      <c r="B191" s="141"/>
      <c r="C191" s="142"/>
      <c r="D191" s="142"/>
      <c r="E191" s="142"/>
    </row>
    <row r="192" spans="1:5" ht="20.25">
      <c r="A192" s="132"/>
      <c r="B192" s="141"/>
      <c r="C192" s="142"/>
      <c r="D192" s="142"/>
      <c r="E192" s="142"/>
    </row>
    <row r="193" spans="1:5" ht="20.25">
      <c r="A193" s="132"/>
      <c r="B193" s="141"/>
      <c r="C193" s="142"/>
      <c r="D193" s="142"/>
      <c r="E193" s="142"/>
    </row>
    <row r="194" spans="1:5" ht="20.25">
      <c r="A194" s="132"/>
      <c r="B194" s="141"/>
      <c r="C194" s="142"/>
      <c r="D194" s="142"/>
      <c r="E194" s="142"/>
    </row>
    <row r="195" spans="1:5" ht="20.25">
      <c r="A195" s="132"/>
      <c r="B195" s="141"/>
      <c r="C195" s="142"/>
      <c r="D195" s="142"/>
      <c r="E195" s="142"/>
    </row>
    <row r="196" spans="1:5" ht="20.25">
      <c r="A196" s="132"/>
      <c r="B196" s="141"/>
      <c r="C196" s="142"/>
      <c r="D196" s="142"/>
      <c r="E196" s="142"/>
    </row>
    <row r="197" spans="1:5" ht="20.25">
      <c r="A197" s="132"/>
      <c r="B197" s="141"/>
      <c r="C197" s="142"/>
      <c r="D197" s="142"/>
      <c r="E197" s="142"/>
    </row>
    <row r="198" spans="1:5" ht="20.25">
      <c r="A198" s="132"/>
      <c r="B198" s="141"/>
      <c r="C198" s="142"/>
      <c r="D198" s="142"/>
      <c r="E198" s="142"/>
    </row>
    <row r="199" spans="1:5" ht="20.25">
      <c r="A199" s="132"/>
      <c r="B199" s="141"/>
      <c r="C199" s="142"/>
      <c r="D199" s="142"/>
      <c r="E199" s="142"/>
    </row>
    <row r="200" spans="1:5" ht="20.25">
      <c r="A200" s="132"/>
      <c r="B200" s="141"/>
      <c r="C200" s="142"/>
      <c r="D200" s="142"/>
      <c r="E200" s="142"/>
    </row>
    <row r="201" spans="1:5" ht="20.25">
      <c r="A201" s="132"/>
      <c r="B201" s="141"/>
      <c r="C201" s="142"/>
      <c r="D201" s="142"/>
      <c r="E201" s="142"/>
    </row>
    <row r="202" spans="1:5" ht="20.25">
      <c r="A202" s="132"/>
      <c r="B202" s="141"/>
      <c r="C202" s="142"/>
      <c r="D202" s="142"/>
      <c r="E202" s="142"/>
    </row>
    <row r="203" spans="1:5" ht="20.25">
      <c r="A203" s="132"/>
      <c r="B203" s="141"/>
      <c r="C203" s="142"/>
      <c r="D203" s="142"/>
      <c r="E203" s="142"/>
    </row>
    <row r="204" spans="1:5" ht="20.25">
      <c r="A204" s="132"/>
      <c r="B204" s="141"/>
      <c r="C204" s="142"/>
      <c r="D204" s="142"/>
      <c r="E204" s="142"/>
    </row>
    <row r="205" spans="1:5" ht="20.25">
      <c r="A205" s="132"/>
      <c r="B205" s="141"/>
      <c r="C205" s="142"/>
      <c r="D205" s="142"/>
      <c r="E205" s="142"/>
    </row>
    <row r="206" spans="1:5" ht="20.25">
      <c r="A206" s="132"/>
      <c r="B206" s="141"/>
      <c r="C206" s="142"/>
      <c r="D206" s="142"/>
      <c r="E206" s="142"/>
    </row>
    <row r="207" spans="1:5" ht="20.25">
      <c r="A207" s="132"/>
      <c r="B207" s="141"/>
      <c r="C207" s="142"/>
      <c r="D207" s="142"/>
      <c r="E207" s="142"/>
    </row>
    <row r="208" spans="1:5" ht="20.25">
      <c r="A208" s="132"/>
      <c r="B208" s="141"/>
      <c r="C208" s="142"/>
      <c r="D208" s="142"/>
      <c r="E208" s="142"/>
    </row>
    <row r="209" spans="1:9" ht="20.25">
      <c r="A209" s="132"/>
      <c r="B209" s="141"/>
      <c r="C209" s="142"/>
      <c r="D209" s="142"/>
      <c r="E209" s="142"/>
    </row>
    <row r="210" spans="1:9" ht="20.25">
      <c r="A210" s="132"/>
      <c r="B210" s="141"/>
      <c r="C210" s="142"/>
      <c r="D210" s="142"/>
      <c r="E210" s="142"/>
    </row>
    <row r="211" spans="1:9" ht="20.25">
      <c r="A211" s="132"/>
      <c r="B211" s="141"/>
      <c r="C211" s="142"/>
      <c r="D211" s="142"/>
      <c r="E211" s="142"/>
    </row>
    <row r="212" spans="1:9">
      <c r="A212" s="130"/>
      <c r="B212" s="141"/>
      <c r="C212" s="141"/>
      <c r="D212" s="141"/>
      <c r="E212" s="141"/>
    </row>
    <row r="213" spans="1:9" ht="20.25">
      <c r="A213" s="130"/>
      <c r="B213" s="143" t="s">
        <v>182</v>
      </c>
      <c r="C213" s="143" t="s">
        <v>183</v>
      </c>
      <c r="D213" s="143"/>
      <c r="E213" s="144" t="s">
        <v>182</v>
      </c>
      <c r="F213" s="144" t="s">
        <v>183</v>
      </c>
    </row>
    <row r="214" spans="1:9" ht="20.25">
      <c r="A214" s="130"/>
      <c r="B214" s="145" t="s">
        <v>184</v>
      </c>
      <c r="C214" s="145" t="s">
        <v>185</v>
      </c>
      <c r="D214" s="145"/>
      <c r="E214" s="129" t="s">
        <v>184</v>
      </c>
      <c r="G214" s="129" t="str">
        <f>IF(NOT(ISBLANK(E214)),E214,IF(NOT(ISBLANK(F214)),"     "&amp;F214,FALSE))</f>
        <v>Afectación Económica o presupuestal</v>
      </c>
      <c r="H214" s="129" t="s">
        <v>184</v>
      </c>
      <c r="I214" s="129" t="str">
        <f>IF(NOT(ISERROR(MATCH(H214,_xlfn.ANCHORARRAY(B225),0))),G227&amp;"Por favor no seleccionar los criterios de impacto",H214)</f>
        <v>❌Por favor no seleccionar los criterios de impacto</v>
      </c>
    </row>
    <row r="215" spans="1:9" ht="20.25">
      <c r="A215" s="130"/>
      <c r="B215" s="145" t="s">
        <v>184</v>
      </c>
      <c r="C215" s="145" t="s">
        <v>162</v>
      </c>
      <c r="D215" s="145"/>
      <c r="F215" s="129" t="s">
        <v>185</v>
      </c>
      <c r="G215" s="129" t="str">
        <f t="shared" ref="G215:G225" si="0">IF(NOT(ISBLANK(E215)),E215,IF(NOT(ISBLANK(F215)),"     "&amp;F215,FALSE))</f>
        <v xml:space="preserve">     Afectación menor a 10 SMLMV .</v>
      </c>
    </row>
    <row r="216" spans="1:9" ht="20.25">
      <c r="A216" s="130"/>
      <c r="B216" s="145" t="s">
        <v>184</v>
      </c>
      <c r="C216" s="145" t="s">
        <v>164</v>
      </c>
      <c r="D216" s="145"/>
      <c r="F216" s="129" t="s">
        <v>162</v>
      </c>
      <c r="G216" s="129" t="str">
        <f t="shared" si="0"/>
        <v xml:space="preserve">     Entre 10 y 50 SMLMV </v>
      </c>
    </row>
    <row r="217" spans="1:9" ht="20.25">
      <c r="A217" s="130"/>
      <c r="B217" s="145" t="s">
        <v>184</v>
      </c>
      <c r="C217" s="145" t="s">
        <v>167</v>
      </c>
      <c r="D217" s="145"/>
      <c r="F217" s="129" t="s">
        <v>164</v>
      </c>
      <c r="G217" s="129" t="str">
        <f t="shared" si="0"/>
        <v xml:space="preserve">     Entre 50 y 100 SMLMV </v>
      </c>
    </row>
    <row r="218" spans="1:9" ht="20.25">
      <c r="A218" s="130"/>
      <c r="B218" s="145" t="s">
        <v>184</v>
      </c>
      <c r="C218" s="145" t="s">
        <v>170</v>
      </c>
      <c r="D218" s="145"/>
      <c r="F218" s="129" t="s">
        <v>167</v>
      </c>
      <c r="G218" s="129" t="str">
        <f t="shared" si="0"/>
        <v xml:space="preserve">     Entre 100 y 500 SMLMV </v>
      </c>
    </row>
    <row r="219" spans="1:9" ht="20.25">
      <c r="A219" s="130"/>
      <c r="B219" s="145" t="s">
        <v>186</v>
      </c>
      <c r="C219" s="145" t="s">
        <v>187</v>
      </c>
      <c r="D219" s="145"/>
      <c r="F219" s="129" t="s">
        <v>170</v>
      </c>
      <c r="G219" s="129" t="str">
        <f t="shared" si="0"/>
        <v xml:space="preserve">     Mayor a 500 SMLMV </v>
      </c>
    </row>
    <row r="220" spans="1:9" ht="20.25">
      <c r="A220" s="130"/>
      <c r="B220" s="145" t="s">
        <v>186</v>
      </c>
      <c r="C220" s="145" t="s">
        <v>188</v>
      </c>
      <c r="D220" s="145"/>
      <c r="E220" s="129" t="s">
        <v>186</v>
      </c>
      <c r="G220" s="129" t="str">
        <f t="shared" si="0"/>
        <v>Pérdida Reputacional</v>
      </c>
    </row>
    <row r="221" spans="1:9" ht="20.25">
      <c r="A221" s="130"/>
      <c r="B221" s="145" t="s">
        <v>186</v>
      </c>
      <c r="C221" s="145" t="s">
        <v>189</v>
      </c>
      <c r="D221" s="145"/>
      <c r="F221" s="129" t="s">
        <v>187</v>
      </c>
      <c r="G221" s="129" t="str">
        <f t="shared" si="0"/>
        <v xml:space="preserve">     El riesgo afecta la imagen de alguna área de la organización</v>
      </c>
    </row>
    <row r="222" spans="1:9" ht="20.25">
      <c r="A222" s="130"/>
      <c r="B222" s="145" t="s">
        <v>186</v>
      </c>
      <c r="C222" s="145" t="s">
        <v>190</v>
      </c>
      <c r="D222" s="145"/>
      <c r="F222" s="129" t="s">
        <v>188</v>
      </c>
      <c r="G222" s="129" t="str">
        <f t="shared" si="0"/>
        <v xml:space="preserve">     El riesgo afecta la imagen de la entidad internamente, de conocimiento general, nivel interno, de junta dircetiva y accionistas y/o de provedores</v>
      </c>
    </row>
    <row r="223" spans="1:9" ht="20.25">
      <c r="A223" s="130"/>
      <c r="B223" s="145" t="s">
        <v>186</v>
      </c>
      <c r="C223" s="145" t="s">
        <v>191</v>
      </c>
      <c r="D223" s="145"/>
      <c r="F223" s="129" t="s">
        <v>189</v>
      </c>
      <c r="G223" s="129" t="str">
        <f t="shared" si="0"/>
        <v xml:space="preserve">     El riesgo afecta la imagen de la entidad con algunos usuarios de relevancia frente al logro de los objetivos</v>
      </c>
    </row>
    <row r="224" spans="1:9">
      <c r="A224" s="130"/>
      <c r="B224" s="146"/>
      <c r="C224" s="146"/>
      <c r="D224" s="146"/>
      <c r="F224" s="129" t="s">
        <v>190</v>
      </c>
      <c r="G224" s="129" t="str">
        <f t="shared" si="0"/>
        <v xml:space="preserve">     El riesgo afecta la imagen de de la entidad con efecto publicitario sostenido a nivel de sector administrativo, nivel departamental o municipal</v>
      </c>
    </row>
    <row r="225" spans="1:7">
      <c r="A225" s="130"/>
      <c r="B225" s="146" t="str" cm="1">
        <f t="array" ref="B225:B227">_xlfn.UNIQUE(Tabla1[[#All],[Criterios]])</f>
        <v>Criterios</v>
      </c>
      <c r="C225" s="146"/>
      <c r="D225" s="146"/>
      <c r="F225" s="129" t="s">
        <v>191</v>
      </c>
      <c r="G225" s="129" t="str">
        <f t="shared" si="0"/>
        <v xml:space="preserve">     El riesgo afecta la imagen de la entidad a nivel nacional, con efecto publicitarios sostenible a nivel país</v>
      </c>
    </row>
    <row r="226" spans="1:7">
      <c r="A226" s="130"/>
      <c r="B226" s="146" t="str">
        <v>Afectación Económica o presupuestal</v>
      </c>
      <c r="C226" s="146"/>
      <c r="D226" s="146"/>
    </row>
    <row r="227" spans="1:7">
      <c r="B227" s="146" t="str">
        <v>Pérdida Reputacional</v>
      </c>
      <c r="C227" s="146"/>
      <c r="D227" s="146"/>
      <c r="G227" s="17" t="s">
        <v>192</v>
      </c>
    </row>
    <row r="228" spans="1:7">
      <c r="B228" s="147"/>
      <c r="C228" s="147"/>
      <c r="D228" s="147"/>
      <c r="G228" s="17" t="s">
        <v>193</v>
      </c>
    </row>
    <row r="229" spans="1:7">
      <c r="B229" s="147"/>
      <c r="C229" s="147"/>
      <c r="D229" s="147"/>
    </row>
    <row r="230" spans="1:7">
      <c r="B230" s="147"/>
      <c r="C230" s="147"/>
      <c r="D230" s="147"/>
    </row>
    <row r="231" spans="1:7">
      <c r="B231" s="147"/>
      <c r="C231" s="147"/>
      <c r="D231" s="147"/>
      <c r="E231" s="147"/>
    </row>
    <row r="232" spans="1:7">
      <c r="B232" s="147"/>
      <c r="C232" s="147"/>
      <c r="D232" s="147"/>
      <c r="E232" s="147"/>
    </row>
    <row r="233" spans="1:7">
      <c r="B233" s="147"/>
      <c r="C233" s="147"/>
      <c r="D233" s="147"/>
      <c r="E233" s="147"/>
    </row>
    <row r="234" spans="1:7">
      <c r="B234" s="147"/>
      <c r="C234" s="147"/>
      <c r="D234" s="147"/>
      <c r="E234" s="147"/>
    </row>
    <row r="235" spans="1:7">
      <c r="B235" s="147"/>
      <c r="C235" s="147"/>
      <c r="D235" s="147"/>
      <c r="E235" s="147"/>
    </row>
    <row r="236" spans="1:7">
      <c r="B236" s="147"/>
      <c r="C236" s="147"/>
      <c r="D236" s="147"/>
      <c r="E236" s="147"/>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topLeftCell="A13" workbookViewId="0">
      <selection activeCell="H11" sqref="H11"/>
    </sheetView>
  </sheetViews>
  <sheetFormatPr defaultColWidth="14.28515625" defaultRowHeight="12.75"/>
  <cols>
    <col min="1" max="2" width="14.28515625" style="57"/>
    <col min="3" max="3" width="17" style="57" customWidth="1"/>
    <col min="4" max="4" width="14.28515625" style="57"/>
    <col min="5" max="5" width="46" style="57" customWidth="1"/>
    <col min="6" max="6" width="39" style="57" customWidth="1"/>
    <col min="7" max="16384" width="14.28515625" style="57"/>
  </cols>
  <sheetData>
    <row r="1" spans="2:6" ht="15">
      <c r="B1" s="453"/>
      <c r="C1" s="177" t="s">
        <v>0</v>
      </c>
      <c r="D1" s="177"/>
      <c r="E1" s="177"/>
      <c r="F1" s="119" t="s">
        <v>1</v>
      </c>
    </row>
    <row r="2" spans="2:6" ht="15">
      <c r="B2" s="453"/>
      <c r="C2" s="177"/>
      <c r="D2" s="177"/>
      <c r="E2" s="177"/>
      <c r="F2" s="119" t="s">
        <v>2</v>
      </c>
    </row>
    <row r="3" spans="2:6" ht="15">
      <c r="B3" s="453"/>
      <c r="C3" s="177"/>
      <c r="D3" s="177"/>
      <c r="E3" s="177"/>
      <c r="F3" s="119" t="s">
        <v>3</v>
      </c>
    </row>
    <row r="4" spans="2:6" ht="15">
      <c r="B4" s="453"/>
      <c r="C4" s="177"/>
      <c r="D4" s="177"/>
      <c r="E4" s="177"/>
      <c r="F4" s="119" t="s">
        <v>194</v>
      </c>
    </row>
    <row r="5" spans="2:6" ht="24" customHeight="1" thickBot="1">
      <c r="B5" s="454" t="s">
        <v>195</v>
      </c>
      <c r="C5" s="455"/>
      <c r="D5" s="455"/>
      <c r="E5" s="455"/>
      <c r="F5" s="456"/>
    </row>
    <row r="6" spans="2:6" ht="16.5" thickBot="1">
      <c r="B6" s="58"/>
      <c r="C6" s="58"/>
      <c r="D6" s="58"/>
      <c r="E6" s="58"/>
      <c r="F6" s="58"/>
    </row>
    <row r="7" spans="2:6" ht="16.5" thickBot="1">
      <c r="B7" s="458" t="s">
        <v>196</v>
      </c>
      <c r="C7" s="459"/>
      <c r="D7" s="459"/>
      <c r="E7" s="70" t="s">
        <v>197</v>
      </c>
      <c r="F7" s="71" t="s">
        <v>198</v>
      </c>
    </row>
    <row r="8" spans="2:6" ht="31.5">
      <c r="B8" s="460" t="s">
        <v>199</v>
      </c>
      <c r="C8" s="463" t="s">
        <v>100</v>
      </c>
      <c r="D8" s="59" t="s">
        <v>113</v>
      </c>
      <c r="E8" s="60" t="s">
        <v>200</v>
      </c>
      <c r="F8" s="61">
        <v>0.25</v>
      </c>
    </row>
    <row r="9" spans="2:6" ht="47.25">
      <c r="B9" s="461"/>
      <c r="C9" s="464"/>
      <c r="D9" s="62" t="s">
        <v>201</v>
      </c>
      <c r="E9" s="63" t="s">
        <v>202</v>
      </c>
      <c r="F9" s="64">
        <v>0.15</v>
      </c>
    </row>
    <row r="10" spans="2:6" ht="47.25">
      <c r="B10" s="461"/>
      <c r="C10" s="465"/>
      <c r="D10" s="62" t="s">
        <v>203</v>
      </c>
      <c r="E10" s="63" t="s">
        <v>204</v>
      </c>
      <c r="F10" s="64">
        <v>0.1</v>
      </c>
    </row>
    <row r="11" spans="2:6" ht="63">
      <c r="B11" s="461"/>
      <c r="C11" s="466" t="s">
        <v>101</v>
      </c>
      <c r="D11" s="62" t="s">
        <v>205</v>
      </c>
      <c r="E11" s="63" t="s">
        <v>206</v>
      </c>
      <c r="F11" s="64">
        <v>0.25</v>
      </c>
    </row>
    <row r="12" spans="2:6" ht="31.5">
      <c r="B12" s="462"/>
      <c r="C12" s="466"/>
      <c r="D12" s="62" t="s">
        <v>114</v>
      </c>
      <c r="E12" s="63" t="s">
        <v>207</v>
      </c>
      <c r="F12" s="64">
        <v>0.15</v>
      </c>
    </row>
    <row r="13" spans="2:6" ht="47.25">
      <c r="B13" s="467" t="s">
        <v>208</v>
      </c>
      <c r="C13" s="466" t="s">
        <v>103</v>
      </c>
      <c r="D13" s="62" t="s">
        <v>115</v>
      </c>
      <c r="E13" s="63" t="s">
        <v>209</v>
      </c>
      <c r="F13" s="65" t="s">
        <v>210</v>
      </c>
    </row>
    <row r="14" spans="2:6" ht="63">
      <c r="B14" s="467"/>
      <c r="C14" s="466"/>
      <c r="D14" s="62" t="s">
        <v>211</v>
      </c>
      <c r="E14" s="63" t="s">
        <v>212</v>
      </c>
      <c r="F14" s="65" t="s">
        <v>210</v>
      </c>
    </row>
    <row r="15" spans="2:6" ht="47.25">
      <c r="B15" s="467"/>
      <c r="C15" s="466" t="s">
        <v>104</v>
      </c>
      <c r="D15" s="62" t="s">
        <v>116</v>
      </c>
      <c r="E15" s="63" t="s">
        <v>213</v>
      </c>
      <c r="F15" s="65" t="s">
        <v>210</v>
      </c>
    </row>
    <row r="16" spans="2:6" ht="47.25">
      <c r="B16" s="467"/>
      <c r="C16" s="466"/>
      <c r="D16" s="62" t="s">
        <v>214</v>
      </c>
      <c r="E16" s="63" t="s">
        <v>215</v>
      </c>
      <c r="F16" s="65" t="s">
        <v>210</v>
      </c>
    </row>
    <row r="17" spans="2:6" ht="31.5">
      <c r="B17" s="467"/>
      <c r="C17" s="466" t="s">
        <v>105</v>
      </c>
      <c r="D17" s="62" t="s">
        <v>117</v>
      </c>
      <c r="E17" s="63" t="s">
        <v>216</v>
      </c>
      <c r="F17" s="65" t="s">
        <v>210</v>
      </c>
    </row>
    <row r="18" spans="2:6" ht="32.25" thickBot="1">
      <c r="B18" s="468"/>
      <c r="C18" s="469"/>
      <c r="D18" s="66" t="s">
        <v>217</v>
      </c>
      <c r="E18" s="67" t="s">
        <v>218</v>
      </c>
      <c r="F18" s="68" t="s">
        <v>210</v>
      </c>
    </row>
    <row r="19" spans="2:6" ht="49.5" customHeight="1">
      <c r="B19" s="457" t="s">
        <v>219</v>
      </c>
      <c r="C19" s="457"/>
      <c r="D19" s="457"/>
      <c r="E19" s="457"/>
      <c r="F19" s="457"/>
    </row>
    <row r="20" spans="2:6" ht="27" customHeight="1">
      <c r="B20" s="69"/>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0709B-2BAB-4367-9A50-99901959F2D0}">
  <sheetPr>
    <tabColor theme="9" tint="-0.249977111117893"/>
  </sheetPr>
  <dimension ref="A1:C80"/>
  <sheetViews>
    <sheetView topLeftCell="A13" zoomScale="110" zoomScaleNormal="110" workbookViewId="0">
      <selection activeCell="A10" sqref="A10:A11"/>
    </sheetView>
  </sheetViews>
  <sheetFormatPr defaultColWidth="11.42578125" defaultRowHeight="15"/>
  <cols>
    <col min="1" max="1" width="13.28515625" customWidth="1"/>
    <col min="2" max="2" width="69.7109375" customWidth="1"/>
    <col min="3" max="3" width="54.85546875" customWidth="1"/>
  </cols>
  <sheetData>
    <row r="1" spans="1:3">
      <c r="A1" s="471"/>
      <c r="B1" s="477" t="s">
        <v>0</v>
      </c>
      <c r="C1" s="119" t="s">
        <v>1</v>
      </c>
    </row>
    <row r="2" spans="1:3">
      <c r="A2" s="471"/>
      <c r="B2" s="477"/>
      <c r="C2" s="119" t="s">
        <v>2</v>
      </c>
    </row>
    <row r="3" spans="1:3">
      <c r="A3" s="471"/>
      <c r="B3" s="477"/>
      <c r="C3" s="119" t="s">
        <v>3</v>
      </c>
    </row>
    <row r="4" spans="1:3">
      <c r="A4" s="471"/>
      <c r="B4" s="477"/>
      <c r="C4" s="119" t="s">
        <v>220</v>
      </c>
    </row>
    <row r="5" spans="1:3" ht="40.5" customHeight="1">
      <c r="A5" s="471"/>
      <c r="B5" s="471"/>
      <c r="C5" s="471"/>
    </row>
    <row r="6" spans="1:3" ht="56.25" customHeight="1">
      <c r="A6" s="472" t="s">
        <v>221</v>
      </c>
      <c r="B6" s="472"/>
      <c r="C6" s="472"/>
    </row>
    <row r="7" spans="1:3" ht="51" customHeight="1">
      <c r="A7" s="473" t="s">
        <v>222</v>
      </c>
      <c r="B7" s="473"/>
      <c r="C7" s="473"/>
    </row>
    <row r="8" spans="1:3" ht="53.25" customHeight="1">
      <c r="A8" s="472" t="s">
        <v>223</v>
      </c>
      <c r="B8" s="472"/>
      <c r="C8" s="472"/>
    </row>
    <row r="9" spans="1:3" ht="310.5" customHeight="1">
      <c r="A9" s="474" t="s">
        <v>224</v>
      </c>
      <c r="B9" s="474"/>
      <c r="C9" s="474"/>
    </row>
    <row r="10" spans="1:3" ht="21" customHeight="1">
      <c r="A10" s="475" t="s">
        <v>225</v>
      </c>
      <c r="B10" s="118" t="s">
        <v>226</v>
      </c>
      <c r="C10" s="118" t="s">
        <v>23</v>
      </c>
    </row>
    <row r="11" spans="1:3" ht="21" customHeight="1" thickBot="1">
      <c r="A11" s="476"/>
      <c r="B11" s="114" t="s">
        <v>227</v>
      </c>
      <c r="C11" s="115" t="s">
        <v>228</v>
      </c>
    </row>
    <row r="12" spans="1:3" ht="30" customHeight="1" thickBot="1">
      <c r="A12" s="116">
        <v>1</v>
      </c>
      <c r="B12" s="117" t="s">
        <v>229</v>
      </c>
      <c r="C12" s="117" t="s">
        <v>230</v>
      </c>
    </row>
    <row r="13" spans="1:3" ht="30" customHeight="1" thickBot="1">
      <c r="A13" s="116">
        <v>2</v>
      </c>
      <c r="B13" s="117" t="s">
        <v>231</v>
      </c>
      <c r="C13" s="117" t="s">
        <v>232</v>
      </c>
    </row>
    <row r="14" spans="1:3" ht="30" customHeight="1" thickBot="1">
      <c r="A14" s="116">
        <v>3</v>
      </c>
      <c r="B14" s="117" t="s">
        <v>233</v>
      </c>
      <c r="C14" s="117" t="s">
        <v>234</v>
      </c>
    </row>
    <row r="15" spans="1:3" ht="30" customHeight="1" thickBot="1">
      <c r="A15" s="116">
        <v>4</v>
      </c>
      <c r="B15" s="117" t="s">
        <v>235</v>
      </c>
      <c r="C15" s="117" t="s">
        <v>236</v>
      </c>
    </row>
    <row r="16" spans="1:3" ht="30" customHeight="1" thickBot="1">
      <c r="A16" s="116">
        <v>5</v>
      </c>
      <c r="B16" s="117" t="s">
        <v>237</v>
      </c>
      <c r="C16" s="117" t="s">
        <v>238</v>
      </c>
    </row>
    <row r="17" spans="1:3" ht="30" customHeight="1" thickBot="1">
      <c r="A17" s="116">
        <v>6</v>
      </c>
      <c r="B17" s="117" t="s">
        <v>239</v>
      </c>
      <c r="C17" s="117" t="s">
        <v>240</v>
      </c>
    </row>
    <row r="18" spans="1:3" ht="30" customHeight="1" thickBot="1">
      <c r="A18" s="116">
        <v>7</v>
      </c>
      <c r="B18" s="117" t="s">
        <v>241</v>
      </c>
      <c r="C18" s="117" t="s">
        <v>242</v>
      </c>
    </row>
    <row r="19" spans="1:3" ht="30" customHeight="1" thickBot="1">
      <c r="A19" s="116">
        <v>8</v>
      </c>
      <c r="B19" s="117" t="s">
        <v>239</v>
      </c>
      <c r="C19" s="117" t="s">
        <v>243</v>
      </c>
    </row>
    <row r="20" spans="1:3" ht="53.25" customHeight="1" thickBot="1">
      <c r="A20" s="116">
        <v>9</v>
      </c>
      <c r="B20" s="117" t="s">
        <v>244</v>
      </c>
      <c r="C20" s="117" t="s">
        <v>245</v>
      </c>
    </row>
    <row r="21" spans="1:3" ht="30" customHeight="1" thickBot="1">
      <c r="A21" s="116">
        <v>10</v>
      </c>
      <c r="B21" s="117" t="s">
        <v>246</v>
      </c>
      <c r="C21" s="117" t="s">
        <v>247</v>
      </c>
    </row>
    <row r="22" spans="1:3" ht="30" customHeight="1" thickBot="1">
      <c r="A22" s="116">
        <v>11</v>
      </c>
      <c r="B22" s="117" t="s">
        <v>248</v>
      </c>
      <c r="C22" s="117" t="s">
        <v>249</v>
      </c>
    </row>
    <row r="23" spans="1:3" ht="30" customHeight="1" thickBot="1">
      <c r="A23" s="116">
        <v>12</v>
      </c>
      <c r="B23" s="117" t="s">
        <v>250</v>
      </c>
      <c r="C23" s="117" t="s">
        <v>251</v>
      </c>
    </row>
    <row r="24" spans="1:3" ht="30" customHeight="1" thickBot="1">
      <c r="A24" s="116">
        <v>13</v>
      </c>
      <c r="B24" s="117" t="s">
        <v>252</v>
      </c>
      <c r="C24" s="117" t="s">
        <v>253</v>
      </c>
    </row>
    <row r="25" spans="1:3" ht="30" customHeight="1" thickBot="1">
      <c r="A25" s="116">
        <v>14</v>
      </c>
      <c r="B25" s="117" t="s">
        <v>254</v>
      </c>
      <c r="C25" s="117" t="s">
        <v>255</v>
      </c>
    </row>
    <row r="26" spans="1:3" ht="30" customHeight="1" thickBot="1">
      <c r="A26" s="116">
        <v>15</v>
      </c>
      <c r="B26" s="117" t="s">
        <v>256</v>
      </c>
      <c r="C26" s="117" t="s">
        <v>257</v>
      </c>
    </row>
    <row r="27" spans="1:3" ht="30" customHeight="1" thickBot="1">
      <c r="A27" s="116">
        <v>16</v>
      </c>
      <c r="B27" s="117" t="s">
        <v>258</v>
      </c>
      <c r="C27" s="117" t="s">
        <v>259</v>
      </c>
    </row>
    <row r="28" spans="1:3" ht="30" customHeight="1" thickBot="1">
      <c r="A28" s="116">
        <v>17</v>
      </c>
      <c r="B28" s="117" t="s">
        <v>260</v>
      </c>
      <c r="C28" s="117" t="s">
        <v>261</v>
      </c>
    </row>
    <row r="29" spans="1:3" ht="30" customHeight="1" thickBot="1">
      <c r="A29" s="116">
        <v>18</v>
      </c>
      <c r="B29" s="117" t="s">
        <v>260</v>
      </c>
      <c r="C29" s="117" t="s">
        <v>262</v>
      </c>
    </row>
    <row r="30" spans="1:3" ht="30" customHeight="1" thickBot="1">
      <c r="A30" s="116">
        <v>19</v>
      </c>
      <c r="B30" s="117" t="s">
        <v>260</v>
      </c>
      <c r="C30" s="117" t="s">
        <v>263</v>
      </c>
    </row>
    <row r="31" spans="1:3" ht="30" customHeight="1" thickBot="1">
      <c r="A31" s="116">
        <v>20</v>
      </c>
      <c r="B31" s="117" t="s">
        <v>260</v>
      </c>
      <c r="C31" s="117" t="s">
        <v>264</v>
      </c>
    </row>
    <row r="32" spans="1:3" ht="30" customHeight="1" thickBot="1">
      <c r="A32" s="116">
        <v>21</v>
      </c>
      <c r="B32" s="117" t="s">
        <v>265</v>
      </c>
      <c r="C32" s="117" t="s">
        <v>266</v>
      </c>
    </row>
    <row r="33" spans="1:3" ht="30" customHeight="1" thickBot="1">
      <c r="A33" s="116">
        <v>22</v>
      </c>
      <c r="B33" s="117" t="s">
        <v>267</v>
      </c>
      <c r="C33" s="117" t="s">
        <v>268</v>
      </c>
    </row>
    <row r="34" spans="1:3" ht="30" customHeight="1" thickBot="1">
      <c r="A34" s="116">
        <v>23</v>
      </c>
      <c r="B34" s="117" t="s">
        <v>269</v>
      </c>
      <c r="C34" s="117" t="s">
        <v>270</v>
      </c>
    </row>
    <row r="35" spans="1:3" ht="39.75" customHeight="1" thickBot="1">
      <c r="A35" s="116">
        <v>24</v>
      </c>
      <c r="B35" s="117" t="s">
        <v>271</v>
      </c>
      <c r="C35" s="117" t="s">
        <v>272</v>
      </c>
    </row>
    <row r="36" spans="1:3" ht="30" customHeight="1" thickBot="1">
      <c r="A36" s="116">
        <v>25</v>
      </c>
      <c r="B36" s="117" t="s">
        <v>273</v>
      </c>
      <c r="C36" s="117" t="s">
        <v>274</v>
      </c>
    </row>
    <row r="37" spans="1:3" ht="30" customHeight="1" thickBot="1">
      <c r="A37" s="116">
        <v>26</v>
      </c>
      <c r="B37" s="117" t="s">
        <v>275</v>
      </c>
      <c r="C37" s="117" t="s">
        <v>276</v>
      </c>
    </row>
    <row r="38" spans="1:3" ht="30" customHeight="1" thickBot="1">
      <c r="A38" s="116">
        <v>27</v>
      </c>
      <c r="B38" s="117" t="s">
        <v>277</v>
      </c>
      <c r="C38" s="117" t="s">
        <v>278</v>
      </c>
    </row>
    <row r="39" spans="1:3" ht="30" customHeight="1" thickBot="1">
      <c r="A39" s="116">
        <v>28</v>
      </c>
      <c r="B39" s="117" t="s">
        <v>279</v>
      </c>
      <c r="C39" s="117" t="s">
        <v>280</v>
      </c>
    </row>
    <row r="40" spans="1:3" ht="30" customHeight="1" thickBot="1">
      <c r="A40" s="116">
        <v>29</v>
      </c>
      <c r="B40" s="117" t="s">
        <v>281</v>
      </c>
      <c r="C40" s="117" t="s">
        <v>282</v>
      </c>
    </row>
    <row r="41" spans="1:3" ht="30" customHeight="1" thickBot="1">
      <c r="A41" s="116">
        <v>30</v>
      </c>
      <c r="B41" s="117" t="s">
        <v>283</v>
      </c>
      <c r="C41" s="117" t="s">
        <v>284</v>
      </c>
    </row>
    <row r="42" spans="1:3" ht="30" customHeight="1" thickBot="1">
      <c r="A42" s="116">
        <v>31</v>
      </c>
      <c r="B42" s="117" t="s">
        <v>285</v>
      </c>
      <c r="C42" s="117" t="s">
        <v>286</v>
      </c>
    </row>
    <row r="43" spans="1:3" ht="30" customHeight="1" thickBot="1">
      <c r="A43" s="116">
        <v>32</v>
      </c>
      <c r="B43" s="117" t="s">
        <v>287</v>
      </c>
      <c r="C43" s="117" t="s">
        <v>288</v>
      </c>
    </row>
    <row r="44" spans="1:3" ht="30" customHeight="1" thickBot="1">
      <c r="A44" s="116">
        <v>33</v>
      </c>
      <c r="B44" s="117" t="s">
        <v>289</v>
      </c>
      <c r="C44" s="117" t="s">
        <v>290</v>
      </c>
    </row>
    <row r="45" spans="1:3" ht="30" customHeight="1" thickBot="1">
      <c r="A45" s="116">
        <v>34</v>
      </c>
      <c r="B45" s="117" t="s">
        <v>291</v>
      </c>
      <c r="C45" s="117" t="s">
        <v>292</v>
      </c>
    </row>
    <row r="46" spans="1:3" ht="30" customHeight="1" thickBot="1">
      <c r="A46" s="116">
        <v>35</v>
      </c>
      <c r="B46" s="117" t="s">
        <v>293</v>
      </c>
      <c r="C46" s="117" t="s">
        <v>294</v>
      </c>
    </row>
    <row r="47" spans="1:3" ht="30" customHeight="1" thickBot="1">
      <c r="A47" s="116">
        <v>36</v>
      </c>
      <c r="B47" s="117" t="s">
        <v>267</v>
      </c>
      <c r="C47" s="117" t="s">
        <v>295</v>
      </c>
    </row>
    <row r="48" spans="1:3" ht="30" customHeight="1" thickBot="1">
      <c r="A48" s="116">
        <v>37</v>
      </c>
      <c r="B48" s="117" t="s">
        <v>296</v>
      </c>
      <c r="C48" s="117" t="s">
        <v>297</v>
      </c>
    </row>
    <row r="49" spans="1:3" ht="30" customHeight="1" thickBot="1">
      <c r="A49" s="116">
        <v>38</v>
      </c>
      <c r="B49" s="117" t="s">
        <v>298</v>
      </c>
      <c r="C49" s="117" t="s">
        <v>299</v>
      </c>
    </row>
    <row r="50" spans="1:3" ht="30" customHeight="1" thickBot="1">
      <c r="A50" s="116">
        <v>39</v>
      </c>
      <c r="B50" s="117" t="s">
        <v>300</v>
      </c>
      <c r="C50" s="117" t="s">
        <v>301</v>
      </c>
    </row>
    <row r="51" spans="1:3" ht="30" customHeight="1" thickBot="1">
      <c r="A51" s="116">
        <v>40</v>
      </c>
      <c r="B51" s="117" t="s">
        <v>302</v>
      </c>
      <c r="C51" s="117" t="s">
        <v>303</v>
      </c>
    </row>
    <row r="52" spans="1:3" ht="30" customHeight="1" thickBot="1">
      <c r="A52" s="116">
        <v>41</v>
      </c>
      <c r="B52" s="117" t="s">
        <v>300</v>
      </c>
      <c r="C52" s="117" t="s">
        <v>304</v>
      </c>
    </row>
    <row r="53" spans="1:3" ht="30" customHeight="1" thickBot="1">
      <c r="A53" s="116">
        <v>42</v>
      </c>
      <c r="B53" s="117" t="s">
        <v>305</v>
      </c>
      <c r="C53" s="117" t="s">
        <v>306</v>
      </c>
    </row>
    <row r="54" spans="1:3" ht="30" customHeight="1" thickBot="1">
      <c r="A54" s="116">
        <v>43</v>
      </c>
      <c r="B54" s="117" t="s">
        <v>307</v>
      </c>
      <c r="C54" s="117" t="s">
        <v>308</v>
      </c>
    </row>
    <row r="55" spans="1:3" ht="30" customHeight="1" thickBot="1">
      <c r="A55" s="116">
        <v>43</v>
      </c>
      <c r="B55" s="117" t="s">
        <v>309</v>
      </c>
      <c r="C55" s="117" t="s">
        <v>310</v>
      </c>
    </row>
    <row r="56" spans="1:3" ht="30" customHeight="1" thickBot="1">
      <c r="A56" s="116">
        <v>44</v>
      </c>
      <c r="B56" s="117" t="s">
        <v>311</v>
      </c>
      <c r="C56" s="117" t="s">
        <v>312</v>
      </c>
    </row>
    <row r="57" spans="1:3" ht="30" customHeight="1" thickBot="1">
      <c r="A57" s="116">
        <v>45</v>
      </c>
      <c r="B57" s="117" t="s">
        <v>313</v>
      </c>
      <c r="C57" s="117" t="s">
        <v>314</v>
      </c>
    </row>
    <row r="58" spans="1:3" ht="40.5" customHeight="1" thickBot="1">
      <c r="A58" s="116">
        <v>46</v>
      </c>
      <c r="B58" s="117" t="s">
        <v>315</v>
      </c>
      <c r="C58" s="117" t="s">
        <v>316</v>
      </c>
    </row>
    <row r="59" spans="1:3" ht="30" customHeight="1" thickBot="1">
      <c r="A59" s="116">
        <v>47</v>
      </c>
      <c r="B59" s="117" t="s">
        <v>317</v>
      </c>
      <c r="C59" s="117" t="s">
        <v>318</v>
      </c>
    </row>
    <row r="60" spans="1:3" ht="30" customHeight="1" thickBot="1">
      <c r="A60" s="116">
        <v>48</v>
      </c>
      <c r="B60" s="117" t="s">
        <v>317</v>
      </c>
      <c r="C60" s="117" t="s">
        <v>319</v>
      </c>
    </row>
    <row r="61" spans="1:3" ht="30" customHeight="1" thickBot="1">
      <c r="A61" s="116">
        <v>49</v>
      </c>
      <c r="B61" s="117" t="s">
        <v>317</v>
      </c>
      <c r="C61" s="117" t="s">
        <v>320</v>
      </c>
    </row>
    <row r="62" spans="1:3" ht="30" customHeight="1" thickBot="1">
      <c r="A62" s="116">
        <v>50</v>
      </c>
      <c r="B62" s="117" t="s">
        <v>321</v>
      </c>
      <c r="C62" s="117" t="s">
        <v>322</v>
      </c>
    </row>
    <row r="63" spans="1:3" ht="21.75" customHeight="1">
      <c r="A63" s="478" t="s">
        <v>323</v>
      </c>
      <c r="B63" s="478"/>
      <c r="C63" s="478"/>
    </row>
    <row r="65" spans="1:3">
      <c r="A65" s="479" t="s">
        <v>324</v>
      </c>
      <c r="B65" s="480"/>
      <c r="C65" s="480"/>
    </row>
    <row r="66" spans="1:3">
      <c r="A66" s="480"/>
      <c r="B66" s="480"/>
      <c r="C66" s="480"/>
    </row>
    <row r="67" spans="1:3">
      <c r="A67" s="480"/>
      <c r="B67" s="480"/>
      <c r="C67" s="480"/>
    </row>
    <row r="68" spans="1:3">
      <c r="A68" s="480"/>
      <c r="B68" s="480"/>
      <c r="C68" s="480"/>
    </row>
    <row r="69" spans="1:3">
      <c r="A69" s="480"/>
      <c r="B69" s="480"/>
      <c r="C69" s="480"/>
    </row>
    <row r="70" spans="1:3">
      <c r="A70" s="480"/>
      <c r="B70" s="480"/>
      <c r="C70" s="480"/>
    </row>
    <row r="71" spans="1:3">
      <c r="A71" s="480"/>
      <c r="B71" s="480"/>
      <c r="C71" s="480"/>
    </row>
    <row r="72" spans="1:3">
      <c r="A72" s="480"/>
      <c r="B72" s="480"/>
      <c r="C72" s="480"/>
    </row>
    <row r="73" spans="1:3">
      <c r="A73" s="480"/>
      <c r="B73" s="480"/>
      <c r="C73" s="480"/>
    </row>
    <row r="75" spans="1:3">
      <c r="A75" s="481" t="s">
        <v>325</v>
      </c>
      <c r="B75" s="482"/>
      <c r="C75" s="482"/>
    </row>
    <row r="76" spans="1:3">
      <c r="A76" s="482"/>
      <c r="B76" s="482"/>
      <c r="C76" s="482"/>
    </row>
    <row r="77" spans="1:3">
      <c r="A77" s="482"/>
      <c r="B77" s="482"/>
      <c r="C77" s="482"/>
    </row>
    <row r="79" spans="1:3">
      <c r="A79" s="470"/>
      <c r="B79" s="470"/>
      <c r="C79" s="470"/>
    </row>
    <row r="80" spans="1:3">
      <c r="A80" s="470"/>
      <c r="B80" s="470"/>
      <c r="C80" s="470"/>
    </row>
  </sheetData>
  <mergeCells count="12">
    <mergeCell ref="A1:A4"/>
    <mergeCell ref="B1:B4"/>
    <mergeCell ref="A63:C63"/>
    <mergeCell ref="A65:C73"/>
    <mergeCell ref="A75:C77"/>
    <mergeCell ref="A79:C80"/>
    <mergeCell ref="A5:C5"/>
    <mergeCell ref="A6:C6"/>
    <mergeCell ref="A7:C7"/>
    <mergeCell ref="A8:C8"/>
    <mergeCell ref="A9:C9"/>
    <mergeCell ref="A10:A11"/>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5" sqref="E5"/>
    </sheetView>
  </sheetViews>
  <sheetFormatPr defaultColWidth="11.42578125" defaultRowHeight="15"/>
  <sheetData>
    <row r="2" spans="2:5">
      <c r="B2" t="s">
        <v>326</v>
      </c>
      <c r="E2" t="s">
        <v>106</v>
      </c>
    </row>
    <row r="3" spans="2:5">
      <c r="B3" t="s">
        <v>327</v>
      </c>
    </row>
    <row r="4" spans="2:5">
      <c r="B4" t="s">
        <v>328</v>
      </c>
    </row>
    <row r="5" spans="2:5">
      <c r="B5" t="s">
        <v>118</v>
      </c>
    </row>
    <row r="8" spans="2:5">
      <c r="B8" t="s">
        <v>329</v>
      </c>
    </row>
    <row r="9" spans="2:5">
      <c r="B9" t="s">
        <v>330</v>
      </c>
    </row>
    <row r="10" spans="2:5">
      <c r="B10" t="s">
        <v>331</v>
      </c>
    </row>
    <row r="13" spans="2:5">
      <c r="B13" t="s">
        <v>110</v>
      </c>
    </row>
    <row r="14" spans="2:5">
      <c r="B14" t="s">
        <v>332</v>
      </c>
    </row>
    <row r="15" spans="2:5">
      <c r="B15" t="s">
        <v>333</v>
      </c>
    </row>
    <row r="16" spans="2:5">
      <c r="B16" t="s">
        <v>334</v>
      </c>
    </row>
    <row r="17" spans="2:2">
      <c r="B17" t="s">
        <v>335</v>
      </c>
    </row>
    <row r="18" spans="2:2">
      <c r="B18" t="s">
        <v>336</v>
      </c>
    </row>
    <row r="19" spans="2:2">
      <c r="B19" t="s">
        <v>337</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2023-10-10T20:09:17Z</dcterms:modified>
  <cp:category/>
  <cp:contentStatus/>
</cp:coreProperties>
</file>