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hidePivotFieldList="1" defaultThemeVersion="124226"/>
  <mc:AlternateContent xmlns:mc="http://schemas.openxmlformats.org/markup-compatibility/2006">
    <mc:Choice Requires="x15">
      <x15ac:absPath xmlns:x15ac="http://schemas.microsoft.com/office/spreadsheetml/2010/11/ac" url="C:\Users\Yvalderrama\Desktop\YORLEY\DOCUMENTOS\DADEP 2023\MAPA DE RIESGOS FISCALES\"/>
    </mc:Choice>
  </mc:AlternateContent>
  <xr:revisionPtr revIDLastSave="2" documentId="11_4DA469BEB86ED53AE1D01054D705F24782474708" xr6:coauthVersionLast="47" xr6:coauthVersionMax="47" xr10:uidLastSave="{139D8260-D049-4C8B-94DC-C9C644AC7F5D}"/>
  <bookViews>
    <workbookView xWindow="0" yWindow="0" windowWidth="25125" windowHeight="1233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3343"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2" i="1" l="1"/>
  <c r="T36" i="1"/>
  <c r="T30" i="1"/>
  <c r="H36" i="1"/>
  <c r="I36" i="1" s="1"/>
  <c r="Q12" i="1" l="1"/>
  <c r="H60" i="1" l="1"/>
  <c r="I60" i="1" s="1"/>
  <c r="T66" i="1"/>
  <c r="T60" i="1"/>
  <c r="Q61" i="1"/>
  <c r="T61" i="1"/>
  <c r="Q62" i="1"/>
  <c r="T62" i="1"/>
  <c r="Q63" i="1"/>
  <c r="T63" i="1"/>
  <c r="Q64" i="1"/>
  <c r="T64" i="1"/>
  <c r="Q65" i="1"/>
  <c r="T65" i="1"/>
  <c r="H66" i="1"/>
  <c r="I66" i="1" s="1"/>
  <c r="Q67" i="1"/>
  <c r="T67" i="1"/>
  <c r="Q68" i="1"/>
  <c r="T68" i="1"/>
  <c r="Q69" i="1"/>
  <c r="T69" i="1"/>
  <c r="Q70" i="1"/>
  <c r="T70" i="1"/>
  <c r="Q71" i="1"/>
  <c r="T71" i="1"/>
  <c r="K64" i="1"/>
  <c r="K70" i="1"/>
  <c r="K69" i="1"/>
  <c r="K63" i="1"/>
  <c r="K62" i="1"/>
  <c r="K61" i="1"/>
  <c r="K65" i="1"/>
  <c r="K67" i="1"/>
  <c r="K71" i="1"/>
  <c r="K68"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H12" i="1" l="1"/>
  <c r="I12" i="1" s="1"/>
  <c r="K31" i="1"/>
  <c r="K40" i="1"/>
  <c r="K49" i="1"/>
  <c r="K52" i="1"/>
  <c r="K21" i="1"/>
  <c r="K28" i="1"/>
  <c r="K38" i="1"/>
  <c r="K27" i="1"/>
  <c r="K19" i="1"/>
  <c r="K26" i="1"/>
  <c r="K34" i="1"/>
  <c r="K45" i="1"/>
  <c r="K59" i="1"/>
  <c r="K51" i="1"/>
  <c r="K50" i="1"/>
  <c r="K58" i="1"/>
  <c r="K39" i="1"/>
  <c r="K57" i="1"/>
  <c r="K35" i="1"/>
  <c r="K25" i="1"/>
  <c r="K53" i="1"/>
  <c r="K37" i="1"/>
  <c r="K47" i="1"/>
  <c r="K33" i="1"/>
  <c r="K56" i="1"/>
  <c r="K29" i="1"/>
  <c r="K41" i="1"/>
  <c r="K43" i="1"/>
  <c r="K20" i="1"/>
  <c r="K44" i="1"/>
  <c r="K55" i="1"/>
  <c r="K46" i="1"/>
  <c r="K32" i="1"/>
  <c r="K23" i="1"/>
  <c r="K22" i="1"/>
  <c r="G225" i="13" l="1"/>
  <c r="G215" i="13"/>
  <c r="G216" i="13"/>
  <c r="G217" i="13"/>
  <c r="G218" i="13"/>
  <c r="G219" i="13"/>
  <c r="G220" i="13"/>
  <c r="G221" i="13"/>
  <c r="G222" i="13"/>
  <c r="G223" i="13"/>
  <c r="G224" i="13"/>
  <c r="G214" i="13"/>
  <c r="K17" i="1"/>
  <c r="B225" i="13" a="1"/>
  <c r="K16" i="1"/>
  <c r="K13" i="1"/>
  <c r="K14" i="1"/>
  <c r="K15" i="1"/>
  <c r="B225"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54" i="1" l="1"/>
  <c r="AA54" i="1" s="1"/>
  <c r="AB48" i="1"/>
  <c r="AA48" i="1" l="1"/>
  <c r="V22" i="19" s="1"/>
  <c r="AB49" i="1"/>
  <c r="AB25" i="1"/>
  <c r="AA25" i="1" s="1"/>
  <c r="AB19" i="1"/>
  <c r="AB20" i="1" s="1"/>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38" i="1"/>
  <c r="AA37" i="1"/>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AA19" i="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AB13" i="1" l="1"/>
  <c r="AA13" i="1" s="1"/>
  <c r="AI6" i="19" l="1"/>
  <c r="AI16" i="19"/>
  <c r="Q36" i="19"/>
  <c r="W6" i="19"/>
  <c r="W26" i="19"/>
  <c r="K26" i="19"/>
  <c r="W46" i="19"/>
  <c r="AI36" i="19"/>
  <c r="AI26" i="19"/>
  <c r="AC6" i="19"/>
  <c r="Q46" i="19"/>
  <c r="AC16" i="19"/>
  <c r="AC13" i="1"/>
  <c r="W36" i="19"/>
  <c r="AC36" i="19"/>
  <c r="K16" i="19"/>
  <c r="AC26" i="19"/>
  <c r="K46" i="19"/>
  <c r="AI46" i="19"/>
  <c r="AC46" i="19"/>
  <c r="Q6" i="19"/>
  <c r="W16" i="19"/>
  <c r="K36" i="19"/>
  <c r="Q26" i="19"/>
  <c r="K6" i="19"/>
  <c r="Q16" i="19"/>
  <c r="K66" i="1" l="1"/>
  <c r="L66" i="1" s="1"/>
  <c r="K48" i="1"/>
  <c r="L48" i="1" s="1"/>
  <c r="K12" i="1"/>
  <c r="L12" i="1" s="1"/>
  <c r="K60" i="1"/>
  <c r="L60" i="1" s="1"/>
  <c r="K24" i="1"/>
  <c r="L24" i="1" s="1"/>
  <c r="K18" i="1"/>
  <c r="L18" i="1" s="1"/>
  <c r="K42" i="1"/>
  <c r="L42" i="1" s="1"/>
  <c r="K36" i="1"/>
  <c r="L36" i="1" s="1"/>
  <c r="K54" i="1"/>
  <c r="L54" i="1" s="1"/>
  <c r="K30" i="1"/>
  <c r="L30" i="1" s="1"/>
  <c r="M60" i="1" l="1"/>
  <c r="AB60" i="1" s="1"/>
  <c r="AA60" i="1" s="1"/>
  <c r="T26" i="18"/>
  <c r="AF26" i="18"/>
  <c r="Z10" i="18"/>
  <c r="Z34" i="18"/>
  <c r="AL34" i="18"/>
  <c r="AL10" i="18"/>
  <c r="AF34" i="18"/>
  <c r="Z42" i="18"/>
  <c r="N42" i="18"/>
  <c r="AF18" i="18"/>
  <c r="AL18" i="18"/>
  <c r="N34" i="18"/>
  <c r="AL42" i="18"/>
  <c r="AL26" i="18"/>
  <c r="N26" i="18"/>
  <c r="T18" i="18"/>
  <c r="Z18" i="18"/>
  <c r="Z26" i="18"/>
  <c r="T10" i="18"/>
  <c r="N18" i="18"/>
  <c r="AF42" i="18"/>
  <c r="N10" i="18"/>
  <c r="T34" i="18"/>
  <c r="AF10" i="18"/>
  <c r="T42" i="18"/>
  <c r="N60" i="1"/>
  <c r="AF40" i="18"/>
  <c r="N8" i="18"/>
  <c r="T24" i="18"/>
  <c r="AL8" i="18"/>
  <c r="M42" i="1"/>
  <c r="AB42" i="1" s="1"/>
  <c r="AA42" i="1" s="1"/>
  <c r="Z8" i="18"/>
  <c r="N24" i="18"/>
  <c r="AL32" i="18"/>
  <c r="AF24" i="18"/>
  <c r="AL40" i="18"/>
  <c r="AF8" i="18"/>
  <c r="Z32" i="18"/>
  <c r="N40" i="18"/>
  <c r="AF16" i="18"/>
  <c r="Z40" i="18"/>
  <c r="N16" i="18"/>
  <c r="T32" i="18"/>
  <c r="Z24" i="18"/>
  <c r="AF32" i="18"/>
  <c r="N42" i="1"/>
  <c r="Z16" i="18"/>
  <c r="N32" i="18"/>
  <c r="AL16" i="18"/>
  <c r="T16" i="18"/>
  <c r="T40" i="18"/>
  <c r="AL24" i="18"/>
  <c r="T8" i="18"/>
  <c r="V6" i="18"/>
  <c r="AB38" i="18"/>
  <c r="AB22" i="18"/>
  <c r="AH38" i="18"/>
  <c r="AH30" i="18"/>
  <c r="AB6" i="18"/>
  <c r="V38" i="18"/>
  <c r="P30" i="18"/>
  <c r="P14" i="18"/>
  <c r="AB14" i="18"/>
  <c r="J14" i="18"/>
  <c r="N12" i="1"/>
  <c r="J6" i="18"/>
  <c r="AH6" i="18"/>
  <c r="J38" i="18"/>
  <c r="P6" i="18"/>
  <c r="V22" i="18"/>
  <c r="J22" i="18"/>
  <c r="V30" i="18"/>
  <c r="J30" i="18"/>
  <c r="AH22" i="18"/>
  <c r="M12" i="1"/>
  <c r="AB12" i="1" s="1"/>
  <c r="AA12" i="1" s="1"/>
  <c r="P38" i="18"/>
  <c r="V14" i="18"/>
  <c r="AB30" i="18"/>
  <c r="AH14" i="18"/>
  <c r="P22" i="18"/>
  <c r="J8" i="18"/>
  <c r="J32" i="18"/>
  <c r="V40" i="18"/>
  <c r="AB24" i="18"/>
  <c r="V24" i="18"/>
  <c r="V32" i="18"/>
  <c r="AH24" i="18"/>
  <c r="AB32" i="18"/>
  <c r="P8" i="18"/>
  <c r="J40" i="18"/>
  <c r="V16" i="18"/>
  <c r="P24" i="18"/>
  <c r="AB16" i="18"/>
  <c r="AH8" i="18"/>
  <c r="AB8" i="18"/>
  <c r="N30" i="1"/>
  <c r="AB40" i="18"/>
  <c r="J16" i="18"/>
  <c r="P16" i="18"/>
  <c r="AH40" i="18"/>
  <c r="AH16" i="18"/>
  <c r="P32" i="18"/>
  <c r="P40" i="18"/>
  <c r="M30" i="1"/>
  <c r="AB30" i="1" s="1"/>
  <c r="AA30" i="1" s="1"/>
  <c r="J24" i="18"/>
  <c r="V8" i="18"/>
  <c r="AH32" i="18"/>
  <c r="AD30" i="18"/>
  <c r="L38" i="18"/>
  <c r="AJ30" i="18"/>
  <c r="L22" i="18"/>
  <c r="AD38" i="18"/>
  <c r="L30" i="18"/>
  <c r="AJ6" i="18"/>
  <c r="X30" i="18"/>
  <c r="R14" i="18"/>
  <c r="AJ38" i="18"/>
  <c r="AD14" i="18"/>
  <c r="R22" i="18"/>
  <c r="L6" i="18"/>
  <c r="AD22" i="18"/>
  <c r="R38" i="18"/>
  <c r="AD6" i="18"/>
  <c r="X6" i="18"/>
  <c r="AJ22" i="18"/>
  <c r="X14" i="18"/>
  <c r="N18" i="1"/>
  <c r="R30" i="18"/>
  <c r="M18" i="1"/>
  <c r="AB18" i="1" s="1"/>
  <c r="AA18" i="1" s="1"/>
  <c r="AJ14" i="18"/>
  <c r="R6" i="18"/>
  <c r="X38" i="18"/>
  <c r="X22" i="18"/>
  <c r="L14" i="18"/>
  <c r="AH10" i="18"/>
  <c r="M48" i="1"/>
  <c r="AB26" i="18"/>
  <c r="P10" i="18"/>
  <c r="AH26" i="18"/>
  <c r="J10" i="18"/>
  <c r="AB10" i="18"/>
  <c r="P26" i="18"/>
  <c r="J42" i="18"/>
  <c r="V26" i="18"/>
  <c r="V34" i="18"/>
  <c r="AB42" i="18"/>
  <c r="J26" i="18"/>
  <c r="J18" i="18"/>
  <c r="V42" i="18"/>
  <c r="P34" i="18"/>
  <c r="V18" i="18"/>
  <c r="P42" i="18"/>
  <c r="AH18" i="18"/>
  <c r="P18" i="18"/>
  <c r="AB18" i="18"/>
  <c r="AB34" i="18"/>
  <c r="AH34" i="18"/>
  <c r="N48" i="1"/>
  <c r="AH42" i="18"/>
  <c r="V10" i="18"/>
  <c r="J34" i="18"/>
  <c r="L40" i="18"/>
  <c r="AD40" i="18"/>
  <c r="R24" i="18"/>
  <c r="AJ24" i="18"/>
  <c r="AJ32" i="18"/>
  <c r="L32" i="18"/>
  <c r="AJ8" i="18"/>
  <c r="L16" i="18"/>
  <c r="X16" i="18"/>
  <c r="L24" i="18"/>
  <c r="L8" i="18"/>
  <c r="R32" i="18"/>
  <c r="X40" i="18"/>
  <c r="X8" i="18"/>
  <c r="AJ40" i="18"/>
  <c r="R8" i="18"/>
  <c r="AD24" i="18"/>
  <c r="M36" i="1"/>
  <c r="AB36" i="1" s="1"/>
  <c r="AA36" i="1" s="1"/>
  <c r="X32" i="18"/>
  <c r="AD16" i="18"/>
  <c r="AD8" i="18"/>
  <c r="AJ16" i="18"/>
  <c r="X24" i="18"/>
  <c r="R16" i="18"/>
  <c r="R40" i="18"/>
  <c r="AD32" i="18"/>
  <c r="N36" i="1"/>
  <c r="AJ10" i="18"/>
  <c r="M54" i="1"/>
  <c r="L34" i="18"/>
  <c r="X34" i="18"/>
  <c r="L10" i="18"/>
  <c r="AJ42" i="18"/>
  <c r="R34" i="18"/>
  <c r="AJ18" i="18"/>
  <c r="X18" i="18"/>
  <c r="AD42" i="18"/>
  <c r="L18" i="18"/>
  <c r="N54" i="1"/>
  <c r="AD26" i="18"/>
  <c r="X42" i="18"/>
  <c r="L42" i="18"/>
  <c r="X26" i="18"/>
  <c r="R18" i="18"/>
  <c r="AJ26" i="18"/>
  <c r="AD10" i="18"/>
  <c r="AJ34" i="18"/>
  <c r="R10" i="18"/>
  <c r="R42" i="18"/>
  <c r="X10" i="18"/>
  <c r="AD34" i="18"/>
  <c r="L26" i="18"/>
  <c r="R26" i="18"/>
  <c r="AD18" i="18"/>
  <c r="Z22" i="18"/>
  <c r="Z38" i="18"/>
  <c r="AL38" i="18"/>
  <c r="T38" i="18"/>
  <c r="AF22" i="18"/>
  <c r="M24" i="1"/>
  <c r="AB24" i="1" s="1"/>
  <c r="AA24" i="1" s="1"/>
  <c r="AL22" i="18"/>
  <c r="T30" i="18"/>
  <c r="AF14" i="18"/>
  <c r="N14" i="18"/>
  <c r="T22" i="18"/>
  <c r="N6" i="18"/>
  <c r="N30" i="18"/>
  <c r="T6" i="18"/>
  <c r="Z14" i="18"/>
  <c r="N22" i="18"/>
  <c r="AL6" i="18"/>
  <c r="N24" i="1"/>
  <c r="Z6" i="18"/>
  <c r="AL14" i="18"/>
  <c r="AF6" i="18"/>
  <c r="N38" i="18"/>
  <c r="AF30" i="18"/>
  <c r="T14" i="18"/>
  <c r="Z30" i="18"/>
  <c r="AF38" i="18"/>
  <c r="AL30" i="18"/>
  <c r="M66" i="1"/>
  <c r="AH44" i="18"/>
  <c r="J28" i="18"/>
  <c r="J44" i="18"/>
  <c r="P12" i="18"/>
  <c r="AH28" i="18"/>
  <c r="V44" i="18"/>
  <c r="N66" i="1"/>
  <c r="V12" i="18"/>
  <c r="AB20" i="18"/>
  <c r="AB28" i="18"/>
  <c r="P28" i="18"/>
  <c r="AH36" i="18"/>
  <c r="P20" i="18"/>
  <c r="V28" i="18"/>
  <c r="J12" i="18"/>
  <c r="AB44" i="18"/>
  <c r="P36" i="18"/>
  <c r="V36" i="18"/>
  <c r="AB36" i="18"/>
  <c r="AH12" i="18"/>
  <c r="P44" i="18"/>
  <c r="AH20" i="18"/>
  <c r="J36" i="18"/>
  <c r="V20" i="18"/>
  <c r="J20" i="18"/>
  <c r="AB12" i="18"/>
  <c r="J30" i="19" l="1"/>
  <c r="AB50" i="19"/>
  <c r="V50" i="19"/>
  <c r="AH40" i="19"/>
  <c r="AC36" i="1"/>
  <c r="P40" i="19"/>
  <c r="J40" i="19"/>
  <c r="V20" i="19"/>
  <c r="J50" i="19"/>
  <c r="P50" i="19"/>
  <c r="J10" i="19"/>
  <c r="V10" i="19"/>
  <c r="V40" i="19"/>
  <c r="V30" i="19"/>
  <c r="AH10" i="19"/>
  <c r="AB40" i="19"/>
  <c r="AB10" i="19"/>
  <c r="AB20" i="19"/>
  <c r="P20" i="19"/>
  <c r="AB30" i="19"/>
  <c r="AH20" i="19"/>
  <c r="P10" i="19"/>
  <c r="P30" i="19"/>
  <c r="AH30" i="19"/>
  <c r="AH50" i="19"/>
  <c r="J20" i="19"/>
  <c r="AB16" i="19"/>
  <c r="AH36" i="19"/>
  <c r="AC12" i="1"/>
  <c r="J36" i="19"/>
  <c r="V6" i="19"/>
  <c r="AH6" i="19"/>
  <c r="AB26" i="19"/>
  <c r="J26" i="19"/>
  <c r="P46" i="19"/>
  <c r="AH26" i="19"/>
  <c r="P26" i="19"/>
  <c r="AB36" i="19"/>
  <c r="AH46" i="19"/>
  <c r="J46" i="19"/>
  <c r="V46" i="19"/>
  <c r="AB46" i="19"/>
  <c r="V26" i="19"/>
  <c r="V36" i="19"/>
  <c r="P36" i="19"/>
  <c r="P6" i="19"/>
  <c r="J16" i="19"/>
  <c r="V16" i="19"/>
  <c r="AB6" i="19"/>
  <c r="AH16" i="19"/>
  <c r="P16" i="19"/>
  <c r="J6" i="19"/>
  <c r="V11" i="19"/>
  <c r="AB41" i="19"/>
  <c r="J21" i="19"/>
  <c r="V41" i="19"/>
  <c r="P51" i="19"/>
  <c r="J51" i="19"/>
  <c r="P11" i="19"/>
  <c r="AB21" i="19"/>
  <c r="AC42" i="1"/>
  <c r="AB31" i="19"/>
  <c r="V31" i="19"/>
  <c r="V21" i="19"/>
  <c r="AH51" i="19"/>
  <c r="P31" i="19"/>
  <c r="AH41" i="19"/>
  <c r="AB51" i="19"/>
  <c r="AH21" i="19"/>
  <c r="AH31" i="19"/>
  <c r="AH11" i="19"/>
  <c r="J11" i="19"/>
  <c r="J31" i="19"/>
  <c r="P41" i="19"/>
  <c r="P21" i="19"/>
  <c r="AB11" i="19"/>
  <c r="V51" i="19"/>
  <c r="J41" i="19"/>
  <c r="AH49" i="19"/>
  <c r="V39" i="19"/>
  <c r="J19" i="19"/>
  <c r="AB29" i="19"/>
  <c r="V49" i="19"/>
  <c r="AH29" i="19"/>
  <c r="AC30" i="1"/>
  <c r="P39" i="19"/>
  <c r="V9" i="19"/>
  <c r="V29" i="19"/>
  <c r="P49" i="19"/>
  <c r="AH39" i="19"/>
  <c r="AB19" i="19"/>
  <c r="J39" i="19"/>
  <c r="P9" i="19"/>
  <c r="AH9" i="19"/>
  <c r="P29" i="19"/>
  <c r="J49" i="19"/>
  <c r="V19" i="19"/>
  <c r="J9" i="19"/>
  <c r="AB39" i="19"/>
  <c r="AB9" i="19"/>
  <c r="J29" i="19"/>
  <c r="AB49" i="19"/>
  <c r="P19" i="19"/>
  <c r="AH19" i="19"/>
  <c r="AH8" i="19"/>
  <c r="AB48" i="19"/>
  <c r="V8" i="19"/>
  <c r="AH48" i="19"/>
  <c r="AH18" i="19"/>
  <c r="V18" i="19"/>
  <c r="J38" i="19"/>
  <c r="V28" i="19"/>
  <c r="AB8" i="19"/>
  <c r="P18" i="19"/>
  <c r="J28" i="19"/>
  <c r="J48" i="19"/>
  <c r="P28" i="19"/>
  <c r="AB28" i="19"/>
  <c r="V38" i="19"/>
  <c r="AH28" i="19"/>
  <c r="AB38" i="19"/>
  <c r="V48" i="19"/>
  <c r="P8" i="19"/>
  <c r="AH38" i="19"/>
  <c r="P48" i="19"/>
  <c r="AB18" i="19"/>
  <c r="J8" i="19"/>
  <c r="J18" i="19"/>
  <c r="AC24" i="1"/>
  <c r="P38" i="19"/>
  <c r="J47" i="19"/>
  <c r="AB17" i="19"/>
  <c r="AH17" i="19"/>
  <c r="P37" i="19"/>
  <c r="J37" i="19"/>
  <c r="AH27" i="19"/>
  <c r="AB27" i="19"/>
  <c r="J17" i="19"/>
  <c r="P27" i="19"/>
  <c r="V47" i="19"/>
  <c r="V27" i="19"/>
  <c r="P7" i="19"/>
  <c r="AH47" i="19"/>
  <c r="V17" i="19"/>
  <c r="AB7" i="19"/>
  <c r="J7" i="19"/>
  <c r="AH7" i="19"/>
  <c r="P17" i="19"/>
  <c r="AB47" i="19"/>
  <c r="AC18" i="1"/>
  <c r="P47" i="19"/>
  <c r="V7" i="19"/>
  <c r="AB37" i="19"/>
  <c r="V37" i="19"/>
  <c r="J27" i="19"/>
  <c r="AH37" i="19"/>
  <c r="AC60" i="1"/>
  <c r="P44" i="19"/>
  <c r="AB14" i="19"/>
  <c r="AH24" i="19"/>
  <c r="J34" i="19"/>
  <c r="P14" i="19"/>
  <c r="J54" i="19"/>
  <c r="V14" i="19"/>
  <c r="AH44" i="19"/>
  <c r="V44" i="19"/>
  <c r="AB44" i="19"/>
  <c r="AB34" i="19"/>
  <c r="AB24" i="19"/>
  <c r="V34" i="19"/>
  <c r="J44" i="19"/>
  <c r="P54" i="19"/>
  <c r="AH14" i="19"/>
  <c r="J14" i="19"/>
  <c r="P34" i="19"/>
  <c r="AH54" i="19"/>
  <c r="J24" i="19"/>
  <c r="V54" i="19"/>
  <c r="AB54" i="19"/>
  <c r="V24" i="19"/>
  <c r="AH34" i="19"/>
  <c r="P24"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<sst xmlns="http://schemas.openxmlformats.org/spreadsheetml/2006/main" count="538" uniqueCount="368">
  <si>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</si>
  <si>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</si>
  <si>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</si>
  <si>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</si>
  <si>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</si>
  <si>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</si>
  <si>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</si>
  <si>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</si>
  <si>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</si>
  <si>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</si>
  <si>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</si>
  <si>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</si>
  <si>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</si>
  <si>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</si>
  <si>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</si>
  <si>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</si>
  <si>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</si>
  <si>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</si>
  <si>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</si>
  <si>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</si>
  <si>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</si>
  <si>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</si>
  <si>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</si>
  <si>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</si>
  <si>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</si>
  <si>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</si>
  <si>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</si>
  <si>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</si>
  <si>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</si>
  <si>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</si>
  <si>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</si>
  <si>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</si>
  <si>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</si>
  <si>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</si>
  <si>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</si>
  <si>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</si>
  <si>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</si>
  <si>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</si>
  <si>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</si>
  <si>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</si>
  <si>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</si>
  <si>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</si>
  <si>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</si>
  <si>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</si>
  <si>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</si>
  <si>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</si>
  <si>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</si>
  <si>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</si>
  <si>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</si>
  <si>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</si>
  <si>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</si>
  <si>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</si>
  <si>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</si>
  <si>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</si>
  <si>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</si>
  <si>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</si>
  <si>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</si>
  <si>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</si>
  <si>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</si>
  <si>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</si>
  <si>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</si>
  <si>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</si>
  <si>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</si>
  <si>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</si>
  <si>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</si>
  <si>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</si>
  <si>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</si>
  <si>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</si>
  <si>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</si>
  <si>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</si>
  <si>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</si>
  <si>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</si>
  <si>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GESTIÓN DE ESPACIO PÚBLICO</t>
  </si>
  <si>
    <t>Objetivo:</t>
  </si>
  <si>
    <t>Dirigir, formular, coordinar y ejecutar los planes, programas y proyectos de la administracion municipal, acorde a los lineamientos nacinales, departamentales y necesidades identificadas de la comunidadd, para contribuir con el bienestar y el progreso de los ciudadanos con sostenibilidad social, economica, urbana y ambiental.</t>
  </si>
  <si>
    <t>Alcance:</t>
  </si>
  <si>
    <t>Inicia con la formulacionde politicas, planes, programas y proyectos de inversion municipal y termina con el seguimiento y retroalimentacion a todos los procesos.</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</si>
  <si>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</si>
  <si>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</si>
  <si>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</si>
  <si>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</si>
  <si>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</si>
  <si>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</si>
  <si>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</si>
  <si>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</si>
  <si>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</si>
  <si>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</si>
  <si>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</si>
  <si>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</si>
  <si>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</si>
  <si>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</si>
  <si>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</si>
  <si>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</si>
  <si>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</si>
  <si>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</si>
  <si>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</si>
  <si>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</si>
  <si>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</si>
  <si>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</si>
  <si>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</si>
  <si>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</si>
  <si>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</si>
  <si>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</si>
  <si>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</si>
  <si>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</si>
  <si>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</si>
  <si>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</si>
  <si>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Pérdida, extravío, hurto, robo o declaratoria de bienes muebles faltantes pertenecientes a la entidad</t>
  </si>
  <si>
    <t>A causa de la omisión en la aplicación del procedimiento para actualización del inventario de bienes muebles</t>
  </si>
  <si>
    <t>Posibilidad de efecto dañoso sobre bienes por pérdida, extravío, hurto, robo o declaratoria de bienes muebles faltantes pertenecientes a la entidad, a causa de la omisión en la aplicación del procedimiento para actualización del inventario de bienes muebles</t>
  </si>
  <si>
    <t>Daños Activos Fisicos</t>
  </si>
  <si>
    <t xml:space="preserve">     Entre 100 y 500 SMLMV </t>
  </si>
  <si>
    <t>El servidor público verifica el inventario de bienes muebles asignados a su cargo, de acuerdo con el formato ESTADO ACTUAL DEL INVENTARIO RESUMIDO DEL SERVIDOR PÚBLICO F-INV-8500-238,37-015 reportado por el área de Inventarios</t>
  </si>
  <si>
    <t>Preventivo</t>
  </si>
  <si>
    <t>Manual</t>
  </si>
  <si>
    <t>Documentado</t>
  </si>
  <si>
    <t>Continua</t>
  </si>
  <si>
    <t>Con Registro</t>
  </si>
  <si>
    <t>Reducir (mitigar)</t>
  </si>
  <si>
    <t>Realizar un seguimiento del inventario de bienes muebles asignado a los servidores públicos del DADEP, de acuerdo con el formato ESTADO ACTUAL DEL INVENTARIO RESUMIDO DEL SERVIDOR PÚBLICO F-INV-8500-238,37-015 reportado por el área de Inventarios</t>
  </si>
  <si>
    <t>Servidores públicos Secretaría de Planeación</t>
  </si>
  <si>
    <t>Ejecución de un alcance inferior al contratado y pago total del contrato</t>
  </si>
  <si>
    <t>Deficiencias en  las funciones de Supervisión e Interventoría de los contratos de la Entidad</t>
  </si>
  <si>
    <t>Posibilidad de efecto dañoso sobre recursos públicos por la ejecución de un alcance inferior al contratado y pago total del contrato, a causa de las deficiencias en las funciones de Supervisión e Interventoría de los contratos de la Entidad</t>
  </si>
  <si>
    <t>Ejecucion y Administracion de procesos</t>
  </si>
  <si>
    <t xml:space="preserve">     Entre 50 y 100 SMLMV </t>
  </si>
  <si>
    <t>El supervisor designado ejercerá el control y seguimiento a la ejecución contractual para verificar el cumplimiento de las condiciones y especificaciones técnicas pactadas y establecidas en la etapa precontractual, de acuerdo a las normas vigentes.</t>
  </si>
  <si>
    <t>Realizar un seguimiento a los informes de supervisión del 20% de los contratos bajo supervisión del DADEP, para verificar el cumplimiento de las condiciones y obligaciones pactadas y establecidas en la etapa precontractual, de acuerdo a las normas vigentes.</t>
  </si>
  <si>
    <t xml:space="preserve">Supervisores designados </t>
  </si>
  <si>
    <t xml:space="preserve">Pago de sanción e intereses moratorios. </t>
  </si>
  <si>
    <t xml:space="preserve"> Trámite inoportuno a los requerimientos de los entes de control y vigilancia, de acuerdo con sus linemientos y términos de ley </t>
  </si>
  <si>
    <t xml:space="preserve">Posibilidad de efecto dañoso sobre recursos públicos por pago de sanción e intereses moratorios, a causa del trámite inoportuno a los requerimientos de los entes de control y vigilancia, de acuerdo con sus lineamientos y términos de ley </t>
  </si>
  <si>
    <t xml:space="preserve">El profesional encargado de dar trámite oportuno a los requerimientos de los entes de control y vigilancia, verifica los terminos de acuerdo con los linemientos y la normatividad vigente </t>
  </si>
  <si>
    <t>Realizar un (01) informe sobre el cumplimiento de las respuestas de los entes de control y vigilancia competencia de las dependencias de la Administración Central, conforme a solicitudes asignadas a través Sistema Gestión de Solicitudes del Ciudadano - GSC.</t>
  </si>
  <si>
    <t>Profesional encargado</t>
  </si>
  <si>
    <t>Desactualización del sistema de información adoptado por el municipio para administrar la propiedad inmobiliaria.</t>
  </si>
  <si>
    <t>Deficiencias en la incorporación de bienes inmuebles al listado del inventario general del patrimonio inmobiliario municipal una vez obtenida la titularidad.</t>
  </si>
  <si>
    <t>Posibilidad de efecto dañoso sobre recursos públicos por desactualización del Sistema de Información Financiera - SIF, a causa de la desactualización del sistema de información adoptado por el municipio para administrar la propiedad inmobiliaria.</t>
  </si>
  <si>
    <t xml:space="preserve">     Mayor a 500 SMLMV </t>
  </si>
  <si>
    <t>El profesional encargado de incorporar los bienes inmuebles, verifica que el sistema de información se encuentre actualizado una vez se obtenga la titularidad de los predios.</t>
  </si>
  <si>
    <t>Correctivo</t>
  </si>
  <si>
    <t>Realizar un (1) informe de seguimiento al sistema de información financiera, donde se verifique la actualización de los bienes inmuebles propiedad del municipio (incorporados, actualización de valores en cero, avaluados, en calidad de comodato y arriendo y predios dados de baja).</t>
  </si>
  <si>
    <t>Pago de servicios públicos por bienes del municipio que se encuentran bajo la figura del comodato</t>
  </si>
  <si>
    <t>Ausencia de seguimiento al pago de servicios públicos de los bienes dados en comodato.</t>
  </si>
  <si>
    <t>Posibilidad de efecto dañoso sobre recursos públicos por Pago de servicios públicos por bienes del municipio que se encuentran bajo la figura del comodato, a causa de la ausencia de seguimiento al pago de servicios públicos de los bienes dados en comodato.</t>
  </si>
  <si>
    <t xml:space="preserve">     Afectación menor a 10 SMLMV .</t>
  </si>
  <si>
    <t>El profesional encargado de la UAIEP, realiza el seguimiento para mantener actualizada la información de los bienes inmuebles del municipio, así como la gestión de informar a quién la corresponde la obligación en el pago de servicios públicos y vigilancia, cada vez que se suscriba, liquide o cancele el contrato de comodato.</t>
  </si>
  <si>
    <t>Probabilidad</t>
  </si>
  <si>
    <t>Elaborar una (1) informe de servicios públicos y novedades dirigido a la Subsecretaría de Bienes y Servicios para informar los predios que se encuentran en comodato.</t>
  </si>
  <si>
    <t>Deuda por concepto de contribución de valorización sobre los bienes inmuebles de propiedad del municipio que han sido objeto de contratos de comodato.</t>
  </si>
  <si>
    <t xml:space="preserve">Falta de reporte a la Oficina de Valorización de los bienes inmuebles de propiedad del municipio que deberían encontrarse exentos de la contribución de valorización. </t>
  </si>
  <si>
    <t xml:space="preserve">Posibilidad de efecto dañoso sobre recursos públicos por deuda por concepto de contribución de valorización sobre los bienes inmuebles de propiedad del municipio que han sido objeto de contratos de comodato, debido a la falta de reporte a la Oficina de Valorización de los bienes inmuebles de propiedad del municipio que deberían encontrarse exentos de la contribución de valorización.  </t>
  </si>
  <si>
    <t>El profesional encargado de la UAIEP verifica los bienes inmuebles de propiedad del municipio que han sido objeto de contratos de comodato, sobre los cuales se causa la contribución por valorización para requerir su pago a la Oficina de Valorización.</t>
  </si>
  <si>
    <t xml:space="preserve"> Construir una (1) matriz de comunicaciones enviadas y recibidas para seguimiento a las  Comunicaciones Internas dirigidas a la oficina de valorización sobre solicitud de cancelación de la deuda sobre los predios que presenten deuda por concepto de contribución a la valorización.</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</si>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</sst>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5">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9"/>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48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0" fontId="23" fillId="0" borderId="2" xfId="0" applyFont="1" applyBorder="1" applyAlignment="1" applyProtection="1">
      <alignment horizontal="center" vertical="center" textRotation="90"/>
      <protection locked="0"/>
    </xf>
    <xf numFmtId="9" fontId="23"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4" fillId="0" borderId="2" xfId="0" applyFont="1" applyBorder="1" applyAlignment="1" applyProtection="1">
      <alignment horizontal="center" vertical="center" textRotation="90" wrapText="1"/>
      <protection hidden="1"/>
    </xf>
    <xf numFmtId="9" fontId="23"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4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0" borderId="16" xfId="0" applyFont="1" applyBorder="1" applyAlignment="1">
      <alignment horizontal="center" vertical="center" wrapText="1"/>
    </xf>
    <xf numFmtId="0" fontId="51"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9" fillId="0" borderId="14" xfId="0" applyFont="1" applyBorder="1" applyAlignment="1">
      <alignment horizontal="center" vertical="center" wrapText="1"/>
    </xf>
    <xf numFmtId="0" fontId="54"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9" fillId="0" borderId="0" xfId="0" applyFont="1"/>
    <xf numFmtId="0" fontId="59" fillId="3" borderId="0" xfId="0" applyFont="1" applyFill="1"/>
    <xf numFmtId="0" fontId="59" fillId="3" borderId="32" xfId="0" applyFont="1" applyFill="1" applyBorder="1"/>
    <xf numFmtId="0" fontId="62" fillId="3" borderId="0" xfId="0" applyFont="1" applyFill="1"/>
    <xf numFmtId="0" fontId="63" fillId="5" borderId="32" xfId="0" applyFont="1" applyFill="1" applyBorder="1" applyAlignment="1">
      <alignment horizontal="center" vertical="center" wrapText="1" readingOrder="1"/>
    </xf>
    <xf numFmtId="0" fontId="63" fillId="7" borderId="32" xfId="0" applyFont="1" applyFill="1" applyBorder="1" applyAlignment="1">
      <alignment horizontal="center" vertical="center" wrapText="1" readingOrder="1"/>
    </xf>
    <xf numFmtId="0" fontId="63" fillId="4" borderId="32" xfId="0" applyFont="1" applyFill="1" applyBorder="1" applyAlignment="1">
      <alignment horizontal="center" vertical="center" wrapText="1" readingOrder="1"/>
    </xf>
    <xf numFmtId="0" fontId="63" fillId="8" borderId="32" xfId="0" applyFont="1" applyFill="1" applyBorder="1" applyAlignment="1">
      <alignment horizontal="center" vertical="center" wrapText="1" readingOrder="1"/>
    </xf>
    <xf numFmtId="0" fontId="64" fillId="9" borderId="32" xfId="0" applyFont="1" applyFill="1" applyBorder="1" applyAlignment="1">
      <alignment horizontal="center" vertical="center" wrapText="1" readingOrder="1"/>
    </xf>
    <xf numFmtId="0" fontId="65" fillId="3" borderId="0" xfId="0" applyFont="1" applyFill="1" applyAlignment="1">
      <alignment horizontal="justify" vertical="center" wrapText="1" readingOrder="1"/>
    </xf>
    <xf numFmtId="0" fontId="66" fillId="3" borderId="0" xfId="0" applyFont="1" applyFill="1" applyAlignment="1">
      <alignment vertical="center"/>
    </xf>
    <xf numFmtId="0" fontId="55" fillId="3" borderId="0" xfId="0" applyFont="1" applyFill="1"/>
    <xf numFmtId="0" fontId="62" fillId="0" borderId="0" xfId="0" applyFont="1"/>
    <xf numFmtId="0" fontId="65" fillId="0" borderId="0" xfId="0" applyFont="1" applyAlignment="1">
      <alignment horizontal="justify" vertical="center" wrapText="1" readingOrder="1"/>
    </xf>
    <xf numFmtId="0" fontId="67" fillId="0" borderId="0" xfId="0" applyFont="1" applyAlignment="1">
      <alignment vertical="center"/>
    </xf>
    <xf numFmtId="0" fontId="59" fillId="0" borderId="0" xfId="0" pivotButton="1" applyFont="1"/>
    <xf numFmtId="0" fontId="67" fillId="0" borderId="0" xfId="0" applyFont="1"/>
    <xf numFmtId="0" fontId="68" fillId="0" borderId="0" xfId="0" applyFont="1"/>
    <xf numFmtId="0" fontId="55" fillId="0" borderId="0" xfId="0" applyFont="1"/>
    <xf numFmtId="0" fontId="66" fillId="3" borderId="0" xfId="0" applyFont="1" applyFill="1" applyAlignment="1">
      <alignment horizontal="left" vertical="center"/>
    </xf>
    <xf numFmtId="0" fontId="70" fillId="0" borderId="32" xfId="0" applyFont="1" applyBorder="1" applyAlignment="1">
      <alignment horizontal="center" vertical="center" wrapText="1"/>
    </xf>
    <xf numFmtId="0" fontId="71" fillId="6" borderId="32" xfId="0" applyFont="1" applyFill="1" applyBorder="1" applyAlignment="1">
      <alignment horizontal="center" vertical="center" wrapText="1" readingOrder="1"/>
    </xf>
    <xf numFmtId="0" fontId="72" fillId="5" borderId="32" xfId="0" applyFont="1" applyFill="1" applyBorder="1" applyAlignment="1">
      <alignment horizontal="center" vertical="center" wrapText="1" readingOrder="1"/>
    </xf>
    <xf numFmtId="0" fontId="72" fillId="0" borderId="32" xfId="0" applyFont="1" applyBorder="1" applyAlignment="1">
      <alignment horizontal="justify" vertical="center" wrapText="1" readingOrder="1"/>
    </xf>
    <xf numFmtId="9" fontId="72" fillId="0" borderId="32" xfId="0" applyNumberFormat="1" applyFont="1" applyBorder="1" applyAlignment="1">
      <alignment horizontal="center" vertical="center" wrapText="1" readingOrder="1"/>
    </xf>
    <xf numFmtId="0" fontId="72" fillId="7" borderId="32" xfId="0" applyFont="1" applyFill="1" applyBorder="1" applyAlignment="1">
      <alignment horizontal="center" vertical="center" wrapText="1" readingOrder="1"/>
    </xf>
    <xf numFmtId="0" fontId="72" fillId="4" borderId="32" xfId="0" applyFont="1" applyFill="1" applyBorder="1" applyAlignment="1">
      <alignment horizontal="center" vertical="center" wrapText="1" readingOrder="1"/>
    </xf>
    <xf numFmtId="0" fontId="72" fillId="8" borderId="32" xfId="0" applyFont="1" applyFill="1" applyBorder="1" applyAlignment="1">
      <alignment horizontal="center" vertical="center" wrapText="1" readingOrder="1"/>
    </xf>
    <xf numFmtId="0" fontId="73" fillId="9" borderId="32" xfId="0" applyFont="1" applyFill="1" applyBorder="1" applyAlignment="1">
      <alignment horizontal="center" vertical="center" wrapText="1" readingOrder="1"/>
    </xf>
    <xf numFmtId="0" fontId="74" fillId="0" borderId="2" xfId="0" applyFont="1" applyBorder="1" applyAlignment="1" applyProtection="1">
      <alignment horizontal="center" vertical="center" wrapText="1"/>
      <protection locked="0"/>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6"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1" fillId="3" borderId="32" xfId="3" applyFont="1" applyFill="1" applyBorder="1" applyAlignment="1">
      <alignment horizontal="left" vertical="top" wrapText="1" readingOrder="1"/>
    </xf>
    <xf numFmtId="0" fontId="42" fillId="3" borderId="32" xfId="2" applyFont="1" applyFill="1" applyBorder="1" applyAlignment="1">
      <alignment horizontal="justify" vertical="center"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41" fillId="3" borderId="32" xfId="0" applyFont="1" applyFill="1" applyBorder="1" applyAlignment="1">
      <alignment horizontal="left" vertical="center" wrapText="1"/>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45" fillId="0" borderId="4"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23" fillId="0" borderId="4" xfId="0" applyNumberFormat="1" applyFont="1" applyBorder="1" applyAlignment="1" applyProtection="1">
      <alignment horizontal="center" vertical="center" wrapText="1"/>
      <protection locked="0"/>
    </xf>
    <xf numFmtId="9" fontId="23" fillId="0" borderId="8" xfId="0" applyNumberFormat="1" applyFont="1" applyBorder="1" applyAlignment="1" applyProtection="1">
      <alignment horizontal="center" vertical="center" wrapText="1"/>
      <protection locked="0"/>
    </xf>
    <xf numFmtId="9" fontId="23"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54" fillId="14" borderId="6" xfId="0" applyFont="1" applyFill="1" applyBorder="1" applyAlignment="1">
      <alignment horizontal="left" vertical="center"/>
    </xf>
    <xf numFmtId="0" fontId="54" fillId="14" borderId="7" xfId="0" applyFont="1" applyFill="1" applyBorder="1" applyAlignment="1">
      <alignment horizontal="left" vertical="center"/>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47" fillId="14" borderId="27" xfId="0" applyFont="1" applyFill="1" applyBorder="1" applyAlignment="1">
      <alignment horizontal="center" vertical="center" wrapText="1"/>
    </xf>
    <xf numFmtId="0" fontId="47" fillId="14" borderId="28" xfId="0" applyFont="1" applyFill="1" applyBorder="1" applyAlignment="1">
      <alignment horizontal="center" vertical="center" wrapText="1"/>
    </xf>
    <xf numFmtId="0" fontId="47" fillId="14" borderId="29" xfId="0" applyFont="1" applyFill="1" applyBorder="1" applyAlignment="1">
      <alignment horizontal="center" vertical="center" wrapText="1"/>
    </xf>
    <xf numFmtId="0" fontId="47" fillId="14" borderId="9" xfId="0" applyFont="1" applyFill="1" applyBorder="1" applyAlignment="1">
      <alignment horizontal="center" vertical="center" wrapText="1"/>
    </xf>
    <xf numFmtId="0" fontId="47" fillId="14" borderId="0" xfId="0" applyFont="1" applyFill="1" applyAlignment="1">
      <alignment horizontal="center" vertical="center" wrapText="1"/>
    </xf>
    <xf numFmtId="0" fontId="47" fillId="14" borderId="47"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7" fillId="14" borderId="30" xfId="0" applyFont="1" applyFill="1" applyBorder="1" applyAlignment="1">
      <alignment horizontal="center" vertical="center" wrapText="1"/>
    </xf>
    <xf numFmtId="0" fontId="47" fillId="14" borderId="31" xfId="0" applyFont="1" applyFill="1" applyBorder="1" applyAlignment="1">
      <alignment horizontal="center" vertical="center" wrapText="1"/>
    </xf>
    <xf numFmtId="0" fontId="1" fillId="3" borderId="0" xfId="0" applyFont="1" applyFill="1" applyAlignment="1">
      <alignment horizontal="left" vertical="center"/>
    </xf>
    <xf numFmtId="0" fontId="19" fillId="0" borderId="0" xfId="0" applyFont="1" applyAlignment="1">
      <alignment horizontal="center" vertical="center" wrapText="1"/>
    </xf>
    <xf numFmtId="0" fontId="14" fillId="5" borderId="13"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wrapText="1"/>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1" fillId="0" borderId="16" xfId="0" applyFont="1" applyBorder="1" applyAlignment="1">
      <alignment horizontal="center" vertical="center"/>
    </xf>
    <xf numFmtId="0" fontId="31" fillId="0" borderId="18" xfId="0" applyFont="1" applyBorder="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3" xfId="0" applyFont="1" applyBorder="1" applyAlignment="1">
      <alignment horizontal="center" vertical="center" wrapText="1"/>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69" fillId="0" borderId="32" xfId="0" applyFont="1" applyBorder="1" applyAlignment="1">
      <alignment horizontal="center" vertical="center"/>
    </xf>
    <xf numFmtId="0" fontId="59" fillId="0" borderId="54" xfId="0" applyFont="1" applyBorder="1" applyAlignment="1">
      <alignment horizontal="center"/>
    </xf>
    <xf numFmtId="0" fontId="59" fillId="0" borderId="51" xfId="0" applyFont="1" applyBorder="1" applyAlignment="1">
      <alignment horizontal="center"/>
    </xf>
    <xf numFmtId="0" fontId="59" fillId="0" borderId="33" xfId="0" applyFont="1" applyBorder="1" applyAlignment="1">
      <alignment horizontal="center"/>
    </xf>
    <xf numFmtId="0" fontId="56" fillId="0" borderId="54" xfId="0" applyFont="1" applyBorder="1" applyAlignment="1">
      <alignment horizontal="center" vertical="center"/>
    </xf>
    <xf numFmtId="0" fontId="59" fillId="0" borderId="51" xfId="0" applyFont="1" applyBorder="1" applyAlignment="1">
      <alignment horizontal="center" vertical="center"/>
    </xf>
    <xf numFmtId="0" fontId="59" fillId="0" borderId="33" xfId="0" applyFont="1" applyBorder="1" applyAlignment="1">
      <alignment horizontal="center" vertical="center"/>
    </xf>
    <xf numFmtId="0" fontId="63" fillId="0" borderId="55"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63" fillId="0" borderId="56" xfId="0" applyFont="1" applyBorder="1" applyAlignment="1">
      <alignment horizontal="center" vertical="center" wrapText="1" readingOrder="1"/>
    </xf>
    <xf numFmtId="0" fontId="61" fillId="6" borderId="55" xfId="0" applyFont="1" applyFill="1" applyBorder="1" applyAlignment="1">
      <alignment horizontal="center" vertical="center" wrapText="1" readingOrder="1"/>
    </xf>
    <xf numFmtId="0" fontId="61" fillId="6" borderId="60" xfId="0" applyFont="1" applyFill="1" applyBorder="1" applyAlignment="1">
      <alignment horizontal="center" vertical="center" wrapText="1" readingOrder="1"/>
    </xf>
    <xf numFmtId="0" fontId="61" fillId="6" borderId="56" xfId="0" applyFont="1" applyFill="1" applyBorder="1" applyAlignment="1">
      <alignment horizontal="center" vertical="center" wrapText="1" readingOrder="1"/>
    </xf>
    <xf numFmtId="0" fontId="60" fillId="0" borderId="32" xfId="0" applyFont="1" applyBorder="1" applyAlignment="1">
      <alignment horizontal="center" vertical="center"/>
    </xf>
    <xf numFmtId="0" fontId="59" fillId="0" borderId="32" xfId="0" applyFont="1" applyBorder="1" applyAlignment="1">
      <alignment horizontal="center"/>
    </xf>
    <xf numFmtId="0" fontId="57" fillId="0" borderId="57" xfId="0" applyFont="1" applyBorder="1" applyAlignment="1">
      <alignment horizontal="center" vertical="center"/>
    </xf>
    <xf numFmtId="0" fontId="57" fillId="0" borderId="44" xfId="0" applyFont="1" applyBorder="1" applyAlignment="1">
      <alignment horizontal="center" vertical="center"/>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59" xfId="0" applyFont="1" applyBorder="1" applyAlignment="1">
      <alignment horizontal="center" vertical="center"/>
    </xf>
    <xf numFmtId="0" fontId="57"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32" xfId="0" applyBorder="1" applyAlignment="1">
      <alignment horizontal="center"/>
    </xf>
    <xf numFmtId="0" fontId="56"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20" fillId="0" borderId="32" xfId="0" applyFont="1" applyBorder="1" applyAlignment="1">
      <alignment horizontal="center" vertical="center" wrapText="1"/>
    </xf>
    <xf numFmtId="0" fontId="48"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9" fillId="0" borderId="49" xfId="0" applyFont="1" applyBorder="1" applyAlignment="1">
      <alignment horizontal="center" vertical="center" wrapText="1"/>
    </xf>
    <xf numFmtId="0" fontId="49" fillId="0" borderId="48" xfId="0" applyFont="1" applyBorder="1" applyAlignment="1">
      <alignment horizontal="center" vertical="center" wrapText="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scheme val="none"/>
      </font>
      <fill>
        <patternFill patternType="none">
          <fgColor indexed="64"/>
          <bgColor indexed="65"/>
        </patternFill>
      </fill>
    </dxf>
    <dxf>
      <font>
        <b val="0"/>
        <i val="0"/>
        <strike val="0"/>
        <condense val="0"/>
        <extend val="0"/>
        <outline val="0"/>
        <shadow val="0"/>
        <u val="none"/>
        <vertAlign val="baseline"/>
        <sz val="16"/>
        <color rgb="FFFF0000"/>
        <name val="Arial"/>
        <scheme val="none"/>
      </font>
      <fill>
        <patternFill patternType="none">
          <fgColor indexed="64"/>
          <bgColor indexed="65"/>
        </patternFill>
      </fill>
    </dxf>
    <dxf>
      <font>
        <b val="0"/>
        <i val="0"/>
        <strike val="0"/>
        <condense val="0"/>
        <extend val="0"/>
        <outline val="0"/>
        <shadow val="0"/>
        <u val="none"/>
        <vertAlign val="baseline"/>
        <sz val="16"/>
        <color rgb="FFFF0000"/>
        <name val="Arial"/>
        <scheme val="none"/>
      </font>
      <fill>
        <patternFill patternType="none">
          <fgColor indexed="64"/>
          <bgColor indexed="65"/>
        </patternFill>
      </fill>
    </dxf>
    <dxf>
      <font>
        <b val="0"/>
        <i val="0"/>
        <strike val="0"/>
        <condense val="0"/>
        <extend val="0"/>
        <outline val="0"/>
        <shadow val="0"/>
        <u val="none"/>
        <vertAlign val="baseline"/>
        <sz val="16"/>
        <color rgb="FFFF0000"/>
        <name val="Arial"/>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160077</xdr:colOff>
      <xdr:row>0</xdr:row>
      <xdr:rowOff>63500</xdr:rowOff>
    </xdr:from>
    <xdr:to>
      <xdr:col>2</xdr:col>
      <xdr:colOff>1204912</xdr:colOff>
      <xdr:row>3</xdr:row>
      <xdr:rowOff>191411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369752" y="63500"/>
          <a:ext cx="1044835" cy="8708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4697"/>
          <a:ext cx="8477520"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5717" y="2964997"/>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3343"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109">
      <pivotArea type="all" dataOnly="0" outline="0" fieldPosition="0"/>
    </format>
    <format dxfId="110">
      <pivotArea field="0" type="button" dataOnly="0" labelOnly="1" outline="0" axis="axisRow" fieldPosition="0"/>
    </format>
    <format dxfId="111">
      <pivotArea field="1" type="button" dataOnly="0" labelOnly="1" outline="0" axis="axisRow" fieldPosition="1"/>
    </format>
    <format dxfId="112">
      <pivotArea dataOnly="0" labelOnly="1" outline="0" fieldPosition="0">
        <references count="1">
          <reference field="0" count="0"/>
        </references>
      </pivotArea>
    </format>
    <format dxfId="113">
      <pivotArea dataOnly="0" labelOnly="1" outline="0" fieldPosition="0">
        <references count="2">
          <reference field="0" count="1" selected="0">
            <x v="0"/>
          </reference>
          <reference field="1" count="5">
            <x v="0"/>
            <x v="6"/>
            <x v="7"/>
            <x v="8"/>
            <x v="9"/>
          </reference>
        </references>
      </pivotArea>
    </format>
    <format dxfId="11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0"/>
  <sheetViews>
    <sheetView zoomScaleNormal="100" workbookViewId="0">
      <selection activeCell="B8" sqref="B8:H9"/>
    </sheetView>
  </sheetViews>
  <sheetFormatPr defaultColWidth="11.42578125" defaultRowHeight="1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40.28515625" style="55" customWidth="1" collapsed="1"/>
    <col min="9" max="16384" width="11.42578125" style="55" collapsed="1"/>
  </cols>
  <sheetData>
    <row r="1" spans="2:8">
      <c r="B1" s="165"/>
      <c r="C1" s="166" t="s">
        <v>0</v>
      </c>
      <c r="D1" s="167"/>
      <c r="E1" s="167"/>
      <c r="F1" s="167"/>
      <c r="G1" s="167"/>
      <c r="H1" s="119" t="s">
        <v>1</v>
      </c>
    </row>
    <row r="2" spans="2:8">
      <c r="B2" s="165"/>
      <c r="C2" s="167"/>
      <c r="D2" s="167"/>
      <c r="E2" s="167"/>
      <c r="F2" s="167"/>
      <c r="G2" s="167"/>
      <c r="H2" s="119" t="s">
        <v>2</v>
      </c>
    </row>
    <row r="3" spans="2:8">
      <c r="B3" s="165"/>
      <c r="C3" s="167"/>
      <c r="D3" s="167"/>
      <c r="E3" s="167"/>
      <c r="F3" s="167"/>
      <c r="G3" s="167"/>
      <c r="H3" s="119" t="s">
        <v>3</v>
      </c>
    </row>
    <row r="4" spans="2:8">
      <c r="B4" s="165"/>
      <c r="C4" s="167"/>
      <c r="D4" s="167"/>
      <c r="E4" s="167"/>
      <c r="F4" s="167"/>
      <c r="G4" s="167"/>
      <c r="H4" s="119" t="s">
        <v>4</v>
      </c>
    </row>
    <row r="5" spans="2:8">
      <c r="B5" s="159"/>
      <c r="C5" s="160"/>
      <c r="D5" s="160"/>
      <c r="E5" s="160"/>
      <c r="F5" s="160"/>
      <c r="G5" s="160"/>
      <c r="H5" s="161"/>
    </row>
    <row r="6" spans="2:8" ht="18">
      <c r="B6" s="168" t="s">
        <v>5</v>
      </c>
      <c r="C6" s="168"/>
      <c r="D6" s="168"/>
      <c r="E6" s="168"/>
      <c r="F6" s="168"/>
      <c r="G6" s="168"/>
      <c r="H6" s="168"/>
    </row>
    <row r="7" spans="2:8">
      <c r="B7" s="162"/>
      <c r="C7" s="163"/>
      <c r="D7" s="163"/>
      <c r="E7" s="163"/>
      <c r="F7" s="163"/>
      <c r="G7" s="163"/>
      <c r="H7" s="164"/>
    </row>
    <row r="8" spans="2:8" ht="63" customHeight="1">
      <c r="B8" s="169" t="s">
        <v>6</v>
      </c>
      <c r="C8" s="169"/>
      <c r="D8" s="169"/>
      <c r="E8" s="169"/>
      <c r="F8" s="169"/>
      <c r="G8" s="169"/>
      <c r="H8" s="169"/>
    </row>
    <row r="9" spans="2:8" ht="63" customHeight="1">
      <c r="B9" s="169"/>
      <c r="C9" s="169"/>
      <c r="D9" s="169"/>
      <c r="E9" s="169"/>
      <c r="F9" s="169"/>
      <c r="G9" s="169"/>
      <c r="H9" s="169"/>
    </row>
    <row r="10" spans="2:8" ht="16.5">
      <c r="B10" s="170" t="s">
        <v>7</v>
      </c>
      <c r="C10" s="171"/>
      <c r="D10" s="171"/>
      <c r="E10" s="171"/>
      <c r="F10" s="171"/>
      <c r="G10" s="171"/>
      <c r="H10" s="171"/>
    </row>
    <row r="11" spans="2:8" ht="95.25" customHeight="1">
      <c r="B11" s="172" t="s">
        <v>8</v>
      </c>
      <c r="C11" s="172"/>
      <c r="D11" s="172"/>
      <c r="E11" s="172"/>
      <c r="F11" s="172"/>
      <c r="G11" s="172"/>
      <c r="H11" s="172"/>
    </row>
    <row r="12" spans="2:8" ht="16.5">
      <c r="B12" s="122"/>
      <c r="C12" s="123"/>
      <c r="D12" s="123"/>
      <c r="E12" s="123"/>
      <c r="F12" s="123"/>
      <c r="G12" s="123"/>
      <c r="H12" s="123"/>
    </row>
    <row r="13" spans="2:8" ht="16.5" customHeight="1">
      <c r="B13" s="173" t="s">
        <v>9</v>
      </c>
      <c r="C13" s="173"/>
      <c r="D13" s="173"/>
      <c r="E13" s="173"/>
      <c r="F13" s="173"/>
      <c r="G13" s="173"/>
      <c r="H13" s="173"/>
    </row>
    <row r="14" spans="2:8" ht="16.5" customHeight="1">
      <c r="B14" s="173"/>
      <c r="C14" s="173"/>
      <c r="D14" s="173"/>
      <c r="E14" s="173"/>
      <c r="F14" s="173"/>
      <c r="G14" s="173"/>
      <c r="H14" s="173"/>
    </row>
    <row r="15" spans="2:8" ht="11.65" customHeight="1">
      <c r="B15" s="124"/>
      <c r="C15" s="125"/>
      <c r="D15" s="125"/>
      <c r="E15" s="125"/>
      <c r="F15" s="125"/>
      <c r="G15" s="124"/>
      <c r="H15" s="124"/>
    </row>
    <row r="16" spans="2:8" ht="27.4" customHeight="1">
      <c r="B16" s="176" t="s">
        <v>10</v>
      </c>
      <c r="C16" s="176"/>
      <c r="D16" s="176"/>
      <c r="E16" s="176"/>
      <c r="F16" s="176"/>
      <c r="G16" s="176"/>
      <c r="H16" s="176"/>
    </row>
    <row r="17" spans="2:8">
      <c r="B17" s="125"/>
      <c r="C17" s="177" t="s">
        <v>11</v>
      </c>
      <c r="D17" s="177"/>
      <c r="E17" s="178" t="s">
        <v>12</v>
      </c>
      <c r="F17" s="178"/>
      <c r="G17" s="125"/>
      <c r="H17" s="125"/>
    </row>
    <row r="18" spans="2:8" ht="13.5" customHeight="1">
      <c r="B18" s="121"/>
      <c r="C18" s="174" t="s">
        <v>13</v>
      </c>
      <c r="D18" s="174"/>
      <c r="E18" s="175" t="s">
        <v>14</v>
      </c>
      <c r="F18" s="175"/>
      <c r="G18" s="121"/>
      <c r="H18" s="121"/>
    </row>
    <row r="19" spans="2:8" ht="13.5" customHeight="1">
      <c r="B19" s="121"/>
      <c r="C19" s="174" t="s">
        <v>15</v>
      </c>
      <c r="D19" s="174"/>
      <c r="E19" s="175" t="s">
        <v>16</v>
      </c>
      <c r="F19" s="175"/>
      <c r="G19" s="121"/>
      <c r="H19" s="121"/>
    </row>
    <row r="20" spans="2:8" ht="13.5" customHeight="1">
      <c r="B20" s="121"/>
      <c r="C20" s="174" t="s">
        <v>17</v>
      </c>
      <c r="D20" s="174"/>
      <c r="E20" s="175" t="s">
        <v>18</v>
      </c>
      <c r="F20" s="175"/>
      <c r="G20" s="121"/>
      <c r="H20" s="121"/>
    </row>
    <row r="21" spans="2:8" ht="27" customHeight="1">
      <c r="B21" s="121"/>
      <c r="C21" s="174" t="s">
        <v>19</v>
      </c>
      <c r="D21" s="174"/>
      <c r="E21" s="175" t="s">
        <v>20</v>
      </c>
      <c r="F21" s="175"/>
      <c r="G21" s="121"/>
      <c r="H21" s="121"/>
    </row>
    <row r="22" spans="2:8" ht="30" customHeight="1">
      <c r="B22" s="121"/>
      <c r="C22" s="179" t="s">
        <v>21</v>
      </c>
      <c r="D22" s="179"/>
      <c r="E22" s="175" t="s">
        <v>22</v>
      </c>
      <c r="F22" s="175"/>
      <c r="G22" s="121"/>
      <c r="H22" s="121"/>
    </row>
    <row r="23" spans="2:8" ht="44.25" customHeight="1">
      <c r="B23" s="121"/>
      <c r="C23" s="179" t="s">
        <v>23</v>
      </c>
      <c r="D23" s="179"/>
      <c r="E23" s="175" t="s">
        <v>24</v>
      </c>
      <c r="F23" s="175"/>
      <c r="G23" s="121"/>
      <c r="H23" s="121"/>
    </row>
    <row r="24" spans="2:8" ht="69" customHeight="1">
      <c r="B24" s="121"/>
      <c r="C24" s="179" t="s">
        <v>25</v>
      </c>
      <c r="D24" s="179"/>
      <c r="E24" s="175" t="s">
        <v>26</v>
      </c>
      <c r="F24" s="175"/>
      <c r="G24" s="121"/>
      <c r="H24" s="121"/>
    </row>
    <row r="25" spans="2:8" ht="69.75" customHeight="1">
      <c r="B25" s="121"/>
      <c r="C25" s="179" t="s">
        <v>27</v>
      </c>
      <c r="D25" s="179"/>
      <c r="E25" s="175" t="s">
        <v>28</v>
      </c>
      <c r="F25" s="175"/>
      <c r="G25" s="121"/>
      <c r="H25" s="121"/>
    </row>
    <row r="26" spans="2:8" ht="63.75" customHeight="1">
      <c r="B26" s="121"/>
      <c r="C26" s="179" t="s">
        <v>29</v>
      </c>
      <c r="D26" s="179"/>
      <c r="E26" s="175" t="s">
        <v>30</v>
      </c>
      <c r="F26" s="175"/>
      <c r="G26" s="121"/>
      <c r="H26" s="121"/>
    </row>
    <row r="27" spans="2:8" ht="64.5" customHeight="1">
      <c r="B27" s="121"/>
      <c r="C27" s="179" t="s">
        <v>31</v>
      </c>
      <c r="D27" s="179"/>
      <c r="E27" s="175" t="s">
        <v>32</v>
      </c>
      <c r="F27" s="175"/>
      <c r="G27" s="121"/>
      <c r="H27" s="121"/>
    </row>
    <row r="28" spans="2:8" ht="41.25" customHeight="1">
      <c r="B28" s="121"/>
      <c r="C28" s="179" t="s">
        <v>33</v>
      </c>
      <c r="D28" s="179"/>
      <c r="E28" s="175" t="s">
        <v>34</v>
      </c>
      <c r="F28" s="175"/>
      <c r="G28" s="121"/>
      <c r="H28" s="121"/>
    </row>
    <row r="29" spans="2:8" ht="40.5" customHeight="1">
      <c r="B29" s="121"/>
      <c r="C29" s="179" t="s">
        <v>35</v>
      </c>
      <c r="D29" s="179"/>
      <c r="E29" s="175" t="s">
        <v>36</v>
      </c>
      <c r="F29" s="175"/>
      <c r="G29" s="121"/>
      <c r="H29" s="121"/>
    </row>
    <row r="30" spans="2:8" ht="42" customHeight="1">
      <c r="B30" s="121"/>
      <c r="C30" s="179" t="s">
        <v>37</v>
      </c>
      <c r="D30" s="179"/>
      <c r="E30" s="175" t="s">
        <v>38</v>
      </c>
      <c r="F30" s="175"/>
      <c r="G30" s="121"/>
      <c r="H30" s="121"/>
    </row>
    <row r="31" spans="2:8" ht="24.75" customHeight="1">
      <c r="B31" s="121"/>
      <c r="C31" s="179" t="s">
        <v>39</v>
      </c>
      <c r="D31" s="179"/>
      <c r="E31" s="175" t="s">
        <v>40</v>
      </c>
      <c r="F31" s="175"/>
      <c r="G31" s="121"/>
      <c r="H31" s="121"/>
    </row>
    <row r="32" spans="2:8" ht="23.25" customHeight="1">
      <c r="B32" s="121"/>
      <c r="C32" s="179" t="s">
        <v>41</v>
      </c>
      <c r="D32" s="179"/>
      <c r="E32" s="175" t="s">
        <v>42</v>
      </c>
      <c r="F32" s="175"/>
      <c r="G32" s="121"/>
      <c r="H32" s="121"/>
    </row>
    <row r="33" spans="2:8" ht="30.75" customHeight="1">
      <c r="B33" s="121"/>
      <c r="C33" s="179" t="s">
        <v>43</v>
      </c>
      <c r="D33" s="179"/>
      <c r="E33" s="175" t="s">
        <v>44</v>
      </c>
      <c r="F33" s="175"/>
      <c r="G33" s="121"/>
      <c r="H33" s="121"/>
    </row>
    <row r="34" spans="2:8" ht="35.25" customHeight="1">
      <c r="B34" s="121"/>
      <c r="C34" s="179" t="s">
        <v>43</v>
      </c>
      <c r="D34" s="179"/>
      <c r="E34" s="175" t="s">
        <v>44</v>
      </c>
      <c r="F34" s="175"/>
      <c r="G34" s="121"/>
      <c r="H34" s="121"/>
    </row>
    <row r="35" spans="2:8" ht="33" customHeight="1">
      <c r="B35" s="121"/>
      <c r="C35" s="179" t="s">
        <v>45</v>
      </c>
      <c r="D35" s="179"/>
      <c r="E35" s="175" t="s">
        <v>46</v>
      </c>
      <c r="F35" s="175"/>
      <c r="G35" s="121"/>
      <c r="H35" s="121"/>
    </row>
    <row r="36" spans="2:8" ht="30" customHeight="1">
      <c r="B36" s="121"/>
      <c r="C36" s="179" t="s">
        <v>47</v>
      </c>
      <c r="D36" s="179"/>
      <c r="E36" s="175" t="s">
        <v>48</v>
      </c>
      <c r="F36" s="175"/>
      <c r="G36" s="121"/>
      <c r="H36" s="121"/>
    </row>
    <row r="37" spans="2:8" ht="35.25" customHeight="1">
      <c r="B37" s="121"/>
      <c r="C37" s="179" t="s">
        <v>49</v>
      </c>
      <c r="D37" s="179"/>
      <c r="E37" s="175" t="s">
        <v>50</v>
      </c>
      <c r="F37" s="175"/>
      <c r="G37" s="121"/>
      <c r="H37" s="121"/>
    </row>
    <row r="38" spans="2:8" ht="31.5" customHeight="1">
      <c r="B38" s="121"/>
      <c r="C38" s="179" t="s">
        <v>51</v>
      </c>
      <c r="D38" s="179"/>
      <c r="E38" s="175" t="s">
        <v>52</v>
      </c>
      <c r="F38" s="175"/>
      <c r="G38" s="121"/>
      <c r="H38" s="121"/>
    </row>
    <row r="39" spans="2:8" ht="54" customHeight="1">
      <c r="B39" s="121"/>
      <c r="C39" s="179" t="s">
        <v>53</v>
      </c>
      <c r="D39" s="179"/>
      <c r="E39" s="175" t="s">
        <v>54</v>
      </c>
      <c r="F39" s="175"/>
      <c r="G39" s="121"/>
      <c r="H39" s="121"/>
    </row>
    <row r="40" spans="2:8" ht="30.75" customHeight="1">
      <c r="B40" s="121"/>
      <c r="C40" s="179" t="s">
        <v>55</v>
      </c>
      <c r="D40" s="179"/>
      <c r="E40" s="175" t="s">
        <v>56</v>
      </c>
      <c r="F40" s="175"/>
      <c r="G40" s="121"/>
      <c r="H40" s="121"/>
    </row>
    <row r="41" spans="2:8" ht="74.25" customHeight="1">
      <c r="B41" s="121"/>
      <c r="C41" s="179" t="s">
        <v>57</v>
      </c>
      <c r="D41" s="179"/>
      <c r="E41" s="175" t="s">
        <v>58</v>
      </c>
      <c r="F41" s="175"/>
      <c r="G41" s="121"/>
      <c r="H41" s="121"/>
    </row>
    <row r="42" spans="2:8" ht="82.5" customHeight="1">
      <c r="B42" s="121"/>
      <c r="C42" s="179" t="s">
        <v>59</v>
      </c>
      <c r="D42" s="179"/>
      <c r="E42" s="175" t="s">
        <v>60</v>
      </c>
      <c r="F42" s="175"/>
      <c r="G42" s="121"/>
      <c r="H42" s="121"/>
    </row>
    <row r="43" spans="2:8" ht="6.75" customHeight="1">
      <c r="B43" s="121"/>
      <c r="C43" s="126"/>
      <c r="D43" s="126"/>
      <c r="E43" s="127"/>
      <c r="F43" s="127"/>
      <c r="G43" s="121"/>
      <c r="H43" s="121"/>
    </row>
    <row r="44" spans="2:8">
      <c r="B44" s="121"/>
      <c r="C44" s="128"/>
      <c r="D44" s="128"/>
      <c r="E44" s="128"/>
      <c r="F44" s="128"/>
      <c r="G44" s="121"/>
      <c r="H44" s="121"/>
    </row>
    <row r="45" spans="2:8" ht="21" customHeight="1">
      <c r="B45" s="128" t="s">
        <v>61</v>
      </c>
      <c r="C45" s="128"/>
      <c r="D45" s="128"/>
      <c r="E45" s="128"/>
      <c r="F45" s="128"/>
      <c r="G45" s="128"/>
      <c r="H45" s="128"/>
    </row>
    <row r="46" spans="2:8" ht="20.25" customHeight="1">
      <c r="B46" s="128" t="s">
        <v>62</v>
      </c>
      <c r="C46" s="128"/>
      <c r="D46" s="128"/>
      <c r="E46" s="128"/>
      <c r="F46" s="128"/>
      <c r="G46" s="128"/>
      <c r="H46" s="128"/>
    </row>
    <row r="47" spans="2:8" ht="20.25" customHeight="1">
      <c r="B47" s="128" t="s">
        <v>63</v>
      </c>
      <c r="C47" s="128"/>
      <c r="D47" s="128"/>
      <c r="E47" s="128"/>
      <c r="F47" s="128"/>
      <c r="G47" s="128"/>
      <c r="H47" s="128"/>
    </row>
    <row r="48" spans="2:8" ht="20.25" customHeight="1">
      <c r="B48" s="128" t="s">
        <v>64</v>
      </c>
      <c r="C48" s="128"/>
      <c r="D48" s="128"/>
      <c r="E48" s="128"/>
      <c r="F48" s="128"/>
      <c r="G48" s="128"/>
      <c r="H48" s="128"/>
    </row>
    <row r="49" spans="2:8" ht="16.5" customHeight="1">
      <c r="B49" s="128" t="s">
        <v>65</v>
      </c>
      <c r="C49" s="128"/>
      <c r="D49" s="128"/>
      <c r="E49" s="128"/>
      <c r="F49" s="128"/>
      <c r="G49" s="128"/>
      <c r="H49" s="128"/>
    </row>
    <row r="50" spans="2:8" ht="17.25" customHeight="1">
      <c r="B50" s="128" t="s">
        <v>66</v>
      </c>
      <c r="C50" s="121"/>
      <c r="D50" s="121"/>
      <c r="E50" s="121"/>
      <c r="F50" s="121"/>
      <c r="G50" s="121"/>
      <c r="H50" s="121"/>
    </row>
  </sheetData>
  <mergeCells count="62">
    <mergeCell ref="C41:D41"/>
    <mergeCell ref="E41:F41"/>
    <mergeCell ref="C42:D42"/>
    <mergeCell ref="E42:F42"/>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B8:H9"/>
    <mergeCell ref="B10:H10"/>
    <mergeCell ref="B11:H11"/>
    <mergeCell ref="B13:H14"/>
    <mergeCell ref="C19:D19"/>
    <mergeCell ref="E19:F19"/>
    <mergeCell ref="B16:H16"/>
    <mergeCell ref="C17:D17"/>
    <mergeCell ref="E17:F17"/>
    <mergeCell ref="C18:D18"/>
    <mergeCell ref="E18:F18"/>
    <mergeCell ref="B5:H5"/>
    <mergeCell ref="B7:H7"/>
    <mergeCell ref="B1:B4"/>
    <mergeCell ref="C1:G4"/>
    <mergeCell ref="B6:H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113</v>
      </c>
    </row>
    <row r="4" spans="1:1">
      <c r="A4" s="10" t="s">
        <v>230</v>
      </c>
    </row>
    <row r="5" spans="1:1">
      <c r="A5" s="10" t="s">
        <v>140</v>
      </c>
    </row>
    <row r="6" spans="1:1">
      <c r="A6" s="10" t="s">
        <v>233</v>
      </c>
    </row>
    <row r="7" spans="1:1">
      <c r="A7" s="10" t="s">
        <v>114</v>
      </c>
    </row>
    <row r="8" spans="1:1">
      <c r="A8" s="10" t="s">
        <v>115</v>
      </c>
    </row>
    <row r="9" spans="1:1">
      <c r="A9" s="10" t="s">
        <v>239</v>
      </c>
    </row>
    <row r="10" spans="1:1">
      <c r="A10" s="10" t="s">
        <v>116</v>
      </c>
    </row>
    <row r="11" spans="1:1">
      <c r="A11" s="10" t="s">
        <v>242</v>
      </c>
    </row>
    <row r="12" spans="1:1">
      <c r="A12" s="10" t="s">
        <v>364</v>
      </c>
    </row>
    <row r="13" spans="1:1">
      <c r="A13" s="10" t="s">
        <v>365</v>
      </c>
    </row>
    <row r="14" spans="1:1">
      <c r="A14" s="10" t="s">
        <v>366</v>
      </c>
    </row>
    <row r="16" spans="1:1">
      <c r="A16" s="10" t="s">
        <v>367</v>
      </c>
    </row>
    <row r="17" spans="1:1">
      <c r="A17" s="10" t="s">
        <v>353</v>
      </c>
    </row>
    <row r="18" spans="1:1">
      <c r="A18" s="10" t="s">
        <v>354</v>
      </c>
    </row>
    <row r="20" spans="1:1">
      <c r="A20" s="10" t="s">
        <v>357</v>
      </c>
    </row>
    <row r="21" spans="1:1">
      <c r="A21" s="10" t="s">
        <v>358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zoomScale="70" zoomScaleNormal="70" workbookViewId="0">
      <selection activeCell="A48" sqref="A48:XFD71"/>
    </sheetView>
  </sheetViews>
  <sheetFormatPr defaultColWidth="11.42578125" defaultRowHeight="16.5"/>
  <cols>
    <col min="1" max="1" width="4" style="2" bestFit="1" customWidth="1"/>
    <col min="2" max="2" width="14.140625" style="2" customWidth="1"/>
    <col min="3" max="3" width="21.5703125" style="2" customWidth="1"/>
    <col min="4" max="4" width="26.140625" style="2" customWidth="1"/>
    <col min="5" max="5" width="47.42578125" style="1" customWidth="1"/>
    <col min="6" max="6" width="20.5703125"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13"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46.28515625"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9.5" customHeight="1">
      <c r="A1" s="271"/>
      <c r="B1" s="272"/>
      <c r="C1" s="272"/>
      <c r="D1" s="273"/>
      <c r="E1" s="290" t="s">
        <v>0</v>
      </c>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2"/>
      <c r="AJ1" s="286" t="s">
        <v>67</v>
      </c>
      <c r="AK1" s="287"/>
    </row>
    <row r="2" spans="1:69" ht="19.5" customHeight="1">
      <c r="A2" s="274"/>
      <c r="B2" s="275"/>
      <c r="C2" s="275"/>
      <c r="D2" s="276"/>
      <c r="E2" s="293"/>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5"/>
      <c r="AJ2" s="288" t="s">
        <v>68</v>
      </c>
      <c r="AK2" s="289"/>
    </row>
    <row r="3" spans="1:69" ht="19.5" customHeight="1">
      <c r="A3" s="274"/>
      <c r="B3" s="275"/>
      <c r="C3" s="275"/>
      <c r="D3" s="276"/>
      <c r="E3" s="293"/>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5"/>
      <c r="AJ3" s="288" t="s">
        <v>69</v>
      </c>
      <c r="AK3" s="289"/>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9.5" customHeight="1">
      <c r="A4" s="277"/>
      <c r="B4" s="278"/>
      <c r="C4" s="278"/>
      <c r="D4" s="279"/>
      <c r="E4" s="296"/>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8"/>
      <c r="AJ4" s="288" t="s">
        <v>70</v>
      </c>
      <c r="AK4" s="289"/>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15"/>
      <c r="B5" s="16"/>
      <c r="C5" s="15"/>
      <c r="D5" s="15"/>
      <c r="E5" s="8"/>
      <c r="F5" s="14"/>
      <c r="G5" s="8"/>
      <c r="H5" s="8"/>
      <c r="I5" s="8"/>
      <c r="J5" s="8"/>
      <c r="K5" s="8"/>
      <c r="L5" s="8"/>
      <c r="M5" s="8"/>
      <c r="N5" s="8"/>
      <c r="O5" s="8"/>
      <c r="P5" s="112"/>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3.25" customHeight="1">
      <c r="A6" s="216" t="s">
        <v>71</v>
      </c>
      <c r="B6" s="217"/>
      <c r="C6" s="280" t="s">
        <v>72</v>
      </c>
      <c r="D6" s="281"/>
      <c r="E6" s="281"/>
      <c r="F6" s="281"/>
      <c r="G6" s="281"/>
      <c r="H6" s="281"/>
      <c r="I6" s="281"/>
      <c r="J6" s="281"/>
      <c r="K6" s="281"/>
      <c r="L6" s="281"/>
      <c r="M6" s="281"/>
      <c r="N6" s="282"/>
      <c r="O6" s="299"/>
      <c r="P6" s="299"/>
      <c r="Q6" s="299"/>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34.5" customHeight="1">
      <c r="A7" s="216" t="s">
        <v>73</v>
      </c>
      <c r="B7" s="217"/>
      <c r="C7" s="223" t="s">
        <v>74</v>
      </c>
      <c r="D7" s="224"/>
      <c r="E7" s="224"/>
      <c r="F7" s="224"/>
      <c r="G7" s="224"/>
      <c r="H7" s="224"/>
      <c r="I7" s="224"/>
      <c r="J7" s="224"/>
      <c r="K7" s="224"/>
      <c r="L7" s="224"/>
      <c r="M7" s="224"/>
      <c r="N7" s="225"/>
      <c r="O7" s="8"/>
      <c r="P7" s="112"/>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33" customHeight="1">
      <c r="A8" s="216" t="s">
        <v>75</v>
      </c>
      <c r="B8" s="217"/>
      <c r="C8" s="223" t="s">
        <v>76</v>
      </c>
      <c r="D8" s="224"/>
      <c r="E8" s="224"/>
      <c r="F8" s="224"/>
      <c r="G8" s="224"/>
      <c r="H8" s="224"/>
      <c r="I8" s="224"/>
      <c r="J8" s="224"/>
      <c r="K8" s="224"/>
      <c r="L8" s="224"/>
      <c r="M8" s="224"/>
      <c r="N8" s="225"/>
      <c r="O8" s="8"/>
      <c r="P8" s="112"/>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283" t="s">
        <v>77</v>
      </c>
      <c r="B9" s="284"/>
      <c r="C9" s="284"/>
      <c r="D9" s="284"/>
      <c r="E9" s="284"/>
      <c r="F9" s="284"/>
      <c r="G9" s="285"/>
      <c r="H9" s="283" t="s">
        <v>78</v>
      </c>
      <c r="I9" s="284"/>
      <c r="J9" s="284"/>
      <c r="K9" s="284"/>
      <c r="L9" s="284"/>
      <c r="M9" s="284"/>
      <c r="N9" s="285"/>
      <c r="O9" s="283" t="s">
        <v>79</v>
      </c>
      <c r="P9" s="284"/>
      <c r="Q9" s="284"/>
      <c r="R9" s="284"/>
      <c r="S9" s="284"/>
      <c r="T9" s="284"/>
      <c r="U9" s="284"/>
      <c r="V9" s="284"/>
      <c r="W9" s="285"/>
      <c r="X9" s="283" t="s">
        <v>80</v>
      </c>
      <c r="Y9" s="284"/>
      <c r="Z9" s="284"/>
      <c r="AA9" s="284"/>
      <c r="AB9" s="284"/>
      <c r="AC9" s="284"/>
      <c r="AD9" s="285"/>
      <c r="AE9" s="283" t="s">
        <v>81</v>
      </c>
      <c r="AF9" s="284"/>
      <c r="AG9" s="284"/>
      <c r="AH9" s="284"/>
      <c r="AI9" s="284"/>
      <c r="AJ9" s="284"/>
      <c r="AK9" s="285"/>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218" t="s">
        <v>82</v>
      </c>
      <c r="B10" s="211" t="s">
        <v>21</v>
      </c>
      <c r="C10" s="205" t="s">
        <v>23</v>
      </c>
      <c r="D10" s="205" t="s">
        <v>25</v>
      </c>
      <c r="E10" s="220" t="s">
        <v>27</v>
      </c>
      <c r="F10" s="212" t="s">
        <v>29</v>
      </c>
      <c r="G10" s="205" t="s">
        <v>83</v>
      </c>
      <c r="H10" s="207" t="s">
        <v>84</v>
      </c>
      <c r="I10" s="208" t="s">
        <v>85</v>
      </c>
      <c r="J10" s="212" t="s">
        <v>86</v>
      </c>
      <c r="K10" s="212" t="s">
        <v>87</v>
      </c>
      <c r="L10" s="210" t="s">
        <v>88</v>
      </c>
      <c r="M10" s="208" t="s">
        <v>85</v>
      </c>
      <c r="N10" s="205" t="s">
        <v>35</v>
      </c>
      <c r="O10" s="221" t="s">
        <v>89</v>
      </c>
      <c r="P10" s="206" t="s">
        <v>37</v>
      </c>
      <c r="Q10" s="212" t="s">
        <v>39</v>
      </c>
      <c r="R10" s="206" t="s">
        <v>90</v>
      </c>
      <c r="S10" s="206"/>
      <c r="T10" s="206"/>
      <c r="U10" s="206"/>
      <c r="V10" s="206"/>
      <c r="W10" s="206"/>
      <c r="X10" s="204" t="s">
        <v>91</v>
      </c>
      <c r="Y10" s="204" t="s">
        <v>92</v>
      </c>
      <c r="Z10" s="204" t="s">
        <v>85</v>
      </c>
      <c r="AA10" s="204" t="s">
        <v>93</v>
      </c>
      <c r="AB10" s="204" t="s">
        <v>85</v>
      </c>
      <c r="AC10" s="204" t="s">
        <v>94</v>
      </c>
      <c r="AD10" s="221" t="s">
        <v>55</v>
      </c>
      <c r="AE10" s="206" t="s">
        <v>81</v>
      </c>
      <c r="AF10" s="206" t="s">
        <v>95</v>
      </c>
      <c r="AG10" s="206" t="s">
        <v>96</v>
      </c>
      <c r="AH10" s="212" t="s">
        <v>97</v>
      </c>
      <c r="AI10" s="206" t="s">
        <v>98</v>
      </c>
      <c r="AJ10" s="206" t="s">
        <v>99</v>
      </c>
      <c r="AK10" s="206" t="s">
        <v>59</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219"/>
      <c r="B11" s="211"/>
      <c r="C11" s="206"/>
      <c r="D11" s="206"/>
      <c r="E11" s="211"/>
      <c r="F11" s="205"/>
      <c r="G11" s="206"/>
      <c r="H11" s="205"/>
      <c r="I11" s="209"/>
      <c r="J11" s="205"/>
      <c r="K11" s="205"/>
      <c r="L11" s="209"/>
      <c r="M11" s="209"/>
      <c r="N11" s="206"/>
      <c r="O11" s="222"/>
      <c r="P11" s="206"/>
      <c r="Q11" s="205"/>
      <c r="R11" s="7" t="s">
        <v>100</v>
      </c>
      <c r="S11" s="7" t="s">
        <v>101</v>
      </c>
      <c r="T11" s="7" t="s">
        <v>102</v>
      </c>
      <c r="U11" s="7" t="s">
        <v>103</v>
      </c>
      <c r="V11" s="7" t="s">
        <v>104</v>
      </c>
      <c r="W11" s="7" t="s">
        <v>105</v>
      </c>
      <c r="X11" s="204"/>
      <c r="Y11" s="204"/>
      <c r="Z11" s="204"/>
      <c r="AA11" s="204"/>
      <c r="AB11" s="204"/>
      <c r="AC11" s="204"/>
      <c r="AD11" s="222"/>
      <c r="AE11" s="206"/>
      <c r="AF11" s="206"/>
      <c r="AG11" s="206"/>
      <c r="AH11" s="205"/>
      <c r="AI11" s="206"/>
      <c r="AJ11" s="206"/>
      <c r="AK11" s="206"/>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109.5" customHeight="1">
      <c r="A12" s="189">
        <v>1</v>
      </c>
      <c r="B12" s="180" t="s">
        <v>106</v>
      </c>
      <c r="C12" s="180" t="s">
        <v>107</v>
      </c>
      <c r="D12" s="180" t="s">
        <v>108</v>
      </c>
      <c r="E12" s="192" t="s">
        <v>109</v>
      </c>
      <c r="F12" s="180" t="s">
        <v>110</v>
      </c>
      <c r="G12" s="183">
        <v>365</v>
      </c>
      <c r="H12" s="186" t="str">
        <f>IF(G12&lt;=0,"",IF(G12&lt;=2,"Muy Baja",IF(G12&lt;=24,"Baja",IF(G12&lt;=500,"Media",IF(G12&lt;=5000,"Alta","Muy Alta")))))</f>
        <v>Media</v>
      </c>
      <c r="I12" s="198">
        <f>IF(H12="","",IF(H12="Muy Baja",0.2,IF(H12="Baja",0.4,IF(H12="Media",0.6,IF(H12="Alta",0.8,IF(H12="Muy Alta",1,))))))</f>
        <v>0.6</v>
      </c>
      <c r="J12" s="201" t="s">
        <v>111</v>
      </c>
      <c r="K12" s="198" t="str">
        <f>IF(NOT(ISERROR(MATCH(J12,'Tabla Impacto'!$B$225:$B$227,0))),'Tabla Impacto'!$G$227&amp;"Por favor no seleccionar los criterios de impacto(Afectación Económica o presupuestal y Pérdida Reputacional)",J12)</f>
        <v xml:space="preserve">     Entre 100 y 500 SMLMV </v>
      </c>
      <c r="L12" s="186" t="str">
        <f>IF(OR(K12='Tabla Impacto'!$C$15,K12='Tabla Impacto'!$E$15),"Leve",IF(OR(K12='Tabla Impacto'!$C$16,K12='Tabla Impacto'!$E$16),"Menor",IF(OR(K12='Tabla Impacto'!$C$17,K12='Tabla Impacto'!$E$17),"Moderado",IF(OR(K12='Tabla Impacto'!$C$18,K12='Tabla Impacto'!$E$18),"Mayor",IF(OR(K12='Tabla Impacto'!$C$19,K12='Tabla Impacto'!$E$19),"Catastrófico","")))))</f>
        <v>Mayor</v>
      </c>
      <c r="M12" s="198">
        <f>IF(L12="","",IF(L12="Leve",0.2,IF(L12="Menor",0.4,IF(L12="Moderado",0.6,IF(L12="Mayor",0.8,IF(L12="Catastrófico",1,))))))</f>
        <v>0.8</v>
      </c>
      <c r="N12" s="195"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09" t="s">
        <v>112</v>
      </c>
      <c r="Q12" s="91" t="str">
        <f>IF(OR(R12="Preventivo",R12="Detectivo"),"Probabilidad",IF(R12="Correctivo","Impacto",""))</f>
        <v>Probabilidad</v>
      </c>
      <c r="R12" s="86" t="s">
        <v>113</v>
      </c>
      <c r="S12" s="86" t="s">
        <v>114</v>
      </c>
      <c r="T12" s="87" t="str">
        <f>IF(AND(R12="Preventivo",S12="Automático"),"50%",IF(AND(R12="Preventivo",S12="Manual"),"40%",IF(AND(R12="Detectivo",S12="Automático"),"40%",IF(AND(R12="Detectivo",S12="Manual"),"30%",IF(AND(R12="Correctivo",S12="Automático"),"35%",IF(AND(R12="Correctivo",S12="Manual"),"25%",""))))))</f>
        <v>40%</v>
      </c>
      <c r="U12" s="86" t="s">
        <v>115</v>
      </c>
      <c r="V12" s="86" t="s">
        <v>116</v>
      </c>
      <c r="W12" s="86" t="s">
        <v>117</v>
      </c>
      <c r="X12" s="88">
        <f>IFERROR(IF(Q12="Probabilidad",(I12-(+I12*T12)),IF(Q12="Impacto",I12,"")),"")</f>
        <v>0.36</v>
      </c>
      <c r="Y12" s="89" t="str">
        <f>IFERROR(IF(X12="","",IF(X12&lt;=0.2,"Muy Baja",IF(X12&lt;=0.4,"Baja",IF(X12&lt;=0.6,"Media",IF(X12&lt;=0.8,"Alta","Muy Alta"))))),"")</f>
        <v>Baja</v>
      </c>
      <c r="Z12" s="90">
        <f>+X12</f>
        <v>0.36</v>
      </c>
      <c r="AA12" s="89" t="str">
        <f>IFERROR(IF(AB12="","",IF(AB12&lt;=0.2,"Leve",IF(AB12&lt;=0.4,"Menor",IF(AB12&lt;=0.6,"Moderado",IF(AB12&lt;=0.8,"Mayor","Catastrófico"))))),"")</f>
        <v>Mayor</v>
      </c>
      <c r="AB12" s="90">
        <f>IFERROR(IF(Q12="Impacto",(M12-(+M12*T12)),IF(Q12="Probabilidad",M12,"")),"")</f>
        <v>0.8</v>
      </c>
      <c r="AC12" s="9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92" t="s">
        <v>118</v>
      </c>
      <c r="AE12" s="158" t="s">
        <v>119</v>
      </c>
      <c r="AF12" s="106" t="s">
        <v>120</v>
      </c>
      <c r="AG12" s="107">
        <v>45201</v>
      </c>
      <c r="AH12" s="107">
        <v>45260</v>
      </c>
      <c r="AI12" s="94"/>
      <c r="AJ12" s="85"/>
      <c r="AK12" s="9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ht="18" customHeight="1">
      <c r="A13" s="190"/>
      <c r="B13" s="181"/>
      <c r="C13" s="181"/>
      <c r="D13" s="181"/>
      <c r="E13" s="193"/>
      <c r="F13" s="181"/>
      <c r="G13" s="184"/>
      <c r="H13" s="187"/>
      <c r="I13" s="199"/>
      <c r="J13" s="202"/>
      <c r="K13" s="199">
        <f>IF(NOT(ISERROR(MATCH(J13,_xlfn.ANCHORARRAY(E24),0))),I26&amp;"Por favor no seleccionar los criterios de impacto",J13)</f>
        <v>0</v>
      </c>
      <c r="L13" s="187"/>
      <c r="M13" s="199"/>
      <c r="N13" s="196"/>
      <c r="O13" s="6">
        <v>2</v>
      </c>
      <c r="P13" s="109"/>
      <c r="Q13" s="91" t="str">
        <f>IF(OR(R13="Preventivo",R13="Detectivo"),"Probabilidad",IF(R13="Correctivo","Impacto",""))</f>
        <v/>
      </c>
      <c r="R13" s="86"/>
      <c r="S13" s="86"/>
      <c r="T13" s="87" t="str">
        <f t="shared" ref="T13:T17" si="0">IF(AND(R13="Preventivo",S13="Automático"),"50%",IF(AND(R13="Preventivo",S13="Manual"),"40%",IF(AND(R13="Detectivo",S13="Automático"),"40%",IF(AND(R13="Detectivo",S13="Manual"),"30%",IF(AND(R13="Correctivo",S13="Automático"),"35%",IF(AND(R13="Correctivo",S13="Manual"),"25%",""))))))</f>
        <v/>
      </c>
      <c r="U13" s="86"/>
      <c r="V13" s="86"/>
      <c r="W13" s="86"/>
      <c r="X13" s="88" t="str">
        <f>IFERROR(IF(AND(Q12="Probabilidad",Q13="Probabilidad"),(Z12-(+Z12*T13)),IF(Q13="Probabilidad",(I12-(+I12*T13)),IF(Q13="Impacto",Z12,""))),"")</f>
        <v/>
      </c>
      <c r="Y13" s="89" t="str">
        <f t="shared" ref="Y13:Y71" si="1">IFERROR(IF(X13="","",IF(X13&lt;=0.2,"Muy Baja",IF(X13&lt;=0.4,"Baja",IF(X13&lt;=0.6,"Media",IF(X13&lt;=0.8,"Alta","Muy Alta"))))),"")</f>
        <v/>
      </c>
      <c r="Z13" s="90" t="str">
        <f t="shared" ref="Z13:Z17" si="2">+X13</f>
        <v/>
      </c>
      <c r="AA13" s="89" t="str">
        <f t="shared" ref="AA13:AA71" si="3">IFERROR(IF(AB13="","",IF(AB13&lt;=0.2,"Leve",IF(AB13&lt;=0.4,"Menor",IF(AB13&lt;=0.6,"Moderado",IF(AB13&lt;=0.8,"Mayor","Catastrófico"))))),"")</f>
        <v/>
      </c>
      <c r="AB13" s="90" t="str">
        <f>IFERROR(IF(AND(Q12="Impacto",Q13="Impacto"),(AB12-(+AB12*T13)),IF(Q13="Impacto",(M12-(+M12*T13)),IF(Q13="Probabilidad",AB12,""))),"")</f>
        <v/>
      </c>
      <c r="AC13" s="9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92"/>
      <c r="AE13" s="106"/>
      <c r="AF13" s="106"/>
      <c r="AG13" s="107"/>
      <c r="AH13" s="107"/>
      <c r="AI13" s="98"/>
      <c r="AJ13" s="81"/>
      <c r="AK13" s="9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c r="A14" s="190"/>
      <c r="B14" s="181"/>
      <c r="C14" s="181"/>
      <c r="D14" s="181"/>
      <c r="E14" s="193"/>
      <c r="F14" s="181"/>
      <c r="G14" s="184"/>
      <c r="H14" s="187"/>
      <c r="I14" s="199"/>
      <c r="J14" s="202"/>
      <c r="K14" s="199">
        <f>IF(NOT(ISERROR(MATCH(J14,_xlfn.ANCHORARRAY(E25),0))),I27&amp;"Por favor no seleccionar los criterios de impacto",J14)</f>
        <v>0</v>
      </c>
      <c r="L14" s="187"/>
      <c r="M14" s="199"/>
      <c r="N14" s="196"/>
      <c r="O14" s="72">
        <v>3</v>
      </c>
      <c r="P14" s="110"/>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c r="A15" s="190"/>
      <c r="B15" s="181"/>
      <c r="C15" s="181"/>
      <c r="D15" s="181"/>
      <c r="E15" s="193"/>
      <c r="F15" s="181"/>
      <c r="G15" s="184"/>
      <c r="H15" s="187"/>
      <c r="I15" s="199"/>
      <c r="J15" s="202"/>
      <c r="K15" s="199">
        <f>IF(NOT(ISERROR(MATCH(J15,_xlfn.ANCHORARRAY(E26),0))),I28&amp;"Por favor no seleccionar los criterios de impacto",J15)</f>
        <v>0</v>
      </c>
      <c r="L15" s="187"/>
      <c r="M15" s="199"/>
      <c r="N15" s="196"/>
      <c r="O15" s="72">
        <v>4</v>
      </c>
      <c r="P15" s="109"/>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c r="A16" s="190"/>
      <c r="B16" s="181"/>
      <c r="C16" s="181"/>
      <c r="D16" s="181"/>
      <c r="E16" s="193"/>
      <c r="F16" s="181"/>
      <c r="G16" s="184"/>
      <c r="H16" s="187"/>
      <c r="I16" s="199"/>
      <c r="J16" s="202"/>
      <c r="K16" s="199">
        <f>IF(NOT(ISERROR(MATCH(J16,_xlfn.ANCHORARRAY(E27),0))),I29&amp;"Por favor no seleccionar los criterios de impacto",J16)</f>
        <v>0</v>
      </c>
      <c r="L16" s="187"/>
      <c r="M16" s="199"/>
      <c r="N16" s="196"/>
      <c r="O16" s="72">
        <v>5</v>
      </c>
      <c r="P16" s="109"/>
      <c r="Q16" s="73" t="str">
        <f t="shared" ref="Q16:Q17" si="5">IF(OR(R16="Preventivo",R16="Detectivo"),"Probabilidad",IF(R16="Correctivo","Impacto",""))</f>
        <v/>
      </c>
      <c r="R16" s="74"/>
      <c r="S16" s="74"/>
      <c r="T16" s="75" t="str">
        <f t="shared" si="0"/>
        <v/>
      </c>
      <c r="U16" s="74"/>
      <c r="V16" s="74"/>
      <c r="W16" s="74"/>
      <c r="X16" s="76" t="str">
        <f t="shared" ref="X16:X17" si="6">IFERROR(IF(AND(Q15="Probabilidad",Q16="Probabilidad"),(Z15-(+Z15*T16)),IF(AND(Q15="Impacto",Q16="Probabilidad"),(Z14-(+Z14*T16)),IF(Q16="Impacto",Z15,""))),"")</f>
        <v/>
      </c>
      <c r="Y16" s="77" t="str">
        <f t="shared" si="1"/>
        <v/>
      </c>
      <c r="Z16" s="78" t="str">
        <f t="shared" si="2"/>
        <v/>
      </c>
      <c r="AA16" s="77" t="str">
        <f t="shared" si="3"/>
        <v/>
      </c>
      <c r="AB16" s="78" t="str">
        <f t="shared" ref="AB16:AB17" si="7">IFERROR(IF(AND(Q15="Impacto",Q16="Impacto"),(AB15-(+AB15*T16)),IF(AND(Q15="Probabilidad",Q16="Impacto"),(AB14-(+AB14*T16)),IF(Q16="Probabilidad",AB15,""))),"")</f>
        <v/>
      </c>
      <c r="AC16" s="79" t="str">
        <f t="shared" si="4"/>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c r="A17" s="191"/>
      <c r="B17" s="182"/>
      <c r="C17" s="182"/>
      <c r="D17" s="182"/>
      <c r="E17" s="194"/>
      <c r="F17" s="182"/>
      <c r="G17" s="185"/>
      <c r="H17" s="188"/>
      <c r="I17" s="200"/>
      <c r="J17" s="203"/>
      <c r="K17" s="200">
        <f>IF(NOT(ISERROR(MATCH(J17,_xlfn.ANCHORARRAY(E28),0))),I30&amp;"Por favor no seleccionar los criterios de impacto",J17)</f>
        <v>0</v>
      </c>
      <c r="L17" s="188"/>
      <c r="M17" s="200"/>
      <c r="N17" s="197"/>
      <c r="O17" s="72">
        <v>6</v>
      </c>
      <c r="P17" s="109"/>
      <c r="Q17" s="73" t="str">
        <f t="shared" si="5"/>
        <v/>
      </c>
      <c r="R17" s="74"/>
      <c r="S17" s="74"/>
      <c r="T17" s="75" t="str">
        <f t="shared" si="0"/>
        <v/>
      </c>
      <c r="U17" s="74"/>
      <c r="V17" s="74"/>
      <c r="W17" s="74"/>
      <c r="X17" s="76" t="str">
        <f t="shared" si="6"/>
        <v/>
      </c>
      <c r="Y17" s="77" t="str">
        <f t="shared" si="1"/>
        <v/>
      </c>
      <c r="Z17" s="78" t="str">
        <f t="shared" si="2"/>
        <v/>
      </c>
      <c r="AA17" s="77" t="str">
        <f t="shared" si="3"/>
        <v/>
      </c>
      <c r="AB17" s="78" t="str">
        <f t="shared" si="7"/>
        <v/>
      </c>
      <c r="AC17" s="79" t="str">
        <f t="shared" si="4"/>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08.75" customHeight="1">
      <c r="A18" s="189">
        <v>2</v>
      </c>
      <c r="B18" s="235" t="s">
        <v>106</v>
      </c>
      <c r="C18" s="235" t="s">
        <v>121</v>
      </c>
      <c r="D18" s="235" t="s">
        <v>122</v>
      </c>
      <c r="E18" s="213" t="s">
        <v>123</v>
      </c>
      <c r="F18" s="235" t="s">
        <v>124</v>
      </c>
      <c r="G18" s="238">
        <v>47</v>
      </c>
      <c r="H18" s="226" t="str">
        <f>IF(G18&lt;=0,"",IF(G18&lt;=2,"Muy Baja",IF(G18&lt;=24,"Baja",IF(G18&lt;=500,"Media",IF(G18&lt;=5000,"Alta","Muy Alta")))))</f>
        <v>Media</v>
      </c>
      <c r="I18" s="229">
        <f>IF(H18="","",IF(H18="Muy Baja",0.2,IF(H18="Baja",0.4,IF(H18="Media",0.6,IF(H18="Alta",0.8,IF(H18="Muy Alta",1,))))))</f>
        <v>0.6</v>
      </c>
      <c r="J18" s="241" t="s">
        <v>125</v>
      </c>
      <c r="K18" s="229" t="str">
        <f>IF(NOT(ISERROR(MATCH(J18,'Tabla Impacto'!$B$225:$B$227,0))),'Tabla Impacto'!$G$227&amp;"Por favor no seleccionar los criterios de impacto(Afectación Económica o presupuestal y Pérdida Reputacional)",J18)</f>
        <v xml:space="preserve">     Entre 50 y 100 SMLMV </v>
      </c>
      <c r="L18" s="226" t="str">
        <f>IF(OR(K18='Tabla Impacto'!$C$15,K18='Tabla Impacto'!$E$15),"Leve",IF(OR(K18='Tabla Impacto'!$C$16,K18='Tabla Impacto'!$E$16),"Menor",IF(OR(K18='Tabla Impacto'!$C$17,K18='Tabla Impacto'!$E$17),"Moderado",IF(OR(K18='Tabla Impacto'!$C$18,K18='Tabla Impacto'!$E$18),"Mayor",IF(OR(K18='Tabla Impacto'!$C$19,K18='Tabla Impacto'!$E$19),"Catastrófico","")))))</f>
        <v>Moderado</v>
      </c>
      <c r="M18" s="229">
        <f>IF(L18="","",IF(L18="Leve",0.2,IF(L18="Menor",0.4,IF(L18="Moderado",0.6,IF(L18="Mayor",0.8,IF(L18="Catastrófico",1,))))))</f>
        <v>0.6</v>
      </c>
      <c r="N18" s="232"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72">
        <v>1</v>
      </c>
      <c r="P18" s="109" t="s">
        <v>126</v>
      </c>
      <c r="Q18" s="91" t="str">
        <f>IF(OR(R18="Preventivo",R18="Detectivo"),"Probabilidad",IF(R18="Correctivo","Impacto",""))</f>
        <v>Probabilidad</v>
      </c>
      <c r="R18" s="99" t="s">
        <v>113</v>
      </c>
      <c r="S18" s="99" t="s">
        <v>114</v>
      </c>
      <c r="T18" s="100" t="str">
        <f>IF(AND(R18="Preventivo",S18="Automático"),"50%",IF(AND(R18="Preventivo",S18="Manual"),"40%",IF(AND(R18="Detectivo",S18="Automático"),"40%",IF(AND(R18="Detectivo",S18="Manual"),"30%",IF(AND(R18="Correctivo",S18="Automático"),"35%",IF(AND(R18="Correctivo",S18="Manual"),"25%",""))))))</f>
        <v>40%</v>
      </c>
      <c r="U18" s="99" t="s">
        <v>115</v>
      </c>
      <c r="V18" s="99" t="s">
        <v>116</v>
      </c>
      <c r="W18" s="99" t="s">
        <v>117</v>
      </c>
      <c r="X18" s="88">
        <f>IFERROR(IF(Q18="Probabilidad",(I18-(+I18*T18)),IF(Q18="Impacto",I18,"")),"")</f>
        <v>0.36</v>
      </c>
      <c r="Y18" s="101" t="str">
        <f>IFERROR(IF(X18="","",IF(X18&lt;=0.2,"Muy Baja",IF(X18&lt;=0.4,"Baja",IF(X18&lt;=0.6,"Media",IF(X18&lt;=0.8,"Alta","Muy Alta"))))),"")</f>
        <v>Baja</v>
      </c>
      <c r="Z18" s="102">
        <f>+X18</f>
        <v>0.36</v>
      </c>
      <c r="AA18" s="101" t="str">
        <f>IFERROR(IF(AB18="","",IF(AB18&lt;=0.2,"Leve",IF(AB18&lt;=0.4,"Menor",IF(AB18&lt;=0.6,"Moderado",IF(AB18&lt;=0.8,"Mayor","Catastrófico"))))),"")</f>
        <v>Moderado</v>
      </c>
      <c r="AB18" s="102">
        <f>IFERROR(IF(Q18="Impacto",(M18-(+M18*T18)),IF(Q18="Probabilidad",M18,"")),"")</f>
        <v>0.6</v>
      </c>
      <c r="AC18" s="10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04" t="s">
        <v>118</v>
      </c>
      <c r="AE18" s="106" t="s">
        <v>127</v>
      </c>
      <c r="AF18" s="106" t="s">
        <v>128</v>
      </c>
      <c r="AG18" s="107">
        <v>45201</v>
      </c>
      <c r="AH18" s="107">
        <v>45275</v>
      </c>
      <c r="AI18" s="83"/>
      <c r="AJ18" s="81"/>
      <c r="AK18" s="82"/>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c r="A19" s="190"/>
      <c r="B19" s="236"/>
      <c r="C19" s="236"/>
      <c r="D19" s="236"/>
      <c r="E19" s="214"/>
      <c r="F19" s="236"/>
      <c r="G19" s="239"/>
      <c r="H19" s="227"/>
      <c r="I19" s="230"/>
      <c r="J19" s="242"/>
      <c r="K19" s="230">
        <f>IF(NOT(ISERROR(MATCH(J19,_xlfn.ANCHORARRAY(E30),0))),I32&amp;"Por favor no seleccionar los criterios de impacto",J19)</f>
        <v>0</v>
      </c>
      <c r="L19" s="227"/>
      <c r="M19" s="230"/>
      <c r="N19" s="233"/>
      <c r="O19" s="72">
        <v>2</v>
      </c>
      <c r="P19" s="109"/>
      <c r="Q19" s="91" t="str">
        <f>IF(OR(R19="Preventivo",R19="Detectivo"),"Probabilidad",IF(R19="Correctivo","Impacto",""))</f>
        <v/>
      </c>
      <c r="R19" s="99"/>
      <c r="S19" s="99"/>
      <c r="T19" s="100" t="str">
        <f t="shared" ref="T19:T23" si="8">IF(AND(R19="Preventivo",S19="Automático"),"50%",IF(AND(R19="Preventivo",S19="Manual"),"40%",IF(AND(R19="Detectivo",S19="Automático"),"40%",IF(AND(R19="Detectivo",S19="Manual"),"30%",IF(AND(R19="Correctivo",S19="Automático"),"35%",IF(AND(R19="Correctivo",S19="Manual"),"25%",""))))))</f>
        <v/>
      </c>
      <c r="U19" s="99"/>
      <c r="V19" s="99"/>
      <c r="W19" s="99"/>
      <c r="X19" s="88" t="str">
        <f>IFERROR(IF(AND(Q18="Probabilidad",Q19="Probabilidad"),(Z18-(+Z18*T19)),IF(Q19="Probabilidad",(I18-(+I18*T19)),IF(Q19="Impacto",Z18,""))),"")</f>
        <v/>
      </c>
      <c r="Y19" s="101" t="str">
        <f t="shared" si="1"/>
        <v/>
      </c>
      <c r="Z19" s="102" t="str">
        <f t="shared" ref="Z19:Z23" si="9">+X19</f>
        <v/>
      </c>
      <c r="AA19" s="101" t="str">
        <f t="shared" si="3"/>
        <v/>
      </c>
      <c r="AB19" s="102" t="str">
        <f>IFERROR(IF(AND(Q18="Impacto",Q19="Impacto"),(AB18-(+AB18*T19)),IF(Q19="Impacto",(M18-(+M18*T19)),IF(Q19="Probabilidad",AB18,""))),"")</f>
        <v/>
      </c>
      <c r="AC19" s="103"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04"/>
      <c r="AE19" s="106"/>
      <c r="AF19" s="106"/>
      <c r="AG19" s="107"/>
      <c r="AH19" s="107"/>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c r="A20" s="190"/>
      <c r="B20" s="236"/>
      <c r="C20" s="236"/>
      <c r="D20" s="236"/>
      <c r="E20" s="214"/>
      <c r="F20" s="236"/>
      <c r="G20" s="239"/>
      <c r="H20" s="227"/>
      <c r="I20" s="230"/>
      <c r="J20" s="242"/>
      <c r="K20" s="230">
        <f>IF(NOT(ISERROR(MATCH(J20,_xlfn.ANCHORARRAY(E31),0))),I33&amp;"Por favor no seleccionar los criterios de impacto",J20)</f>
        <v>0</v>
      </c>
      <c r="L20" s="227"/>
      <c r="M20" s="230"/>
      <c r="N20" s="233"/>
      <c r="O20" s="72">
        <v>3</v>
      </c>
      <c r="P20" s="111"/>
      <c r="Q20" s="91" t="str">
        <f>IF(OR(R20="Preventivo",R20="Detectivo"),"Probabilidad",IF(R20="Correctivo","Impacto",""))</f>
        <v/>
      </c>
      <c r="R20" s="99"/>
      <c r="S20" s="99"/>
      <c r="T20" s="100" t="str">
        <f t="shared" si="8"/>
        <v/>
      </c>
      <c r="U20" s="99"/>
      <c r="V20" s="99"/>
      <c r="W20" s="99"/>
      <c r="X20" s="88" t="str">
        <f>IFERROR(IF(AND(Q19="Probabilidad",Q20="Probabilidad"),(Z19-(+Z19*T20)),IF(AND(Q19="Impacto",Q20="Probabilidad"),(Z18-(+Z18*T20)),IF(Q20="Impacto",Z19,""))),"")</f>
        <v/>
      </c>
      <c r="Y20" s="101" t="str">
        <f t="shared" si="1"/>
        <v/>
      </c>
      <c r="Z20" s="102" t="str">
        <f t="shared" si="9"/>
        <v/>
      </c>
      <c r="AA20" s="101" t="str">
        <f t="shared" si="3"/>
        <v/>
      </c>
      <c r="AB20" s="102" t="str">
        <f>IFERROR(IF(AND(Q19="Impacto",Q20="Impacto"),(AB19-(+AB19*T20)),IF(AND(Q19="Probabilidad",Q20="Impacto"),(AB18-(+AB18*T20)),IF(Q20="Probabilidad",AB19,""))),"")</f>
        <v/>
      </c>
      <c r="AC20" s="103" t="str">
        <f t="shared" si="10"/>
        <v/>
      </c>
      <c r="AD20" s="104"/>
      <c r="AE20" s="106"/>
      <c r="AF20" s="108"/>
      <c r="AG20" s="107"/>
      <c r="AH20" s="107"/>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c r="A21" s="190"/>
      <c r="B21" s="236"/>
      <c r="C21" s="236"/>
      <c r="D21" s="236"/>
      <c r="E21" s="214"/>
      <c r="F21" s="236"/>
      <c r="G21" s="239"/>
      <c r="H21" s="227"/>
      <c r="I21" s="230"/>
      <c r="J21" s="242"/>
      <c r="K21" s="230">
        <f>IF(NOT(ISERROR(MATCH(J21,_xlfn.ANCHORARRAY(E32),0))),I34&amp;"Por favor no seleccionar los criterios de impacto",J21)</f>
        <v>0</v>
      </c>
      <c r="L21" s="227"/>
      <c r="M21" s="230"/>
      <c r="N21" s="233"/>
      <c r="O21" s="72">
        <v>4</v>
      </c>
      <c r="P21" s="109"/>
      <c r="Q21" s="73" t="str">
        <f t="shared" ref="Q21:Q23" si="11">IF(OR(R21="Preventivo",R21="Detectivo"),"Probabilidad",IF(R21="Correctivo","Impacto",""))</f>
        <v/>
      </c>
      <c r="R21" s="74"/>
      <c r="S21" s="74"/>
      <c r="T21" s="75" t="str">
        <f t="shared" si="8"/>
        <v/>
      </c>
      <c r="U21" s="74"/>
      <c r="V21" s="74"/>
      <c r="W21" s="74"/>
      <c r="X21" s="76" t="str">
        <f t="shared" ref="X21:X23" si="12">IFERROR(IF(AND(Q20="Probabilidad",Q21="Probabilidad"),(Z20-(+Z20*T21)),IF(AND(Q20="Impacto",Q21="Probabilidad"),(Z19-(+Z19*T21)),IF(Q21="Impacto",Z20,""))),"")</f>
        <v/>
      </c>
      <c r="Y21" s="77" t="str">
        <f t="shared" si="1"/>
        <v/>
      </c>
      <c r="Z21" s="78" t="str">
        <f t="shared" si="9"/>
        <v/>
      </c>
      <c r="AA21" s="77" t="str">
        <f t="shared" si="3"/>
        <v/>
      </c>
      <c r="AB21" s="78" t="str">
        <f t="shared" ref="AB21:AB23" si="13">IFERROR(IF(AND(Q20="Impacto",Q21="Impacto"),(AB20-(+AB20*T21)),IF(AND(Q20="Probabilidad",Q21="Impacto"),(AB19-(+AB19*T21)),IF(Q21="Probabilidad",AB20,""))),"")</f>
        <v/>
      </c>
      <c r="AC21" s="79"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c r="A22" s="190"/>
      <c r="B22" s="236"/>
      <c r="C22" s="236"/>
      <c r="D22" s="236"/>
      <c r="E22" s="214"/>
      <c r="F22" s="236"/>
      <c r="G22" s="239"/>
      <c r="H22" s="227"/>
      <c r="I22" s="230"/>
      <c r="J22" s="242"/>
      <c r="K22" s="230">
        <f>IF(NOT(ISERROR(MATCH(J22,_xlfn.ANCHORARRAY(E33),0))),I35&amp;"Por favor no seleccionar los criterios de impacto",J22)</f>
        <v>0</v>
      </c>
      <c r="L22" s="227"/>
      <c r="M22" s="230"/>
      <c r="N22" s="233"/>
      <c r="O22" s="72">
        <v>5</v>
      </c>
      <c r="P22" s="109"/>
      <c r="Q22" s="73" t="str">
        <f t="shared" si="11"/>
        <v/>
      </c>
      <c r="R22" s="74"/>
      <c r="S22" s="74"/>
      <c r="T22" s="75" t="str">
        <f t="shared" si="8"/>
        <v/>
      </c>
      <c r="U22" s="74"/>
      <c r="V22" s="74"/>
      <c r="W22" s="74"/>
      <c r="X22" s="76" t="str">
        <f t="shared" si="12"/>
        <v/>
      </c>
      <c r="Y22" s="77" t="str">
        <f t="shared" si="1"/>
        <v/>
      </c>
      <c r="Z22" s="78" t="str">
        <f t="shared" si="9"/>
        <v/>
      </c>
      <c r="AA22" s="77" t="str">
        <f t="shared" si="3"/>
        <v/>
      </c>
      <c r="AB22" s="78" t="str">
        <f t="shared" si="13"/>
        <v/>
      </c>
      <c r="AC22" s="79"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c r="A23" s="191"/>
      <c r="B23" s="237"/>
      <c r="C23" s="237"/>
      <c r="D23" s="237"/>
      <c r="E23" s="215"/>
      <c r="F23" s="237"/>
      <c r="G23" s="240"/>
      <c r="H23" s="228"/>
      <c r="I23" s="231"/>
      <c r="J23" s="243"/>
      <c r="K23" s="231">
        <f>IF(NOT(ISERROR(MATCH(J23,_xlfn.ANCHORARRAY(E34),0))),I36&amp;"Por favor no seleccionar los criterios de impacto",J23)</f>
        <v>0</v>
      </c>
      <c r="L23" s="228"/>
      <c r="M23" s="231"/>
      <c r="N23" s="234"/>
      <c r="O23" s="72">
        <v>6</v>
      </c>
      <c r="P23" s="109"/>
      <c r="Q23" s="73" t="str">
        <f t="shared" si="11"/>
        <v/>
      </c>
      <c r="R23" s="74"/>
      <c r="S23" s="74"/>
      <c r="T23" s="75" t="str">
        <f t="shared" si="8"/>
        <v/>
      </c>
      <c r="U23" s="74"/>
      <c r="V23" s="74"/>
      <c r="W23" s="74"/>
      <c r="X23" s="76" t="str">
        <f t="shared" si="12"/>
        <v/>
      </c>
      <c r="Y23" s="77" t="str">
        <f t="shared" si="1"/>
        <v/>
      </c>
      <c r="Z23" s="78" t="str">
        <f t="shared" si="9"/>
        <v/>
      </c>
      <c r="AA23" s="77" t="str">
        <f t="shared" si="3"/>
        <v/>
      </c>
      <c r="AB23" s="78" t="str">
        <f t="shared" si="13"/>
        <v/>
      </c>
      <c r="AC23" s="79" t="str">
        <f t="shared" si="14"/>
        <v/>
      </c>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91.5" customHeight="1">
      <c r="A24" s="189">
        <v>3</v>
      </c>
      <c r="B24" s="235" t="s">
        <v>106</v>
      </c>
      <c r="C24" s="235" t="s">
        <v>129</v>
      </c>
      <c r="D24" s="235" t="s">
        <v>130</v>
      </c>
      <c r="E24" s="213" t="s">
        <v>131</v>
      </c>
      <c r="F24" s="235" t="s">
        <v>124</v>
      </c>
      <c r="G24" s="238">
        <v>95</v>
      </c>
      <c r="H24" s="226" t="str">
        <f>IF(G24&lt;=0,"",IF(G24&lt;=2,"Muy Baja",IF(G24&lt;=24,"Baja",IF(G24&lt;=500,"Media",IF(G24&lt;=5000,"Alta","Muy Alta")))))</f>
        <v>Media</v>
      </c>
      <c r="I24" s="229">
        <f>IF(H24="","",IF(H24="Muy Baja",0.2,IF(H24="Baja",0.4,IF(H24="Media",0.6,IF(H24="Alta",0.8,IF(H24="Muy Alta",1,))))))</f>
        <v>0.6</v>
      </c>
      <c r="J24" s="241" t="s">
        <v>125</v>
      </c>
      <c r="K24" s="229" t="str">
        <f>IF(NOT(ISERROR(MATCH(J24,'Tabla Impacto'!$B$225:$B$227,0))),'Tabla Impacto'!$G$227&amp;"Por favor no seleccionar los criterios de impacto(Afectación Económica o presupuestal y Pérdida Reputacional)",J24)</f>
        <v xml:space="preserve">     Entre 50 y 100 SMLMV </v>
      </c>
      <c r="L24" s="226" t="str">
        <f>IF(OR(K24='Tabla Impacto'!$C$15,K24='Tabla Impacto'!$E$15),"Leve",IF(OR(K24='Tabla Impacto'!$C$16,K24='Tabla Impacto'!$E$16),"Menor",IF(OR(K24='Tabla Impacto'!$C$17,K24='Tabla Impacto'!$E$17),"Moderado",IF(OR(K24='Tabla Impacto'!$C$18,K24='Tabla Impacto'!$E$18),"Mayor",IF(OR(K24='Tabla Impacto'!$C$19,K24='Tabla Impacto'!$E$19),"Catastrófico","")))))</f>
        <v>Moderado</v>
      </c>
      <c r="M24" s="229">
        <f>IF(L24="","",IF(L24="Leve",0.2,IF(L24="Menor",0.4,IF(L24="Moderado",0.6,IF(L24="Mayor",0.8,IF(L24="Catastrófico",1,))))))</f>
        <v>0.6</v>
      </c>
      <c r="N24" s="232"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72">
        <v>1</v>
      </c>
      <c r="P24" s="109" t="s">
        <v>132</v>
      </c>
      <c r="Q24" s="91" t="str">
        <f>IF(OR(R24="Preventivo",R24="Detectivo"),"Probabilidad",IF(R24="Correctivo","Impacto",""))</f>
        <v>Probabilidad</v>
      </c>
      <c r="R24" s="99" t="s">
        <v>113</v>
      </c>
      <c r="S24" s="99" t="s">
        <v>114</v>
      </c>
      <c r="T24" s="100" t="str">
        <f>IF(AND(R24="Preventivo",S24="Automático"),"50%",IF(AND(R24="Preventivo",S24="Manual"),"40%",IF(AND(R24="Detectivo",S24="Automático"),"40%",IF(AND(R24="Detectivo",S24="Manual"),"30%",IF(AND(R24="Correctivo",S24="Automático"),"35%",IF(AND(R24="Correctivo",S24="Manual"),"25%",""))))))</f>
        <v>40%</v>
      </c>
      <c r="U24" s="99" t="s">
        <v>115</v>
      </c>
      <c r="V24" s="99" t="s">
        <v>116</v>
      </c>
      <c r="W24" s="99" t="s">
        <v>117</v>
      </c>
      <c r="X24" s="88">
        <f>IFERROR(IF(Q24="Probabilidad",(I24-(+I24*T24)),IF(Q24="Impacto",I24,"")),"")</f>
        <v>0.36</v>
      </c>
      <c r="Y24" s="101" t="str">
        <f>IFERROR(IF(X24="","",IF(X24&lt;=0.2,"Muy Baja",IF(X24&lt;=0.4,"Baja",IF(X24&lt;=0.6,"Media",IF(X24&lt;=0.8,"Alta","Muy Alta"))))),"")</f>
        <v>Baja</v>
      </c>
      <c r="Z24" s="102">
        <f>+X24</f>
        <v>0.36</v>
      </c>
      <c r="AA24" s="101" t="str">
        <f>IFERROR(IF(AB24="","",IF(AB24&lt;=0.2,"Leve",IF(AB24&lt;=0.4,"Menor",IF(AB24&lt;=0.6,"Moderado",IF(AB24&lt;=0.8,"Mayor","Catastrófico"))))),"")</f>
        <v>Moderado</v>
      </c>
      <c r="AB24" s="102">
        <f>IFERROR(IF(Q24="Impacto",(M24-(+M24*T24)),IF(Q24="Probabilidad",M24,"")),"")</f>
        <v>0.6</v>
      </c>
      <c r="AC24" s="103"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04" t="s">
        <v>118</v>
      </c>
      <c r="AE24" s="106" t="s">
        <v>133</v>
      </c>
      <c r="AF24" s="106" t="s">
        <v>134</v>
      </c>
      <c r="AG24" s="107">
        <v>45201</v>
      </c>
      <c r="AH24" s="107">
        <v>45275</v>
      </c>
      <c r="AI24" s="83"/>
      <c r="AJ24" s="81"/>
      <c r="AK24" s="82"/>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customHeight="1">
      <c r="A25" s="190"/>
      <c r="B25" s="236"/>
      <c r="C25" s="236"/>
      <c r="D25" s="236"/>
      <c r="E25" s="214"/>
      <c r="F25" s="236"/>
      <c r="G25" s="239"/>
      <c r="H25" s="227"/>
      <c r="I25" s="230"/>
      <c r="J25" s="242"/>
      <c r="K25" s="230">
        <f>IF(NOT(ISERROR(MATCH(J25,_xlfn.ANCHORARRAY(E36),0))),I38&amp;"Por favor no seleccionar los criterios de impacto",J25)</f>
        <v>0</v>
      </c>
      <c r="L25" s="227"/>
      <c r="M25" s="230"/>
      <c r="N25" s="233"/>
      <c r="O25" s="72">
        <v>2</v>
      </c>
      <c r="P25" s="109"/>
      <c r="Q25" s="73" t="str">
        <f>IF(OR(R25="Preventivo",R25="Detectivo"),"Probabilidad",IF(R25="Correctivo","Impacto",""))</f>
        <v/>
      </c>
      <c r="R25" s="99"/>
      <c r="S25" s="99"/>
      <c r="T25" s="100" t="str">
        <f t="shared" ref="T25:T29" si="15">IF(AND(R25="Preventivo",S25="Automático"),"50%",IF(AND(R25="Preventivo",S25="Manual"),"40%",IF(AND(R25="Detectivo",S25="Automático"),"40%",IF(AND(R25="Detectivo",S25="Manual"),"30%",IF(AND(R25="Correctivo",S25="Automático"),"35%",IF(AND(R25="Correctivo",S25="Manual"),"25%",""))))))</f>
        <v/>
      </c>
      <c r="U25" s="99"/>
      <c r="V25" s="99"/>
      <c r="W25" s="99"/>
      <c r="X25" s="88" t="str">
        <f>IFERROR(IF(AND(Q24="Probabilidad",Q25="Probabilidad"),(Z24-(+Z24*T25)),IF(Q25="Probabilidad",(I24-(+I24*T25)),IF(Q25="Impacto",Z24,""))),"")</f>
        <v/>
      </c>
      <c r="Y25" s="101" t="str">
        <f t="shared" si="1"/>
        <v/>
      </c>
      <c r="Z25" s="102" t="str">
        <f t="shared" ref="Z25:Z29" si="16">+X25</f>
        <v/>
      </c>
      <c r="AA25" s="101" t="str">
        <f t="shared" si="3"/>
        <v/>
      </c>
      <c r="AB25" s="102" t="str">
        <f>IFERROR(IF(AND(Q24="Impacto",Q25="Impacto"),(AB24-(+AB24*T25)),IF(Q25="Impacto",(M24-(+M24*T25)),IF(Q25="Probabilidad",AB24,""))),"")</f>
        <v/>
      </c>
      <c r="AC25" s="103"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04"/>
      <c r="AE25" s="106"/>
      <c r="AF25" s="105"/>
      <c r="AG25" s="83"/>
      <c r="AH25" s="83"/>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c r="A26" s="190"/>
      <c r="B26" s="236"/>
      <c r="C26" s="236"/>
      <c r="D26" s="236"/>
      <c r="E26" s="214"/>
      <c r="F26" s="236"/>
      <c r="G26" s="239"/>
      <c r="H26" s="227"/>
      <c r="I26" s="230"/>
      <c r="J26" s="242"/>
      <c r="K26" s="230">
        <f>IF(NOT(ISERROR(MATCH(J26,_xlfn.ANCHORARRAY(E37),0))),I39&amp;"Por favor no seleccionar los criterios de impacto",J26)</f>
        <v>0</v>
      </c>
      <c r="L26" s="227"/>
      <c r="M26" s="230"/>
      <c r="N26" s="233"/>
      <c r="O26" s="72">
        <v>3</v>
      </c>
      <c r="P26" s="110"/>
      <c r="Q26" s="73" t="str">
        <f>IF(OR(R26="Preventivo",R26="Detectivo"),"Probabilidad",IF(R26="Correctivo","Impacto",""))</f>
        <v/>
      </c>
      <c r="R26" s="74"/>
      <c r="S26" s="74"/>
      <c r="T26" s="75" t="str">
        <f t="shared" si="15"/>
        <v/>
      </c>
      <c r="U26" s="74"/>
      <c r="V26" s="74"/>
      <c r="W26" s="74"/>
      <c r="X26" s="76" t="str">
        <f>IFERROR(IF(AND(Q25="Probabilidad",Q26="Probabilidad"),(Z25-(+Z25*T26)),IF(AND(Q25="Impacto",Q26="Probabilidad"),(Z24-(+Z24*T26)),IF(Q26="Impacto",Z25,""))),"")</f>
        <v/>
      </c>
      <c r="Y26" s="77" t="str">
        <f t="shared" si="1"/>
        <v/>
      </c>
      <c r="Z26" s="78" t="str">
        <f t="shared" si="16"/>
        <v/>
      </c>
      <c r="AA26" s="77" t="str">
        <f t="shared" si="3"/>
        <v/>
      </c>
      <c r="AB26" s="78" t="str">
        <f>IFERROR(IF(AND(Q25="Impacto",Q26="Impacto"),(AB25-(+AB25*T26)),IF(AND(Q25="Probabilidad",Q26="Impacto"),(AB24-(+AB24*T26)),IF(Q26="Probabilidad",AB25,""))),"")</f>
        <v/>
      </c>
      <c r="AC26" s="79" t="str">
        <f t="shared" si="17"/>
        <v/>
      </c>
      <c r="AD26" s="80"/>
      <c r="AE26" s="81"/>
      <c r="AF26" s="82"/>
      <c r="AG26" s="83"/>
      <c r="AH26" s="83"/>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c r="A27" s="190"/>
      <c r="B27" s="236"/>
      <c r="C27" s="236"/>
      <c r="D27" s="236"/>
      <c r="E27" s="214"/>
      <c r="F27" s="236"/>
      <c r="G27" s="239"/>
      <c r="H27" s="227"/>
      <c r="I27" s="230"/>
      <c r="J27" s="242"/>
      <c r="K27" s="230">
        <f>IF(NOT(ISERROR(MATCH(J27,_xlfn.ANCHORARRAY(E38),0))),I40&amp;"Por favor no seleccionar los criterios de impacto",J27)</f>
        <v>0</v>
      </c>
      <c r="L27" s="227"/>
      <c r="M27" s="230"/>
      <c r="N27" s="233"/>
      <c r="O27" s="72">
        <v>4</v>
      </c>
      <c r="P27" s="109"/>
      <c r="Q27" s="73" t="str">
        <f t="shared" ref="Q27:Q29" si="18">IF(OR(R27="Preventivo",R27="Detectivo"),"Probabilidad",IF(R27="Correctivo","Impacto",""))</f>
        <v/>
      </c>
      <c r="R27" s="74"/>
      <c r="S27" s="74"/>
      <c r="T27" s="75" t="str">
        <f t="shared" si="15"/>
        <v/>
      </c>
      <c r="U27" s="74"/>
      <c r="V27" s="74"/>
      <c r="W27" s="74"/>
      <c r="X27" s="76" t="str">
        <f t="shared" ref="X27:X29" si="19">IFERROR(IF(AND(Q26="Probabilidad",Q27="Probabilidad"),(Z26-(+Z26*T27)),IF(AND(Q26="Impacto",Q27="Probabilidad"),(Z25-(+Z25*T27)),IF(Q27="Impacto",Z26,""))),"")</f>
        <v/>
      </c>
      <c r="Y27" s="77" t="str">
        <f t="shared" si="1"/>
        <v/>
      </c>
      <c r="Z27" s="78" t="str">
        <f t="shared" si="16"/>
        <v/>
      </c>
      <c r="AA27" s="77" t="str">
        <f t="shared" si="3"/>
        <v/>
      </c>
      <c r="AB27" s="78" t="str">
        <f t="shared" ref="AB27:AB29" si="20">IFERROR(IF(AND(Q26="Impacto",Q27="Impacto"),(AB26-(+AB26*T27)),IF(AND(Q26="Probabilidad",Q27="Impacto"),(AB25-(+AB25*T27)),IF(Q27="Probabilidad",AB26,""))),"")</f>
        <v/>
      </c>
      <c r="AC27" s="79"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c r="A28" s="190"/>
      <c r="B28" s="236"/>
      <c r="C28" s="236"/>
      <c r="D28" s="236"/>
      <c r="E28" s="214"/>
      <c r="F28" s="236"/>
      <c r="G28" s="239"/>
      <c r="H28" s="227"/>
      <c r="I28" s="230"/>
      <c r="J28" s="242"/>
      <c r="K28" s="230">
        <f>IF(NOT(ISERROR(MATCH(J28,_xlfn.ANCHORARRAY(E39),0))),I41&amp;"Por favor no seleccionar los criterios de impacto",J28)</f>
        <v>0</v>
      </c>
      <c r="L28" s="227"/>
      <c r="M28" s="230"/>
      <c r="N28" s="233"/>
      <c r="O28" s="72">
        <v>5</v>
      </c>
      <c r="P28" s="109"/>
      <c r="Q28" s="73" t="str">
        <f t="shared" si="18"/>
        <v/>
      </c>
      <c r="R28" s="74"/>
      <c r="S28" s="74"/>
      <c r="T28" s="75" t="str">
        <f t="shared" si="15"/>
        <v/>
      </c>
      <c r="U28" s="74"/>
      <c r="V28" s="74"/>
      <c r="W28" s="74"/>
      <c r="X28" s="76" t="str">
        <f t="shared" si="19"/>
        <v/>
      </c>
      <c r="Y28" s="77" t="str">
        <f t="shared" si="1"/>
        <v/>
      </c>
      <c r="Z28" s="78" t="str">
        <f t="shared" si="16"/>
        <v/>
      </c>
      <c r="AA28" s="77" t="str">
        <f t="shared" si="3"/>
        <v/>
      </c>
      <c r="AB28" s="78" t="str">
        <f t="shared" si="20"/>
        <v/>
      </c>
      <c r="AC28" s="79"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c r="A29" s="191"/>
      <c r="B29" s="237"/>
      <c r="C29" s="237"/>
      <c r="D29" s="237"/>
      <c r="E29" s="215"/>
      <c r="F29" s="237"/>
      <c r="G29" s="240"/>
      <c r="H29" s="228"/>
      <c r="I29" s="231"/>
      <c r="J29" s="243"/>
      <c r="K29" s="231">
        <f>IF(NOT(ISERROR(MATCH(J29,_xlfn.ANCHORARRAY(E40),0))),I42&amp;"Por favor no seleccionar los criterios de impacto",J29)</f>
        <v>0</v>
      </c>
      <c r="L29" s="228"/>
      <c r="M29" s="231"/>
      <c r="N29" s="234"/>
      <c r="O29" s="72">
        <v>6</v>
      </c>
      <c r="P29" s="109"/>
      <c r="Q29" s="73" t="str">
        <f t="shared" si="18"/>
        <v/>
      </c>
      <c r="R29" s="74"/>
      <c r="S29" s="74"/>
      <c r="T29" s="75" t="str">
        <f t="shared" si="15"/>
        <v/>
      </c>
      <c r="U29" s="74"/>
      <c r="V29" s="74"/>
      <c r="W29" s="74"/>
      <c r="X29" s="76" t="str">
        <f t="shared" si="19"/>
        <v/>
      </c>
      <c r="Y29" s="77" t="str">
        <f t="shared" si="1"/>
        <v/>
      </c>
      <c r="Z29" s="78" t="str">
        <f t="shared" si="16"/>
        <v/>
      </c>
      <c r="AA29" s="77" t="str">
        <f t="shared" si="3"/>
        <v/>
      </c>
      <c r="AB29" s="78" t="str">
        <f t="shared" si="20"/>
        <v/>
      </c>
      <c r="AC29" s="79" t="str">
        <f t="shared" si="21"/>
        <v/>
      </c>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89.25" customHeight="1">
      <c r="A30" s="189">
        <v>4</v>
      </c>
      <c r="B30" s="235" t="s">
        <v>106</v>
      </c>
      <c r="C30" s="235" t="s">
        <v>135</v>
      </c>
      <c r="D30" s="235" t="s">
        <v>136</v>
      </c>
      <c r="E30" s="213" t="s">
        <v>137</v>
      </c>
      <c r="F30" s="235" t="s">
        <v>124</v>
      </c>
      <c r="G30" s="244">
        <v>365</v>
      </c>
      <c r="H30" s="226" t="str">
        <f>IF(G30&lt;=0,"",IF(G30&lt;=2,"Muy Baja",IF(G30&lt;=24,"Baja",IF(G30&lt;=500,"Media",IF(G30&lt;=5000,"Alta","Muy Alta")))))</f>
        <v>Media</v>
      </c>
      <c r="I30" s="229">
        <f>IF(H30="","",IF(H30="Muy Baja",0.2,IF(H30="Baja",0.4,IF(H30="Media",0.6,IF(H30="Alta",0.8,IF(H30="Muy Alta",1,))))))</f>
        <v>0.6</v>
      </c>
      <c r="J30" s="241" t="s">
        <v>138</v>
      </c>
      <c r="K30" s="229" t="str">
        <f>IF(NOT(ISERROR(MATCH(J30,'Tabla Impacto'!$B$225:$B$227,0))),'Tabla Impacto'!$G$227&amp;"Por favor no seleccionar los criterios de impacto(Afectación Económica o presupuestal y Pérdida Reputacional)",J30)</f>
        <v xml:space="preserve">     Mayor a 500 SMLMV </v>
      </c>
      <c r="L30" s="226" t="str">
        <f>IF(OR(K30='Tabla Impacto'!$C$15,K30='Tabla Impacto'!$E$15),"Leve",IF(OR(K30='Tabla Impacto'!$C$16,K30='Tabla Impacto'!$E$16),"Menor",IF(OR(K30='Tabla Impacto'!$C$17,K30='Tabla Impacto'!$E$17),"Moderado",IF(OR(K30='Tabla Impacto'!$C$18,K30='Tabla Impacto'!$E$18),"Mayor",IF(OR(K30='Tabla Impacto'!$C$19,K30='Tabla Impacto'!$E$19),"Catastrófico","")))))</f>
        <v>Catastrófico</v>
      </c>
      <c r="M30" s="229">
        <f>IF(L30="","",IF(L30="Leve",0.2,IF(L30="Menor",0.4,IF(L30="Moderado",0.6,IF(L30="Mayor",0.8,IF(L30="Catastrófico",1,))))))</f>
        <v>1</v>
      </c>
      <c r="N30" s="232"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Extremo</v>
      </c>
      <c r="O30" s="72">
        <v>1</v>
      </c>
      <c r="P30" s="109" t="s">
        <v>139</v>
      </c>
      <c r="Q30" s="91" t="str">
        <f>IF(OR(R30="Preventivo",R30="Detectivo"),"Probabilidad",IF(R30="Correctivo","Impacto",""))</f>
        <v>Impacto</v>
      </c>
      <c r="R30" s="99" t="s">
        <v>140</v>
      </c>
      <c r="S30" s="99" t="s">
        <v>114</v>
      </c>
      <c r="T30" s="100" t="str">
        <f>IF(AND(R30="Preventivo",S30="Automático"),"50%",IF(AND(R30="Preventivo",S30="Manual"),"40%",IF(AND(R30="Detectivo",S30="Automático"),"40%",IF(AND(R30="Detectivo",S30="Manual"),"30%",IF(AND(R30="Correctivo",S30="Automático"),"35%",IF(AND(R30="Correctivo",S30="Manual"),"25%",""))))))</f>
        <v>25%</v>
      </c>
      <c r="U30" s="99" t="s">
        <v>115</v>
      </c>
      <c r="V30" s="99" t="s">
        <v>116</v>
      </c>
      <c r="W30" s="99" t="s">
        <v>117</v>
      </c>
      <c r="X30" s="88">
        <f>IFERROR(IF(Q30="Probabilidad",(I30-(+I30*T30)),IF(Q30="Impacto",I30,"")),"")</f>
        <v>0.6</v>
      </c>
      <c r="Y30" s="101" t="str">
        <f>IFERROR(IF(X30="","",IF(X30&lt;=0.2,"Muy Baja",IF(X30&lt;=0.4,"Baja",IF(X30&lt;=0.6,"Media",IF(X30&lt;=0.8,"Alta","Muy Alta"))))),"")</f>
        <v>Media</v>
      </c>
      <c r="Z30" s="102">
        <f>+X30</f>
        <v>0.6</v>
      </c>
      <c r="AA30" s="101" t="str">
        <f>IFERROR(IF(AB30="","",IF(AB30&lt;=0.2,"Leve",IF(AB30&lt;=0.4,"Menor",IF(AB30&lt;=0.6,"Moderado",IF(AB30&lt;=0.8,"Mayor","Catastrófico"))))),"")</f>
        <v>Mayor</v>
      </c>
      <c r="AB30" s="102">
        <f>IFERROR(IF(Q30="Impacto",(M30-(+M30*T30)),IF(Q30="Probabilidad",M30,"")),"")</f>
        <v>0.75</v>
      </c>
      <c r="AC30" s="10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Alto</v>
      </c>
      <c r="AD30" s="104" t="s">
        <v>118</v>
      </c>
      <c r="AE30" s="96" t="s">
        <v>141</v>
      </c>
      <c r="AF30" s="106" t="s">
        <v>134</v>
      </c>
      <c r="AG30" s="107">
        <v>45201</v>
      </c>
      <c r="AH30" s="107">
        <v>45275</v>
      </c>
      <c r="AI30" s="83"/>
      <c r="AJ30" s="81"/>
      <c r="AK30" s="82"/>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customHeight="1">
      <c r="A31" s="190"/>
      <c r="B31" s="236"/>
      <c r="C31" s="236"/>
      <c r="D31" s="236"/>
      <c r="E31" s="214"/>
      <c r="F31" s="236"/>
      <c r="G31" s="245"/>
      <c r="H31" s="227"/>
      <c r="I31" s="230"/>
      <c r="J31" s="242"/>
      <c r="K31" s="230">
        <f>IF(NOT(ISERROR(MATCH(J31,_xlfn.ANCHORARRAY(E42),0))),I44&amp;"Por favor no seleccionar los criterios de impacto",J31)</f>
        <v>0</v>
      </c>
      <c r="L31" s="227"/>
      <c r="M31" s="230"/>
      <c r="N31" s="233"/>
      <c r="O31" s="72">
        <v>2</v>
      </c>
      <c r="P31" s="109"/>
      <c r="Q31" s="73" t="str">
        <f>IF(OR(R31="Preventivo",R31="Detectivo"),"Probabilidad",IF(R31="Correctivo","Impacto",""))</f>
        <v/>
      </c>
      <c r="R31" s="74"/>
      <c r="S31" s="74"/>
      <c r="T31" s="75" t="str">
        <f t="shared" ref="T31:T35" si="22">IF(AND(R31="Preventivo",S31="Automático"),"50%",IF(AND(R31="Preventivo",S31="Manual"),"40%",IF(AND(R31="Detectivo",S31="Automático"),"40%",IF(AND(R31="Detectivo",S31="Manual"),"30%",IF(AND(R31="Correctivo",S31="Automático"),"35%",IF(AND(R31="Correctivo",S31="Manual"),"25%",""))))))</f>
        <v/>
      </c>
      <c r="U31" s="74"/>
      <c r="V31" s="74"/>
      <c r="W31" s="74"/>
      <c r="X31" s="76" t="str">
        <f>IFERROR(IF(AND(Q30="Probabilidad",Q31="Probabilidad"),(Z30-(+Z30*T31)),IF(Q31="Probabilidad",(I30-(+I30*T31)),IF(Q31="Impacto",Z30,""))),"")</f>
        <v/>
      </c>
      <c r="Y31" s="77" t="str">
        <f t="shared" si="1"/>
        <v/>
      </c>
      <c r="Z31" s="78" t="str">
        <f t="shared" ref="Z31:Z35" si="23">+X31</f>
        <v/>
      </c>
      <c r="AA31" s="77" t="str">
        <f t="shared" si="3"/>
        <v/>
      </c>
      <c r="AB31" s="78" t="str">
        <f>IFERROR(IF(AND(Q30="Impacto",Q31="Impacto"),(AB30-(+AB30*T31)),IF(Q31="Impacto",(M30-(+M30*T31)),IF(Q31="Probabilidad",AB30,""))),"")</f>
        <v/>
      </c>
      <c r="AC31" s="79"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80"/>
      <c r="AE31" s="81"/>
      <c r="AF31" s="82"/>
      <c r="AG31" s="83"/>
      <c r="AH31" s="83"/>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customHeight="1">
      <c r="A32" s="190"/>
      <c r="B32" s="236"/>
      <c r="C32" s="236"/>
      <c r="D32" s="236"/>
      <c r="E32" s="214"/>
      <c r="F32" s="236"/>
      <c r="G32" s="245"/>
      <c r="H32" s="227"/>
      <c r="I32" s="230"/>
      <c r="J32" s="242"/>
      <c r="K32" s="230">
        <f>IF(NOT(ISERROR(MATCH(J32,_xlfn.ANCHORARRAY(E43),0))),I45&amp;"Por favor no seleccionar los criterios de impacto",J32)</f>
        <v>0</v>
      </c>
      <c r="L32" s="227"/>
      <c r="M32" s="230"/>
      <c r="N32" s="233"/>
      <c r="O32" s="72">
        <v>3</v>
      </c>
      <c r="P32" s="110"/>
      <c r="Q32" s="73" t="str">
        <f>IF(OR(R32="Preventivo",R32="Detectivo"),"Probabilidad",IF(R32="Correctivo","Impacto",""))</f>
        <v/>
      </c>
      <c r="R32" s="74"/>
      <c r="S32" s="74"/>
      <c r="T32" s="75" t="str">
        <f t="shared" si="22"/>
        <v/>
      </c>
      <c r="U32" s="74"/>
      <c r="V32" s="74"/>
      <c r="W32" s="74"/>
      <c r="X32" s="76" t="str">
        <f>IFERROR(IF(AND(Q31="Probabilidad",Q32="Probabilidad"),(Z31-(+Z31*T32)),IF(AND(Q31="Impacto",Q32="Probabilidad"),(Z30-(+Z30*T32)),IF(Q32="Impacto",Z31,""))),"")</f>
        <v/>
      </c>
      <c r="Y32" s="77" t="str">
        <f t="shared" si="1"/>
        <v/>
      </c>
      <c r="Z32" s="78" t="str">
        <f t="shared" si="23"/>
        <v/>
      </c>
      <c r="AA32" s="77" t="str">
        <f t="shared" si="3"/>
        <v/>
      </c>
      <c r="AB32" s="78" t="str">
        <f>IFERROR(IF(AND(Q31="Impacto",Q32="Impacto"),(AB31-(+AB31*T32)),IF(AND(Q31="Probabilidad",Q32="Impacto"),(AB30-(+AB30*T32)),IF(Q32="Probabilidad",AB31,""))),"")</f>
        <v/>
      </c>
      <c r="AC32" s="79" t="str">
        <f t="shared" si="24"/>
        <v/>
      </c>
      <c r="AD32" s="80"/>
      <c r="AE32" s="81"/>
      <c r="AF32" s="82"/>
      <c r="AG32" s="83"/>
      <c r="AH32" s="83"/>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customHeight="1">
      <c r="A33" s="190"/>
      <c r="B33" s="236"/>
      <c r="C33" s="236"/>
      <c r="D33" s="236"/>
      <c r="E33" s="214"/>
      <c r="F33" s="236"/>
      <c r="G33" s="245"/>
      <c r="H33" s="227"/>
      <c r="I33" s="230"/>
      <c r="J33" s="242"/>
      <c r="K33" s="230">
        <f>IF(NOT(ISERROR(MATCH(J33,_xlfn.ANCHORARRAY(E44),0))),I46&amp;"Por favor no seleccionar los criterios de impacto",J33)</f>
        <v>0</v>
      </c>
      <c r="L33" s="227"/>
      <c r="M33" s="230"/>
      <c r="N33" s="233"/>
      <c r="O33" s="72">
        <v>4</v>
      </c>
      <c r="P33" s="109"/>
      <c r="Q33" s="73" t="str">
        <f t="shared" ref="Q33:Q35" si="25">IF(OR(R33="Preventivo",R33="Detectivo"),"Probabilidad",IF(R33="Correctivo","Impacto",""))</f>
        <v/>
      </c>
      <c r="R33" s="74"/>
      <c r="S33" s="74"/>
      <c r="T33" s="75" t="str">
        <f t="shared" si="22"/>
        <v/>
      </c>
      <c r="U33" s="74"/>
      <c r="V33" s="74"/>
      <c r="W33" s="74"/>
      <c r="X33" s="76" t="str">
        <f t="shared" ref="X33:X35" si="26">IFERROR(IF(AND(Q32="Probabilidad",Q33="Probabilidad"),(Z32-(+Z32*T33)),IF(AND(Q32="Impacto",Q33="Probabilidad"),(Z31-(+Z31*T33)),IF(Q33="Impacto",Z32,""))),"")</f>
        <v/>
      </c>
      <c r="Y33" s="77" t="str">
        <f t="shared" si="1"/>
        <v/>
      </c>
      <c r="Z33" s="78" t="str">
        <f t="shared" si="23"/>
        <v/>
      </c>
      <c r="AA33" s="77" t="str">
        <f t="shared" si="3"/>
        <v/>
      </c>
      <c r="AB33" s="78" t="str">
        <f t="shared" ref="AB33:AB35" si="27">IFERROR(IF(AND(Q32="Impacto",Q33="Impacto"),(AB32-(+AB32*T33)),IF(AND(Q32="Probabilidad",Q33="Impacto"),(AB31-(+AB31*T33)),IF(Q33="Probabilidad",AB32,""))),"")</f>
        <v/>
      </c>
      <c r="AC33" s="79"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80"/>
      <c r="AE33" s="81"/>
      <c r="AF33" s="82"/>
      <c r="AG33" s="83"/>
      <c r="AH33" s="83"/>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customHeight="1">
      <c r="A34" s="190"/>
      <c r="B34" s="236"/>
      <c r="C34" s="236"/>
      <c r="D34" s="236"/>
      <c r="E34" s="214"/>
      <c r="F34" s="236"/>
      <c r="G34" s="245"/>
      <c r="H34" s="227"/>
      <c r="I34" s="230"/>
      <c r="J34" s="242"/>
      <c r="K34" s="230">
        <f>IF(NOT(ISERROR(MATCH(J34,_xlfn.ANCHORARRAY(E45),0))),I47&amp;"Por favor no seleccionar los criterios de impacto",J34)</f>
        <v>0</v>
      </c>
      <c r="L34" s="227"/>
      <c r="M34" s="230"/>
      <c r="N34" s="233"/>
      <c r="O34" s="72">
        <v>5</v>
      </c>
      <c r="P34" s="109"/>
      <c r="Q34" s="73" t="str">
        <f t="shared" si="25"/>
        <v/>
      </c>
      <c r="R34" s="74"/>
      <c r="S34" s="74"/>
      <c r="T34" s="75" t="str">
        <f t="shared" si="22"/>
        <v/>
      </c>
      <c r="U34" s="74"/>
      <c r="V34" s="74"/>
      <c r="W34" s="74"/>
      <c r="X34" s="76" t="str">
        <f t="shared" si="26"/>
        <v/>
      </c>
      <c r="Y34" s="77" t="str">
        <f>IFERROR(IF(X34="","",IF(X34&lt;=0.2,"Muy Baja",IF(X34&lt;=0.4,"Baja",IF(X34&lt;=0.6,"Media",IF(X34&lt;=0.8,"Alta","Muy Alta"))))),"")</f>
        <v/>
      </c>
      <c r="Z34" s="78" t="str">
        <f t="shared" si="23"/>
        <v/>
      </c>
      <c r="AA34" s="77" t="str">
        <f t="shared" si="3"/>
        <v/>
      </c>
      <c r="AB34" s="78" t="str">
        <f t="shared" si="27"/>
        <v/>
      </c>
      <c r="AC34" s="79"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80"/>
      <c r="AE34" s="81"/>
      <c r="AF34" s="82"/>
      <c r="AG34" s="83"/>
      <c r="AH34" s="83"/>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30.75" customHeight="1">
      <c r="A35" s="191"/>
      <c r="B35" s="237"/>
      <c r="C35" s="237"/>
      <c r="D35" s="237"/>
      <c r="E35" s="215"/>
      <c r="F35" s="237"/>
      <c r="G35" s="246"/>
      <c r="H35" s="228"/>
      <c r="I35" s="231"/>
      <c r="J35" s="243"/>
      <c r="K35" s="231">
        <f>IF(NOT(ISERROR(MATCH(J35,_xlfn.ANCHORARRAY(E46),0))),I48&amp;"Por favor no seleccionar los criterios de impacto",J35)</f>
        <v>0</v>
      </c>
      <c r="L35" s="228"/>
      <c r="M35" s="231"/>
      <c r="N35" s="234"/>
      <c r="O35" s="72">
        <v>6</v>
      </c>
      <c r="P35" s="109"/>
      <c r="Q35" s="73" t="str">
        <f t="shared" si="25"/>
        <v/>
      </c>
      <c r="R35" s="74"/>
      <c r="S35" s="74"/>
      <c r="T35" s="75" t="str">
        <f t="shared" si="22"/>
        <v/>
      </c>
      <c r="U35" s="74"/>
      <c r="V35" s="74"/>
      <c r="W35" s="74"/>
      <c r="X35" s="76" t="str">
        <f t="shared" si="26"/>
        <v/>
      </c>
      <c r="Y35" s="77" t="str">
        <f t="shared" si="1"/>
        <v/>
      </c>
      <c r="Z35" s="78" t="str">
        <f t="shared" si="23"/>
        <v/>
      </c>
      <c r="AA35" s="77" t="str">
        <f t="shared" si="3"/>
        <v/>
      </c>
      <c r="AB35" s="78" t="str">
        <f t="shared" si="27"/>
        <v/>
      </c>
      <c r="AC35" s="79" t="str">
        <f t="shared" si="28"/>
        <v/>
      </c>
      <c r="AD35" s="80"/>
      <c r="AE35" s="81"/>
      <c r="AF35" s="82"/>
      <c r="AG35" s="83"/>
      <c r="AH35" s="83"/>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93" customHeight="1">
      <c r="A36" s="189">
        <v>5</v>
      </c>
      <c r="B36" s="235" t="s">
        <v>106</v>
      </c>
      <c r="C36" s="235" t="s">
        <v>142</v>
      </c>
      <c r="D36" s="235" t="s">
        <v>143</v>
      </c>
      <c r="E36" s="213" t="s">
        <v>144</v>
      </c>
      <c r="F36" s="235" t="s">
        <v>124</v>
      </c>
      <c r="G36" s="244">
        <v>12</v>
      </c>
      <c r="H36" s="226" t="str">
        <f>IF(G36&lt;=0,"",IF(G36&lt;=2,"Muy Baja",IF(G36&lt;=24,"Baja",IF(G36&lt;=500,"Media",IF(G36&lt;=5000,"Alta","Muy Alta")))))</f>
        <v>Baja</v>
      </c>
      <c r="I36" s="229">
        <f>IF(H36="","",IF(H36="Muy Baja",0.2,IF(H36="Baja",0.4,IF(H36="Media",0.6,IF(H36="Alta",0.8,IF(H36="Muy Alta",1,))))))</f>
        <v>0.4</v>
      </c>
      <c r="J36" s="241" t="s">
        <v>145</v>
      </c>
      <c r="K36" s="229" t="str">
        <f>IF(NOT(ISERROR(MATCH(J36,'Tabla Impacto'!$B$225:$B$227,0))),'Tabla Impacto'!$G$227&amp;"Por favor no seleccionar los criterios de impacto(Afectación Económica o presupuestal y Pérdida Reputacional)",J36)</f>
        <v xml:space="preserve">     Afectación menor a 10 SMLMV .</v>
      </c>
      <c r="L36" s="226" t="str">
        <f>IF(OR(K36='Tabla Impacto'!$C$15,K36='Tabla Impacto'!$E$15),"Leve",IF(OR(K36='Tabla Impacto'!$C$16,K36='Tabla Impacto'!$E$16),"Menor",IF(OR(K36='Tabla Impacto'!$C$17,K36='Tabla Impacto'!$E$17),"Moderado",IF(OR(K36='Tabla Impacto'!$C$18,K36='Tabla Impacto'!$E$18),"Mayor",IF(OR(K36='Tabla Impacto'!$C$19,K36='Tabla Impacto'!$E$19),"Catastrófico","")))))</f>
        <v>Leve</v>
      </c>
      <c r="M36" s="229">
        <f>IF(L36="","",IF(L36="Leve",0.2,IF(L36="Menor",0.4,IF(L36="Moderado",0.6,IF(L36="Mayor",0.8,IF(L36="Catastrófico",1,))))))</f>
        <v>0.2</v>
      </c>
      <c r="N36" s="232"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Bajo</v>
      </c>
      <c r="O36" s="72">
        <v>1</v>
      </c>
      <c r="P36" s="109" t="s">
        <v>146</v>
      </c>
      <c r="Q36" s="91" t="s">
        <v>147</v>
      </c>
      <c r="R36" s="99" t="s">
        <v>140</v>
      </c>
      <c r="S36" s="99" t="s">
        <v>114</v>
      </c>
      <c r="T36" s="100" t="str">
        <f>IF(AND(R36="Preventivo",S36="Automático"),"50%",IF(AND(R36="Preventivo",S36="Manual"),"40%",IF(AND(R36="Detectivo",S36="Automático"),"40%",IF(AND(R36="Detectivo",S36="Manual"),"30%",IF(AND(R36="Correctivo",S36="Automático"),"35%",IF(AND(R36="Correctivo",S36="Manual"),"25%",""))))))</f>
        <v>25%</v>
      </c>
      <c r="U36" s="99" t="s">
        <v>115</v>
      </c>
      <c r="V36" s="99" t="s">
        <v>116</v>
      </c>
      <c r="W36" s="99" t="s">
        <v>117</v>
      </c>
      <c r="X36" s="88">
        <f>IFERROR(IF(Q36="Probabilidad",(I36-(+I36*T36)),IF(Q36="Impacto",I36,"")),"")</f>
        <v>0.30000000000000004</v>
      </c>
      <c r="Y36" s="101" t="str">
        <f>IFERROR(IF(X36="","",IF(X36&lt;=0.2,"Muy Baja",IF(X36&lt;=0.4,"Baja",IF(X36&lt;=0.6,"Media",IF(X36&lt;=0.8,"Alta","Muy Alta"))))),"")</f>
        <v>Baja</v>
      </c>
      <c r="Z36" s="102">
        <f>+X36</f>
        <v>0.30000000000000004</v>
      </c>
      <c r="AA36" s="101" t="str">
        <f>IFERROR(IF(AB36="","",IF(AB36&lt;=0.2,"Leve",IF(AB36&lt;=0.4,"Menor",IF(AB36&lt;=0.6,"Moderado",IF(AB36&lt;=0.8,"Mayor","Catastrófico"))))),"")</f>
        <v>Leve</v>
      </c>
      <c r="AB36" s="102">
        <f>IFERROR(IF(Q36="Impacto",(M36-(+M36*T36)),IF(Q36="Probabilidad",M36,"")),"")</f>
        <v>0.2</v>
      </c>
      <c r="AC36" s="10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Bajo</v>
      </c>
      <c r="AD36" s="104" t="s">
        <v>118</v>
      </c>
      <c r="AE36" s="106" t="s">
        <v>148</v>
      </c>
      <c r="AF36" s="106" t="s">
        <v>134</v>
      </c>
      <c r="AG36" s="107">
        <v>45201</v>
      </c>
      <c r="AH36" s="107">
        <v>45275</v>
      </c>
      <c r="AI36" s="83"/>
      <c r="AJ36" s="81"/>
      <c r="AK36" s="82"/>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customHeight="1">
      <c r="A37" s="190"/>
      <c r="B37" s="236"/>
      <c r="C37" s="236"/>
      <c r="D37" s="236"/>
      <c r="E37" s="214"/>
      <c r="F37" s="236"/>
      <c r="G37" s="245"/>
      <c r="H37" s="227"/>
      <c r="I37" s="230"/>
      <c r="J37" s="242"/>
      <c r="K37" s="230">
        <f>IF(NOT(ISERROR(MATCH(J37,_xlfn.ANCHORARRAY(E48),0))),I50&amp;"Por favor no seleccionar los criterios de impacto",J37)</f>
        <v>0</v>
      </c>
      <c r="L37" s="227"/>
      <c r="M37" s="230"/>
      <c r="N37" s="233"/>
      <c r="O37" s="72">
        <v>2</v>
      </c>
      <c r="P37" s="109"/>
      <c r="Q37" s="73" t="str">
        <f>IF(OR(R37="Preventivo",R37="Detectivo"),"Probabilidad",IF(R37="Correctivo","Impacto",""))</f>
        <v/>
      </c>
      <c r="R37" s="74"/>
      <c r="S37" s="74"/>
      <c r="T37" s="75" t="str">
        <f t="shared" ref="T37:T41" si="29">IF(AND(R37="Preventivo",S37="Automático"),"50%",IF(AND(R37="Preventivo",S37="Manual"),"40%",IF(AND(R37="Detectivo",S37="Automático"),"40%",IF(AND(R37="Detectivo",S37="Manual"),"30%",IF(AND(R37="Correctivo",S37="Automático"),"35%",IF(AND(R37="Correctivo",S37="Manual"),"25%",""))))))</f>
        <v/>
      </c>
      <c r="U37" s="74"/>
      <c r="V37" s="74"/>
      <c r="W37" s="74"/>
      <c r="X37" s="76" t="str">
        <f>IFERROR(IF(AND(Q36="Probabilidad",Q37="Probabilidad"),(Z36-(+Z36*T37)),IF(Q37="Probabilidad",(I36-(+I36*T37)),IF(Q37="Impacto",Z36,""))),"")</f>
        <v/>
      </c>
      <c r="Y37" s="77" t="str">
        <f t="shared" si="1"/>
        <v/>
      </c>
      <c r="Z37" s="78" t="str">
        <f t="shared" ref="Z37:Z41" si="30">+X37</f>
        <v/>
      </c>
      <c r="AA37" s="77" t="str">
        <f t="shared" si="3"/>
        <v/>
      </c>
      <c r="AB37" s="78" t="str">
        <f>IFERROR(IF(AND(Q36="Impacto",Q37="Impacto"),(AB36-(+AB36*T37)),IF(Q37="Impacto",(M36-(+M36*T37)),IF(Q37="Probabilidad",AB36,""))),"")</f>
        <v/>
      </c>
      <c r="AC37" s="79"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80"/>
      <c r="AE37" s="81"/>
      <c r="AF37" s="82"/>
      <c r="AG37" s="83"/>
      <c r="AH37" s="83"/>
      <c r="AI37" s="83"/>
      <c r="AJ37" s="81"/>
      <c r="AK37" s="8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customHeight="1">
      <c r="A38" s="190"/>
      <c r="B38" s="236"/>
      <c r="C38" s="236"/>
      <c r="D38" s="236"/>
      <c r="E38" s="214"/>
      <c r="F38" s="236"/>
      <c r="G38" s="245"/>
      <c r="H38" s="227"/>
      <c r="I38" s="230"/>
      <c r="J38" s="242"/>
      <c r="K38" s="230">
        <f>IF(NOT(ISERROR(MATCH(J38,_xlfn.ANCHORARRAY(E49),0))),I51&amp;"Por favor no seleccionar los criterios de impacto",J38)</f>
        <v>0</v>
      </c>
      <c r="L38" s="227"/>
      <c r="M38" s="230"/>
      <c r="N38" s="233"/>
      <c r="O38" s="72">
        <v>3</v>
      </c>
      <c r="P38" s="110"/>
      <c r="Q38" s="73" t="str">
        <f>IF(OR(R38="Preventivo",R38="Detectivo"),"Probabilidad",IF(R38="Correctivo","Impacto",""))</f>
        <v/>
      </c>
      <c r="R38" s="74"/>
      <c r="S38" s="74"/>
      <c r="T38" s="75" t="str">
        <f t="shared" si="29"/>
        <v/>
      </c>
      <c r="U38" s="74"/>
      <c r="V38" s="74"/>
      <c r="W38" s="74"/>
      <c r="X38" s="76" t="str">
        <f>IFERROR(IF(AND(Q37="Probabilidad",Q38="Probabilidad"),(Z37-(+Z37*T38)),IF(AND(Q37="Impacto",Q38="Probabilidad"),(Z36-(+Z36*T38)),IF(Q38="Impacto",Z37,""))),"")</f>
        <v/>
      </c>
      <c r="Y38" s="77" t="str">
        <f t="shared" si="1"/>
        <v/>
      </c>
      <c r="Z38" s="78" t="str">
        <f t="shared" si="30"/>
        <v/>
      </c>
      <c r="AA38" s="77" t="str">
        <f t="shared" si="3"/>
        <v/>
      </c>
      <c r="AB38" s="78" t="str">
        <f>IFERROR(IF(AND(Q37="Impacto",Q38="Impacto"),(AB37-(+AB37*T38)),IF(AND(Q37="Probabilidad",Q38="Impacto"),(AB36-(+AB36*T38)),IF(Q38="Probabilidad",AB37,""))),"")</f>
        <v/>
      </c>
      <c r="AC38" s="79" t="str">
        <f t="shared" si="31"/>
        <v/>
      </c>
      <c r="AD38" s="80"/>
      <c r="AE38" s="81"/>
      <c r="AF38" s="82"/>
      <c r="AG38" s="83"/>
      <c r="AH38" s="83"/>
      <c r="AI38" s="83"/>
      <c r="AJ38" s="81"/>
      <c r="AK38" s="8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customHeight="1">
      <c r="A39" s="190"/>
      <c r="B39" s="236"/>
      <c r="C39" s="236"/>
      <c r="D39" s="236"/>
      <c r="E39" s="214"/>
      <c r="F39" s="236"/>
      <c r="G39" s="245"/>
      <c r="H39" s="227"/>
      <c r="I39" s="230"/>
      <c r="J39" s="242"/>
      <c r="K39" s="230">
        <f>IF(NOT(ISERROR(MATCH(J39,_xlfn.ANCHORARRAY(E50),0))),I52&amp;"Por favor no seleccionar los criterios de impacto",J39)</f>
        <v>0</v>
      </c>
      <c r="L39" s="227"/>
      <c r="M39" s="230"/>
      <c r="N39" s="233"/>
      <c r="O39" s="72">
        <v>4</v>
      </c>
      <c r="P39" s="109"/>
      <c r="Q39" s="73" t="str">
        <f t="shared" ref="Q39:Q41" si="32">IF(OR(R39="Preventivo",R39="Detectivo"),"Probabilidad",IF(R39="Correctivo","Impacto",""))</f>
        <v/>
      </c>
      <c r="R39" s="74"/>
      <c r="S39" s="74"/>
      <c r="T39" s="75" t="str">
        <f t="shared" si="29"/>
        <v/>
      </c>
      <c r="U39" s="74"/>
      <c r="V39" s="74"/>
      <c r="W39" s="74"/>
      <c r="X39" s="76" t="str">
        <f t="shared" ref="X39:X41" si="33">IFERROR(IF(AND(Q38="Probabilidad",Q39="Probabilidad"),(Z38-(+Z38*T39)),IF(AND(Q38="Impacto",Q39="Probabilidad"),(Z37-(+Z37*T39)),IF(Q39="Impacto",Z38,""))),"")</f>
        <v/>
      </c>
      <c r="Y39" s="77" t="str">
        <f t="shared" si="1"/>
        <v/>
      </c>
      <c r="Z39" s="78" t="str">
        <f t="shared" si="30"/>
        <v/>
      </c>
      <c r="AA39" s="77" t="str">
        <f t="shared" si="3"/>
        <v/>
      </c>
      <c r="AB39" s="78" t="str">
        <f t="shared" ref="AB39:AB41" si="34">IFERROR(IF(AND(Q38="Impacto",Q39="Impacto"),(AB38-(+AB38*T39)),IF(AND(Q38="Probabilidad",Q39="Impacto"),(AB37-(+AB37*T39)),IF(Q39="Probabilidad",AB38,""))),"")</f>
        <v/>
      </c>
      <c r="AC39" s="79"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80"/>
      <c r="AE39" s="81"/>
      <c r="AF39" s="82"/>
      <c r="AG39" s="83"/>
      <c r="AH39" s="83"/>
      <c r="AI39" s="83"/>
      <c r="AJ39" s="81"/>
      <c r="AK39" s="8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customHeight="1">
      <c r="A40" s="190"/>
      <c r="B40" s="236"/>
      <c r="C40" s="236"/>
      <c r="D40" s="236"/>
      <c r="E40" s="214"/>
      <c r="F40" s="236"/>
      <c r="G40" s="245"/>
      <c r="H40" s="227"/>
      <c r="I40" s="230"/>
      <c r="J40" s="242"/>
      <c r="K40" s="230">
        <f>IF(NOT(ISERROR(MATCH(J40,_xlfn.ANCHORARRAY(E51),0))),I53&amp;"Por favor no seleccionar los criterios de impacto",J40)</f>
        <v>0</v>
      </c>
      <c r="L40" s="227"/>
      <c r="M40" s="230"/>
      <c r="N40" s="233"/>
      <c r="O40" s="72">
        <v>5</v>
      </c>
      <c r="P40" s="109"/>
      <c r="Q40" s="73" t="str">
        <f t="shared" si="32"/>
        <v/>
      </c>
      <c r="R40" s="74"/>
      <c r="S40" s="74"/>
      <c r="T40" s="75" t="str">
        <f t="shared" si="29"/>
        <v/>
      </c>
      <c r="U40" s="74"/>
      <c r="V40" s="74"/>
      <c r="W40" s="74"/>
      <c r="X40" s="76" t="str">
        <f t="shared" si="33"/>
        <v/>
      </c>
      <c r="Y40" s="77" t="str">
        <f t="shared" si="1"/>
        <v/>
      </c>
      <c r="Z40" s="78" t="str">
        <f t="shared" si="30"/>
        <v/>
      </c>
      <c r="AA40" s="77" t="str">
        <f t="shared" si="3"/>
        <v/>
      </c>
      <c r="AB40" s="78" t="str">
        <f t="shared" si="34"/>
        <v/>
      </c>
      <c r="AC40" s="79"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80"/>
      <c r="AE40" s="81"/>
      <c r="AF40" s="82"/>
      <c r="AG40" s="83"/>
      <c r="AH40" s="83"/>
      <c r="AI40" s="83"/>
      <c r="AJ40" s="81"/>
      <c r="AK40" s="8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customHeight="1">
      <c r="A41" s="191"/>
      <c r="B41" s="237"/>
      <c r="C41" s="237"/>
      <c r="D41" s="237"/>
      <c r="E41" s="215"/>
      <c r="F41" s="237"/>
      <c r="G41" s="246"/>
      <c r="H41" s="228"/>
      <c r="I41" s="231"/>
      <c r="J41" s="243"/>
      <c r="K41" s="231">
        <f>IF(NOT(ISERROR(MATCH(J41,_xlfn.ANCHORARRAY(E52),0))),I54&amp;"Por favor no seleccionar los criterios de impacto",J41)</f>
        <v>0</v>
      </c>
      <c r="L41" s="228"/>
      <c r="M41" s="231"/>
      <c r="N41" s="234"/>
      <c r="O41" s="72">
        <v>6</v>
      </c>
      <c r="P41" s="109"/>
      <c r="Q41" s="73" t="str">
        <f t="shared" si="32"/>
        <v/>
      </c>
      <c r="R41" s="74"/>
      <c r="S41" s="74"/>
      <c r="T41" s="75" t="str">
        <f t="shared" si="29"/>
        <v/>
      </c>
      <c r="U41" s="74"/>
      <c r="V41" s="74"/>
      <c r="W41" s="74"/>
      <c r="X41" s="76" t="str">
        <f t="shared" si="33"/>
        <v/>
      </c>
      <c r="Y41" s="77" t="str">
        <f t="shared" si="1"/>
        <v/>
      </c>
      <c r="Z41" s="78" t="str">
        <f t="shared" si="30"/>
        <v/>
      </c>
      <c r="AA41" s="77" t="str">
        <f t="shared" si="3"/>
        <v/>
      </c>
      <c r="AB41" s="78" t="str">
        <f t="shared" si="34"/>
        <v/>
      </c>
      <c r="AC41" s="79" t="str">
        <f t="shared" si="35"/>
        <v/>
      </c>
      <c r="AD41" s="80"/>
      <c r="AE41" s="81"/>
      <c r="AF41" s="82"/>
      <c r="AG41" s="83"/>
      <c r="AH41" s="83"/>
      <c r="AI41" s="83"/>
      <c r="AJ41" s="81"/>
      <c r="AK41" s="8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s="3" customFormat="1" ht="82.5" customHeight="1">
      <c r="A42" s="189">
        <v>6</v>
      </c>
      <c r="B42" s="235" t="s">
        <v>106</v>
      </c>
      <c r="C42" s="235" t="s">
        <v>149</v>
      </c>
      <c r="D42" s="235" t="s">
        <v>150</v>
      </c>
      <c r="E42" s="213" t="s">
        <v>151</v>
      </c>
      <c r="F42" s="235" t="s">
        <v>124</v>
      </c>
      <c r="G42" s="244">
        <v>4</v>
      </c>
      <c r="H42" s="226" t="str">
        <f>IF(G42&lt;=0,"",IF(G42&lt;=2,"Muy Baja",IF(G42&lt;=24,"Baja",IF(G42&lt;=500,"Media",IF(G42&lt;=5000,"Alta","Muy Alta")))))</f>
        <v>Baja</v>
      </c>
      <c r="I42" s="229">
        <f>IF(H42="","",IF(H42="Muy Baja",0.2,IF(H42="Baja",0.4,IF(H42="Media",0.6,IF(H42="Alta",0.8,IF(H42="Muy Alta",1,))))))</f>
        <v>0.4</v>
      </c>
      <c r="J42" s="241" t="s">
        <v>125</v>
      </c>
      <c r="K42" s="229" t="str">
        <f>IF(NOT(ISERROR(MATCH(J42,'Tabla Impacto'!$B$225:$B$227,0))),'Tabla Impacto'!$G$227&amp;"Por favor no seleccionar los criterios de impacto(Afectación Económica o presupuestal y Pérdida Reputacional)",J42)</f>
        <v xml:space="preserve">     Entre 50 y 100 SMLMV </v>
      </c>
      <c r="L42" s="226" t="str">
        <f>IF(OR(K42='Tabla Impacto'!$C$15,K42='Tabla Impacto'!$E$15),"Leve",IF(OR(K42='Tabla Impacto'!$C$16,K42='Tabla Impacto'!$E$16),"Menor",IF(OR(K42='Tabla Impacto'!$C$17,K42='Tabla Impacto'!$E$17),"Moderado",IF(OR(K42='Tabla Impacto'!$C$18,K42='Tabla Impacto'!$E$18),"Mayor",IF(OR(K42='Tabla Impacto'!$C$19,K42='Tabla Impacto'!$E$19),"Catastrófico","")))))</f>
        <v>Moderado</v>
      </c>
      <c r="M42" s="229">
        <f>IF(L42="","",IF(L42="Leve",0.2,IF(L42="Menor",0.4,IF(L42="Moderado",0.6,IF(L42="Mayor",0.8,IF(L42="Catastrófico",1,))))))</f>
        <v>0.6</v>
      </c>
      <c r="N42" s="232"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Moderado</v>
      </c>
      <c r="O42" s="6">
        <v>1</v>
      </c>
      <c r="P42" s="109" t="s">
        <v>152</v>
      </c>
      <c r="Q42" s="91" t="s">
        <v>147</v>
      </c>
      <c r="R42" s="99" t="s">
        <v>140</v>
      </c>
      <c r="S42" s="99" t="s">
        <v>114</v>
      </c>
      <c r="T42" s="100" t="str">
        <f>IF(AND(R42="Preventivo",S42="Automático"),"50%",IF(AND(R42="Preventivo",S42="Manual"),"40%",IF(AND(R42="Detectivo",S42="Automático"),"40%",IF(AND(R42="Detectivo",S42="Manual"),"30%",IF(AND(R42="Correctivo",S42="Automático"),"35%",IF(AND(R42="Correctivo",S42="Manual"),"25%",""))))))</f>
        <v>25%</v>
      </c>
      <c r="U42" s="99" t="s">
        <v>115</v>
      </c>
      <c r="V42" s="99" t="s">
        <v>116</v>
      </c>
      <c r="W42" s="99" t="s">
        <v>117</v>
      </c>
      <c r="X42" s="88">
        <f>IFERROR(IF(Q42="Probabilidad",(I42-(+I42*T42)),IF(Q42="Impacto",I42,"")),"")</f>
        <v>0.30000000000000004</v>
      </c>
      <c r="Y42" s="101" t="str">
        <f>IFERROR(IF(X42="","",IF(X42&lt;=0.2,"Muy Baja",IF(X42&lt;=0.4,"Baja",IF(X42&lt;=0.6,"Media",IF(X42&lt;=0.8,"Alta","Muy Alta"))))),"")</f>
        <v>Baja</v>
      </c>
      <c r="Z42" s="102">
        <f>+X42</f>
        <v>0.30000000000000004</v>
      </c>
      <c r="AA42" s="101" t="str">
        <f>IFERROR(IF(AB42="","",IF(AB42&lt;=0.2,"Leve",IF(AB42&lt;=0.4,"Menor",IF(AB42&lt;=0.6,"Moderado",IF(AB42&lt;=0.8,"Mayor","Catastrófico"))))),"")</f>
        <v>Moderado</v>
      </c>
      <c r="AB42" s="102">
        <f>IFERROR(IF(Q42="Impacto",(M42-(+M42*T42)),IF(Q42="Probabilidad",M42,"")),"")</f>
        <v>0.6</v>
      </c>
      <c r="AC42" s="10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Moderado</v>
      </c>
      <c r="AD42" s="104" t="s">
        <v>118</v>
      </c>
      <c r="AE42" s="106" t="s">
        <v>153</v>
      </c>
      <c r="AF42" s="106" t="s">
        <v>134</v>
      </c>
      <c r="AG42" s="107">
        <v>45201</v>
      </c>
      <c r="AH42" s="107">
        <v>45275</v>
      </c>
      <c r="AI42" s="98"/>
      <c r="AJ42" s="96"/>
      <c r="AK42" s="97"/>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row>
    <row r="43" spans="1:69" s="3" customFormat="1" ht="18" customHeight="1">
      <c r="A43" s="190"/>
      <c r="B43" s="236"/>
      <c r="C43" s="236"/>
      <c r="D43" s="236"/>
      <c r="E43" s="214"/>
      <c r="F43" s="236"/>
      <c r="G43" s="245"/>
      <c r="H43" s="227"/>
      <c r="I43" s="230"/>
      <c r="J43" s="242"/>
      <c r="K43" s="230">
        <f>IF(NOT(ISERROR(MATCH(J43,_xlfn.ANCHORARRAY(E54),0))),I56&amp;"Por favor no seleccionar los criterios de impacto",J43)</f>
        <v>0</v>
      </c>
      <c r="L43" s="227"/>
      <c r="M43" s="230"/>
      <c r="N43" s="233"/>
      <c r="O43" s="6">
        <v>2</v>
      </c>
      <c r="P43" s="109"/>
      <c r="Q43" s="91" t="str">
        <f>IF(OR(R43="Preventivo",R43="Detectivo"),"Probabilidad",IF(R43="Correctivo","Impacto",""))</f>
        <v/>
      </c>
      <c r="R43" s="99"/>
      <c r="S43" s="99"/>
      <c r="T43" s="100" t="str">
        <f t="shared" ref="T43:T47" si="36">IF(AND(R43="Preventivo",S43="Automático"),"50%",IF(AND(R43="Preventivo",S43="Manual"),"40%",IF(AND(R43="Detectivo",S43="Automático"),"40%",IF(AND(R43="Detectivo",S43="Manual"),"30%",IF(AND(R43="Correctivo",S43="Automático"),"35%",IF(AND(R43="Correctivo",S43="Manual"),"25%",""))))))</f>
        <v/>
      </c>
      <c r="U43" s="99"/>
      <c r="V43" s="99"/>
      <c r="W43" s="99"/>
      <c r="X43" s="88" t="str">
        <f>IFERROR(IF(AND(Q42="Probabilidad",Q43="Probabilidad"),(Z42-(+Z42*T43)),IF(Q43="Probabilidad",(I42-(+I42*T43)),IF(Q43="Impacto",Z42,""))),"")</f>
        <v/>
      </c>
      <c r="Y43" s="101" t="str">
        <f t="shared" si="1"/>
        <v/>
      </c>
      <c r="Z43" s="102" t="str">
        <f t="shared" ref="Z43:Z47" si="37">+X43</f>
        <v/>
      </c>
      <c r="AA43" s="101" t="str">
        <f t="shared" si="3"/>
        <v/>
      </c>
      <c r="AB43" s="102" t="str">
        <f>IFERROR(IF(AND(Q42="Impacto",Q43="Impacto"),(AB42-(+AB42*T43)),IF(Q43="Impacto",(M42-(+M42*T43)),IF(Q43="Probabilidad",AB42,""))),"")</f>
        <v/>
      </c>
      <c r="AC43" s="103"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04"/>
      <c r="AE43" s="96"/>
      <c r="AF43" s="97"/>
      <c r="AG43" s="98"/>
      <c r="AH43" s="98"/>
      <c r="AI43" s="98"/>
      <c r="AJ43" s="96"/>
      <c r="AK43" s="97"/>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row>
    <row r="44" spans="1:69" s="3" customFormat="1" ht="18" customHeight="1">
      <c r="A44" s="190"/>
      <c r="B44" s="236"/>
      <c r="C44" s="236"/>
      <c r="D44" s="236"/>
      <c r="E44" s="214"/>
      <c r="F44" s="236"/>
      <c r="G44" s="245"/>
      <c r="H44" s="227"/>
      <c r="I44" s="230"/>
      <c r="J44" s="242"/>
      <c r="K44" s="230">
        <f>IF(NOT(ISERROR(MATCH(J44,_xlfn.ANCHORARRAY(E55),0))),I57&amp;"Por favor no seleccionar los criterios de impacto",J44)</f>
        <v>0</v>
      </c>
      <c r="L44" s="227"/>
      <c r="M44" s="230"/>
      <c r="N44" s="233"/>
      <c r="O44" s="6">
        <v>3</v>
      </c>
      <c r="P44" s="110"/>
      <c r="Q44" s="91" t="str">
        <f>IF(OR(R44="Preventivo",R44="Detectivo"),"Probabilidad",IF(R44="Correctivo","Impacto",""))</f>
        <v/>
      </c>
      <c r="R44" s="99"/>
      <c r="S44" s="99"/>
      <c r="T44" s="100" t="str">
        <f t="shared" si="36"/>
        <v/>
      </c>
      <c r="U44" s="99"/>
      <c r="V44" s="99"/>
      <c r="W44" s="99"/>
      <c r="X44" s="88" t="str">
        <f>IFERROR(IF(AND(Q43="Probabilidad",Q44="Probabilidad"),(Z43-(+Z43*T44)),IF(AND(Q43="Impacto",Q44="Probabilidad"),(Z42-(+Z42*T44)),IF(Q44="Impacto",Z43,""))),"")</f>
        <v/>
      </c>
      <c r="Y44" s="101" t="str">
        <f t="shared" si="1"/>
        <v/>
      </c>
      <c r="Z44" s="102" t="str">
        <f t="shared" si="37"/>
        <v/>
      </c>
      <c r="AA44" s="101" t="str">
        <f t="shared" si="3"/>
        <v/>
      </c>
      <c r="AB44" s="102" t="str">
        <f>IFERROR(IF(AND(Q43="Impacto",Q44="Impacto"),(AB43-(+AB43*T44)),IF(AND(Q43="Probabilidad",Q44="Impacto"),(AB42-(+AB42*T44)),IF(Q44="Probabilidad",AB43,""))),"")</f>
        <v/>
      </c>
      <c r="AC44" s="103" t="str">
        <f t="shared" si="38"/>
        <v/>
      </c>
      <c r="AD44" s="104"/>
      <c r="AE44" s="96"/>
      <c r="AF44" s="97"/>
      <c r="AG44" s="98"/>
      <c r="AH44" s="98"/>
      <c r="AI44" s="98"/>
      <c r="AJ44" s="96"/>
      <c r="AK44" s="97"/>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row>
    <row r="45" spans="1:69" s="3" customFormat="1" ht="18" customHeight="1">
      <c r="A45" s="190"/>
      <c r="B45" s="236"/>
      <c r="C45" s="236"/>
      <c r="D45" s="236"/>
      <c r="E45" s="214"/>
      <c r="F45" s="236"/>
      <c r="G45" s="245"/>
      <c r="H45" s="227"/>
      <c r="I45" s="230"/>
      <c r="J45" s="242"/>
      <c r="K45" s="230">
        <f>IF(NOT(ISERROR(MATCH(J45,_xlfn.ANCHORARRAY(E56),0))),I58&amp;"Por favor no seleccionar los criterios de impacto",J45)</f>
        <v>0</v>
      </c>
      <c r="L45" s="227"/>
      <c r="M45" s="230"/>
      <c r="N45" s="233"/>
      <c r="O45" s="6">
        <v>4</v>
      </c>
      <c r="P45" s="109"/>
      <c r="Q45" s="91" t="str">
        <f t="shared" ref="Q45:Q47" si="39">IF(OR(R45="Preventivo",R45="Detectivo"),"Probabilidad",IF(R45="Correctivo","Impacto",""))</f>
        <v/>
      </c>
      <c r="R45" s="99"/>
      <c r="S45" s="99"/>
      <c r="T45" s="100" t="str">
        <f t="shared" si="36"/>
        <v/>
      </c>
      <c r="U45" s="99"/>
      <c r="V45" s="99"/>
      <c r="W45" s="99"/>
      <c r="X45" s="88" t="str">
        <f t="shared" ref="X45:X47" si="40">IFERROR(IF(AND(Q44="Probabilidad",Q45="Probabilidad"),(Z44-(+Z44*T45)),IF(AND(Q44="Impacto",Q45="Probabilidad"),(Z43-(+Z43*T45)),IF(Q45="Impacto",Z44,""))),"")</f>
        <v/>
      </c>
      <c r="Y45" s="101" t="str">
        <f t="shared" si="1"/>
        <v/>
      </c>
      <c r="Z45" s="102" t="str">
        <f t="shared" si="37"/>
        <v/>
      </c>
      <c r="AA45" s="101" t="str">
        <f t="shared" si="3"/>
        <v/>
      </c>
      <c r="AB45" s="102" t="str">
        <f t="shared" ref="AB45:AB47" si="41">IFERROR(IF(AND(Q44="Impacto",Q45="Impacto"),(AB44-(+AB44*T45)),IF(AND(Q44="Probabilidad",Q45="Impacto"),(AB43-(+AB43*T45)),IF(Q45="Probabilidad",AB44,""))),"")</f>
        <v/>
      </c>
      <c r="AC45" s="10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04"/>
      <c r="AE45" s="96"/>
      <c r="AF45" s="97"/>
      <c r="AG45" s="98"/>
      <c r="AH45" s="98"/>
      <c r="AI45" s="98"/>
      <c r="AJ45" s="96"/>
      <c r="AK45" s="97"/>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row>
    <row r="46" spans="1:69" s="3" customFormat="1" ht="18" customHeight="1">
      <c r="A46" s="190"/>
      <c r="B46" s="236"/>
      <c r="C46" s="236"/>
      <c r="D46" s="236"/>
      <c r="E46" s="214"/>
      <c r="F46" s="236"/>
      <c r="G46" s="245"/>
      <c r="H46" s="227"/>
      <c r="I46" s="230"/>
      <c r="J46" s="242"/>
      <c r="K46" s="230">
        <f>IF(NOT(ISERROR(MATCH(J46,_xlfn.ANCHORARRAY(E57),0))),I59&amp;"Por favor no seleccionar los criterios de impacto",J46)</f>
        <v>0</v>
      </c>
      <c r="L46" s="227"/>
      <c r="M46" s="230"/>
      <c r="N46" s="233"/>
      <c r="O46" s="6">
        <v>5</v>
      </c>
      <c r="P46" s="109"/>
      <c r="Q46" s="91" t="str">
        <f t="shared" si="39"/>
        <v/>
      </c>
      <c r="R46" s="99"/>
      <c r="S46" s="99"/>
      <c r="T46" s="100" t="str">
        <f t="shared" si="36"/>
        <v/>
      </c>
      <c r="U46" s="99"/>
      <c r="V46" s="99"/>
      <c r="W46" s="99"/>
      <c r="X46" s="88" t="str">
        <f t="shared" si="40"/>
        <v/>
      </c>
      <c r="Y46" s="101" t="str">
        <f t="shared" si="1"/>
        <v/>
      </c>
      <c r="Z46" s="102" t="str">
        <f t="shared" si="37"/>
        <v/>
      </c>
      <c r="AA46" s="101" t="str">
        <f t="shared" si="3"/>
        <v/>
      </c>
      <c r="AB46" s="102" t="str">
        <f t="shared" si="41"/>
        <v/>
      </c>
      <c r="AC46" s="103"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04"/>
      <c r="AE46" s="96"/>
      <c r="AF46" s="97"/>
      <c r="AG46" s="98"/>
      <c r="AH46" s="98"/>
      <c r="AI46" s="98"/>
      <c r="AJ46" s="96"/>
      <c r="AK46" s="97"/>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row>
    <row r="47" spans="1:69" s="3" customFormat="1" ht="37.5" customHeight="1">
      <c r="A47" s="191"/>
      <c r="B47" s="237"/>
      <c r="C47" s="237"/>
      <c r="D47" s="237"/>
      <c r="E47" s="215"/>
      <c r="F47" s="237"/>
      <c r="G47" s="246"/>
      <c r="H47" s="228"/>
      <c r="I47" s="231"/>
      <c r="J47" s="243"/>
      <c r="K47" s="231">
        <f>IF(NOT(ISERROR(MATCH(J47,_xlfn.ANCHORARRAY(E58),0))),I60&amp;"Por favor no seleccionar los criterios de impacto",J47)</f>
        <v>0</v>
      </c>
      <c r="L47" s="228"/>
      <c r="M47" s="231"/>
      <c r="N47" s="234"/>
      <c r="O47" s="6">
        <v>6</v>
      </c>
      <c r="P47" s="109"/>
      <c r="Q47" s="91" t="str">
        <f t="shared" si="39"/>
        <v/>
      </c>
      <c r="R47" s="99"/>
      <c r="S47" s="99"/>
      <c r="T47" s="100" t="str">
        <f t="shared" si="36"/>
        <v/>
      </c>
      <c r="U47" s="99"/>
      <c r="V47" s="99"/>
      <c r="W47" s="99"/>
      <c r="X47" s="88" t="str">
        <f t="shared" si="40"/>
        <v/>
      </c>
      <c r="Y47" s="101" t="str">
        <f t="shared" si="1"/>
        <v/>
      </c>
      <c r="Z47" s="102" t="str">
        <f t="shared" si="37"/>
        <v/>
      </c>
      <c r="AA47" s="101" t="str">
        <f>IFERROR(IF(AB47="","",IF(AB47&lt;=0.2,"Leve",IF(AB47&lt;=0.4,"Menor",IF(AB47&lt;=0.6,"Moderado",IF(AB47&lt;=0.8,"Mayor","Catastrófico"))))),"")</f>
        <v/>
      </c>
      <c r="AB47" s="102" t="str">
        <f t="shared" si="41"/>
        <v/>
      </c>
      <c r="AC47" s="10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04"/>
      <c r="AE47" s="96"/>
      <c r="AF47" s="97"/>
      <c r="AG47" s="98"/>
      <c r="AH47" s="98"/>
      <c r="AI47" s="98"/>
      <c r="AJ47" s="96"/>
      <c r="AK47" s="97"/>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row>
    <row r="48" spans="1:69" ht="18" hidden="1" customHeight="1">
      <c r="A48" s="189">
        <v>7</v>
      </c>
      <c r="B48" s="247"/>
      <c r="C48" s="247"/>
      <c r="D48" s="247"/>
      <c r="E48" s="250"/>
      <c r="F48" s="247"/>
      <c r="G48" s="268"/>
      <c r="H48" s="259" t="str">
        <f>IF(G48&lt;=0,"",IF(G48&lt;=2,"Muy Baja",IF(G48&lt;=24,"Baja",IF(G48&lt;=500,"Media",IF(G48&lt;=5000,"Alta","Muy Alta")))))</f>
        <v/>
      </c>
      <c r="I48" s="256" t="str">
        <f>IF(H48="","",IF(H48="Muy Baja",0.2,IF(H48="Baja",0.4,IF(H48="Media",0.6,IF(H48="Alta",0.8,IF(H48="Muy Alta",1,))))))</f>
        <v/>
      </c>
      <c r="J48" s="253"/>
      <c r="K48" s="256">
        <f>IF(NOT(ISERROR(MATCH(J48,'Tabla Impacto'!$B$225:$B$227,0))),'Tabla Impacto'!$G$227&amp;"Por favor no seleccionar los criterios de impacto(Afectación Económica o presupuestal y Pérdida Reputacional)",J48)</f>
        <v>0</v>
      </c>
      <c r="L48" s="259" t="str">
        <f>IF(OR(K48='Tabla Impacto'!$C$15,K48='Tabla Impacto'!$E$15),"Leve",IF(OR(K48='Tabla Impacto'!$C$16,K48='Tabla Impacto'!$E$16),"Menor",IF(OR(K48='Tabla Impacto'!$C$17,K48='Tabla Impacto'!$E$17),"Moderado",IF(OR(K48='Tabla Impacto'!$C$18,K48='Tabla Impacto'!$E$18),"Mayor",IF(OR(K48='Tabla Impacto'!$C$19,K48='Tabla Impacto'!$E$19),"Catastrófico","")))))</f>
        <v/>
      </c>
      <c r="M48" s="256" t="str">
        <f>IF(L48="","",IF(L48="Leve",0.2,IF(L48="Menor",0.4,IF(L48="Moderado",0.6,IF(L48="Mayor",0.8,IF(L48="Catastrófico",1,))))))</f>
        <v/>
      </c>
      <c r="N48" s="265"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2">
        <v>1</v>
      </c>
      <c r="P48" s="109"/>
      <c r="Q48" s="91" t="str">
        <f>IF(OR(R48="Preventivo",R48="Detectivo"),"Probabilidad",IF(R48="Correctivo","Impacto",""))</f>
        <v/>
      </c>
      <c r="R48" s="99"/>
      <c r="S48" s="99"/>
      <c r="T48" s="100" t="str">
        <f>IF(AND(R48="Preventivo",S48="Automático"),"50%",IF(AND(R48="Preventivo",S48="Manual"),"40%",IF(AND(R48="Detectivo",S48="Automático"),"40%",IF(AND(R48="Detectivo",S48="Manual"),"30%",IF(AND(R48="Correctivo",S48="Automático"),"35%",IF(AND(R48="Correctivo",S48="Manual"),"25%",""))))))</f>
        <v/>
      </c>
      <c r="U48" s="99"/>
      <c r="V48" s="99"/>
      <c r="W48" s="99"/>
      <c r="X48" s="88" t="str">
        <f>IFERROR(IF(Q48="Probabilidad",(I48-(+I48*T48)),IF(Q48="Impacto",I48,"")),"")</f>
        <v/>
      </c>
      <c r="Y48" s="101" t="str">
        <f>IFERROR(IF(X48="","",IF(X48&lt;=0.2,"Muy Baja",IF(X48&lt;=0.4,"Baja",IF(X48&lt;=0.6,"Media",IF(X48&lt;=0.8,"Alta","Muy Alta"))))),"")</f>
        <v/>
      </c>
      <c r="Z48" s="102" t="str">
        <f>+X48</f>
        <v/>
      </c>
      <c r="AA48" s="101" t="str">
        <f>IFERROR(IF(AB48="","",IF(AB48&lt;=0.2,"Leve",IF(AB48&lt;=0.4,"Menor",IF(AB48&lt;=0.6,"Moderado",IF(AB48&lt;=0.8,"Mayor","Catastrófico"))))),"")</f>
        <v/>
      </c>
      <c r="AB48" s="102" t="str">
        <f>IFERROR(IF(Q48="Impacto",(M48-(+M48*T48)),IF(Q48="Probabilidad",M48,"")),"")</f>
        <v/>
      </c>
      <c r="AC48" s="10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04"/>
      <c r="AE48" s="81"/>
      <c r="AF48" s="81"/>
      <c r="AG48" s="83"/>
      <c r="AH48" s="83"/>
      <c r="AI48" s="83"/>
      <c r="AJ48" s="81"/>
      <c r="AK48" s="82"/>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c r="A49" s="190"/>
      <c r="B49" s="248"/>
      <c r="C49" s="248"/>
      <c r="D49" s="248"/>
      <c r="E49" s="251"/>
      <c r="F49" s="248"/>
      <c r="G49" s="269"/>
      <c r="H49" s="260"/>
      <c r="I49" s="257"/>
      <c r="J49" s="254"/>
      <c r="K49" s="257">
        <f>IF(NOT(ISERROR(MATCH(J49,_xlfn.ANCHORARRAY(E60),0))),I62&amp;"Por favor no seleccionar los criterios de impacto",J49)</f>
        <v>0</v>
      </c>
      <c r="L49" s="260"/>
      <c r="M49" s="257"/>
      <c r="N49" s="266"/>
      <c r="O49" s="72">
        <v>2</v>
      </c>
      <c r="P49" s="109"/>
      <c r="Q49" s="91" t="str">
        <f>IF(OR(R49="Preventivo",R49="Detectivo"),"Probabilidad",IF(R49="Correctivo","Impacto",""))</f>
        <v/>
      </c>
      <c r="R49" s="99"/>
      <c r="S49" s="99"/>
      <c r="T49" s="100" t="str">
        <f t="shared" ref="T49:T53" si="43">IF(AND(R49="Preventivo",S49="Automático"),"50%",IF(AND(R49="Preventivo",S49="Manual"),"40%",IF(AND(R49="Detectivo",S49="Automático"),"40%",IF(AND(R49="Detectivo",S49="Manual"),"30%",IF(AND(R49="Correctivo",S49="Automático"),"35%",IF(AND(R49="Correctivo",S49="Manual"),"25%",""))))))</f>
        <v/>
      </c>
      <c r="U49" s="99"/>
      <c r="V49" s="99"/>
      <c r="W49" s="99"/>
      <c r="X49" s="88" t="str">
        <f>IFERROR(IF(AND(Q48="Probabilidad",Q49="Probabilidad"),(Z48-(+Z48*T49)),IF(Q49="Probabilidad",(I48-(+I48*T49)),IF(Q49="Impacto",Z48,""))),"")</f>
        <v/>
      </c>
      <c r="Y49" s="101" t="str">
        <f t="shared" si="1"/>
        <v/>
      </c>
      <c r="Z49" s="102" t="str">
        <f t="shared" ref="Z49:Z53" si="44">+X49</f>
        <v/>
      </c>
      <c r="AA49" s="101" t="str">
        <f t="shared" si="3"/>
        <v/>
      </c>
      <c r="AB49" s="102" t="str">
        <f>IFERROR(IF(AND(Q48="Impacto",Q49="Impacto"),(AB48-(+AB48*T49)),IF(Q49="Impacto",(M48-(+M48*T49)),IF(Q49="Probabilidad",AB48,""))),"")</f>
        <v/>
      </c>
      <c r="AC49" s="103"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04"/>
      <c r="AE49" s="81"/>
      <c r="AF49" s="82"/>
      <c r="AG49" s="83"/>
      <c r="AH49" s="83"/>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c r="A50" s="190"/>
      <c r="B50" s="248"/>
      <c r="C50" s="248"/>
      <c r="D50" s="248"/>
      <c r="E50" s="251"/>
      <c r="F50" s="248"/>
      <c r="G50" s="269"/>
      <c r="H50" s="260"/>
      <c r="I50" s="257"/>
      <c r="J50" s="254"/>
      <c r="K50" s="257">
        <f>IF(NOT(ISERROR(MATCH(J50,_xlfn.ANCHORARRAY(E61),0))),I63&amp;"Por favor no seleccionar los criterios de impacto",J50)</f>
        <v>0</v>
      </c>
      <c r="L50" s="260"/>
      <c r="M50" s="257"/>
      <c r="N50" s="266"/>
      <c r="O50" s="72">
        <v>3</v>
      </c>
      <c r="P50" s="110"/>
      <c r="Q50" s="73" t="str">
        <f>IF(OR(R50="Preventivo",R50="Detectivo"),"Probabilidad",IF(R50="Correctivo","Impacto",""))</f>
        <v/>
      </c>
      <c r="R50" s="74"/>
      <c r="S50" s="74"/>
      <c r="T50" s="75" t="str">
        <f t="shared" si="43"/>
        <v/>
      </c>
      <c r="U50" s="74"/>
      <c r="V50" s="74"/>
      <c r="W50" s="74"/>
      <c r="X50" s="76" t="str">
        <f>IFERROR(IF(AND(Q49="Probabilidad",Q50="Probabilidad"),(Z49-(+Z49*T50)),IF(AND(Q49="Impacto",Q50="Probabilidad"),(Z48-(+Z48*T50)),IF(Q50="Impacto",Z49,""))),"")</f>
        <v/>
      </c>
      <c r="Y50" s="77" t="str">
        <f t="shared" si="1"/>
        <v/>
      </c>
      <c r="Z50" s="78" t="str">
        <f t="shared" si="44"/>
        <v/>
      </c>
      <c r="AA50" s="77" t="str">
        <f t="shared" si="3"/>
        <v/>
      </c>
      <c r="AB50" s="78" t="str">
        <f>IFERROR(IF(AND(Q49="Impacto",Q50="Impacto"),(AB49-(+AB49*T50)),IF(AND(Q49="Probabilidad",Q50="Impacto"),(AB48-(+AB48*T50)),IF(Q50="Probabilidad",AB49,""))),"")</f>
        <v/>
      </c>
      <c r="AC50" s="79" t="str">
        <f t="shared" si="45"/>
        <v/>
      </c>
      <c r="AD50" s="80"/>
      <c r="AE50" s="81"/>
      <c r="AF50" s="82"/>
      <c r="AG50" s="83"/>
      <c r="AH50" s="83"/>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c r="A51" s="190"/>
      <c r="B51" s="248"/>
      <c r="C51" s="248"/>
      <c r="D51" s="248"/>
      <c r="E51" s="251"/>
      <c r="F51" s="248"/>
      <c r="G51" s="269"/>
      <c r="H51" s="260"/>
      <c r="I51" s="257"/>
      <c r="J51" s="254"/>
      <c r="K51" s="257">
        <f>IF(NOT(ISERROR(MATCH(J51,_xlfn.ANCHORARRAY(E62),0))),I64&amp;"Por favor no seleccionar los criterios de impacto",J51)</f>
        <v>0</v>
      </c>
      <c r="L51" s="260"/>
      <c r="M51" s="257"/>
      <c r="N51" s="266"/>
      <c r="O51" s="72">
        <v>4</v>
      </c>
      <c r="P51" s="109"/>
      <c r="Q51" s="73" t="str">
        <f t="shared" ref="Q51:Q53" si="46">IF(OR(R51="Preventivo",R51="Detectivo"),"Probabilidad",IF(R51="Correctivo","Impacto",""))</f>
        <v/>
      </c>
      <c r="R51" s="74"/>
      <c r="S51" s="74"/>
      <c r="T51" s="75" t="str">
        <f t="shared" si="43"/>
        <v/>
      </c>
      <c r="U51" s="74"/>
      <c r="V51" s="74"/>
      <c r="W51" s="74"/>
      <c r="X51" s="76" t="str">
        <f t="shared" ref="X51:X53" si="47">IFERROR(IF(AND(Q50="Probabilidad",Q51="Probabilidad"),(Z50-(+Z50*T51)),IF(AND(Q50="Impacto",Q51="Probabilidad"),(Z49-(+Z49*T51)),IF(Q51="Impacto",Z50,""))),"")</f>
        <v/>
      </c>
      <c r="Y51" s="77" t="str">
        <f t="shared" si="1"/>
        <v/>
      </c>
      <c r="Z51" s="78" t="str">
        <f t="shared" si="44"/>
        <v/>
      </c>
      <c r="AA51" s="77" t="str">
        <f t="shared" si="3"/>
        <v/>
      </c>
      <c r="AB51" s="78" t="str">
        <f t="shared" ref="AB51:AB53" si="48">IFERROR(IF(AND(Q50="Impacto",Q51="Impacto"),(AB50-(+AB50*T51)),IF(AND(Q50="Probabilidad",Q51="Impacto"),(AB49-(+AB49*T51)),IF(Q51="Probabilidad",AB50,""))),"")</f>
        <v/>
      </c>
      <c r="AC51" s="79"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80"/>
      <c r="AE51" s="81"/>
      <c r="AF51" s="82"/>
      <c r="AG51" s="83"/>
      <c r="AH51" s="83"/>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c r="A52" s="190"/>
      <c r="B52" s="248"/>
      <c r="C52" s="248"/>
      <c r="D52" s="248"/>
      <c r="E52" s="251"/>
      <c r="F52" s="248"/>
      <c r="G52" s="269"/>
      <c r="H52" s="260"/>
      <c r="I52" s="257"/>
      <c r="J52" s="254"/>
      <c r="K52" s="257">
        <f>IF(NOT(ISERROR(MATCH(J52,_xlfn.ANCHORARRAY(E63),0))),I65&amp;"Por favor no seleccionar los criterios de impacto",J52)</f>
        <v>0</v>
      </c>
      <c r="L52" s="260"/>
      <c r="M52" s="257"/>
      <c r="N52" s="266"/>
      <c r="O52" s="72">
        <v>5</v>
      </c>
      <c r="P52" s="109"/>
      <c r="Q52" s="73" t="str">
        <f t="shared" si="46"/>
        <v/>
      </c>
      <c r="R52" s="74"/>
      <c r="S52" s="74"/>
      <c r="T52" s="75" t="str">
        <f t="shared" si="43"/>
        <v/>
      </c>
      <c r="U52" s="74"/>
      <c r="V52" s="74"/>
      <c r="W52" s="74"/>
      <c r="X52" s="76" t="str">
        <f t="shared" si="47"/>
        <v/>
      </c>
      <c r="Y52" s="77" t="str">
        <f t="shared" si="1"/>
        <v/>
      </c>
      <c r="Z52" s="78" t="str">
        <f t="shared" si="44"/>
        <v/>
      </c>
      <c r="AA52" s="77" t="str">
        <f t="shared" si="3"/>
        <v/>
      </c>
      <c r="AB52" s="78" t="str">
        <f t="shared" si="48"/>
        <v/>
      </c>
      <c r="AC52" s="79"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80"/>
      <c r="AE52" s="81"/>
      <c r="AF52" s="82"/>
      <c r="AG52" s="83"/>
      <c r="AH52" s="83"/>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c r="A53" s="191"/>
      <c r="B53" s="249"/>
      <c r="C53" s="249"/>
      <c r="D53" s="249"/>
      <c r="E53" s="252"/>
      <c r="F53" s="249"/>
      <c r="G53" s="270"/>
      <c r="H53" s="261"/>
      <c r="I53" s="258"/>
      <c r="J53" s="255"/>
      <c r="K53" s="258">
        <f>IF(NOT(ISERROR(MATCH(J53,_xlfn.ANCHORARRAY(E64),0))),I66&amp;"Por favor no seleccionar los criterios de impacto",J53)</f>
        <v>0</v>
      </c>
      <c r="L53" s="261"/>
      <c r="M53" s="258"/>
      <c r="N53" s="267"/>
      <c r="O53" s="72">
        <v>6</v>
      </c>
      <c r="P53" s="109"/>
      <c r="Q53" s="73" t="str">
        <f t="shared" si="46"/>
        <v/>
      </c>
      <c r="R53" s="74"/>
      <c r="S53" s="74"/>
      <c r="T53" s="75" t="str">
        <f t="shared" si="43"/>
        <v/>
      </c>
      <c r="U53" s="74"/>
      <c r="V53" s="74"/>
      <c r="W53" s="74"/>
      <c r="X53" s="76" t="str">
        <f t="shared" si="47"/>
        <v/>
      </c>
      <c r="Y53" s="77" t="str">
        <f t="shared" si="1"/>
        <v/>
      </c>
      <c r="Z53" s="78" t="str">
        <f t="shared" si="44"/>
        <v/>
      </c>
      <c r="AA53" s="77" t="str">
        <f t="shared" si="3"/>
        <v/>
      </c>
      <c r="AB53" s="78" t="str">
        <f t="shared" si="48"/>
        <v/>
      </c>
      <c r="AC53" s="79" t="str">
        <f t="shared" si="49"/>
        <v/>
      </c>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c r="A54" s="189">
        <v>8</v>
      </c>
      <c r="B54" s="247"/>
      <c r="C54" s="247"/>
      <c r="D54" s="247"/>
      <c r="E54" s="250"/>
      <c r="F54" s="247"/>
      <c r="G54" s="268"/>
      <c r="H54" s="259" t="str">
        <f>IF(G54&lt;=0,"",IF(G54&lt;=2,"Muy Baja",IF(G54&lt;=24,"Baja",IF(G54&lt;=500,"Media",IF(G54&lt;=5000,"Alta","Muy Alta")))))</f>
        <v/>
      </c>
      <c r="I54" s="256" t="str">
        <f>IF(H54="","",IF(H54="Muy Baja",0.2,IF(H54="Baja",0.4,IF(H54="Media",0.6,IF(H54="Alta",0.8,IF(H54="Muy Alta",1,))))))</f>
        <v/>
      </c>
      <c r="J54" s="253"/>
      <c r="K54" s="256">
        <f>IF(NOT(ISERROR(MATCH(J54,'Tabla Impacto'!$B$225:$B$227,0))),'Tabla Impacto'!$G$227&amp;"Por favor no seleccionar los criterios de impacto(Afectación Económica o presupuestal y Pérdida Reputacional)",J54)</f>
        <v>0</v>
      </c>
      <c r="L54" s="259" t="str">
        <f>IF(OR(K54='Tabla Impacto'!$C$15,K54='Tabla Impacto'!$E$15),"Leve",IF(OR(K54='Tabla Impacto'!$C$16,K54='Tabla Impacto'!$E$16),"Menor",IF(OR(K54='Tabla Impacto'!$C$17,K54='Tabla Impacto'!$E$17),"Moderado",IF(OR(K54='Tabla Impacto'!$C$18,K54='Tabla Impacto'!$E$18),"Mayor",IF(OR(K54='Tabla Impacto'!$C$19,K54='Tabla Impacto'!$E$19),"Catastrófico","")))))</f>
        <v/>
      </c>
      <c r="M54" s="256" t="str">
        <f>IF(L54="","",IF(L54="Leve",0.2,IF(L54="Menor",0.4,IF(L54="Moderado",0.6,IF(L54="Mayor",0.8,IF(L54="Catastrófico",1,))))))</f>
        <v/>
      </c>
      <c r="N54" s="265"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72">
        <v>1</v>
      </c>
      <c r="P54" s="109"/>
      <c r="Q54" s="91"/>
      <c r="R54" s="99"/>
      <c r="S54" s="99"/>
      <c r="T54" s="100" t="str">
        <f>IF(AND(R54="Preventivo",S54="Automático"),"50%",IF(AND(R54="Preventivo",S54="Manual"),"40%",IF(AND(R54="Detectivo",S54="Automático"),"40%",IF(AND(R54="Detectivo",S54="Manual"),"30%",IF(AND(R54="Correctivo",S54="Automático"),"35%",IF(AND(R54="Correctivo",S54="Manual"),"25%",""))))))</f>
        <v/>
      </c>
      <c r="U54" s="99"/>
      <c r="V54" s="99"/>
      <c r="W54" s="99"/>
      <c r="X54" s="88" t="str">
        <f>IFERROR(IF(Q54="Probabilidad",(I54-(+I54*T54)),IF(Q54="Impacto",I54,"")),"")</f>
        <v/>
      </c>
      <c r="Y54" s="101" t="str">
        <f>IFERROR(IF(X54="","",IF(X54&lt;=0.2,"Muy Baja",IF(X54&lt;=0.4,"Baja",IF(X54&lt;=0.6,"Media",IF(X54&lt;=0.8,"Alta","Muy Alta"))))),"")</f>
        <v/>
      </c>
      <c r="Z54" s="102" t="str">
        <f>+X54</f>
        <v/>
      </c>
      <c r="AA54" s="101" t="str">
        <f>IFERROR(IF(AB54="","",IF(AB54&lt;=0.2,"Leve",IF(AB54&lt;=0.4,"Menor",IF(AB54&lt;=0.6,"Moderado",IF(AB54&lt;=0.8,"Mayor","Catastrófico"))))),"")</f>
        <v/>
      </c>
      <c r="AB54" s="102" t="str">
        <f>IFERROR(IF(Q54="Impacto",(M54-(+M54*T54)),IF(Q54="Probabilidad",M54,"")),"")</f>
        <v/>
      </c>
      <c r="AC54" s="103"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04"/>
      <c r="AE54" s="81"/>
      <c r="AF54" s="81"/>
      <c r="AG54" s="83"/>
      <c r="AH54" s="83"/>
      <c r="AI54" s="83"/>
      <c r="AJ54" s="81"/>
      <c r="AK54" s="82"/>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c r="A55" s="190"/>
      <c r="B55" s="248"/>
      <c r="C55" s="248"/>
      <c r="D55" s="248"/>
      <c r="E55" s="251"/>
      <c r="F55" s="248"/>
      <c r="G55" s="269"/>
      <c r="H55" s="260"/>
      <c r="I55" s="257"/>
      <c r="J55" s="254"/>
      <c r="K55" s="257">
        <f>IF(NOT(ISERROR(MATCH(J55,_xlfn.ANCHORARRAY(E66),0))),I68&amp;"Por favor no seleccionar los criterios de impacto",J55)</f>
        <v>0</v>
      </c>
      <c r="L55" s="260"/>
      <c r="M55" s="257"/>
      <c r="N55" s="266"/>
      <c r="O55" s="72">
        <v>2</v>
      </c>
      <c r="P55" s="109"/>
      <c r="Q55" s="73" t="str">
        <f>IF(OR(R55="Preventivo",R55="Detectivo"),"Probabilidad",IF(R55="Correctivo","Impacto",""))</f>
        <v/>
      </c>
      <c r="R55" s="74"/>
      <c r="S55" s="74"/>
      <c r="T55" s="75" t="str">
        <f t="shared" ref="T55:T59" si="50">IF(AND(R55="Preventivo",S55="Automático"),"50%",IF(AND(R55="Preventivo",S55="Manual"),"40%",IF(AND(R55="Detectivo",S55="Automático"),"40%",IF(AND(R55="Detectivo",S55="Manual"),"30%",IF(AND(R55="Correctivo",S55="Automático"),"35%",IF(AND(R55="Correctivo",S55="Manual"),"25%",""))))))</f>
        <v/>
      </c>
      <c r="U55" s="74"/>
      <c r="V55" s="74"/>
      <c r="W55" s="74"/>
      <c r="X55" s="76" t="str">
        <f>IFERROR(IF(AND(Q54="Probabilidad",Q55="Probabilidad"),(Z54-(+Z54*T55)),IF(Q55="Probabilidad",(I54-(+I54*T55)),IF(Q55="Impacto",Z54,""))),"")</f>
        <v/>
      </c>
      <c r="Y55" s="77" t="str">
        <f t="shared" si="1"/>
        <v/>
      </c>
      <c r="Z55" s="78" t="str">
        <f t="shared" ref="Z55:Z59" si="51">+X55</f>
        <v/>
      </c>
      <c r="AA55" s="77" t="str">
        <f t="shared" si="3"/>
        <v/>
      </c>
      <c r="AB55" s="78" t="str">
        <f>IFERROR(IF(AND(Q54="Impacto",Q55="Impacto"),(AB54-(+AB54*T55)),IF(Q55="Impacto",(M54-(+M54*T55)),IF(Q55="Probabilidad",AB54,""))),"")</f>
        <v/>
      </c>
      <c r="AC55" s="79"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c r="A56" s="190"/>
      <c r="B56" s="248"/>
      <c r="C56" s="248"/>
      <c r="D56" s="248"/>
      <c r="E56" s="251"/>
      <c r="F56" s="248"/>
      <c r="G56" s="269"/>
      <c r="H56" s="260"/>
      <c r="I56" s="257"/>
      <c r="J56" s="254"/>
      <c r="K56" s="257">
        <f>IF(NOT(ISERROR(MATCH(J56,_xlfn.ANCHORARRAY(E67),0))),I69&amp;"Por favor no seleccionar los criterios de impacto",J56)</f>
        <v>0</v>
      </c>
      <c r="L56" s="260"/>
      <c r="M56" s="257"/>
      <c r="N56" s="266"/>
      <c r="O56" s="72">
        <v>3</v>
      </c>
      <c r="P56" s="110"/>
      <c r="Q56" s="73" t="str">
        <f>IF(OR(R56="Preventivo",R56="Detectivo"),"Probabilidad",IF(R56="Correctivo","Impacto",""))</f>
        <v/>
      </c>
      <c r="R56" s="74"/>
      <c r="S56" s="74"/>
      <c r="T56" s="75" t="str">
        <f t="shared" si="50"/>
        <v/>
      </c>
      <c r="U56" s="74"/>
      <c r="V56" s="74"/>
      <c r="W56" s="74"/>
      <c r="X56" s="76" t="str">
        <f>IFERROR(IF(AND(Q55="Probabilidad",Q56="Probabilidad"),(Z55-(+Z55*T56)),IF(AND(Q55="Impacto",Q56="Probabilidad"),(Z54-(+Z54*T56)),IF(Q56="Impacto",Z55,""))),"")</f>
        <v/>
      </c>
      <c r="Y56" s="77" t="str">
        <f t="shared" si="1"/>
        <v/>
      </c>
      <c r="Z56" s="78" t="str">
        <f t="shared" si="51"/>
        <v/>
      </c>
      <c r="AA56" s="77" t="str">
        <f t="shared" si="3"/>
        <v/>
      </c>
      <c r="AB56" s="78" t="str">
        <f>IFERROR(IF(AND(Q55="Impacto",Q56="Impacto"),(AB55-(+AB55*T56)),IF(AND(Q55="Probabilidad",Q56="Impacto"),(AB54-(+AB54*T56)),IF(Q56="Probabilidad",AB55,""))),"")</f>
        <v/>
      </c>
      <c r="AC56" s="79" t="str">
        <f t="shared" si="52"/>
        <v/>
      </c>
      <c r="AD56" s="80"/>
      <c r="AE56" s="81"/>
      <c r="AF56" s="82"/>
      <c r="AG56" s="83"/>
      <c r="AH56" s="83"/>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c r="A57" s="190"/>
      <c r="B57" s="248"/>
      <c r="C57" s="248"/>
      <c r="D57" s="248"/>
      <c r="E57" s="251"/>
      <c r="F57" s="248"/>
      <c r="G57" s="269"/>
      <c r="H57" s="260"/>
      <c r="I57" s="257"/>
      <c r="J57" s="254"/>
      <c r="K57" s="257">
        <f>IF(NOT(ISERROR(MATCH(J57,_xlfn.ANCHORARRAY(E68),0))),I70&amp;"Por favor no seleccionar los criterios de impacto",J57)</f>
        <v>0</v>
      </c>
      <c r="L57" s="260"/>
      <c r="M57" s="257"/>
      <c r="N57" s="266"/>
      <c r="O57" s="72">
        <v>4</v>
      </c>
      <c r="P57" s="109"/>
      <c r="Q57" s="73" t="str">
        <f t="shared" ref="Q57:Q59" si="53">IF(OR(R57="Preventivo",R57="Detectivo"),"Probabilidad",IF(R57="Correctivo","Impacto",""))</f>
        <v/>
      </c>
      <c r="R57" s="74"/>
      <c r="S57" s="74"/>
      <c r="T57" s="75" t="str">
        <f t="shared" si="50"/>
        <v/>
      </c>
      <c r="U57" s="74"/>
      <c r="V57" s="74"/>
      <c r="W57" s="74"/>
      <c r="X57" s="76" t="str">
        <f t="shared" ref="X57:X59" si="54">IFERROR(IF(AND(Q56="Probabilidad",Q57="Probabilidad"),(Z56-(+Z56*T57)),IF(AND(Q56="Impacto",Q57="Probabilidad"),(Z55-(+Z55*T57)),IF(Q57="Impacto",Z56,""))),"")</f>
        <v/>
      </c>
      <c r="Y57" s="77" t="str">
        <f t="shared" si="1"/>
        <v/>
      </c>
      <c r="Z57" s="78" t="str">
        <f t="shared" si="51"/>
        <v/>
      </c>
      <c r="AA57" s="77" t="str">
        <f t="shared" si="3"/>
        <v/>
      </c>
      <c r="AB57" s="78" t="str">
        <f t="shared" ref="AB57:AB59" si="55">IFERROR(IF(AND(Q56="Impacto",Q57="Impacto"),(AB56-(+AB56*T57)),IF(AND(Q56="Probabilidad",Q57="Impacto"),(AB55-(+AB55*T57)),IF(Q57="Probabilidad",AB56,""))),"")</f>
        <v/>
      </c>
      <c r="AC57" s="79"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c r="A58" s="190"/>
      <c r="B58" s="248"/>
      <c r="C58" s="248"/>
      <c r="D58" s="248"/>
      <c r="E58" s="251"/>
      <c r="F58" s="248"/>
      <c r="G58" s="269"/>
      <c r="H58" s="260"/>
      <c r="I58" s="257"/>
      <c r="J58" s="254"/>
      <c r="K58" s="257">
        <f>IF(NOT(ISERROR(MATCH(J58,_xlfn.ANCHORARRAY(E69),0))),I71&amp;"Por favor no seleccionar los criterios de impacto",J58)</f>
        <v>0</v>
      </c>
      <c r="L58" s="260"/>
      <c r="M58" s="257"/>
      <c r="N58" s="266"/>
      <c r="O58" s="72">
        <v>5</v>
      </c>
      <c r="P58" s="109"/>
      <c r="Q58" s="73" t="str">
        <f t="shared" si="53"/>
        <v/>
      </c>
      <c r="R58" s="74"/>
      <c r="S58" s="74"/>
      <c r="T58" s="75" t="str">
        <f t="shared" si="50"/>
        <v/>
      </c>
      <c r="U58" s="74"/>
      <c r="V58" s="74"/>
      <c r="W58" s="74"/>
      <c r="X58" s="76" t="str">
        <f t="shared" si="54"/>
        <v/>
      </c>
      <c r="Y58" s="77" t="str">
        <f t="shared" si="1"/>
        <v/>
      </c>
      <c r="Z58" s="78" t="str">
        <f t="shared" si="51"/>
        <v/>
      </c>
      <c r="AA58" s="77" t="str">
        <f t="shared" si="3"/>
        <v/>
      </c>
      <c r="AB58" s="78" t="str">
        <f t="shared" si="55"/>
        <v/>
      </c>
      <c r="AC58" s="79"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c r="A59" s="191"/>
      <c r="B59" s="249"/>
      <c r="C59" s="249"/>
      <c r="D59" s="249"/>
      <c r="E59" s="252"/>
      <c r="F59" s="249"/>
      <c r="G59" s="270"/>
      <c r="H59" s="261"/>
      <c r="I59" s="258"/>
      <c r="J59" s="255"/>
      <c r="K59" s="258">
        <f>IF(NOT(ISERROR(MATCH(J59,_xlfn.ANCHORARRAY(E70),0))),I72&amp;"Por favor no seleccionar los criterios de impacto",J59)</f>
        <v>0</v>
      </c>
      <c r="L59" s="261"/>
      <c r="M59" s="258"/>
      <c r="N59" s="267"/>
      <c r="O59" s="72">
        <v>6</v>
      </c>
      <c r="P59" s="109"/>
      <c r="Q59" s="73" t="str">
        <f t="shared" si="53"/>
        <v/>
      </c>
      <c r="R59" s="74"/>
      <c r="S59" s="74"/>
      <c r="T59" s="75" t="str">
        <f t="shared" si="50"/>
        <v/>
      </c>
      <c r="U59" s="74"/>
      <c r="V59" s="74"/>
      <c r="W59" s="74"/>
      <c r="X59" s="76" t="str">
        <f t="shared" si="54"/>
        <v/>
      </c>
      <c r="Y59" s="77" t="str">
        <f t="shared" si="1"/>
        <v/>
      </c>
      <c r="Z59" s="78" t="str">
        <f t="shared" si="51"/>
        <v/>
      </c>
      <c r="AA59" s="77" t="str">
        <f t="shared" si="3"/>
        <v/>
      </c>
      <c r="AB59" s="78" t="str">
        <f t="shared" si="55"/>
        <v/>
      </c>
      <c r="AC59" s="79" t="str">
        <f t="shared" si="56"/>
        <v/>
      </c>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c r="A60" s="189">
        <v>9</v>
      </c>
      <c r="B60" s="247"/>
      <c r="C60" s="247"/>
      <c r="D60" s="247"/>
      <c r="E60" s="250"/>
      <c r="F60" s="247"/>
      <c r="G60" s="268"/>
      <c r="H60" s="259" t="str">
        <f>IF(G60&lt;=0,"",IF(G60&lt;=2,"Muy Baja",IF(G60&lt;=24,"Baja",IF(G60&lt;=500,"Media",IF(G60&lt;=5000,"Alta","Muy Alta")))))</f>
        <v/>
      </c>
      <c r="I60" s="256" t="str">
        <f>IF(H60="","",IF(H60="Muy Baja",0.2,IF(H60="Baja",0.4,IF(H60="Media",0.6,IF(H60="Alta",0.8,IF(H60="Muy Alta",1,))))))</f>
        <v/>
      </c>
      <c r="J60" s="253"/>
      <c r="K60" s="256">
        <f>IF(NOT(ISERROR(MATCH(J60,'Tabla Impacto'!$B$225:$B$227,0))),'Tabla Impacto'!$G$227&amp;"Por favor no seleccionar los criterios de impacto(Afectación Económica o presupuestal y Pérdida Reputacional)",J60)</f>
        <v>0</v>
      </c>
      <c r="L60" s="259" t="str">
        <f>IF(OR(K60='Tabla Impacto'!$C$15,K60='Tabla Impacto'!$E$15),"Leve",IF(OR(K60='Tabla Impacto'!$C$16,K60='Tabla Impacto'!$E$16),"Menor",IF(OR(K60='Tabla Impacto'!$C$17,K60='Tabla Impacto'!$E$17),"Moderado",IF(OR(K60='Tabla Impacto'!$C$18,K60='Tabla Impacto'!$E$18),"Mayor",IF(OR(K60='Tabla Impacto'!$C$19,K60='Tabla Impacto'!$E$19),"Catastrófico","")))))</f>
        <v/>
      </c>
      <c r="M60" s="256" t="str">
        <f>IF(L60="","",IF(L60="Leve",0.2,IF(L60="Menor",0.4,IF(L60="Moderado",0.6,IF(L60="Mayor",0.8,IF(L60="Catastrófico",1,))))))</f>
        <v/>
      </c>
      <c r="N60" s="265"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72">
        <v>1</v>
      </c>
      <c r="P60" s="109"/>
      <c r="Q60" s="91"/>
      <c r="R60" s="99"/>
      <c r="S60" s="99"/>
      <c r="T60" s="100" t="str">
        <f>IF(AND(R60="Preventivo",S60="Automático"),"50%",IF(AND(R60="Preventivo",S60="Manual"),"40%",IF(AND(R60="Detectivo",S60="Automático"),"40%",IF(AND(R60="Detectivo",S60="Manual"),"30%",IF(AND(R60="Correctivo",S60="Automático"),"35%",IF(AND(R60="Correctivo",S60="Manual"),"25%",""))))))</f>
        <v/>
      </c>
      <c r="U60" s="99"/>
      <c r="V60" s="99"/>
      <c r="W60" s="99"/>
      <c r="X60" s="88" t="str">
        <f>IFERROR(IF(Q60="Probabilidad",(I60-(+I60*T60)),IF(Q60="Impacto",I60,"")),"")</f>
        <v/>
      </c>
      <c r="Y60" s="101" t="str">
        <f>IFERROR(IF(X60="","",IF(X60&lt;=0.2,"Muy Baja",IF(X60&lt;=0.4,"Baja",IF(X60&lt;=0.6,"Media",IF(X60&lt;=0.8,"Alta","Muy Alta"))))),"")</f>
        <v/>
      </c>
      <c r="Z60" s="102" t="str">
        <f>+X60</f>
        <v/>
      </c>
      <c r="AA60" s="101" t="str">
        <f>IFERROR(IF(AB60="","",IF(AB60&lt;=0.2,"Leve",IF(AB60&lt;=0.4,"Menor",IF(AB60&lt;=0.6,"Moderado",IF(AB60&lt;=0.8,"Mayor","Catastrófico"))))),"")</f>
        <v/>
      </c>
      <c r="AB60" s="102" t="str">
        <f>IFERROR(IF(Q60="Impacto",(M60-(+M60*T60)),IF(Q60="Probabilidad",M60,"")),"")</f>
        <v/>
      </c>
      <c r="AC60" s="103"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04"/>
      <c r="AE60" s="81"/>
      <c r="AF60" s="81"/>
      <c r="AG60" s="83"/>
      <c r="AH60" s="83"/>
      <c r="AI60" s="83"/>
      <c r="AJ60" s="81"/>
      <c r="AK60" s="82"/>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c r="A61" s="190"/>
      <c r="B61" s="248"/>
      <c r="C61" s="248"/>
      <c r="D61" s="248"/>
      <c r="E61" s="251"/>
      <c r="F61" s="248"/>
      <c r="G61" s="269"/>
      <c r="H61" s="260"/>
      <c r="I61" s="257"/>
      <c r="J61" s="254"/>
      <c r="K61" s="257">
        <f>IF(NOT(ISERROR(MATCH(J61,_xlfn.ANCHORARRAY(E72),0))),I74&amp;"Por favor no seleccionar los criterios de impacto",J61)</f>
        <v>0</v>
      </c>
      <c r="L61" s="260"/>
      <c r="M61" s="257"/>
      <c r="N61" s="266"/>
      <c r="O61" s="72">
        <v>2</v>
      </c>
      <c r="P61" s="109"/>
      <c r="Q61" s="73" t="str">
        <f>IF(OR(R61="Preventivo",R61="Detectivo"),"Probabilidad",IF(R61="Correctivo","Impacto",""))</f>
        <v/>
      </c>
      <c r="R61" s="74"/>
      <c r="S61" s="74"/>
      <c r="T61" s="75" t="str">
        <f t="shared" ref="T61:T65" si="57">IF(AND(R61="Preventivo",S61="Automático"),"50%",IF(AND(R61="Preventivo",S61="Manual"),"40%",IF(AND(R61="Detectivo",S61="Automático"),"40%",IF(AND(R61="Detectivo",S61="Manual"),"30%",IF(AND(R61="Correctivo",S61="Automático"),"35%",IF(AND(R61="Correctivo",S61="Manual"),"25%",""))))))</f>
        <v/>
      </c>
      <c r="U61" s="74"/>
      <c r="V61" s="74"/>
      <c r="W61" s="74"/>
      <c r="X61" s="76" t="str">
        <f>IFERROR(IF(AND(Q60="Probabilidad",Q61="Probabilidad"),(Z60-(+Z60*T61)),IF(Q61="Probabilidad",(I60-(+I60*T61)),IF(Q61="Impacto",Z60,""))),"")</f>
        <v/>
      </c>
      <c r="Y61" s="77" t="str">
        <f t="shared" si="1"/>
        <v/>
      </c>
      <c r="Z61" s="78" t="str">
        <f t="shared" ref="Z61:Z65" si="58">+X61</f>
        <v/>
      </c>
      <c r="AA61" s="77" t="str">
        <f t="shared" si="3"/>
        <v/>
      </c>
      <c r="AB61" s="78" t="str">
        <f>IFERROR(IF(AND(Q60="Impacto",Q61="Impacto"),(AB60-(+AB60*T61)),IF(Q61="Impacto",(M60-(+M60*T61)),IF(Q61="Probabilidad",AB60,""))),"")</f>
        <v/>
      </c>
      <c r="AC61" s="79"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c r="A62" s="190"/>
      <c r="B62" s="248"/>
      <c r="C62" s="248"/>
      <c r="D62" s="248"/>
      <c r="E62" s="251"/>
      <c r="F62" s="248"/>
      <c r="G62" s="269"/>
      <c r="H62" s="260"/>
      <c r="I62" s="257"/>
      <c r="J62" s="254"/>
      <c r="K62" s="257">
        <f>IF(NOT(ISERROR(MATCH(J62,_xlfn.ANCHORARRAY(E73),0))),I75&amp;"Por favor no seleccionar los criterios de impacto",J62)</f>
        <v>0</v>
      </c>
      <c r="L62" s="260"/>
      <c r="M62" s="257"/>
      <c r="N62" s="266"/>
      <c r="O62" s="72">
        <v>3</v>
      </c>
      <c r="P62" s="110"/>
      <c r="Q62" s="73" t="str">
        <f>IF(OR(R62="Preventivo",R62="Detectivo"),"Probabilidad",IF(R62="Correctivo","Impacto",""))</f>
        <v/>
      </c>
      <c r="R62" s="74"/>
      <c r="S62" s="74"/>
      <c r="T62" s="75" t="str">
        <f t="shared" si="57"/>
        <v/>
      </c>
      <c r="U62" s="74"/>
      <c r="V62" s="74"/>
      <c r="W62" s="74"/>
      <c r="X62" s="76" t="str">
        <f>IFERROR(IF(AND(Q61="Probabilidad",Q62="Probabilidad"),(Z61-(+Z61*T62)),IF(AND(Q61="Impacto",Q62="Probabilidad"),(Z60-(+Z60*T62)),IF(Q62="Impacto",Z61,""))),"")</f>
        <v/>
      </c>
      <c r="Y62" s="77" t="str">
        <f t="shared" si="1"/>
        <v/>
      </c>
      <c r="Z62" s="78" t="str">
        <f t="shared" si="58"/>
        <v/>
      </c>
      <c r="AA62" s="77" t="str">
        <f t="shared" si="3"/>
        <v/>
      </c>
      <c r="AB62" s="78" t="str">
        <f>IFERROR(IF(AND(Q61="Impacto",Q62="Impacto"),(AB61-(+AB61*T62)),IF(AND(Q61="Probabilidad",Q62="Impacto"),(AB60-(+AB60*T62)),IF(Q62="Probabilidad",AB61,""))),"")</f>
        <v/>
      </c>
      <c r="AC62" s="79" t="str">
        <f t="shared" si="59"/>
        <v/>
      </c>
      <c r="AD62" s="80"/>
      <c r="AE62" s="81"/>
      <c r="AF62" s="82"/>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c r="A63" s="190"/>
      <c r="B63" s="248"/>
      <c r="C63" s="248"/>
      <c r="D63" s="248"/>
      <c r="E63" s="251"/>
      <c r="F63" s="248"/>
      <c r="G63" s="269"/>
      <c r="H63" s="260"/>
      <c r="I63" s="257"/>
      <c r="J63" s="254"/>
      <c r="K63" s="257">
        <f>IF(NOT(ISERROR(MATCH(J63,_xlfn.ANCHORARRAY(E74),0))),I76&amp;"Por favor no seleccionar los criterios de impacto",J63)</f>
        <v>0</v>
      </c>
      <c r="L63" s="260"/>
      <c r="M63" s="257"/>
      <c r="N63" s="266"/>
      <c r="O63" s="72">
        <v>4</v>
      </c>
      <c r="P63" s="109"/>
      <c r="Q63" s="73" t="str">
        <f t="shared" ref="Q63:Q65" si="60">IF(OR(R63="Preventivo",R63="Detectivo"),"Probabilidad",IF(R63="Correctivo","Impacto",""))</f>
        <v/>
      </c>
      <c r="R63" s="74"/>
      <c r="S63" s="74"/>
      <c r="T63" s="75" t="str">
        <f t="shared" si="57"/>
        <v/>
      </c>
      <c r="U63" s="74"/>
      <c r="V63" s="74"/>
      <c r="W63" s="74"/>
      <c r="X63" s="76" t="str">
        <f t="shared" ref="X63:X64" si="61">IFERROR(IF(AND(Q62="Probabilidad",Q63="Probabilidad"),(Z62-(+Z62*T63)),IF(AND(Q62="Impacto",Q63="Probabilidad"),(Z61-(+Z61*T63)),IF(Q63="Impacto",Z62,""))),"")</f>
        <v/>
      </c>
      <c r="Y63" s="77" t="str">
        <f t="shared" si="1"/>
        <v/>
      </c>
      <c r="Z63" s="78" t="str">
        <f t="shared" si="58"/>
        <v/>
      </c>
      <c r="AA63" s="77" t="str">
        <f t="shared" si="3"/>
        <v/>
      </c>
      <c r="AB63" s="78" t="str">
        <f t="shared" ref="AB63:AB64" si="62">IFERROR(IF(AND(Q62="Impacto",Q63="Impacto"),(AB62-(+AB62*T63)),IF(AND(Q62="Probabilidad",Q63="Impacto"),(AB61-(+AB61*T63)),IF(Q63="Probabilidad",AB62,""))),"")</f>
        <v/>
      </c>
      <c r="AC63" s="79"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c r="A64" s="190"/>
      <c r="B64" s="248"/>
      <c r="C64" s="248"/>
      <c r="D64" s="248"/>
      <c r="E64" s="251"/>
      <c r="F64" s="248"/>
      <c r="G64" s="269"/>
      <c r="H64" s="260"/>
      <c r="I64" s="257"/>
      <c r="J64" s="254"/>
      <c r="K64" s="257">
        <f>IF(NOT(ISERROR(MATCH(J64,_xlfn.ANCHORARRAY(E75),0))),I77&amp;"Por favor no seleccionar los criterios de impacto",J64)</f>
        <v>0</v>
      </c>
      <c r="L64" s="260"/>
      <c r="M64" s="257"/>
      <c r="N64" s="266"/>
      <c r="O64" s="72">
        <v>5</v>
      </c>
      <c r="P64" s="109"/>
      <c r="Q64" s="73" t="str">
        <f t="shared" si="60"/>
        <v/>
      </c>
      <c r="R64" s="74"/>
      <c r="S64" s="74"/>
      <c r="T64" s="75" t="str">
        <f t="shared" si="57"/>
        <v/>
      </c>
      <c r="U64" s="74"/>
      <c r="V64" s="74"/>
      <c r="W64" s="74"/>
      <c r="X64" s="76" t="str">
        <f t="shared" si="61"/>
        <v/>
      </c>
      <c r="Y64" s="77" t="str">
        <f t="shared" si="1"/>
        <v/>
      </c>
      <c r="Z64" s="78" t="str">
        <f t="shared" si="58"/>
        <v/>
      </c>
      <c r="AA64" s="77" t="str">
        <f t="shared" si="3"/>
        <v/>
      </c>
      <c r="AB64" s="78" t="str">
        <f t="shared" si="62"/>
        <v/>
      </c>
      <c r="AC64" s="79"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c r="A65" s="191"/>
      <c r="B65" s="249"/>
      <c r="C65" s="249"/>
      <c r="D65" s="249"/>
      <c r="E65" s="252"/>
      <c r="F65" s="249"/>
      <c r="G65" s="270"/>
      <c r="H65" s="261"/>
      <c r="I65" s="258"/>
      <c r="J65" s="255"/>
      <c r="K65" s="258">
        <f>IF(NOT(ISERROR(MATCH(J65,_xlfn.ANCHORARRAY(E76),0))),I78&amp;"Por favor no seleccionar los criterios de impacto",J65)</f>
        <v>0</v>
      </c>
      <c r="L65" s="261"/>
      <c r="M65" s="258"/>
      <c r="N65" s="267"/>
      <c r="O65" s="72">
        <v>6</v>
      </c>
      <c r="P65" s="109"/>
      <c r="Q65" s="73" t="str">
        <f t="shared" si="60"/>
        <v/>
      </c>
      <c r="R65" s="74"/>
      <c r="S65" s="74"/>
      <c r="T65" s="75" t="str">
        <f t="shared" si="57"/>
        <v/>
      </c>
      <c r="U65" s="74"/>
      <c r="V65" s="74"/>
      <c r="W65" s="74"/>
      <c r="X65" s="76" t="str">
        <f>IFERROR(IF(AND(Q64="Probabilidad",Q65="Probabilidad"),(Z64-(+Z64*T65)),IF(AND(Q64="Impacto",Q65="Probabilidad"),(Z63-(+Z63*T65)),IF(Q65="Impacto",Z64,""))),"")</f>
        <v/>
      </c>
      <c r="Y65" s="77" t="str">
        <f t="shared" si="1"/>
        <v/>
      </c>
      <c r="Z65" s="78" t="str">
        <f t="shared" si="58"/>
        <v/>
      </c>
      <c r="AA65" s="77" t="str">
        <f t="shared" si="3"/>
        <v/>
      </c>
      <c r="AB65" s="78" t="str">
        <f>IFERROR(IF(AND(Q64="Impacto",Q65="Impacto"),(AB64-(+AB64*T65)),IF(AND(Q64="Probabilidad",Q65="Impacto"),(AB63-(+AB63*T65)),IF(Q65="Probabilidad",AB64,""))),"")</f>
        <v/>
      </c>
      <c r="AC65" s="79" t="str">
        <f t="shared" si="63"/>
        <v/>
      </c>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c r="A66" s="189">
        <v>10</v>
      </c>
      <c r="B66" s="247"/>
      <c r="C66" s="247"/>
      <c r="D66" s="247"/>
      <c r="E66" s="250"/>
      <c r="F66" s="247"/>
      <c r="G66" s="268"/>
      <c r="H66" s="259" t="str">
        <f>IF(G66&lt;=0,"",IF(G66&lt;=2,"Muy Baja",IF(G66&lt;=24,"Baja",IF(G66&lt;=500,"Media",IF(G66&lt;=5000,"Alta","Muy Alta")))))</f>
        <v/>
      </c>
      <c r="I66" s="256" t="str">
        <f>IF(H66="","",IF(H66="Muy Baja",0.2,IF(H66="Baja",0.4,IF(H66="Media",0.6,IF(H66="Alta",0.8,IF(H66="Muy Alta",1,))))))</f>
        <v/>
      </c>
      <c r="J66" s="253"/>
      <c r="K66" s="256">
        <f>IF(NOT(ISERROR(MATCH(J66,'Tabla Impacto'!$B$225:$B$227,0))),'Tabla Impacto'!$G$227&amp;"Por favor no seleccionar los criterios de impacto(Afectación Económica o presupuestal y Pérdida Reputacional)",J66)</f>
        <v>0</v>
      </c>
      <c r="L66" s="259" t="str">
        <f>IF(OR(K66='Tabla Impacto'!$C$15,K66='Tabla Impacto'!$E$15),"Leve",IF(OR(K66='Tabla Impacto'!$C$16,K66='Tabla Impacto'!$E$16),"Menor",IF(OR(K66='Tabla Impacto'!$C$17,K66='Tabla Impacto'!$E$17),"Moderado",IF(OR(K66='Tabla Impacto'!$C$18,K66='Tabla Impacto'!$E$18),"Mayor",IF(OR(K66='Tabla Impacto'!$C$19,K66='Tabla Impacto'!$E$19),"Catastrófico","")))))</f>
        <v/>
      </c>
      <c r="M66" s="256" t="str">
        <f>IF(L66="","",IF(L66="Leve",0.2,IF(L66="Menor",0.4,IF(L66="Moderado",0.6,IF(L66="Mayor",0.8,IF(L66="Catastrófico",1,))))))</f>
        <v/>
      </c>
      <c r="N66" s="265"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2">
        <v>1</v>
      </c>
      <c r="P66" s="109"/>
      <c r="Q66" s="91"/>
      <c r="R66" s="99"/>
      <c r="S66" s="99"/>
      <c r="T66" s="100" t="str">
        <f>IF(AND(R66="Preventivo",S66="Automático"),"50%",IF(AND(R66="Preventivo",S66="Manual"),"40%",IF(AND(R66="Detectivo",S66="Automático"),"40%",IF(AND(R66="Detectivo",S66="Manual"),"30%",IF(AND(R66="Correctivo",S66="Automático"),"35%",IF(AND(R66="Correctivo",S66="Manual"),"25%",""))))))</f>
        <v/>
      </c>
      <c r="U66" s="99"/>
      <c r="V66" s="99"/>
      <c r="W66" s="99"/>
      <c r="X66" s="88" t="str">
        <f>IFERROR(IF(Q66="Probabilidad",(I66-(+I66*T66)),IF(Q66="Impacto",I66,"")),"")</f>
        <v/>
      </c>
      <c r="Y66" s="101" t="str">
        <f>IFERROR(IF(X66="","",IF(X66&lt;=0.2,"Muy Baja",IF(X66&lt;=0.4,"Baja",IF(X66&lt;=0.6,"Media",IF(X66&lt;=0.8,"Alta","Muy Alta"))))),"")</f>
        <v/>
      </c>
      <c r="Z66" s="102" t="str">
        <f>+X66</f>
        <v/>
      </c>
      <c r="AA66" s="101" t="str">
        <f>IFERROR(IF(AB66="","",IF(AB66&lt;=0.2,"Leve",IF(AB66&lt;=0.4,"Menor",IF(AB66&lt;=0.6,"Moderado",IF(AB66&lt;=0.8,"Mayor","Catastrófico"))))),"")</f>
        <v/>
      </c>
      <c r="AB66" s="102" t="str">
        <f>IFERROR(IF(Q66="Impacto",(M66-(+M66*T66)),IF(Q66="Probabilidad",M66,"")),"")</f>
        <v/>
      </c>
      <c r="AC66" s="103"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04"/>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c r="A67" s="190"/>
      <c r="B67" s="248"/>
      <c r="C67" s="248"/>
      <c r="D67" s="248"/>
      <c r="E67" s="251"/>
      <c r="F67" s="248"/>
      <c r="G67" s="269"/>
      <c r="H67" s="260"/>
      <c r="I67" s="257"/>
      <c r="J67" s="254"/>
      <c r="K67" s="257">
        <f>IF(NOT(ISERROR(MATCH(J67,_xlfn.ANCHORARRAY(E78),0))),I80&amp;"Por favor no seleccionar los criterios de impacto",J67)</f>
        <v>0</v>
      </c>
      <c r="L67" s="260"/>
      <c r="M67" s="257"/>
      <c r="N67" s="266"/>
      <c r="O67" s="72">
        <v>2</v>
      </c>
      <c r="P67" s="109"/>
      <c r="Q67" s="73" t="str">
        <f>IF(OR(R67="Preventivo",R67="Detectivo"),"Probabilidad",IF(R67="Correctivo","Impacto",""))</f>
        <v/>
      </c>
      <c r="R67" s="74"/>
      <c r="S67" s="74"/>
      <c r="T67" s="75" t="str">
        <f t="shared" ref="T67:T71" si="64">IF(AND(R67="Preventivo",S67="Automático"),"50%",IF(AND(R67="Preventivo",S67="Manual"),"40%",IF(AND(R67="Detectivo",S67="Automático"),"40%",IF(AND(R67="Detectivo",S67="Manual"),"30%",IF(AND(R67="Correctivo",S67="Automático"),"35%",IF(AND(R67="Correctivo",S67="Manual"),"25%",""))))))</f>
        <v/>
      </c>
      <c r="U67" s="74"/>
      <c r="V67" s="74"/>
      <c r="W67" s="74"/>
      <c r="X67" s="76" t="str">
        <f>IFERROR(IF(AND(Q66="Probabilidad",Q67="Probabilidad"),(Z66-(+Z66*T67)),IF(Q67="Probabilidad",(I66-(+I66*T67)),IF(Q67="Impacto",Z66,""))),"")</f>
        <v/>
      </c>
      <c r="Y67" s="77" t="str">
        <f t="shared" si="1"/>
        <v/>
      </c>
      <c r="Z67" s="78" t="str">
        <f t="shared" ref="Z67:Z71" si="65">+X67</f>
        <v/>
      </c>
      <c r="AA67" s="77" t="str">
        <f t="shared" si="3"/>
        <v/>
      </c>
      <c r="AB67" s="78" t="str">
        <f>IFERROR(IF(AND(Q66="Impacto",Q67="Impacto"),(AB66-(+AB66*T67)),IF(Q67="Impacto",(M66-(+M66*T67)),IF(Q67="Probabilidad",AB66,""))),"")</f>
        <v/>
      </c>
      <c r="AC67" s="79"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0"/>
      <c r="AE67" s="81"/>
      <c r="AF67" s="82"/>
      <c r="AG67" s="83"/>
      <c r="AH67" s="83"/>
      <c r="AI67" s="83"/>
      <c r="AJ67" s="81"/>
      <c r="AK67" s="82"/>
    </row>
    <row r="68" spans="1:69" ht="18" hidden="1" customHeight="1">
      <c r="A68" s="190"/>
      <c r="B68" s="248"/>
      <c r="C68" s="248"/>
      <c r="D68" s="248"/>
      <c r="E68" s="251"/>
      <c r="F68" s="248"/>
      <c r="G68" s="269"/>
      <c r="H68" s="260"/>
      <c r="I68" s="257"/>
      <c r="J68" s="254"/>
      <c r="K68" s="257">
        <f>IF(NOT(ISERROR(MATCH(J68,_xlfn.ANCHORARRAY(E79),0))),I81&amp;"Por favor no seleccionar los criterios de impacto",J68)</f>
        <v>0</v>
      </c>
      <c r="L68" s="260"/>
      <c r="M68" s="257"/>
      <c r="N68" s="266"/>
      <c r="O68" s="72">
        <v>3</v>
      </c>
      <c r="P68" s="110"/>
      <c r="Q68" s="73" t="str">
        <f>IF(OR(R68="Preventivo",R68="Detectivo"),"Probabilidad",IF(R68="Correctivo","Impacto",""))</f>
        <v/>
      </c>
      <c r="R68" s="74"/>
      <c r="S68" s="74"/>
      <c r="T68" s="75" t="str">
        <f t="shared" si="64"/>
        <v/>
      </c>
      <c r="U68" s="74"/>
      <c r="V68" s="74"/>
      <c r="W68" s="74"/>
      <c r="X68" s="76" t="str">
        <f>IFERROR(IF(AND(Q67="Probabilidad",Q68="Probabilidad"),(Z67-(+Z67*T68)),IF(AND(Q67="Impacto",Q68="Probabilidad"),(Z66-(+Z66*T68)),IF(Q68="Impacto",Z67,""))),"")</f>
        <v/>
      </c>
      <c r="Y68" s="77" t="str">
        <f t="shared" si="1"/>
        <v/>
      </c>
      <c r="Z68" s="78" t="str">
        <f t="shared" si="65"/>
        <v/>
      </c>
      <c r="AA68" s="77" t="str">
        <f t="shared" si="3"/>
        <v/>
      </c>
      <c r="AB68" s="78" t="str">
        <f>IFERROR(IF(AND(Q67="Impacto",Q68="Impacto"),(AB67-(+AB67*T68)),IF(AND(Q67="Probabilidad",Q68="Impacto"),(AB66-(+AB66*T68)),IF(Q68="Probabilidad",AB67,""))),"")</f>
        <v/>
      </c>
      <c r="AC68" s="79" t="str">
        <f t="shared" si="66"/>
        <v/>
      </c>
      <c r="AD68" s="80"/>
      <c r="AE68" s="81"/>
      <c r="AF68" s="82"/>
      <c r="AG68" s="83"/>
      <c r="AH68" s="83"/>
      <c r="AI68" s="83"/>
      <c r="AJ68" s="81"/>
      <c r="AK68" s="82"/>
    </row>
    <row r="69" spans="1:69" ht="18" hidden="1" customHeight="1">
      <c r="A69" s="190"/>
      <c r="B69" s="248"/>
      <c r="C69" s="248"/>
      <c r="D69" s="248"/>
      <c r="E69" s="251"/>
      <c r="F69" s="248"/>
      <c r="G69" s="269"/>
      <c r="H69" s="260"/>
      <c r="I69" s="257"/>
      <c r="J69" s="254"/>
      <c r="K69" s="257">
        <f>IF(NOT(ISERROR(MATCH(J69,_xlfn.ANCHORARRAY(E80),0))),I82&amp;"Por favor no seleccionar los criterios de impacto",J69)</f>
        <v>0</v>
      </c>
      <c r="L69" s="260"/>
      <c r="M69" s="257"/>
      <c r="N69" s="266"/>
      <c r="O69" s="72">
        <v>4</v>
      </c>
      <c r="P69" s="109"/>
      <c r="Q69" s="73" t="str">
        <f t="shared" ref="Q69:Q71" si="67">IF(OR(R69="Preventivo",R69="Detectivo"),"Probabilidad",IF(R69="Correctivo","Impacto",""))</f>
        <v/>
      </c>
      <c r="R69" s="74"/>
      <c r="S69" s="74"/>
      <c r="T69" s="75" t="str">
        <f t="shared" si="64"/>
        <v/>
      </c>
      <c r="U69" s="74"/>
      <c r="V69" s="74"/>
      <c r="W69" s="74"/>
      <c r="X69" s="76" t="str">
        <f t="shared" ref="X69:X70" si="68">IFERROR(IF(AND(Q68="Probabilidad",Q69="Probabilidad"),(Z68-(+Z68*T69)),IF(AND(Q68="Impacto",Q69="Probabilidad"),(Z67-(+Z67*T69)),IF(Q69="Impacto",Z68,""))),"")</f>
        <v/>
      </c>
      <c r="Y69" s="77" t="str">
        <f t="shared" si="1"/>
        <v/>
      </c>
      <c r="Z69" s="78" t="str">
        <f t="shared" si="65"/>
        <v/>
      </c>
      <c r="AA69" s="77" t="str">
        <f t="shared" si="3"/>
        <v/>
      </c>
      <c r="AB69" s="78" t="str">
        <f t="shared" ref="AB69:AB70" si="69">IFERROR(IF(AND(Q68="Impacto",Q69="Impacto"),(AB68-(+AB68*T69)),IF(AND(Q68="Probabilidad",Q69="Impacto"),(AB67-(+AB67*T69)),IF(Q69="Probabilidad",AB68,""))),"")</f>
        <v/>
      </c>
      <c r="AC69" s="79"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c r="A70" s="190"/>
      <c r="B70" s="248"/>
      <c r="C70" s="248"/>
      <c r="D70" s="248"/>
      <c r="E70" s="251"/>
      <c r="F70" s="248"/>
      <c r="G70" s="269"/>
      <c r="H70" s="260"/>
      <c r="I70" s="257"/>
      <c r="J70" s="254"/>
      <c r="K70" s="257">
        <f>IF(NOT(ISERROR(MATCH(J70,_xlfn.ANCHORARRAY(E81),0))),I83&amp;"Por favor no seleccionar los criterios de impacto",J70)</f>
        <v>0</v>
      </c>
      <c r="L70" s="260"/>
      <c r="M70" s="257"/>
      <c r="N70" s="266"/>
      <c r="O70" s="72">
        <v>5</v>
      </c>
      <c r="P70" s="109"/>
      <c r="Q70" s="73" t="str">
        <f t="shared" si="67"/>
        <v/>
      </c>
      <c r="R70" s="74"/>
      <c r="S70" s="74"/>
      <c r="T70" s="75" t="str">
        <f t="shared" si="64"/>
        <v/>
      </c>
      <c r="U70" s="74"/>
      <c r="V70" s="74"/>
      <c r="W70" s="74"/>
      <c r="X70" s="76" t="str">
        <f t="shared" si="68"/>
        <v/>
      </c>
      <c r="Y70" s="77" t="str">
        <f t="shared" si="1"/>
        <v/>
      </c>
      <c r="Z70" s="78" t="str">
        <f t="shared" si="65"/>
        <v/>
      </c>
      <c r="AA70" s="77" t="str">
        <f t="shared" si="3"/>
        <v/>
      </c>
      <c r="AB70" s="78" t="str">
        <f t="shared" si="69"/>
        <v/>
      </c>
      <c r="AC70" s="79"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80"/>
      <c r="AE70" s="81"/>
      <c r="AF70" s="82"/>
      <c r="AG70" s="83"/>
      <c r="AH70" s="83"/>
      <c r="AI70" s="83"/>
      <c r="AJ70" s="81"/>
      <c r="AK70" s="82"/>
    </row>
    <row r="71" spans="1:69" ht="18" hidden="1" customHeight="1">
      <c r="A71" s="191"/>
      <c r="B71" s="249"/>
      <c r="C71" s="249"/>
      <c r="D71" s="249"/>
      <c r="E71" s="252"/>
      <c r="F71" s="249"/>
      <c r="G71" s="270"/>
      <c r="H71" s="261"/>
      <c r="I71" s="258"/>
      <c r="J71" s="255"/>
      <c r="K71" s="258">
        <f>IF(NOT(ISERROR(MATCH(J71,_xlfn.ANCHORARRAY(E82),0))),I84&amp;"Por favor no seleccionar los criterios de impacto",J71)</f>
        <v>0</v>
      </c>
      <c r="L71" s="261"/>
      <c r="M71" s="258"/>
      <c r="N71" s="267"/>
      <c r="O71" s="72">
        <v>6</v>
      </c>
      <c r="P71" s="109"/>
      <c r="Q71" s="73" t="str">
        <f t="shared" si="67"/>
        <v/>
      </c>
      <c r="R71" s="74"/>
      <c r="S71" s="74"/>
      <c r="T71" s="75" t="str">
        <f t="shared" si="64"/>
        <v/>
      </c>
      <c r="U71" s="74"/>
      <c r="V71" s="74"/>
      <c r="W71" s="74"/>
      <c r="X71" s="76" t="str">
        <f>IFERROR(IF(AND(Q70="Probabilidad",Q71="Probabilidad"),(Z70-(+Z70*T71)),IF(AND(Q70="Impacto",Q71="Probabilidad"),(Z69-(+Z69*T71)),IF(Q71="Impacto",Z70,""))),"")</f>
        <v/>
      </c>
      <c r="Y71" s="77" t="str">
        <f t="shared" si="1"/>
        <v/>
      </c>
      <c r="Z71" s="78" t="str">
        <f t="shared" si="65"/>
        <v/>
      </c>
      <c r="AA71" s="77" t="str">
        <f t="shared" si="3"/>
        <v/>
      </c>
      <c r="AB71" s="78" t="str">
        <f>IFERROR(IF(AND(Q70="Impacto",Q71="Impacto"),(AB70-(+AB70*T71)),IF(AND(Q70="Probabilidad",Q71="Impacto"),(AB69-(+AB69*T71)),IF(Q71="Probabilidad",AB70,""))),"")</f>
        <v/>
      </c>
      <c r="AC71" s="79" t="str">
        <f t="shared" si="70"/>
        <v/>
      </c>
      <c r="AD71" s="80"/>
      <c r="AE71" s="81"/>
      <c r="AF71" s="82"/>
      <c r="AG71" s="83"/>
      <c r="AH71" s="83"/>
      <c r="AI71" s="83"/>
      <c r="AJ71" s="81"/>
      <c r="AK71" s="82"/>
    </row>
    <row r="72" spans="1:69" ht="34.5" customHeight="1">
      <c r="A72" s="6"/>
      <c r="B72" s="262" t="s">
        <v>154</v>
      </c>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4"/>
    </row>
    <row r="74" spans="1:69">
      <c r="A74" s="1"/>
      <c r="B74" s="11" t="s">
        <v>155</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108" priority="502" operator="equal">
      <formula>"Muy Baja"</formula>
    </cfRule>
    <cfRule type="cellIs" dxfId="107" priority="498" operator="equal">
      <formula>"Muy Alta"</formula>
    </cfRule>
    <cfRule type="cellIs" dxfId="106" priority="501" operator="equal">
      <formula>"Baja"</formula>
    </cfRule>
    <cfRule type="cellIs" dxfId="105" priority="500" operator="equal">
      <formula>"Media"</formula>
    </cfRule>
    <cfRule type="cellIs" dxfId="104" priority="499" operator="equal">
      <formula>"Alta"</formula>
    </cfRule>
  </conditionalFormatting>
  <conditionalFormatting sqref="H24">
    <cfRule type="cellIs" dxfId="103" priority="401" operator="equal">
      <formula>"Alta"</formula>
    </cfRule>
    <cfRule type="cellIs" dxfId="102" priority="404" operator="equal">
      <formula>"Muy Baja"</formula>
    </cfRule>
    <cfRule type="cellIs" dxfId="101" priority="400" operator="equal">
      <formula>"Muy Alta"</formula>
    </cfRule>
    <cfRule type="cellIs" dxfId="100" priority="403" operator="equal">
      <formula>"Baja"</formula>
    </cfRule>
    <cfRule type="cellIs" dxfId="99" priority="402" operator="equal">
      <formula>"Media"</formula>
    </cfRule>
  </conditionalFormatting>
  <conditionalFormatting sqref="H30">
    <cfRule type="cellIs" dxfId="98" priority="376" operator="equal">
      <formula>"Muy Baja"</formula>
    </cfRule>
    <cfRule type="cellIs" dxfId="97" priority="374" operator="equal">
      <formula>"Media"</formula>
    </cfRule>
    <cfRule type="cellIs" dxfId="96" priority="372" operator="equal">
      <formula>"Muy Alta"</formula>
    </cfRule>
    <cfRule type="cellIs" dxfId="95" priority="373" operator="equal">
      <formula>"Alta"</formula>
    </cfRule>
    <cfRule type="cellIs" dxfId="94" priority="375" operator="equal">
      <formula>"Baja"</formula>
    </cfRule>
  </conditionalFormatting>
  <conditionalFormatting sqref="H42">
    <cfRule type="cellIs" dxfId="93" priority="316" operator="equal">
      <formula>"Muy Alta"</formula>
    </cfRule>
    <cfRule type="cellIs" dxfId="92" priority="318" operator="equal">
      <formula>"Media"</formula>
    </cfRule>
    <cfRule type="cellIs" dxfId="91" priority="320" operator="equal">
      <formula>"Muy Baja"</formula>
    </cfRule>
    <cfRule type="cellIs" dxfId="90" priority="319" operator="equal">
      <formula>"Baja"</formula>
    </cfRule>
    <cfRule type="cellIs" dxfId="89" priority="317" operator="equal">
      <formula>"Alta"</formula>
    </cfRule>
  </conditionalFormatting>
  <conditionalFormatting sqref="H48">
    <cfRule type="cellIs" dxfId="88" priority="292" operator="equal">
      <formula>"Muy Baja"</formula>
    </cfRule>
    <cfRule type="cellIs" dxfId="87" priority="288" operator="equal">
      <formula>"Muy Alta"</formula>
    </cfRule>
    <cfRule type="cellIs" dxfId="86" priority="289" operator="equal">
      <formula>"Alta"</formula>
    </cfRule>
    <cfRule type="cellIs" dxfId="85" priority="290" operator="equal">
      <formula>"Media"</formula>
    </cfRule>
    <cfRule type="cellIs" dxfId="84" priority="291" operator="equal">
      <formula>"Baja"</formula>
    </cfRule>
  </conditionalFormatting>
  <conditionalFormatting sqref="H54">
    <cfRule type="cellIs" dxfId="83" priority="260" operator="equal">
      <formula>"Muy Alta"</formula>
    </cfRule>
    <cfRule type="cellIs" dxfId="82" priority="262" operator="equal">
      <formula>"Media"</formula>
    </cfRule>
    <cfRule type="cellIs" dxfId="81" priority="263" operator="equal">
      <formula>"Baja"</formula>
    </cfRule>
    <cfRule type="cellIs" dxfId="80" priority="264" operator="equal">
      <formula>"Muy Baja"</formula>
    </cfRule>
    <cfRule type="cellIs" dxfId="79" priority="261" operator="equal">
      <formula>"Alta"</formula>
    </cfRule>
  </conditionalFormatting>
  <conditionalFormatting sqref="H60">
    <cfRule type="cellIs" dxfId="78" priority="235" operator="equal">
      <formula>"Baja"</formula>
    </cfRule>
    <cfRule type="cellIs" dxfId="77" priority="232" operator="equal">
      <formula>"Muy Alta"</formula>
    </cfRule>
    <cfRule type="cellIs" dxfId="76" priority="233" operator="equal">
      <formula>"Alta"</formula>
    </cfRule>
    <cfRule type="cellIs" dxfId="75" priority="234" operator="equal">
      <formula>"Media"</formula>
    </cfRule>
    <cfRule type="cellIs" dxfId="74" priority="236" operator="equal">
      <formula>"Muy Baja"</formula>
    </cfRule>
  </conditionalFormatting>
  <conditionalFormatting sqref="H66">
    <cfRule type="cellIs" dxfId="73" priority="208" operator="equal">
      <formula>"Muy Baja"</formula>
    </cfRule>
    <cfRule type="cellIs" dxfId="72" priority="204" operator="equal">
      <formula>"Muy Alta"</formula>
    </cfRule>
    <cfRule type="cellIs" dxfId="71" priority="207" operator="equal">
      <formula>"Baja"</formula>
    </cfRule>
    <cfRule type="cellIs" dxfId="70" priority="206" operator="equal">
      <formula>"Media"</formula>
    </cfRule>
    <cfRule type="cellIs" dxfId="69" priority="205" operator="equal">
      <formula>"Alta"</formula>
    </cfRule>
  </conditionalFormatting>
  <conditionalFormatting sqref="K12:K71">
    <cfRule type="containsText" dxfId="68" priority="180" operator="containsText" text="❌">
      <formula>NOT(ISERROR(SEARCH("❌",K12)))</formula>
    </cfRule>
  </conditionalFormatting>
  <conditionalFormatting sqref="L12 L18 L24 L30 L36 L42 L48 L54 L60 L66">
    <cfRule type="cellIs" dxfId="67" priority="497" operator="equal">
      <formula>"Leve"</formula>
    </cfRule>
    <cfRule type="cellIs" dxfId="66" priority="493" operator="equal">
      <formula>"Catastrófico"</formula>
    </cfRule>
    <cfRule type="cellIs" dxfId="65" priority="494" operator="equal">
      <formula>"Mayor"</formula>
    </cfRule>
    <cfRule type="cellIs" dxfId="64" priority="495" operator="equal">
      <formula>"Moderado"</formula>
    </cfRule>
    <cfRule type="cellIs" dxfId="63" priority="496" operator="equal">
      <formula>"Menor"</formula>
    </cfRule>
  </conditionalFormatting>
  <conditionalFormatting sqref="N12">
    <cfRule type="cellIs" dxfId="62" priority="492" operator="equal">
      <formula>"Bajo"</formula>
    </cfRule>
    <cfRule type="cellIs" dxfId="61" priority="489" operator="equal">
      <formula>"Extremo"</formula>
    </cfRule>
    <cfRule type="cellIs" dxfId="60" priority="490" operator="equal">
      <formula>"Alto"</formula>
    </cfRule>
    <cfRule type="cellIs" dxfId="59" priority="491" operator="equal">
      <formula>"Moderado"</formula>
    </cfRule>
  </conditionalFormatting>
  <conditionalFormatting sqref="N18">
    <cfRule type="cellIs" dxfId="58" priority="419" operator="equal">
      <formula>"Extremo"</formula>
    </cfRule>
    <cfRule type="cellIs" dxfId="57" priority="422" operator="equal">
      <formula>"Bajo"</formula>
    </cfRule>
    <cfRule type="cellIs" dxfId="56" priority="421" operator="equal">
      <formula>"Moderado"</formula>
    </cfRule>
    <cfRule type="cellIs" dxfId="55" priority="420" operator="equal">
      <formula>"Alto"</formula>
    </cfRule>
  </conditionalFormatting>
  <conditionalFormatting sqref="N24">
    <cfRule type="cellIs" dxfId="54" priority="394" operator="equal">
      <formula>"Bajo"</formula>
    </cfRule>
    <cfRule type="cellIs" dxfId="53" priority="391" operator="equal">
      <formula>"Extremo"</formula>
    </cfRule>
    <cfRule type="cellIs" dxfId="52" priority="392" operator="equal">
      <formula>"Alto"</formula>
    </cfRule>
    <cfRule type="cellIs" dxfId="51" priority="393" operator="equal">
      <formula>"Moderado"</formula>
    </cfRule>
  </conditionalFormatting>
  <conditionalFormatting sqref="N30">
    <cfRule type="cellIs" dxfId="50" priority="363" operator="equal">
      <formula>"Extremo"</formula>
    </cfRule>
    <cfRule type="cellIs" dxfId="49" priority="364" operator="equal">
      <formula>"Alto"</formula>
    </cfRule>
    <cfRule type="cellIs" dxfId="48" priority="365" operator="equal">
      <formula>"Moderado"</formula>
    </cfRule>
    <cfRule type="cellIs" dxfId="47" priority="366" operator="equal">
      <formula>"Bajo"</formula>
    </cfRule>
  </conditionalFormatting>
  <conditionalFormatting sqref="N36">
    <cfRule type="cellIs" dxfId="46" priority="336" operator="equal">
      <formula>"Alto"</formula>
    </cfRule>
    <cfRule type="cellIs" dxfId="45" priority="335" operator="equal">
      <formula>"Extremo"</formula>
    </cfRule>
    <cfRule type="cellIs" dxfId="44" priority="337" operator="equal">
      <formula>"Moderado"</formula>
    </cfRule>
    <cfRule type="cellIs" dxfId="43" priority="338" operator="equal">
      <formula>"Bajo"</formula>
    </cfRule>
  </conditionalFormatting>
  <conditionalFormatting sqref="N42">
    <cfRule type="cellIs" dxfId="42" priority="309" operator="equal">
      <formula>"Moderado"</formula>
    </cfRule>
    <cfRule type="cellIs" dxfId="41" priority="308" operator="equal">
      <formula>"Alto"</formula>
    </cfRule>
    <cfRule type="cellIs" dxfId="40" priority="310" operator="equal">
      <formula>"Bajo"</formula>
    </cfRule>
    <cfRule type="cellIs" dxfId="39" priority="307" operator="equal">
      <formula>"Extremo"</formula>
    </cfRule>
  </conditionalFormatting>
  <conditionalFormatting sqref="N48">
    <cfRule type="cellIs" dxfId="38" priority="282" operator="equal">
      <formula>"Bajo"</formula>
    </cfRule>
    <cfRule type="cellIs" dxfId="37" priority="281" operator="equal">
      <formula>"Moderado"</formula>
    </cfRule>
    <cfRule type="cellIs" dxfId="36" priority="280" operator="equal">
      <formula>"Alto"</formula>
    </cfRule>
    <cfRule type="cellIs" dxfId="35" priority="279" operator="equal">
      <formula>"Extremo"</formula>
    </cfRule>
  </conditionalFormatting>
  <conditionalFormatting sqref="N54">
    <cfRule type="cellIs" dxfId="34" priority="251" operator="equal">
      <formula>"Extremo"</formula>
    </cfRule>
    <cfRule type="cellIs" dxfId="33" priority="252" operator="equal">
      <formula>"Alto"</formula>
    </cfRule>
    <cfRule type="cellIs" dxfId="32" priority="254" operator="equal">
      <formula>"Bajo"</formula>
    </cfRule>
    <cfRule type="cellIs" dxfId="31" priority="253" operator="equal">
      <formula>"Moderado"</formula>
    </cfRule>
  </conditionalFormatting>
  <conditionalFormatting sqref="N60">
    <cfRule type="cellIs" dxfId="30" priority="223" operator="equal">
      <formula>"Extremo"</formula>
    </cfRule>
    <cfRule type="cellIs" dxfId="29" priority="224" operator="equal">
      <formula>"Alto"</formula>
    </cfRule>
    <cfRule type="cellIs" dxfId="28" priority="226" operator="equal">
      <formula>"Bajo"</formula>
    </cfRule>
    <cfRule type="cellIs" dxfId="27" priority="225" operator="equal">
      <formula>"Moderado"</formula>
    </cfRule>
  </conditionalFormatting>
  <conditionalFormatting sqref="N66">
    <cfRule type="cellIs" dxfId="26" priority="195" operator="equal">
      <formula>"Extremo"</formula>
    </cfRule>
    <cfRule type="cellIs" dxfId="25" priority="198" operator="equal">
      <formula>"Bajo"</formula>
    </cfRule>
    <cfRule type="cellIs" dxfId="24" priority="197" operator="equal">
      <formula>"Moderado"</formula>
    </cfRule>
    <cfRule type="cellIs" dxfId="23" priority="196" operator="equal">
      <formula>"Alto"</formula>
    </cfRule>
  </conditionalFormatting>
  <conditionalFormatting sqref="Y12:Y71">
    <cfRule type="cellIs" dxfId="22" priority="194" operator="equal">
      <formula>"Muy Baja"</formula>
    </cfRule>
    <cfRule type="cellIs" dxfId="21" priority="192" operator="equal">
      <formula>"Media"</formula>
    </cfRule>
    <cfRule type="cellIs" dxfId="20" priority="191" operator="equal">
      <formula>"Alta"</formula>
    </cfRule>
    <cfRule type="cellIs" dxfId="19" priority="190" operator="equal">
      <formula>"Muy Alta"</formula>
    </cfRule>
    <cfRule type="cellIs" dxfId="18" priority="193" operator="equal">
      <formula>"Baja"</formula>
    </cfRule>
  </conditionalFormatting>
  <conditionalFormatting sqref="AA12:AA71">
    <cfRule type="cellIs" dxfId="17" priority="189" operator="equal">
      <formula>"Leve"</formula>
    </cfRule>
    <cfRule type="cellIs" dxfId="16" priority="188" operator="equal">
      <formula>"Menor"</formula>
    </cfRule>
    <cfRule type="cellIs" dxfId="15" priority="186" operator="equal">
      <formula>"Mayor"</formula>
    </cfRule>
    <cfRule type="cellIs" dxfId="14" priority="185" operator="equal">
      <formula>"Catastrófico"</formula>
    </cfRule>
    <cfRule type="cellIs" dxfId="13" priority="187" operator="equal">
      <formula>"Moderado"</formula>
    </cfRule>
  </conditionalFormatting>
  <conditionalFormatting sqref="AC12:AC71">
    <cfRule type="cellIs" dxfId="12" priority="181" operator="equal">
      <formula>"Extremo"</formula>
    </cfRule>
    <cfRule type="cellIs" dxfId="11" priority="184" operator="equal">
      <formula>"Bajo"</formula>
    </cfRule>
    <cfRule type="cellIs" dxfId="10" priority="183" operator="equal">
      <formula>"Moderado"</formula>
    </cfRule>
    <cfRule type="cellIs" dxfId="9" priority="182" operator="equal">
      <formula>"Alto"</formula>
    </cfRule>
  </conditionalFormatting>
  <conditionalFormatting sqref="H36">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1000000}">
          <x14:formula1>
            <xm:f>'Tabla Valoración controles'!$D$8:$D$10</xm:f>
          </x14:formula1>
          <xm:sqref>R12:R71</xm:sqref>
        </x14:dataValidation>
        <x14:dataValidation type="list" allowBlank="1" showInputMessage="1" showErrorMessage="1" xr:uid="{00000000-0002-0000-0100-000002000000}">
          <x14:formula1>
            <xm:f>'Tabla Valoración controles'!$D$11:$D$12</xm:f>
          </x14:formula1>
          <xm:sqref>S12:S71</xm:sqref>
        </x14:dataValidation>
        <x14:dataValidation type="list" allowBlank="1" showInputMessage="1" showErrorMessage="1" xr:uid="{00000000-0002-0000-0100-000003000000}">
          <x14:formula1>
            <xm:f>'Tabla Valoración controles'!$D$13:$D$14</xm:f>
          </x14:formula1>
          <xm:sqref>U12:U71</xm:sqref>
        </x14:dataValidation>
        <x14:dataValidation type="list" allowBlank="1" showInputMessage="1" showErrorMessage="1" xr:uid="{00000000-0002-0000-0100-000004000000}">
          <x14:formula1>
            <xm:f>'Tabla Valoración controles'!$D$15:$D$16</xm:f>
          </x14:formula1>
          <xm:sqref>V12:V71</xm:sqref>
        </x14:dataValidation>
        <x14:dataValidation type="list" allowBlank="1" showInputMessage="1" showErrorMessage="1" xr:uid="{00000000-0002-0000-0100-000005000000}">
          <x14:formula1>
            <xm:f>'Tabla Valoración controles'!$D$17:$D$18</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defaultColWidth="11.42578125" defaultRowHeight="15"/>
  <cols>
    <col min="2" max="39" width="5.7109375" customWidth="1"/>
    <col min="41" max="46" width="5.7109375" customWidth="1"/>
  </cols>
  <sheetData>
    <row r="1" spans="1:99">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c r="A2" s="55"/>
      <c r="B2" s="300" t="s">
        <v>156</v>
      </c>
      <c r="C2" s="300"/>
      <c r="D2" s="300"/>
      <c r="E2" s="300"/>
      <c r="F2" s="300"/>
      <c r="G2" s="300"/>
      <c r="H2" s="300"/>
      <c r="I2" s="300"/>
      <c r="J2" s="337" t="s">
        <v>21</v>
      </c>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c r="A3" s="55"/>
      <c r="B3" s="300"/>
      <c r="C3" s="300"/>
      <c r="D3" s="300"/>
      <c r="E3" s="300"/>
      <c r="F3" s="300"/>
      <c r="G3" s="300"/>
      <c r="H3" s="300"/>
      <c r="I3" s="300"/>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c r="A4" s="55"/>
      <c r="B4" s="300"/>
      <c r="C4" s="300"/>
      <c r="D4" s="300"/>
      <c r="E4" s="300"/>
      <c r="F4" s="300"/>
      <c r="G4" s="300"/>
      <c r="H4" s="300"/>
      <c r="I4" s="300"/>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c r="A6" s="55"/>
      <c r="B6" s="348" t="s">
        <v>147</v>
      </c>
      <c r="C6" s="348"/>
      <c r="D6" s="349"/>
      <c r="E6" s="338" t="s">
        <v>157</v>
      </c>
      <c r="F6" s="339"/>
      <c r="G6" s="339"/>
      <c r="H6" s="339"/>
      <c r="I6" s="340"/>
      <c r="J6" s="334" t="str">
        <f>IF(AND('Mapa de Riesgos'!$H$12="Muy Alta",'Mapa de Riesgos'!$L$12="Leve"),CONCATENATE("R",'Mapa de Riesgos'!$A$12),"")</f>
        <v/>
      </c>
      <c r="K6" s="335"/>
      <c r="L6" s="335" t="str">
        <f>IF(AND('Mapa de Riesgos'!$H$18="Muy Alta",'Mapa de Riesgos'!$L$18="Leve"),CONCATENATE("R",'Mapa de Riesgos'!$A$18),"")</f>
        <v/>
      </c>
      <c r="M6" s="335"/>
      <c r="N6" s="335" t="str">
        <f>IF(AND('Mapa de Riesgos'!$H$24="Muy Alta",'Mapa de Riesgos'!$L$24="Leve"),CONCATENATE("R",'Mapa de Riesgos'!$A$24),"")</f>
        <v/>
      </c>
      <c r="O6" s="336"/>
      <c r="P6" s="334" t="str">
        <f>IF(AND('Mapa de Riesgos'!$H$12="Muy Alta",'Mapa de Riesgos'!$L$12="Menor"),CONCATENATE("R",'Mapa de Riesgos'!$A$12),"")</f>
        <v/>
      </c>
      <c r="Q6" s="335"/>
      <c r="R6" s="335" t="str">
        <f>IF(AND('Mapa de Riesgos'!$H$18="Muy Alta",'Mapa de Riesgos'!$L$18="Menor"),CONCATENATE("R",'Mapa de Riesgos'!$A$18),"")</f>
        <v/>
      </c>
      <c r="S6" s="335"/>
      <c r="T6" s="335" t="str">
        <f>IF(AND('Mapa de Riesgos'!$H$24="Muy Alta",'Mapa de Riesgos'!$L$24="Menor"),CONCATENATE("R",'Mapa de Riesgos'!$A$24),"")</f>
        <v/>
      </c>
      <c r="U6" s="336"/>
      <c r="V6" s="334" t="str">
        <f>IF(AND('Mapa de Riesgos'!$H$12="Muy Alta",'Mapa de Riesgos'!$L$12="Moderado"),CONCATENATE("R",'Mapa de Riesgos'!$A$12),"")</f>
        <v/>
      </c>
      <c r="W6" s="335"/>
      <c r="X6" s="335" t="str">
        <f>IF(AND('Mapa de Riesgos'!$H$18="Muy Alta",'Mapa de Riesgos'!$L$18="Moderado"),CONCATENATE("R",'Mapa de Riesgos'!$A$18),"")</f>
        <v/>
      </c>
      <c r="Y6" s="335"/>
      <c r="Z6" s="335" t="str">
        <f>IF(AND('Mapa de Riesgos'!$H$24="Muy Alta",'Mapa de Riesgos'!$L$24="Moderado"),CONCATENATE("R",'Mapa de Riesgos'!$A$24),"")</f>
        <v/>
      </c>
      <c r="AA6" s="336"/>
      <c r="AB6" s="334" t="str">
        <f>IF(AND('Mapa de Riesgos'!$H$12="Muy Alta",'Mapa de Riesgos'!$L$12="Mayor"),CONCATENATE("R",'Mapa de Riesgos'!$A$12),"")</f>
        <v/>
      </c>
      <c r="AC6" s="335"/>
      <c r="AD6" s="335" t="str">
        <f>IF(AND('Mapa de Riesgos'!$H$18="Muy Alta",'Mapa de Riesgos'!$L$18="Mayor"),CONCATENATE("R",'Mapa de Riesgos'!$A$18),"")</f>
        <v/>
      </c>
      <c r="AE6" s="335"/>
      <c r="AF6" s="335" t="str">
        <f>IF(AND('Mapa de Riesgos'!$H$24="Muy Alta",'Mapa de Riesgos'!$L$24="Mayor"),CONCATENATE("R",'Mapa de Riesgos'!$A$24),"")</f>
        <v/>
      </c>
      <c r="AG6" s="336"/>
      <c r="AH6" s="325" t="str">
        <f>IF(AND('Mapa de Riesgos'!$H$12="Muy Alta",'Mapa de Riesgos'!$L$12="Catastrófico"),CONCATENATE("R",'Mapa de Riesgos'!$A$12),"")</f>
        <v/>
      </c>
      <c r="AI6" s="326"/>
      <c r="AJ6" s="326" t="str">
        <f>IF(AND('Mapa de Riesgos'!$H$18="Muy Alta",'Mapa de Riesgos'!$L$18="Catastrófico"),CONCATENATE("R",'Mapa de Riesgos'!$A$18),"")</f>
        <v/>
      </c>
      <c r="AK6" s="326"/>
      <c r="AL6" s="326" t="str">
        <f>IF(AND('Mapa de Riesgos'!$H$24="Muy Alta",'Mapa de Riesgos'!$L$24="Catastrófico"),CONCATENATE("R",'Mapa de Riesgos'!$A$24),"")</f>
        <v/>
      </c>
      <c r="AM6" s="327"/>
      <c r="AO6" s="350" t="s">
        <v>158</v>
      </c>
      <c r="AP6" s="351"/>
      <c r="AQ6" s="351"/>
      <c r="AR6" s="351"/>
      <c r="AS6" s="351"/>
      <c r="AT6" s="352"/>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c r="A7" s="55"/>
      <c r="B7" s="348"/>
      <c r="C7" s="348"/>
      <c r="D7" s="349"/>
      <c r="E7" s="341"/>
      <c r="F7" s="342"/>
      <c r="G7" s="342"/>
      <c r="H7" s="342"/>
      <c r="I7" s="343"/>
      <c r="J7" s="328"/>
      <c r="K7" s="329"/>
      <c r="L7" s="329"/>
      <c r="M7" s="329"/>
      <c r="N7" s="329"/>
      <c r="O7" s="330"/>
      <c r="P7" s="328"/>
      <c r="Q7" s="329"/>
      <c r="R7" s="329"/>
      <c r="S7" s="329"/>
      <c r="T7" s="329"/>
      <c r="U7" s="330"/>
      <c r="V7" s="328"/>
      <c r="W7" s="329"/>
      <c r="X7" s="329"/>
      <c r="Y7" s="329"/>
      <c r="Z7" s="329"/>
      <c r="AA7" s="330"/>
      <c r="AB7" s="328"/>
      <c r="AC7" s="329"/>
      <c r="AD7" s="329"/>
      <c r="AE7" s="329"/>
      <c r="AF7" s="329"/>
      <c r="AG7" s="330"/>
      <c r="AH7" s="319"/>
      <c r="AI7" s="320"/>
      <c r="AJ7" s="320"/>
      <c r="AK7" s="320"/>
      <c r="AL7" s="320"/>
      <c r="AM7" s="321"/>
      <c r="AN7" s="55"/>
      <c r="AO7" s="353"/>
      <c r="AP7" s="354"/>
      <c r="AQ7" s="354"/>
      <c r="AR7" s="354"/>
      <c r="AS7" s="354"/>
      <c r="AT7" s="3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c r="A8" s="55"/>
      <c r="B8" s="348"/>
      <c r="C8" s="348"/>
      <c r="D8" s="349"/>
      <c r="E8" s="341"/>
      <c r="F8" s="342"/>
      <c r="G8" s="342"/>
      <c r="H8" s="342"/>
      <c r="I8" s="343"/>
      <c r="J8" s="328" t="str">
        <f>IF(AND('Mapa de Riesgos'!$H$30="Muy Alta",'Mapa de Riesgos'!$L$30="Leve"),CONCATENATE("R",'Mapa de Riesgos'!$A$30),"")</f>
        <v/>
      </c>
      <c r="K8" s="329"/>
      <c r="L8" s="329" t="str">
        <f>IF(AND('Mapa de Riesgos'!$H$36="Muy Alta",'Mapa de Riesgos'!$L$36="Leve"),CONCATENATE("R",'Mapa de Riesgos'!$A$36),"")</f>
        <v/>
      </c>
      <c r="M8" s="329"/>
      <c r="N8" s="329" t="str">
        <f>IF(AND('Mapa de Riesgos'!$H$42="Muy Alta",'Mapa de Riesgos'!$L$42="Leve"),CONCATENATE("R",'Mapa de Riesgos'!$A$42),"")</f>
        <v/>
      </c>
      <c r="O8" s="330"/>
      <c r="P8" s="328" t="str">
        <f>IF(AND('Mapa de Riesgos'!$H$30="Muy Alta",'Mapa de Riesgos'!$L$30="Menor"),CONCATENATE("R",'Mapa de Riesgos'!$A$30),"")</f>
        <v/>
      </c>
      <c r="Q8" s="329"/>
      <c r="R8" s="329" t="str">
        <f>IF(AND('Mapa de Riesgos'!$H$36="Muy Alta",'Mapa de Riesgos'!$L$36="Menor"),CONCATENATE("R",'Mapa de Riesgos'!$A$36),"")</f>
        <v/>
      </c>
      <c r="S8" s="329"/>
      <c r="T8" s="329" t="str">
        <f>IF(AND('Mapa de Riesgos'!$H$42="Muy Alta",'Mapa de Riesgos'!$L$42="Menor"),CONCATENATE("R",'Mapa de Riesgos'!$A$42),"")</f>
        <v/>
      </c>
      <c r="U8" s="330"/>
      <c r="V8" s="328" t="str">
        <f>IF(AND('Mapa de Riesgos'!$H$30="Muy Alta",'Mapa de Riesgos'!$L$30="Moderado"),CONCATENATE("R",'Mapa de Riesgos'!$A$30),"")</f>
        <v/>
      </c>
      <c r="W8" s="329"/>
      <c r="X8" s="329" t="str">
        <f>IF(AND('Mapa de Riesgos'!$H$36="Muy Alta",'Mapa de Riesgos'!$L$36="Moderado"),CONCATENATE("R",'Mapa de Riesgos'!$A$36),"")</f>
        <v/>
      </c>
      <c r="Y8" s="329"/>
      <c r="Z8" s="329" t="str">
        <f>IF(AND('Mapa de Riesgos'!$H$42="Muy Alta",'Mapa de Riesgos'!$L$42="Moderado"),CONCATENATE("R",'Mapa de Riesgos'!$A$42),"")</f>
        <v/>
      </c>
      <c r="AA8" s="330"/>
      <c r="AB8" s="328" t="str">
        <f>IF(AND('Mapa de Riesgos'!$H$30="Muy Alta",'Mapa de Riesgos'!$L$30="Mayor"),CONCATENATE("R",'Mapa de Riesgos'!$A$30),"")</f>
        <v/>
      </c>
      <c r="AC8" s="329"/>
      <c r="AD8" s="329" t="str">
        <f>IF(AND('Mapa de Riesgos'!$H$36="Muy Alta",'Mapa de Riesgos'!$L$36="Mayor"),CONCATENATE("R",'Mapa de Riesgos'!$A$36),"")</f>
        <v/>
      </c>
      <c r="AE8" s="329"/>
      <c r="AF8" s="329" t="str">
        <f>IF(AND('Mapa de Riesgos'!$H$42="Muy Alta",'Mapa de Riesgos'!$L$42="Mayor"),CONCATENATE("R",'Mapa de Riesgos'!$A$42),"")</f>
        <v/>
      </c>
      <c r="AG8" s="330"/>
      <c r="AH8" s="319" t="str">
        <f>IF(AND('Mapa de Riesgos'!$H$30="Muy Alta",'Mapa de Riesgos'!$L$30="Catastrófico"),CONCATENATE("R",'Mapa de Riesgos'!$A$30),"")</f>
        <v/>
      </c>
      <c r="AI8" s="320"/>
      <c r="AJ8" s="320" t="str">
        <f>IF(AND('Mapa de Riesgos'!$H$36="Muy Alta",'Mapa de Riesgos'!$L$36="Catastrófico"),CONCATENATE("R",'Mapa de Riesgos'!$A$36),"")</f>
        <v/>
      </c>
      <c r="AK8" s="320"/>
      <c r="AL8" s="320" t="str">
        <f>IF(AND('Mapa de Riesgos'!$H$42="Muy Alta",'Mapa de Riesgos'!$L$42="Catastrófico"),CONCATENATE("R",'Mapa de Riesgos'!$A$42),"")</f>
        <v/>
      </c>
      <c r="AM8" s="321"/>
      <c r="AN8" s="55"/>
      <c r="AO8" s="353"/>
      <c r="AP8" s="354"/>
      <c r="AQ8" s="354"/>
      <c r="AR8" s="354"/>
      <c r="AS8" s="354"/>
      <c r="AT8" s="3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c r="A9" s="55"/>
      <c r="B9" s="348"/>
      <c r="C9" s="348"/>
      <c r="D9" s="349"/>
      <c r="E9" s="341"/>
      <c r="F9" s="342"/>
      <c r="G9" s="342"/>
      <c r="H9" s="342"/>
      <c r="I9" s="343"/>
      <c r="J9" s="328"/>
      <c r="K9" s="329"/>
      <c r="L9" s="329"/>
      <c r="M9" s="329"/>
      <c r="N9" s="329"/>
      <c r="O9" s="330"/>
      <c r="P9" s="328"/>
      <c r="Q9" s="329"/>
      <c r="R9" s="329"/>
      <c r="S9" s="329"/>
      <c r="T9" s="329"/>
      <c r="U9" s="330"/>
      <c r="V9" s="328"/>
      <c r="W9" s="329"/>
      <c r="X9" s="329"/>
      <c r="Y9" s="329"/>
      <c r="Z9" s="329"/>
      <c r="AA9" s="330"/>
      <c r="AB9" s="328"/>
      <c r="AC9" s="329"/>
      <c r="AD9" s="329"/>
      <c r="AE9" s="329"/>
      <c r="AF9" s="329"/>
      <c r="AG9" s="330"/>
      <c r="AH9" s="319"/>
      <c r="AI9" s="320"/>
      <c r="AJ9" s="320"/>
      <c r="AK9" s="320"/>
      <c r="AL9" s="320"/>
      <c r="AM9" s="321"/>
      <c r="AN9" s="55"/>
      <c r="AO9" s="353"/>
      <c r="AP9" s="354"/>
      <c r="AQ9" s="354"/>
      <c r="AR9" s="354"/>
      <c r="AS9" s="354"/>
      <c r="AT9" s="3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c r="A10" s="55"/>
      <c r="B10" s="348"/>
      <c r="C10" s="348"/>
      <c r="D10" s="349"/>
      <c r="E10" s="341"/>
      <c r="F10" s="342"/>
      <c r="G10" s="342"/>
      <c r="H10" s="342"/>
      <c r="I10" s="343"/>
      <c r="J10" s="328" t="str">
        <f>IF(AND('Mapa de Riesgos'!$H$48="Muy Alta",'Mapa de Riesgos'!$L$48="Leve"),CONCATENATE("R",'Mapa de Riesgos'!$A$48),"")</f>
        <v/>
      </c>
      <c r="K10" s="329"/>
      <c r="L10" s="329" t="str">
        <f>IF(AND('Mapa de Riesgos'!$H$54="Muy Alta",'Mapa de Riesgos'!$L$54="Leve"),CONCATENATE("R",'Mapa de Riesgos'!$A$54),"")</f>
        <v/>
      </c>
      <c r="M10" s="329"/>
      <c r="N10" s="329" t="str">
        <f>IF(AND('Mapa de Riesgos'!$H$60="Muy Alta",'Mapa de Riesgos'!$L$60="Leve"),CONCATENATE("R",'Mapa de Riesgos'!$A$60),"")</f>
        <v/>
      </c>
      <c r="O10" s="330"/>
      <c r="P10" s="328" t="str">
        <f>IF(AND('Mapa de Riesgos'!$H$48="Muy Alta",'Mapa de Riesgos'!$L$48="Menor"),CONCATENATE("R",'Mapa de Riesgos'!$A$48),"")</f>
        <v/>
      </c>
      <c r="Q10" s="329"/>
      <c r="R10" s="329" t="str">
        <f>IF(AND('Mapa de Riesgos'!$H$54="Muy Alta",'Mapa de Riesgos'!$L$54="Menor"),CONCATENATE("R",'Mapa de Riesgos'!$A$54),"")</f>
        <v/>
      </c>
      <c r="S10" s="329"/>
      <c r="T10" s="329" t="str">
        <f>IF(AND('Mapa de Riesgos'!$H$60="Muy Alta",'Mapa de Riesgos'!$L$60="Menor"),CONCATENATE("R",'Mapa de Riesgos'!$A$60),"")</f>
        <v/>
      </c>
      <c r="U10" s="330"/>
      <c r="V10" s="328" t="str">
        <f>IF(AND('Mapa de Riesgos'!$H$48="Muy Alta",'Mapa de Riesgos'!$L$48="Moderado"),CONCATENATE("R",'Mapa de Riesgos'!$A$48),"")</f>
        <v/>
      </c>
      <c r="W10" s="329"/>
      <c r="X10" s="329" t="str">
        <f>IF(AND('Mapa de Riesgos'!$H$54="Muy Alta",'Mapa de Riesgos'!$L$54="Moderado"),CONCATENATE("R",'Mapa de Riesgos'!$A$54),"")</f>
        <v/>
      </c>
      <c r="Y10" s="329"/>
      <c r="Z10" s="329" t="str">
        <f>IF(AND('Mapa de Riesgos'!$H$60="Muy Alta",'Mapa de Riesgos'!$L$60="Moderado"),CONCATENATE("R",'Mapa de Riesgos'!$A$60),"")</f>
        <v/>
      </c>
      <c r="AA10" s="330"/>
      <c r="AB10" s="328" t="str">
        <f>IF(AND('Mapa de Riesgos'!$H$48="Muy Alta",'Mapa de Riesgos'!$L$48="Mayor"),CONCATENATE("R",'Mapa de Riesgos'!$A$48),"")</f>
        <v/>
      </c>
      <c r="AC10" s="329"/>
      <c r="AD10" s="329" t="str">
        <f>IF(AND('Mapa de Riesgos'!$H$54="Muy Alta",'Mapa de Riesgos'!$L$54="Mayor"),CONCATENATE("R",'Mapa de Riesgos'!$A$54),"")</f>
        <v/>
      </c>
      <c r="AE10" s="329"/>
      <c r="AF10" s="329" t="str">
        <f>IF(AND('Mapa de Riesgos'!$H$60="Muy Alta",'Mapa de Riesgos'!$L$60="Mayor"),CONCATENATE("R",'Mapa de Riesgos'!$A$60),"")</f>
        <v/>
      </c>
      <c r="AG10" s="330"/>
      <c r="AH10" s="319" t="str">
        <f>IF(AND('Mapa de Riesgos'!$H$48="Muy Alta",'Mapa de Riesgos'!$L$48="Catastrófico"),CONCATENATE("R",'Mapa de Riesgos'!$A$48),"")</f>
        <v/>
      </c>
      <c r="AI10" s="320"/>
      <c r="AJ10" s="320" t="str">
        <f>IF(AND('Mapa de Riesgos'!$H$54="Muy Alta",'Mapa de Riesgos'!$L$54="Catastrófico"),CONCATENATE("R",'Mapa de Riesgos'!$A$54),"")</f>
        <v/>
      </c>
      <c r="AK10" s="320"/>
      <c r="AL10" s="320" t="str">
        <f>IF(AND('Mapa de Riesgos'!$H$60="Muy Alta",'Mapa de Riesgos'!$L$60="Catastrófico"),CONCATENATE("R",'Mapa de Riesgos'!$A$60),"")</f>
        <v/>
      </c>
      <c r="AM10" s="321"/>
      <c r="AN10" s="55"/>
      <c r="AO10" s="353"/>
      <c r="AP10" s="354"/>
      <c r="AQ10" s="354"/>
      <c r="AR10" s="354"/>
      <c r="AS10" s="354"/>
      <c r="AT10" s="3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c r="A11" s="55"/>
      <c r="B11" s="348"/>
      <c r="C11" s="348"/>
      <c r="D11" s="349"/>
      <c r="E11" s="341"/>
      <c r="F11" s="342"/>
      <c r="G11" s="342"/>
      <c r="H11" s="342"/>
      <c r="I11" s="343"/>
      <c r="J11" s="328"/>
      <c r="K11" s="329"/>
      <c r="L11" s="329"/>
      <c r="M11" s="329"/>
      <c r="N11" s="329"/>
      <c r="O11" s="330"/>
      <c r="P11" s="328"/>
      <c r="Q11" s="329"/>
      <c r="R11" s="329"/>
      <c r="S11" s="329"/>
      <c r="T11" s="329"/>
      <c r="U11" s="330"/>
      <c r="V11" s="328"/>
      <c r="W11" s="329"/>
      <c r="X11" s="329"/>
      <c r="Y11" s="329"/>
      <c r="Z11" s="329"/>
      <c r="AA11" s="330"/>
      <c r="AB11" s="328"/>
      <c r="AC11" s="329"/>
      <c r="AD11" s="329"/>
      <c r="AE11" s="329"/>
      <c r="AF11" s="329"/>
      <c r="AG11" s="330"/>
      <c r="AH11" s="319"/>
      <c r="AI11" s="320"/>
      <c r="AJ11" s="320"/>
      <c r="AK11" s="320"/>
      <c r="AL11" s="320"/>
      <c r="AM11" s="321"/>
      <c r="AN11" s="55"/>
      <c r="AO11" s="353"/>
      <c r="AP11" s="354"/>
      <c r="AQ11" s="354"/>
      <c r="AR11" s="354"/>
      <c r="AS11" s="354"/>
      <c r="AT11" s="3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c r="A12" s="55"/>
      <c r="B12" s="348"/>
      <c r="C12" s="348"/>
      <c r="D12" s="349"/>
      <c r="E12" s="341"/>
      <c r="F12" s="342"/>
      <c r="G12" s="342"/>
      <c r="H12" s="342"/>
      <c r="I12" s="343"/>
      <c r="J12" s="328" t="str">
        <f>IF(AND('Mapa de Riesgos'!$H$66="Muy Alta",'Mapa de Riesgos'!$L$66="Leve"),CONCATENATE("R",'Mapa de Riesgos'!$A$66),"")</f>
        <v/>
      </c>
      <c r="K12" s="329"/>
      <c r="L12" s="329" t="str">
        <f>IF(AND('Mapa de Riesgos'!$H$72="Muy Alta",'Mapa de Riesgos'!$L$72="Leve"),CONCATENATE("R",'Mapa de Riesgos'!$A$72),"")</f>
        <v/>
      </c>
      <c r="M12" s="329"/>
      <c r="N12" s="329" t="str">
        <f>IF(AND('Mapa de Riesgos'!$H$78="Muy Alta",'Mapa de Riesgos'!$L$78="Leve"),CONCATENATE("R",'Mapa de Riesgos'!$A$78),"")</f>
        <v/>
      </c>
      <c r="O12" s="330"/>
      <c r="P12" s="328" t="str">
        <f>IF(AND('Mapa de Riesgos'!$H$66="Muy Alta",'Mapa de Riesgos'!$L$66="Menor"),CONCATENATE("R",'Mapa de Riesgos'!$A$66),"")</f>
        <v/>
      </c>
      <c r="Q12" s="329"/>
      <c r="R12" s="329" t="str">
        <f>IF(AND('Mapa de Riesgos'!$H$72="Muy Alta",'Mapa de Riesgos'!$L$72="Menor"),CONCATENATE("R",'Mapa de Riesgos'!$A$72),"")</f>
        <v/>
      </c>
      <c r="S12" s="329"/>
      <c r="T12" s="329" t="str">
        <f>IF(AND('Mapa de Riesgos'!$H$78="Muy Alta",'Mapa de Riesgos'!$L$78="Menor"),CONCATENATE("R",'Mapa de Riesgos'!$A$78),"")</f>
        <v/>
      </c>
      <c r="U12" s="330"/>
      <c r="V12" s="328" t="str">
        <f>IF(AND('Mapa de Riesgos'!$H$66="Muy Alta",'Mapa de Riesgos'!$L$66="Moderado"),CONCATENATE("R",'Mapa de Riesgos'!$A$66),"")</f>
        <v/>
      </c>
      <c r="W12" s="329"/>
      <c r="X12" s="329" t="str">
        <f>IF(AND('Mapa de Riesgos'!$H$72="Muy Alta",'Mapa de Riesgos'!$L$72="Moderado"),CONCATENATE("R",'Mapa de Riesgos'!$A$72),"")</f>
        <v/>
      </c>
      <c r="Y12" s="329"/>
      <c r="Z12" s="329" t="str">
        <f>IF(AND('Mapa de Riesgos'!$H$78="Muy Alta",'Mapa de Riesgos'!$L$78="Moderado"),CONCATENATE("R",'Mapa de Riesgos'!$A$78),"")</f>
        <v/>
      </c>
      <c r="AA12" s="330"/>
      <c r="AB12" s="328" t="str">
        <f>IF(AND('Mapa de Riesgos'!$H$66="Muy Alta",'Mapa de Riesgos'!$L$66="Mayor"),CONCATENATE("R",'Mapa de Riesgos'!$A$66),"")</f>
        <v/>
      </c>
      <c r="AC12" s="329"/>
      <c r="AD12" s="329" t="str">
        <f>IF(AND('Mapa de Riesgos'!$H$72="Muy Alta",'Mapa de Riesgos'!$L$72="Mayor"),CONCATENATE("R",'Mapa de Riesgos'!$A$72),"")</f>
        <v/>
      </c>
      <c r="AE12" s="329"/>
      <c r="AF12" s="329" t="str">
        <f>IF(AND('Mapa de Riesgos'!$H$78="Muy Alta",'Mapa de Riesgos'!$L$78="Mayor"),CONCATENATE("R",'Mapa de Riesgos'!$A$78),"")</f>
        <v/>
      </c>
      <c r="AG12" s="330"/>
      <c r="AH12" s="319" t="str">
        <f>IF(AND('Mapa de Riesgos'!$H$66="Muy Alta",'Mapa de Riesgos'!$L$66="Catastrófico"),CONCATENATE("R",'Mapa de Riesgos'!$A$66),"")</f>
        <v/>
      </c>
      <c r="AI12" s="320"/>
      <c r="AJ12" s="320" t="str">
        <f>IF(AND('Mapa de Riesgos'!$H$72="Muy Alta",'Mapa de Riesgos'!$L$72="Catastrófico"),CONCATENATE("R",'Mapa de Riesgos'!$A$72),"")</f>
        <v/>
      </c>
      <c r="AK12" s="320"/>
      <c r="AL12" s="320" t="str">
        <f>IF(AND('Mapa de Riesgos'!$H$78="Muy Alta",'Mapa de Riesgos'!$L$78="Catastrófico"),CONCATENATE("R",'Mapa de Riesgos'!$A$78),"")</f>
        <v/>
      </c>
      <c r="AM12" s="321"/>
      <c r="AN12" s="55"/>
      <c r="AO12" s="353"/>
      <c r="AP12" s="354"/>
      <c r="AQ12" s="354"/>
      <c r="AR12" s="354"/>
      <c r="AS12" s="354"/>
      <c r="AT12" s="3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c r="A13" s="55"/>
      <c r="B13" s="348"/>
      <c r="C13" s="348"/>
      <c r="D13" s="349"/>
      <c r="E13" s="344"/>
      <c r="F13" s="345"/>
      <c r="G13" s="345"/>
      <c r="H13" s="345"/>
      <c r="I13" s="346"/>
      <c r="J13" s="328"/>
      <c r="K13" s="329"/>
      <c r="L13" s="329"/>
      <c r="M13" s="329"/>
      <c r="N13" s="329"/>
      <c r="O13" s="330"/>
      <c r="P13" s="328"/>
      <c r="Q13" s="329"/>
      <c r="R13" s="329"/>
      <c r="S13" s="329"/>
      <c r="T13" s="329"/>
      <c r="U13" s="330"/>
      <c r="V13" s="328"/>
      <c r="W13" s="329"/>
      <c r="X13" s="329"/>
      <c r="Y13" s="329"/>
      <c r="Z13" s="329"/>
      <c r="AA13" s="330"/>
      <c r="AB13" s="328"/>
      <c r="AC13" s="329"/>
      <c r="AD13" s="329"/>
      <c r="AE13" s="329"/>
      <c r="AF13" s="329"/>
      <c r="AG13" s="330"/>
      <c r="AH13" s="322"/>
      <c r="AI13" s="323"/>
      <c r="AJ13" s="323"/>
      <c r="AK13" s="323"/>
      <c r="AL13" s="323"/>
      <c r="AM13" s="324"/>
      <c r="AN13" s="55"/>
      <c r="AO13" s="356"/>
      <c r="AP13" s="357"/>
      <c r="AQ13" s="357"/>
      <c r="AR13" s="357"/>
      <c r="AS13" s="357"/>
      <c r="AT13" s="358"/>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c r="A14" s="55"/>
      <c r="B14" s="348"/>
      <c r="C14" s="348"/>
      <c r="D14" s="349"/>
      <c r="E14" s="338" t="s">
        <v>159</v>
      </c>
      <c r="F14" s="339"/>
      <c r="G14" s="339"/>
      <c r="H14" s="339"/>
      <c r="I14" s="339"/>
      <c r="J14" s="316" t="str">
        <f>IF(AND('Mapa de Riesgos'!$H$12="Alta",'Mapa de Riesgos'!$L$12="Leve"),CONCATENATE("R",'Mapa de Riesgos'!$A$12),"")</f>
        <v/>
      </c>
      <c r="K14" s="317"/>
      <c r="L14" s="317" t="str">
        <f>IF(AND('Mapa de Riesgos'!$H$18="Alta",'Mapa de Riesgos'!$L$18="Leve"),CONCATENATE("R",'Mapa de Riesgos'!$A$18),"")</f>
        <v/>
      </c>
      <c r="M14" s="317"/>
      <c r="N14" s="317" t="str">
        <f>IF(AND('Mapa de Riesgos'!$H$24="Alta",'Mapa de Riesgos'!$L$24="Leve"),CONCATENATE("R",'Mapa de Riesgos'!$A$24),"")</f>
        <v/>
      </c>
      <c r="O14" s="318"/>
      <c r="P14" s="316" t="str">
        <f>IF(AND('Mapa de Riesgos'!$H$12="Alta",'Mapa de Riesgos'!$L$12="Menor"),CONCATENATE("R",'Mapa de Riesgos'!$A$12),"")</f>
        <v/>
      </c>
      <c r="Q14" s="317"/>
      <c r="R14" s="317" t="str">
        <f>IF(AND('Mapa de Riesgos'!$H$18="Alta",'Mapa de Riesgos'!$L$18="Menor"),CONCATENATE("R",'Mapa de Riesgos'!$A$18),"")</f>
        <v/>
      </c>
      <c r="S14" s="317"/>
      <c r="T14" s="317" t="str">
        <f>IF(AND('Mapa de Riesgos'!$H$24="Alta",'Mapa de Riesgos'!$L$24="Menor"),CONCATENATE("R",'Mapa de Riesgos'!$A$24),"")</f>
        <v/>
      </c>
      <c r="U14" s="318"/>
      <c r="V14" s="334" t="str">
        <f>IF(AND('Mapa de Riesgos'!$H$12="Alta",'Mapa de Riesgos'!$L$12="Moderado"),CONCATENATE("R",'Mapa de Riesgos'!$A$12),"")</f>
        <v/>
      </c>
      <c r="W14" s="335"/>
      <c r="X14" s="335" t="str">
        <f>IF(AND('Mapa de Riesgos'!$H$18="Alta",'Mapa de Riesgos'!$L$18="Moderado"),CONCATENATE("R",'Mapa de Riesgos'!$A$18),"")</f>
        <v/>
      </c>
      <c r="Y14" s="335"/>
      <c r="Z14" s="335" t="str">
        <f>IF(AND('Mapa de Riesgos'!$H$24="Alta",'Mapa de Riesgos'!$L$24="Moderado"),CONCATENATE("R",'Mapa de Riesgos'!$A$24),"")</f>
        <v/>
      </c>
      <c r="AA14" s="336"/>
      <c r="AB14" s="334" t="str">
        <f>IF(AND('Mapa de Riesgos'!$H$12="Alta",'Mapa de Riesgos'!$L$12="Mayor"),CONCATENATE("R",'Mapa de Riesgos'!$A$12),"")</f>
        <v/>
      </c>
      <c r="AC14" s="335"/>
      <c r="AD14" s="335" t="str">
        <f>IF(AND('Mapa de Riesgos'!$H$18="Alta",'Mapa de Riesgos'!$L$18="Mayor"),CONCATENATE("R",'Mapa de Riesgos'!$A$18),"")</f>
        <v/>
      </c>
      <c r="AE14" s="335"/>
      <c r="AF14" s="335" t="str">
        <f>IF(AND('Mapa de Riesgos'!$H$24="Alta",'Mapa de Riesgos'!$L$24="Mayor"),CONCATENATE("R",'Mapa de Riesgos'!$A$24),"")</f>
        <v/>
      </c>
      <c r="AG14" s="336"/>
      <c r="AH14" s="325" t="str">
        <f>IF(AND('Mapa de Riesgos'!$H$12="Alta",'Mapa de Riesgos'!$L$12="Catastrófico"),CONCATENATE("R",'Mapa de Riesgos'!$A$12),"")</f>
        <v/>
      </c>
      <c r="AI14" s="326"/>
      <c r="AJ14" s="326" t="str">
        <f>IF(AND('Mapa de Riesgos'!$H$18="Alta",'Mapa de Riesgos'!$L$18="Catastrófico"),CONCATENATE("R",'Mapa de Riesgos'!$A$18),"")</f>
        <v/>
      </c>
      <c r="AK14" s="326"/>
      <c r="AL14" s="326" t="str">
        <f>IF(AND('Mapa de Riesgos'!$H$24="Alta",'Mapa de Riesgos'!$L$24="Catastrófico"),CONCATENATE("R",'Mapa de Riesgos'!$A$24),"")</f>
        <v/>
      </c>
      <c r="AM14" s="327"/>
      <c r="AN14" s="55"/>
      <c r="AO14" s="359" t="s">
        <v>160</v>
      </c>
      <c r="AP14" s="360"/>
      <c r="AQ14" s="360"/>
      <c r="AR14" s="360"/>
      <c r="AS14" s="360"/>
      <c r="AT14" s="361"/>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c r="A15" s="55"/>
      <c r="B15" s="348"/>
      <c r="C15" s="348"/>
      <c r="D15" s="349"/>
      <c r="E15" s="341"/>
      <c r="F15" s="342"/>
      <c r="G15" s="342"/>
      <c r="H15" s="342"/>
      <c r="I15" s="342"/>
      <c r="J15" s="310"/>
      <c r="K15" s="311"/>
      <c r="L15" s="311"/>
      <c r="M15" s="311"/>
      <c r="N15" s="311"/>
      <c r="O15" s="312"/>
      <c r="P15" s="310"/>
      <c r="Q15" s="311"/>
      <c r="R15" s="311"/>
      <c r="S15" s="311"/>
      <c r="T15" s="311"/>
      <c r="U15" s="312"/>
      <c r="V15" s="328"/>
      <c r="W15" s="329"/>
      <c r="X15" s="329"/>
      <c r="Y15" s="329"/>
      <c r="Z15" s="329"/>
      <c r="AA15" s="330"/>
      <c r="AB15" s="328"/>
      <c r="AC15" s="329"/>
      <c r="AD15" s="329"/>
      <c r="AE15" s="329"/>
      <c r="AF15" s="329"/>
      <c r="AG15" s="330"/>
      <c r="AH15" s="319"/>
      <c r="AI15" s="320"/>
      <c r="AJ15" s="320"/>
      <c r="AK15" s="320"/>
      <c r="AL15" s="320"/>
      <c r="AM15" s="321"/>
      <c r="AN15" s="55"/>
      <c r="AO15" s="362"/>
      <c r="AP15" s="363"/>
      <c r="AQ15" s="363"/>
      <c r="AR15" s="363"/>
      <c r="AS15" s="363"/>
      <c r="AT15" s="364"/>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c r="A16" s="55"/>
      <c r="B16" s="348"/>
      <c r="C16" s="348"/>
      <c r="D16" s="349"/>
      <c r="E16" s="341"/>
      <c r="F16" s="342"/>
      <c r="G16" s="342"/>
      <c r="H16" s="342"/>
      <c r="I16" s="342"/>
      <c r="J16" s="310" t="str">
        <f>IF(AND('Mapa de Riesgos'!$H$30="Alta",'Mapa de Riesgos'!$L$30="Leve"),CONCATENATE("R",'Mapa de Riesgos'!$A$30),"")</f>
        <v/>
      </c>
      <c r="K16" s="311"/>
      <c r="L16" s="311" t="str">
        <f>IF(AND('Mapa de Riesgos'!$H$36="Alta",'Mapa de Riesgos'!$L$36="Leve"),CONCATENATE("R",'Mapa de Riesgos'!$A$36),"")</f>
        <v/>
      </c>
      <c r="M16" s="311"/>
      <c r="N16" s="311" t="str">
        <f>IF(AND('Mapa de Riesgos'!$H$42="Alta",'Mapa de Riesgos'!$L$42="Leve"),CONCATENATE("R",'Mapa de Riesgos'!$A$42),"")</f>
        <v/>
      </c>
      <c r="O16" s="312"/>
      <c r="P16" s="310" t="str">
        <f>IF(AND('Mapa de Riesgos'!$H$30="Alta",'Mapa de Riesgos'!$L$30="Menor"),CONCATENATE("R",'Mapa de Riesgos'!$A$30),"")</f>
        <v/>
      </c>
      <c r="Q16" s="311"/>
      <c r="R16" s="311" t="str">
        <f>IF(AND('Mapa de Riesgos'!$H$36="Alta",'Mapa de Riesgos'!$L$36="Menor"),CONCATENATE("R",'Mapa de Riesgos'!$A$36),"")</f>
        <v/>
      </c>
      <c r="S16" s="311"/>
      <c r="T16" s="311" t="str">
        <f>IF(AND('Mapa de Riesgos'!$H$42="Alta",'Mapa de Riesgos'!$L$42="Menor"),CONCATENATE("R",'Mapa de Riesgos'!$A$42),"")</f>
        <v/>
      </c>
      <c r="U16" s="312"/>
      <c r="V16" s="328" t="str">
        <f>IF(AND('Mapa de Riesgos'!$H$30="Alta",'Mapa de Riesgos'!$L$30="Moderado"),CONCATENATE("R",'Mapa de Riesgos'!$A$30),"")</f>
        <v/>
      </c>
      <c r="W16" s="329"/>
      <c r="X16" s="329" t="str">
        <f>IF(AND('Mapa de Riesgos'!$H$36="Alta",'Mapa de Riesgos'!$L$36="Moderado"),CONCATENATE("R",'Mapa de Riesgos'!$A$36),"")</f>
        <v/>
      </c>
      <c r="Y16" s="329"/>
      <c r="Z16" s="329" t="str">
        <f>IF(AND('Mapa de Riesgos'!$H$42="Alta",'Mapa de Riesgos'!$L$42="Moderado"),CONCATENATE("R",'Mapa de Riesgos'!$A$42),"")</f>
        <v/>
      </c>
      <c r="AA16" s="330"/>
      <c r="AB16" s="328" t="str">
        <f>IF(AND('Mapa de Riesgos'!$H$30="Alta",'Mapa de Riesgos'!$L$30="Mayor"),CONCATENATE("R",'Mapa de Riesgos'!$A$30),"")</f>
        <v/>
      </c>
      <c r="AC16" s="329"/>
      <c r="AD16" s="329" t="str">
        <f>IF(AND('Mapa de Riesgos'!$H$36="Alta",'Mapa de Riesgos'!$L$36="Mayor"),CONCATENATE("R",'Mapa de Riesgos'!$A$36),"")</f>
        <v/>
      </c>
      <c r="AE16" s="329"/>
      <c r="AF16" s="329" t="str">
        <f>IF(AND('Mapa de Riesgos'!$H$42="Alta",'Mapa de Riesgos'!$L$42="Mayor"),CONCATENATE("R",'Mapa de Riesgos'!$A$42),"")</f>
        <v/>
      </c>
      <c r="AG16" s="330"/>
      <c r="AH16" s="319" t="str">
        <f>IF(AND('Mapa de Riesgos'!$H$30="Alta",'Mapa de Riesgos'!$L$30="Catastrófico"),CONCATENATE("R",'Mapa de Riesgos'!$A$30),"")</f>
        <v/>
      </c>
      <c r="AI16" s="320"/>
      <c r="AJ16" s="320" t="str">
        <f>IF(AND('Mapa de Riesgos'!$H$36="Alta",'Mapa de Riesgos'!$L$36="Catastrófico"),CONCATENATE("R",'Mapa de Riesgos'!$A$36),"")</f>
        <v/>
      </c>
      <c r="AK16" s="320"/>
      <c r="AL16" s="320" t="str">
        <f>IF(AND('Mapa de Riesgos'!$H$42="Alta",'Mapa de Riesgos'!$L$42="Catastrófico"),CONCATENATE("R",'Mapa de Riesgos'!$A$42),"")</f>
        <v/>
      </c>
      <c r="AM16" s="321"/>
      <c r="AN16" s="55"/>
      <c r="AO16" s="362"/>
      <c r="AP16" s="363"/>
      <c r="AQ16" s="363"/>
      <c r="AR16" s="363"/>
      <c r="AS16" s="363"/>
      <c r="AT16" s="364"/>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c r="A17" s="55"/>
      <c r="B17" s="348"/>
      <c r="C17" s="348"/>
      <c r="D17" s="349"/>
      <c r="E17" s="341"/>
      <c r="F17" s="342"/>
      <c r="G17" s="342"/>
      <c r="H17" s="342"/>
      <c r="I17" s="342"/>
      <c r="J17" s="310"/>
      <c r="K17" s="311"/>
      <c r="L17" s="311"/>
      <c r="M17" s="311"/>
      <c r="N17" s="311"/>
      <c r="O17" s="312"/>
      <c r="P17" s="310"/>
      <c r="Q17" s="311"/>
      <c r="R17" s="311"/>
      <c r="S17" s="311"/>
      <c r="T17" s="311"/>
      <c r="U17" s="312"/>
      <c r="V17" s="328"/>
      <c r="W17" s="329"/>
      <c r="X17" s="329"/>
      <c r="Y17" s="329"/>
      <c r="Z17" s="329"/>
      <c r="AA17" s="330"/>
      <c r="AB17" s="328"/>
      <c r="AC17" s="329"/>
      <c r="AD17" s="329"/>
      <c r="AE17" s="329"/>
      <c r="AF17" s="329"/>
      <c r="AG17" s="330"/>
      <c r="AH17" s="319"/>
      <c r="AI17" s="320"/>
      <c r="AJ17" s="320"/>
      <c r="AK17" s="320"/>
      <c r="AL17" s="320"/>
      <c r="AM17" s="321"/>
      <c r="AN17" s="55"/>
      <c r="AO17" s="362"/>
      <c r="AP17" s="363"/>
      <c r="AQ17" s="363"/>
      <c r="AR17" s="363"/>
      <c r="AS17" s="363"/>
      <c r="AT17" s="364"/>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c r="A18" s="55"/>
      <c r="B18" s="348"/>
      <c r="C18" s="348"/>
      <c r="D18" s="349"/>
      <c r="E18" s="341"/>
      <c r="F18" s="342"/>
      <c r="G18" s="342"/>
      <c r="H18" s="342"/>
      <c r="I18" s="342"/>
      <c r="J18" s="310" t="str">
        <f>IF(AND('Mapa de Riesgos'!$H$48="Alta",'Mapa de Riesgos'!$L$48="Leve"),CONCATENATE("R",'Mapa de Riesgos'!$A$48),"")</f>
        <v/>
      </c>
      <c r="K18" s="311"/>
      <c r="L18" s="311" t="str">
        <f>IF(AND('Mapa de Riesgos'!$H$54="Alta",'Mapa de Riesgos'!$L$54="Leve"),CONCATENATE("R",'Mapa de Riesgos'!$A$54),"")</f>
        <v/>
      </c>
      <c r="M18" s="311"/>
      <c r="N18" s="311" t="str">
        <f>IF(AND('Mapa de Riesgos'!$H$60="Alta",'Mapa de Riesgos'!$L$60="Leve"),CONCATENATE("R",'Mapa de Riesgos'!$A$60),"")</f>
        <v/>
      </c>
      <c r="O18" s="312"/>
      <c r="P18" s="310" t="str">
        <f>IF(AND('Mapa de Riesgos'!$H$48="Alta",'Mapa de Riesgos'!$L$48="Menor"),CONCATENATE("R",'Mapa de Riesgos'!$A$48),"")</f>
        <v/>
      </c>
      <c r="Q18" s="311"/>
      <c r="R18" s="311" t="str">
        <f>IF(AND('Mapa de Riesgos'!$H$54="Alta",'Mapa de Riesgos'!$L$54="Menor"),CONCATENATE("R",'Mapa de Riesgos'!$A$54),"")</f>
        <v/>
      </c>
      <c r="S18" s="311"/>
      <c r="T18" s="311" t="str">
        <f>IF(AND('Mapa de Riesgos'!$H$60="Alta",'Mapa de Riesgos'!$L$60="Menor"),CONCATENATE("R",'Mapa de Riesgos'!$A$60),"")</f>
        <v/>
      </c>
      <c r="U18" s="312"/>
      <c r="V18" s="328" t="str">
        <f>IF(AND('Mapa de Riesgos'!$H$48="Alta",'Mapa de Riesgos'!$L$48="Moderado"),CONCATENATE("R",'Mapa de Riesgos'!$A$48),"")</f>
        <v/>
      </c>
      <c r="W18" s="329"/>
      <c r="X18" s="329" t="str">
        <f>IF(AND('Mapa de Riesgos'!$H$54="Alta",'Mapa de Riesgos'!$L$54="Moderado"),CONCATENATE("R",'Mapa de Riesgos'!$A$54),"")</f>
        <v/>
      </c>
      <c r="Y18" s="329"/>
      <c r="Z18" s="329" t="str">
        <f>IF(AND('Mapa de Riesgos'!$H$60="Alta",'Mapa de Riesgos'!$L$60="Moderado"),CONCATENATE("R",'Mapa de Riesgos'!$A$60),"")</f>
        <v/>
      </c>
      <c r="AA18" s="330"/>
      <c r="AB18" s="328" t="str">
        <f>IF(AND('Mapa de Riesgos'!$H$48="Alta",'Mapa de Riesgos'!$L$48="Mayor"),CONCATENATE("R",'Mapa de Riesgos'!$A$48),"")</f>
        <v/>
      </c>
      <c r="AC18" s="329"/>
      <c r="AD18" s="329" t="str">
        <f>IF(AND('Mapa de Riesgos'!$H$54="Alta",'Mapa de Riesgos'!$L$54="Mayor"),CONCATENATE("R",'Mapa de Riesgos'!$A$54),"")</f>
        <v/>
      </c>
      <c r="AE18" s="329"/>
      <c r="AF18" s="329" t="str">
        <f>IF(AND('Mapa de Riesgos'!$H$60="Alta",'Mapa de Riesgos'!$L$60="Mayor"),CONCATENATE("R",'Mapa de Riesgos'!$A$60),"")</f>
        <v/>
      </c>
      <c r="AG18" s="330"/>
      <c r="AH18" s="319" t="str">
        <f>IF(AND('Mapa de Riesgos'!$H$48="Alta",'Mapa de Riesgos'!$L$48="Catastrófico"),CONCATENATE("R",'Mapa de Riesgos'!$A$48),"")</f>
        <v/>
      </c>
      <c r="AI18" s="320"/>
      <c r="AJ18" s="320" t="str">
        <f>IF(AND('Mapa de Riesgos'!$H$54="Alta",'Mapa de Riesgos'!$L$54="Catastrófico"),CONCATENATE("R",'Mapa de Riesgos'!$A$54),"")</f>
        <v/>
      </c>
      <c r="AK18" s="320"/>
      <c r="AL18" s="320" t="str">
        <f>IF(AND('Mapa de Riesgos'!$H$60="Alta",'Mapa de Riesgos'!$L$60="Catastrófico"),CONCATENATE("R",'Mapa de Riesgos'!$A$60),"")</f>
        <v/>
      </c>
      <c r="AM18" s="321"/>
      <c r="AN18" s="55"/>
      <c r="AO18" s="362"/>
      <c r="AP18" s="363"/>
      <c r="AQ18" s="363"/>
      <c r="AR18" s="363"/>
      <c r="AS18" s="363"/>
      <c r="AT18" s="364"/>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c r="A19" s="55"/>
      <c r="B19" s="348"/>
      <c r="C19" s="348"/>
      <c r="D19" s="349"/>
      <c r="E19" s="341"/>
      <c r="F19" s="342"/>
      <c r="G19" s="342"/>
      <c r="H19" s="342"/>
      <c r="I19" s="342"/>
      <c r="J19" s="310"/>
      <c r="K19" s="311"/>
      <c r="L19" s="311"/>
      <c r="M19" s="311"/>
      <c r="N19" s="311"/>
      <c r="O19" s="312"/>
      <c r="P19" s="310"/>
      <c r="Q19" s="311"/>
      <c r="R19" s="311"/>
      <c r="S19" s="311"/>
      <c r="T19" s="311"/>
      <c r="U19" s="312"/>
      <c r="V19" s="328"/>
      <c r="W19" s="329"/>
      <c r="X19" s="329"/>
      <c r="Y19" s="329"/>
      <c r="Z19" s="329"/>
      <c r="AA19" s="330"/>
      <c r="AB19" s="328"/>
      <c r="AC19" s="329"/>
      <c r="AD19" s="329"/>
      <c r="AE19" s="329"/>
      <c r="AF19" s="329"/>
      <c r="AG19" s="330"/>
      <c r="AH19" s="319"/>
      <c r="AI19" s="320"/>
      <c r="AJ19" s="320"/>
      <c r="AK19" s="320"/>
      <c r="AL19" s="320"/>
      <c r="AM19" s="321"/>
      <c r="AN19" s="55"/>
      <c r="AO19" s="362"/>
      <c r="AP19" s="363"/>
      <c r="AQ19" s="363"/>
      <c r="AR19" s="363"/>
      <c r="AS19" s="363"/>
      <c r="AT19" s="364"/>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c r="A20" s="55"/>
      <c r="B20" s="348"/>
      <c r="C20" s="348"/>
      <c r="D20" s="349"/>
      <c r="E20" s="341"/>
      <c r="F20" s="342"/>
      <c r="G20" s="342"/>
      <c r="H20" s="342"/>
      <c r="I20" s="342"/>
      <c r="J20" s="310" t="str">
        <f>IF(AND('Mapa de Riesgos'!$H$66="Alta",'Mapa de Riesgos'!$L$66="Leve"),CONCATENATE("R",'Mapa de Riesgos'!$A$66),"")</f>
        <v/>
      </c>
      <c r="K20" s="311"/>
      <c r="L20" s="311" t="str">
        <f>IF(AND('Mapa de Riesgos'!$H$72="Alta",'Mapa de Riesgos'!$L$72="Leve"),CONCATENATE("R",'Mapa de Riesgos'!$A$72),"")</f>
        <v/>
      </c>
      <c r="M20" s="311"/>
      <c r="N20" s="311" t="str">
        <f>IF(AND('Mapa de Riesgos'!$H$78="Alta",'Mapa de Riesgos'!$L$78="Leve"),CONCATENATE("R",'Mapa de Riesgos'!$A$78),"")</f>
        <v/>
      </c>
      <c r="O20" s="312"/>
      <c r="P20" s="310" t="str">
        <f>IF(AND('Mapa de Riesgos'!$H$66="Alta",'Mapa de Riesgos'!$L$66="Menor"),CONCATENATE("R",'Mapa de Riesgos'!$A$66),"")</f>
        <v/>
      </c>
      <c r="Q20" s="311"/>
      <c r="R20" s="311" t="str">
        <f>IF(AND('Mapa de Riesgos'!$H$72="Alta",'Mapa de Riesgos'!$L$72="Menor"),CONCATENATE("R",'Mapa de Riesgos'!$A$72),"")</f>
        <v/>
      </c>
      <c r="S20" s="311"/>
      <c r="T20" s="311" t="str">
        <f>IF(AND('Mapa de Riesgos'!$H$78="Alta",'Mapa de Riesgos'!$L$78="Menor"),CONCATENATE("R",'Mapa de Riesgos'!$A$78),"")</f>
        <v/>
      </c>
      <c r="U20" s="312"/>
      <c r="V20" s="328" t="str">
        <f>IF(AND('Mapa de Riesgos'!$H$66="Alta",'Mapa de Riesgos'!$L$66="Moderado"),CONCATENATE("R",'Mapa de Riesgos'!$A$66),"")</f>
        <v/>
      </c>
      <c r="W20" s="329"/>
      <c r="X20" s="329" t="str">
        <f>IF(AND('Mapa de Riesgos'!$H$72="Alta",'Mapa de Riesgos'!$L$72="Moderado"),CONCATENATE("R",'Mapa de Riesgos'!$A$72),"")</f>
        <v/>
      </c>
      <c r="Y20" s="329"/>
      <c r="Z20" s="329" t="str">
        <f>IF(AND('Mapa de Riesgos'!$H$78="Alta",'Mapa de Riesgos'!$L$78="Moderado"),CONCATENATE("R",'Mapa de Riesgos'!$A$78),"")</f>
        <v/>
      </c>
      <c r="AA20" s="330"/>
      <c r="AB20" s="328" t="str">
        <f>IF(AND('Mapa de Riesgos'!$H$66="Alta",'Mapa de Riesgos'!$L$66="Mayor"),CONCATENATE("R",'Mapa de Riesgos'!$A$66),"")</f>
        <v/>
      </c>
      <c r="AC20" s="329"/>
      <c r="AD20" s="329" t="str">
        <f>IF(AND('Mapa de Riesgos'!$H$72="Alta",'Mapa de Riesgos'!$L$72="Mayor"),CONCATENATE("R",'Mapa de Riesgos'!$A$72),"")</f>
        <v/>
      </c>
      <c r="AE20" s="329"/>
      <c r="AF20" s="329" t="str">
        <f>IF(AND('Mapa de Riesgos'!$H$78="Alta",'Mapa de Riesgos'!$L$78="Mayor"),CONCATENATE("R",'Mapa de Riesgos'!$A$78),"")</f>
        <v/>
      </c>
      <c r="AG20" s="330"/>
      <c r="AH20" s="319" t="str">
        <f>IF(AND('Mapa de Riesgos'!$H$66="Alta",'Mapa de Riesgos'!$L$66="Catastrófico"),CONCATENATE("R",'Mapa de Riesgos'!$A$66),"")</f>
        <v/>
      </c>
      <c r="AI20" s="320"/>
      <c r="AJ20" s="320" t="str">
        <f>IF(AND('Mapa de Riesgos'!$H$72="Alta",'Mapa de Riesgos'!$L$72="Catastrófico"),CONCATENATE("R",'Mapa de Riesgos'!$A$72),"")</f>
        <v/>
      </c>
      <c r="AK20" s="320"/>
      <c r="AL20" s="320" t="str">
        <f>IF(AND('Mapa de Riesgos'!$H$78="Alta",'Mapa de Riesgos'!$L$78="Catastrófico"),CONCATENATE("R",'Mapa de Riesgos'!$A$78),"")</f>
        <v/>
      </c>
      <c r="AM20" s="321"/>
      <c r="AN20" s="55"/>
      <c r="AO20" s="362"/>
      <c r="AP20" s="363"/>
      <c r="AQ20" s="363"/>
      <c r="AR20" s="363"/>
      <c r="AS20" s="363"/>
      <c r="AT20" s="364"/>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c r="A21" s="55"/>
      <c r="B21" s="348"/>
      <c r="C21" s="348"/>
      <c r="D21" s="349"/>
      <c r="E21" s="344"/>
      <c r="F21" s="345"/>
      <c r="G21" s="345"/>
      <c r="H21" s="345"/>
      <c r="I21" s="345"/>
      <c r="J21" s="313"/>
      <c r="K21" s="314"/>
      <c r="L21" s="314"/>
      <c r="M21" s="314"/>
      <c r="N21" s="314"/>
      <c r="O21" s="315"/>
      <c r="P21" s="313"/>
      <c r="Q21" s="314"/>
      <c r="R21" s="314"/>
      <c r="S21" s="314"/>
      <c r="T21" s="314"/>
      <c r="U21" s="315"/>
      <c r="V21" s="331"/>
      <c r="W21" s="332"/>
      <c r="X21" s="332"/>
      <c r="Y21" s="332"/>
      <c r="Z21" s="332"/>
      <c r="AA21" s="333"/>
      <c r="AB21" s="331"/>
      <c r="AC21" s="332"/>
      <c r="AD21" s="332"/>
      <c r="AE21" s="332"/>
      <c r="AF21" s="332"/>
      <c r="AG21" s="333"/>
      <c r="AH21" s="322"/>
      <c r="AI21" s="323"/>
      <c r="AJ21" s="323"/>
      <c r="AK21" s="323"/>
      <c r="AL21" s="323"/>
      <c r="AM21" s="324"/>
      <c r="AN21" s="55"/>
      <c r="AO21" s="365"/>
      <c r="AP21" s="366"/>
      <c r="AQ21" s="366"/>
      <c r="AR21" s="366"/>
      <c r="AS21" s="366"/>
      <c r="AT21" s="367"/>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c r="A22" s="55"/>
      <c r="B22" s="348"/>
      <c r="C22" s="348"/>
      <c r="D22" s="349"/>
      <c r="E22" s="338" t="s">
        <v>161</v>
      </c>
      <c r="F22" s="339"/>
      <c r="G22" s="339"/>
      <c r="H22" s="339"/>
      <c r="I22" s="340"/>
      <c r="J22" s="316" t="str">
        <f>IF(AND('Mapa de Riesgos'!$H$12="Media",'Mapa de Riesgos'!$L$12="Leve"),CONCATENATE("R",'Mapa de Riesgos'!$A$12),"")</f>
        <v/>
      </c>
      <c r="K22" s="317"/>
      <c r="L22" s="317" t="str">
        <f>IF(AND('Mapa de Riesgos'!$H$18="Media",'Mapa de Riesgos'!$L$18="Leve"),CONCATENATE("R",'Mapa de Riesgos'!$A$18),"")</f>
        <v/>
      </c>
      <c r="M22" s="317"/>
      <c r="N22" s="317" t="str">
        <f>IF(AND('Mapa de Riesgos'!$H$24="Media",'Mapa de Riesgos'!$L$24="Leve"),CONCATENATE("R",'Mapa de Riesgos'!$A$24),"")</f>
        <v/>
      </c>
      <c r="O22" s="318"/>
      <c r="P22" s="316" t="str">
        <f>IF(AND('Mapa de Riesgos'!$H$12="Media",'Mapa de Riesgos'!$L$12="Menor"),CONCATENATE("R",'Mapa de Riesgos'!$A$12),"")</f>
        <v/>
      </c>
      <c r="Q22" s="317"/>
      <c r="R22" s="317" t="str">
        <f>IF(AND('Mapa de Riesgos'!$H$18="Media",'Mapa de Riesgos'!$L$18="Menor"),CONCATENATE("R",'Mapa de Riesgos'!$A$18),"")</f>
        <v/>
      </c>
      <c r="S22" s="317"/>
      <c r="T22" s="317" t="str">
        <f>IF(AND('Mapa de Riesgos'!$H$24="Media",'Mapa de Riesgos'!$L$24="Menor"),CONCATENATE("R",'Mapa de Riesgos'!$A$24),"")</f>
        <v/>
      </c>
      <c r="U22" s="318"/>
      <c r="V22" s="316" t="str">
        <f>IF(AND('Mapa de Riesgos'!$H$12="Media",'Mapa de Riesgos'!$L$12="Moderado"),CONCATENATE("R",'Mapa de Riesgos'!$A$12),"")</f>
        <v/>
      </c>
      <c r="W22" s="317"/>
      <c r="X22" s="317" t="str">
        <f>IF(AND('Mapa de Riesgos'!$H$18="Media",'Mapa de Riesgos'!$L$18="Moderado"),CONCATENATE("R",'Mapa de Riesgos'!$A$18),"")</f>
        <v>R2</v>
      </c>
      <c r="Y22" s="317"/>
      <c r="Z22" s="317" t="str">
        <f>IF(AND('Mapa de Riesgos'!$H$24="Media",'Mapa de Riesgos'!$L$24="Moderado"),CONCATENATE("R",'Mapa de Riesgos'!$A$24),"")</f>
        <v>R3</v>
      </c>
      <c r="AA22" s="318"/>
      <c r="AB22" s="334" t="str">
        <f>IF(AND('Mapa de Riesgos'!$H$12="Media",'Mapa de Riesgos'!$L$12="Mayor"),CONCATENATE("R",'Mapa de Riesgos'!$A$12),"")</f>
        <v>R1</v>
      </c>
      <c r="AC22" s="335"/>
      <c r="AD22" s="335" t="str">
        <f>IF(AND('Mapa de Riesgos'!$H$18="Media",'Mapa de Riesgos'!$L$18="Mayor"),CONCATENATE("R",'Mapa de Riesgos'!$A$18),"")</f>
        <v/>
      </c>
      <c r="AE22" s="335"/>
      <c r="AF22" s="335" t="str">
        <f>IF(AND('Mapa de Riesgos'!$H$24="Media",'Mapa de Riesgos'!$L$24="Mayor"),CONCATENATE("R",'Mapa de Riesgos'!$A$24),"")</f>
        <v/>
      </c>
      <c r="AG22" s="336"/>
      <c r="AH22" s="325" t="str">
        <f>IF(AND('Mapa de Riesgos'!$H$12="Media",'Mapa de Riesgos'!$L$12="Catastrófico"),CONCATENATE("R",'Mapa de Riesgos'!$A$12),"")</f>
        <v/>
      </c>
      <c r="AI22" s="326"/>
      <c r="AJ22" s="326" t="str">
        <f>IF(AND('Mapa de Riesgos'!$H$18="Media",'Mapa de Riesgos'!$L$18="Catastrófico"),CONCATENATE("R",'Mapa de Riesgos'!$A$18),"")</f>
        <v/>
      </c>
      <c r="AK22" s="326"/>
      <c r="AL22" s="326" t="str">
        <f>IF(AND('Mapa de Riesgos'!$H$24="Media",'Mapa de Riesgos'!$L$24="Catastrófico"),CONCATENATE("R",'Mapa de Riesgos'!$A$24),"")</f>
        <v/>
      </c>
      <c r="AM22" s="327"/>
      <c r="AN22" s="55"/>
      <c r="AO22" s="368" t="s">
        <v>162</v>
      </c>
      <c r="AP22" s="369"/>
      <c r="AQ22" s="369"/>
      <c r="AR22" s="369"/>
      <c r="AS22" s="369"/>
      <c r="AT22" s="370"/>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c r="A23" s="55"/>
      <c r="B23" s="348"/>
      <c r="C23" s="348"/>
      <c r="D23" s="349"/>
      <c r="E23" s="341"/>
      <c r="F23" s="342"/>
      <c r="G23" s="342"/>
      <c r="H23" s="342"/>
      <c r="I23" s="343"/>
      <c r="J23" s="310"/>
      <c r="K23" s="311"/>
      <c r="L23" s="311"/>
      <c r="M23" s="311"/>
      <c r="N23" s="311"/>
      <c r="O23" s="312"/>
      <c r="P23" s="310"/>
      <c r="Q23" s="311"/>
      <c r="R23" s="311"/>
      <c r="S23" s="311"/>
      <c r="T23" s="311"/>
      <c r="U23" s="312"/>
      <c r="V23" s="310"/>
      <c r="W23" s="311"/>
      <c r="X23" s="311"/>
      <c r="Y23" s="311"/>
      <c r="Z23" s="311"/>
      <c r="AA23" s="312"/>
      <c r="AB23" s="328"/>
      <c r="AC23" s="329"/>
      <c r="AD23" s="329"/>
      <c r="AE23" s="329"/>
      <c r="AF23" s="329"/>
      <c r="AG23" s="330"/>
      <c r="AH23" s="319"/>
      <c r="AI23" s="320"/>
      <c r="AJ23" s="320"/>
      <c r="AK23" s="320"/>
      <c r="AL23" s="320"/>
      <c r="AM23" s="321"/>
      <c r="AN23" s="55"/>
      <c r="AO23" s="371"/>
      <c r="AP23" s="372"/>
      <c r="AQ23" s="372"/>
      <c r="AR23" s="372"/>
      <c r="AS23" s="372"/>
      <c r="AT23" s="373"/>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c r="A24" s="55"/>
      <c r="B24" s="348"/>
      <c r="C24" s="348"/>
      <c r="D24" s="349"/>
      <c r="E24" s="341"/>
      <c r="F24" s="342"/>
      <c r="G24" s="342"/>
      <c r="H24" s="342"/>
      <c r="I24" s="343"/>
      <c r="J24" s="310" t="str">
        <f>IF(AND('Mapa de Riesgos'!$H$30="Media",'Mapa de Riesgos'!$L$30="Leve"),CONCATENATE("R",'Mapa de Riesgos'!$A$30),"")</f>
        <v/>
      </c>
      <c r="K24" s="311"/>
      <c r="L24" s="311" t="str">
        <f>IF(AND('Mapa de Riesgos'!$H$36="Media",'Mapa de Riesgos'!$L$36="Leve"),CONCATENATE("R",'Mapa de Riesgos'!$A$36),"")</f>
        <v/>
      </c>
      <c r="M24" s="311"/>
      <c r="N24" s="311" t="str">
        <f>IF(AND('Mapa de Riesgos'!$H$42="Media",'Mapa de Riesgos'!$L$42="Leve"),CONCATENATE("R",'Mapa de Riesgos'!$A$42),"")</f>
        <v/>
      </c>
      <c r="O24" s="312"/>
      <c r="P24" s="310" t="str">
        <f>IF(AND('Mapa de Riesgos'!$H$30="Media",'Mapa de Riesgos'!$L$30="Menor"),CONCATENATE("R",'Mapa de Riesgos'!$A$30),"")</f>
        <v/>
      </c>
      <c r="Q24" s="311"/>
      <c r="R24" s="311" t="str">
        <f>IF(AND('Mapa de Riesgos'!$H$36="Media",'Mapa de Riesgos'!$L$36="Menor"),CONCATENATE("R",'Mapa de Riesgos'!$A$36),"")</f>
        <v/>
      </c>
      <c r="S24" s="311"/>
      <c r="T24" s="311" t="str">
        <f>IF(AND('Mapa de Riesgos'!$H$42="Media",'Mapa de Riesgos'!$L$42="Menor"),CONCATENATE("R",'Mapa de Riesgos'!$A$42),"")</f>
        <v/>
      </c>
      <c r="U24" s="312"/>
      <c r="V24" s="310" t="str">
        <f>IF(AND('Mapa de Riesgos'!$H$30="Media",'Mapa de Riesgos'!$L$30="Moderado"),CONCATENATE("R",'Mapa de Riesgos'!$A$30),"")</f>
        <v/>
      </c>
      <c r="W24" s="311"/>
      <c r="X24" s="311" t="str">
        <f>IF(AND('Mapa de Riesgos'!$H$36="Media",'Mapa de Riesgos'!$L$36="Moderado"),CONCATENATE("R",'Mapa de Riesgos'!$A$36),"")</f>
        <v/>
      </c>
      <c r="Y24" s="311"/>
      <c r="Z24" s="311" t="str">
        <f>IF(AND('Mapa de Riesgos'!$H$42="Media",'Mapa de Riesgos'!$L$42="Moderado"),CONCATENATE("R",'Mapa de Riesgos'!$A$42),"")</f>
        <v/>
      </c>
      <c r="AA24" s="312"/>
      <c r="AB24" s="328" t="str">
        <f>IF(AND('Mapa de Riesgos'!$H$30="Media",'Mapa de Riesgos'!$L$30="Mayor"),CONCATENATE("R",'Mapa de Riesgos'!$A$30),"")</f>
        <v/>
      </c>
      <c r="AC24" s="329"/>
      <c r="AD24" s="329" t="str">
        <f>IF(AND('Mapa de Riesgos'!$H$36="Media",'Mapa de Riesgos'!$L$36="Mayor"),CONCATENATE("R",'Mapa de Riesgos'!$A$36),"")</f>
        <v/>
      </c>
      <c r="AE24" s="329"/>
      <c r="AF24" s="329" t="str">
        <f>IF(AND('Mapa de Riesgos'!$H$42="Media",'Mapa de Riesgos'!$L$42="Mayor"),CONCATENATE("R",'Mapa de Riesgos'!$A$42),"")</f>
        <v/>
      </c>
      <c r="AG24" s="330"/>
      <c r="AH24" s="319" t="str">
        <f>IF(AND('Mapa de Riesgos'!$H$30="Media",'Mapa de Riesgos'!$L$30="Catastrófico"),CONCATENATE("R",'Mapa de Riesgos'!$A$30),"")</f>
        <v>R4</v>
      </c>
      <c r="AI24" s="320"/>
      <c r="AJ24" s="320" t="str">
        <f>IF(AND('Mapa de Riesgos'!$H$36="Media",'Mapa de Riesgos'!$L$36="Catastrófico"),CONCATENATE("R",'Mapa de Riesgos'!$A$36),"")</f>
        <v/>
      </c>
      <c r="AK24" s="320"/>
      <c r="AL24" s="320" t="str">
        <f>IF(AND('Mapa de Riesgos'!$H$42="Media",'Mapa de Riesgos'!$L$42="Catastrófico"),CONCATENATE("R",'Mapa de Riesgos'!$A$42),"")</f>
        <v/>
      </c>
      <c r="AM24" s="321"/>
      <c r="AN24" s="55"/>
      <c r="AO24" s="371"/>
      <c r="AP24" s="372"/>
      <c r="AQ24" s="372"/>
      <c r="AR24" s="372"/>
      <c r="AS24" s="372"/>
      <c r="AT24" s="373"/>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c r="A25" s="55"/>
      <c r="B25" s="348"/>
      <c r="C25" s="348"/>
      <c r="D25" s="349"/>
      <c r="E25" s="341"/>
      <c r="F25" s="342"/>
      <c r="G25" s="342"/>
      <c r="H25" s="342"/>
      <c r="I25" s="343"/>
      <c r="J25" s="310"/>
      <c r="K25" s="311"/>
      <c r="L25" s="311"/>
      <c r="M25" s="311"/>
      <c r="N25" s="311"/>
      <c r="O25" s="312"/>
      <c r="P25" s="310"/>
      <c r="Q25" s="311"/>
      <c r="R25" s="311"/>
      <c r="S25" s="311"/>
      <c r="T25" s="311"/>
      <c r="U25" s="312"/>
      <c r="V25" s="310"/>
      <c r="W25" s="311"/>
      <c r="X25" s="311"/>
      <c r="Y25" s="311"/>
      <c r="Z25" s="311"/>
      <c r="AA25" s="312"/>
      <c r="AB25" s="328"/>
      <c r="AC25" s="329"/>
      <c r="AD25" s="329"/>
      <c r="AE25" s="329"/>
      <c r="AF25" s="329"/>
      <c r="AG25" s="330"/>
      <c r="AH25" s="319"/>
      <c r="AI25" s="320"/>
      <c r="AJ25" s="320"/>
      <c r="AK25" s="320"/>
      <c r="AL25" s="320"/>
      <c r="AM25" s="321"/>
      <c r="AN25" s="55"/>
      <c r="AO25" s="371"/>
      <c r="AP25" s="372"/>
      <c r="AQ25" s="372"/>
      <c r="AR25" s="372"/>
      <c r="AS25" s="372"/>
      <c r="AT25" s="373"/>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c r="A26" s="55"/>
      <c r="B26" s="348"/>
      <c r="C26" s="348"/>
      <c r="D26" s="349"/>
      <c r="E26" s="341"/>
      <c r="F26" s="342"/>
      <c r="G26" s="342"/>
      <c r="H26" s="342"/>
      <c r="I26" s="343"/>
      <c r="J26" s="310" t="str">
        <f>IF(AND('Mapa de Riesgos'!$H$48="Media",'Mapa de Riesgos'!$L$48="Leve"),CONCATENATE("R",'Mapa de Riesgos'!$A$48),"")</f>
        <v/>
      </c>
      <c r="K26" s="311"/>
      <c r="L26" s="311" t="str">
        <f>IF(AND('Mapa de Riesgos'!$H$54="Media",'Mapa de Riesgos'!$L$54="Leve"),CONCATENATE("R",'Mapa de Riesgos'!$A$54),"")</f>
        <v/>
      </c>
      <c r="M26" s="311"/>
      <c r="N26" s="311" t="str">
        <f>IF(AND('Mapa de Riesgos'!$H$60="Media",'Mapa de Riesgos'!$L$60="Leve"),CONCATENATE("R",'Mapa de Riesgos'!$A$60),"")</f>
        <v/>
      </c>
      <c r="O26" s="312"/>
      <c r="P26" s="310" t="str">
        <f>IF(AND('Mapa de Riesgos'!$H$48="Media",'Mapa de Riesgos'!$L$48="Menor"),CONCATENATE("R",'Mapa de Riesgos'!$A$48),"")</f>
        <v/>
      </c>
      <c r="Q26" s="311"/>
      <c r="R26" s="311" t="str">
        <f>IF(AND('Mapa de Riesgos'!$H$54="Media",'Mapa de Riesgos'!$L$54="Menor"),CONCATENATE("R",'Mapa de Riesgos'!$A$54),"")</f>
        <v/>
      </c>
      <c r="S26" s="311"/>
      <c r="T26" s="311" t="str">
        <f>IF(AND('Mapa de Riesgos'!$H$60="Media",'Mapa de Riesgos'!$L$60="Menor"),CONCATENATE("R",'Mapa de Riesgos'!$A$60),"")</f>
        <v/>
      </c>
      <c r="U26" s="312"/>
      <c r="V26" s="310" t="str">
        <f>IF(AND('Mapa de Riesgos'!$H$48="Media",'Mapa de Riesgos'!$L$48="Moderado"),CONCATENATE("R",'Mapa de Riesgos'!$A$48),"")</f>
        <v/>
      </c>
      <c r="W26" s="311"/>
      <c r="X26" s="311" t="str">
        <f>IF(AND('Mapa de Riesgos'!$H$54="Media",'Mapa de Riesgos'!$L$54="Moderado"),CONCATENATE("R",'Mapa de Riesgos'!$A$54),"")</f>
        <v/>
      </c>
      <c r="Y26" s="311"/>
      <c r="Z26" s="311" t="str">
        <f>IF(AND('Mapa de Riesgos'!$H$60="Media",'Mapa de Riesgos'!$L$60="Moderado"),CONCATENATE("R",'Mapa de Riesgos'!$A$60),"")</f>
        <v/>
      </c>
      <c r="AA26" s="312"/>
      <c r="AB26" s="328" t="str">
        <f>IF(AND('Mapa de Riesgos'!$H$48="Media",'Mapa de Riesgos'!$L$48="Mayor"),CONCATENATE("R",'Mapa de Riesgos'!$A$48),"")</f>
        <v/>
      </c>
      <c r="AC26" s="329"/>
      <c r="AD26" s="329" t="str">
        <f>IF(AND('Mapa de Riesgos'!$H$54="Media",'Mapa de Riesgos'!$L$54="Mayor"),CONCATENATE("R",'Mapa de Riesgos'!$A$54),"")</f>
        <v/>
      </c>
      <c r="AE26" s="329"/>
      <c r="AF26" s="329" t="str">
        <f>IF(AND('Mapa de Riesgos'!$H$60="Media",'Mapa de Riesgos'!$L$60="Mayor"),CONCATENATE("R",'Mapa de Riesgos'!$A$60),"")</f>
        <v/>
      </c>
      <c r="AG26" s="330"/>
      <c r="AH26" s="319" t="str">
        <f>IF(AND('Mapa de Riesgos'!$H$48="Media",'Mapa de Riesgos'!$L$48="Catastrófico"),CONCATENATE("R",'Mapa de Riesgos'!$A$48),"")</f>
        <v/>
      </c>
      <c r="AI26" s="320"/>
      <c r="AJ26" s="320" t="str">
        <f>IF(AND('Mapa de Riesgos'!$H$54="Media",'Mapa de Riesgos'!$L$54="Catastrófico"),CONCATENATE("R",'Mapa de Riesgos'!$A$54),"")</f>
        <v/>
      </c>
      <c r="AK26" s="320"/>
      <c r="AL26" s="320" t="str">
        <f>IF(AND('Mapa de Riesgos'!$H$60="Media",'Mapa de Riesgos'!$L$60="Catastrófico"),CONCATENATE("R",'Mapa de Riesgos'!$A$60),"")</f>
        <v/>
      </c>
      <c r="AM26" s="321"/>
      <c r="AN26" s="55"/>
      <c r="AO26" s="371"/>
      <c r="AP26" s="372"/>
      <c r="AQ26" s="372"/>
      <c r="AR26" s="372"/>
      <c r="AS26" s="372"/>
      <c r="AT26" s="373"/>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c r="A27" s="55"/>
      <c r="B27" s="348"/>
      <c r="C27" s="348"/>
      <c r="D27" s="349"/>
      <c r="E27" s="341"/>
      <c r="F27" s="342"/>
      <c r="G27" s="342"/>
      <c r="H27" s="342"/>
      <c r="I27" s="343"/>
      <c r="J27" s="310"/>
      <c r="K27" s="311"/>
      <c r="L27" s="311"/>
      <c r="M27" s="311"/>
      <c r="N27" s="311"/>
      <c r="O27" s="312"/>
      <c r="P27" s="310"/>
      <c r="Q27" s="311"/>
      <c r="R27" s="311"/>
      <c r="S27" s="311"/>
      <c r="T27" s="311"/>
      <c r="U27" s="312"/>
      <c r="V27" s="310"/>
      <c r="W27" s="311"/>
      <c r="X27" s="311"/>
      <c r="Y27" s="311"/>
      <c r="Z27" s="311"/>
      <c r="AA27" s="312"/>
      <c r="AB27" s="328"/>
      <c r="AC27" s="329"/>
      <c r="AD27" s="329"/>
      <c r="AE27" s="329"/>
      <c r="AF27" s="329"/>
      <c r="AG27" s="330"/>
      <c r="AH27" s="319"/>
      <c r="AI27" s="320"/>
      <c r="AJ27" s="320"/>
      <c r="AK27" s="320"/>
      <c r="AL27" s="320"/>
      <c r="AM27" s="321"/>
      <c r="AN27" s="55"/>
      <c r="AO27" s="371"/>
      <c r="AP27" s="372"/>
      <c r="AQ27" s="372"/>
      <c r="AR27" s="372"/>
      <c r="AS27" s="372"/>
      <c r="AT27" s="373"/>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c r="A28" s="55"/>
      <c r="B28" s="348"/>
      <c r="C28" s="348"/>
      <c r="D28" s="349"/>
      <c r="E28" s="341"/>
      <c r="F28" s="342"/>
      <c r="G28" s="342"/>
      <c r="H28" s="342"/>
      <c r="I28" s="343"/>
      <c r="J28" s="310" t="str">
        <f>IF(AND('Mapa de Riesgos'!$H$66="Media",'Mapa de Riesgos'!$L$66="Leve"),CONCATENATE("R",'Mapa de Riesgos'!$A$66),"")</f>
        <v/>
      </c>
      <c r="K28" s="311"/>
      <c r="L28" s="311" t="str">
        <f>IF(AND('Mapa de Riesgos'!$H$72="Media",'Mapa de Riesgos'!$L$72="Leve"),CONCATENATE("R",'Mapa de Riesgos'!$A$72),"")</f>
        <v/>
      </c>
      <c r="M28" s="311"/>
      <c r="N28" s="311" t="str">
        <f>IF(AND('Mapa de Riesgos'!$H$78="Media",'Mapa de Riesgos'!$L$78="Leve"),CONCATENATE("R",'Mapa de Riesgos'!$A$78),"")</f>
        <v/>
      </c>
      <c r="O28" s="312"/>
      <c r="P28" s="310" t="str">
        <f>IF(AND('Mapa de Riesgos'!$H$66="Media",'Mapa de Riesgos'!$L$66="Menor"),CONCATENATE("R",'Mapa de Riesgos'!$A$66),"")</f>
        <v/>
      </c>
      <c r="Q28" s="311"/>
      <c r="R28" s="311" t="str">
        <f>IF(AND('Mapa de Riesgos'!$H$72="Media",'Mapa de Riesgos'!$L$72="Menor"),CONCATENATE("R",'Mapa de Riesgos'!$A$72),"")</f>
        <v/>
      </c>
      <c r="S28" s="311"/>
      <c r="T28" s="311" t="str">
        <f>IF(AND('Mapa de Riesgos'!$H$78="Media",'Mapa de Riesgos'!$L$78="Menor"),CONCATENATE("R",'Mapa de Riesgos'!$A$78),"")</f>
        <v/>
      </c>
      <c r="U28" s="312"/>
      <c r="V28" s="310" t="str">
        <f>IF(AND('Mapa de Riesgos'!$H$66="Media",'Mapa de Riesgos'!$L$66="Moderado"),CONCATENATE("R",'Mapa de Riesgos'!$A$66),"")</f>
        <v/>
      </c>
      <c r="W28" s="311"/>
      <c r="X28" s="311" t="str">
        <f>IF(AND('Mapa de Riesgos'!$H$72="Media",'Mapa de Riesgos'!$L$72="Moderado"),CONCATENATE("R",'Mapa de Riesgos'!$A$72),"")</f>
        <v/>
      </c>
      <c r="Y28" s="311"/>
      <c r="Z28" s="311" t="str">
        <f>IF(AND('Mapa de Riesgos'!$H$78="Media",'Mapa de Riesgos'!$L$78="Moderado"),CONCATENATE("R",'Mapa de Riesgos'!$A$78),"")</f>
        <v/>
      </c>
      <c r="AA28" s="312"/>
      <c r="AB28" s="328" t="str">
        <f>IF(AND('Mapa de Riesgos'!$H$66="Media",'Mapa de Riesgos'!$L$66="Mayor"),CONCATENATE("R",'Mapa de Riesgos'!$A$66),"")</f>
        <v/>
      </c>
      <c r="AC28" s="329"/>
      <c r="AD28" s="329" t="str">
        <f>IF(AND('Mapa de Riesgos'!$H$72="Media",'Mapa de Riesgos'!$L$72="Mayor"),CONCATENATE("R",'Mapa de Riesgos'!$A$72),"")</f>
        <v/>
      </c>
      <c r="AE28" s="329"/>
      <c r="AF28" s="329" t="str">
        <f>IF(AND('Mapa de Riesgos'!$H$78="Media",'Mapa de Riesgos'!$L$78="Mayor"),CONCATENATE("R",'Mapa de Riesgos'!$A$78),"")</f>
        <v/>
      </c>
      <c r="AG28" s="330"/>
      <c r="AH28" s="319" t="str">
        <f>IF(AND('Mapa de Riesgos'!$H$66="Media",'Mapa de Riesgos'!$L$66="Catastrófico"),CONCATENATE("R",'Mapa de Riesgos'!$A$66),"")</f>
        <v/>
      </c>
      <c r="AI28" s="320"/>
      <c r="AJ28" s="320" t="str">
        <f>IF(AND('Mapa de Riesgos'!$H$72="Media",'Mapa de Riesgos'!$L$72="Catastrófico"),CONCATENATE("R",'Mapa de Riesgos'!$A$72),"")</f>
        <v/>
      </c>
      <c r="AK28" s="320"/>
      <c r="AL28" s="320" t="str">
        <f>IF(AND('Mapa de Riesgos'!$H$78="Media",'Mapa de Riesgos'!$L$78="Catastrófico"),CONCATENATE("R",'Mapa de Riesgos'!$A$78),"")</f>
        <v/>
      </c>
      <c r="AM28" s="321"/>
      <c r="AN28" s="55"/>
      <c r="AO28" s="371"/>
      <c r="AP28" s="372"/>
      <c r="AQ28" s="372"/>
      <c r="AR28" s="372"/>
      <c r="AS28" s="372"/>
      <c r="AT28" s="373"/>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c r="A29" s="55"/>
      <c r="B29" s="348"/>
      <c r="C29" s="348"/>
      <c r="D29" s="349"/>
      <c r="E29" s="344"/>
      <c r="F29" s="345"/>
      <c r="G29" s="345"/>
      <c r="H29" s="345"/>
      <c r="I29" s="346"/>
      <c r="J29" s="310"/>
      <c r="K29" s="311"/>
      <c r="L29" s="311"/>
      <c r="M29" s="311"/>
      <c r="N29" s="311"/>
      <c r="O29" s="312"/>
      <c r="P29" s="313"/>
      <c r="Q29" s="314"/>
      <c r="R29" s="314"/>
      <c r="S29" s="314"/>
      <c r="T29" s="314"/>
      <c r="U29" s="315"/>
      <c r="V29" s="313"/>
      <c r="W29" s="314"/>
      <c r="X29" s="314"/>
      <c r="Y29" s="314"/>
      <c r="Z29" s="314"/>
      <c r="AA29" s="315"/>
      <c r="AB29" s="331"/>
      <c r="AC29" s="332"/>
      <c r="AD29" s="332"/>
      <c r="AE29" s="332"/>
      <c r="AF29" s="332"/>
      <c r="AG29" s="333"/>
      <c r="AH29" s="322"/>
      <c r="AI29" s="323"/>
      <c r="AJ29" s="323"/>
      <c r="AK29" s="323"/>
      <c r="AL29" s="323"/>
      <c r="AM29" s="324"/>
      <c r="AN29" s="55"/>
      <c r="AO29" s="374"/>
      <c r="AP29" s="375"/>
      <c r="AQ29" s="375"/>
      <c r="AR29" s="375"/>
      <c r="AS29" s="375"/>
      <c r="AT29" s="376"/>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c r="A30" s="55"/>
      <c r="B30" s="348"/>
      <c r="C30" s="348"/>
      <c r="D30" s="349"/>
      <c r="E30" s="338" t="s">
        <v>163</v>
      </c>
      <c r="F30" s="339"/>
      <c r="G30" s="339"/>
      <c r="H30" s="339"/>
      <c r="I30" s="339"/>
      <c r="J30" s="307" t="str">
        <f>IF(AND('Mapa de Riesgos'!$H$12="Baja",'Mapa de Riesgos'!$L$12="Leve"),CONCATENATE("R",'Mapa de Riesgos'!$A$12),"")</f>
        <v/>
      </c>
      <c r="K30" s="308"/>
      <c r="L30" s="308" t="str">
        <f>IF(AND('Mapa de Riesgos'!$H$18="Baja",'Mapa de Riesgos'!$L$18="Leve"),CONCATENATE("R",'Mapa de Riesgos'!$A$18),"")</f>
        <v/>
      </c>
      <c r="M30" s="308"/>
      <c r="N30" s="308" t="str">
        <f>IF(AND('Mapa de Riesgos'!$H$24="Baja",'Mapa de Riesgos'!$L$24="Leve"),CONCATENATE("R",'Mapa de Riesgos'!$A$24),"")</f>
        <v/>
      </c>
      <c r="O30" s="309"/>
      <c r="P30" s="317" t="str">
        <f>IF(AND('Mapa de Riesgos'!$H$12="Baja",'Mapa de Riesgos'!$L$12="Menor"),CONCATENATE("R",'Mapa de Riesgos'!$A$12),"")</f>
        <v/>
      </c>
      <c r="Q30" s="317"/>
      <c r="R30" s="317" t="str">
        <f>IF(AND('Mapa de Riesgos'!$H$18="Baja",'Mapa de Riesgos'!$L$18="Menor"),CONCATENATE("R",'Mapa de Riesgos'!$A$18),"")</f>
        <v/>
      </c>
      <c r="S30" s="317"/>
      <c r="T30" s="317" t="str">
        <f>IF(AND('Mapa de Riesgos'!$H$24="Baja",'Mapa de Riesgos'!$L$24="Menor"),CONCATENATE("R",'Mapa de Riesgos'!$A$24),"")</f>
        <v/>
      </c>
      <c r="U30" s="318"/>
      <c r="V30" s="316" t="str">
        <f>IF(AND('Mapa de Riesgos'!$H$12="Baja",'Mapa de Riesgos'!$L$12="Moderado"),CONCATENATE("R",'Mapa de Riesgos'!$A$12),"")</f>
        <v/>
      </c>
      <c r="W30" s="317"/>
      <c r="X30" s="317" t="str">
        <f>IF(AND('Mapa de Riesgos'!$H$18="Baja",'Mapa de Riesgos'!$L$18="Moderado"),CONCATENATE("R",'Mapa de Riesgos'!$A$18),"")</f>
        <v/>
      </c>
      <c r="Y30" s="317"/>
      <c r="Z30" s="317" t="str">
        <f>IF(AND('Mapa de Riesgos'!$H$24="Baja",'Mapa de Riesgos'!$L$24="Moderado"),CONCATENATE("R",'Mapa de Riesgos'!$A$24),"")</f>
        <v/>
      </c>
      <c r="AA30" s="318"/>
      <c r="AB30" s="334" t="str">
        <f>IF(AND('Mapa de Riesgos'!$H$12="Baja",'Mapa de Riesgos'!$L$12="Mayor"),CONCATENATE("R",'Mapa de Riesgos'!$A$12),"")</f>
        <v/>
      </c>
      <c r="AC30" s="335"/>
      <c r="AD30" s="335" t="str">
        <f>IF(AND('Mapa de Riesgos'!$H$18="Baja",'Mapa de Riesgos'!$L$18="Mayor"),CONCATENATE("R",'Mapa de Riesgos'!$A$18),"")</f>
        <v/>
      </c>
      <c r="AE30" s="335"/>
      <c r="AF30" s="335" t="str">
        <f>IF(AND('Mapa de Riesgos'!$H$24="Baja",'Mapa de Riesgos'!$L$24="Mayor"),CONCATENATE("R",'Mapa de Riesgos'!$A$24),"")</f>
        <v/>
      </c>
      <c r="AG30" s="336"/>
      <c r="AH30" s="325" t="str">
        <f>IF(AND('Mapa de Riesgos'!$H$12="Baja",'Mapa de Riesgos'!$L$12="Catastrófico"),CONCATENATE("R",'Mapa de Riesgos'!$A$12),"")</f>
        <v/>
      </c>
      <c r="AI30" s="326"/>
      <c r="AJ30" s="326" t="str">
        <f>IF(AND('Mapa de Riesgos'!$H$18="Baja",'Mapa de Riesgos'!$L$18="Catastrófico"),CONCATENATE("R",'Mapa de Riesgos'!$A$18),"")</f>
        <v/>
      </c>
      <c r="AK30" s="326"/>
      <c r="AL30" s="326" t="str">
        <f>IF(AND('Mapa de Riesgos'!$H$24="Baja",'Mapa de Riesgos'!$L$24="Catastrófico"),CONCATENATE("R",'Mapa de Riesgos'!$A$24),"")</f>
        <v/>
      </c>
      <c r="AM30" s="327"/>
      <c r="AN30" s="55"/>
      <c r="AO30" s="377" t="s">
        <v>164</v>
      </c>
      <c r="AP30" s="378"/>
      <c r="AQ30" s="378"/>
      <c r="AR30" s="378"/>
      <c r="AS30" s="378"/>
      <c r="AT30" s="379"/>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c r="A31" s="55"/>
      <c r="B31" s="348"/>
      <c r="C31" s="348"/>
      <c r="D31" s="349"/>
      <c r="E31" s="341"/>
      <c r="F31" s="342"/>
      <c r="G31" s="342"/>
      <c r="H31" s="342"/>
      <c r="I31" s="342"/>
      <c r="J31" s="301"/>
      <c r="K31" s="302"/>
      <c r="L31" s="302"/>
      <c r="M31" s="302"/>
      <c r="N31" s="302"/>
      <c r="O31" s="303"/>
      <c r="P31" s="311"/>
      <c r="Q31" s="311"/>
      <c r="R31" s="311"/>
      <c r="S31" s="311"/>
      <c r="T31" s="311"/>
      <c r="U31" s="312"/>
      <c r="V31" s="310"/>
      <c r="W31" s="311"/>
      <c r="X31" s="311"/>
      <c r="Y31" s="311"/>
      <c r="Z31" s="311"/>
      <c r="AA31" s="312"/>
      <c r="AB31" s="328"/>
      <c r="AC31" s="329"/>
      <c r="AD31" s="329"/>
      <c r="AE31" s="329"/>
      <c r="AF31" s="329"/>
      <c r="AG31" s="330"/>
      <c r="AH31" s="319"/>
      <c r="AI31" s="320"/>
      <c r="AJ31" s="320"/>
      <c r="AK31" s="320"/>
      <c r="AL31" s="320"/>
      <c r="AM31" s="321"/>
      <c r="AN31" s="55"/>
      <c r="AO31" s="380"/>
      <c r="AP31" s="381"/>
      <c r="AQ31" s="381"/>
      <c r="AR31" s="381"/>
      <c r="AS31" s="381"/>
      <c r="AT31" s="382"/>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c r="A32" s="55"/>
      <c r="B32" s="348"/>
      <c r="C32" s="348"/>
      <c r="D32" s="349"/>
      <c r="E32" s="341"/>
      <c r="F32" s="342"/>
      <c r="G32" s="342"/>
      <c r="H32" s="342"/>
      <c r="I32" s="342"/>
      <c r="J32" s="301" t="str">
        <f>IF(AND('Mapa de Riesgos'!$H$30="Baja",'Mapa de Riesgos'!$L$30="Leve"),CONCATENATE("R",'Mapa de Riesgos'!$A$30),"")</f>
        <v/>
      </c>
      <c r="K32" s="302"/>
      <c r="L32" s="302" t="str">
        <f>IF(AND('Mapa de Riesgos'!$H$36="Baja",'Mapa de Riesgos'!$L$36="Leve"),CONCATENATE("R",'Mapa de Riesgos'!$A$36),"")</f>
        <v>R5</v>
      </c>
      <c r="M32" s="302"/>
      <c r="N32" s="302" t="str">
        <f>IF(AND('Mapa de Riesgos'!$H$42="Baja",'Mapa de Riesgos'!$L$42="Leve"),CONCATENATE("R",'Mapa de Riesgos'!$A$42),"")</f>
        <v/>
      </c>
      <c r="O32" s="303"/>
      <c r="P32" s="311" t="str">
        <f>IF(AND('Mapa de Riesgos'!$H$30="Baja",'Mapa de Riesgos'!$L$30="Menor"),CONCATENATE("R",'Mapa de Riesgos'!$A$30),"")</f>
        <v/>
      </c>
      <c r="Q32" s="311"/>
      <c r="R32" s="311" t="str">
        <f>IF(AND('Mapa de Riesgos'!$H$36="Baja",'Mapa de Riesgos'!$L$36="Menor"),CONCATENATE("R",'Mapa de Riesgos'!$A$36),"")</f>
        <v/>
      </c>
      <c r="S32" s="311"/>
      <c r="T32" s="311" t="str">
        <f>IF(AND('Mapa de Riesgos'!$H$42="Baja",'Mapa de Riesgos'!$L$42="Menor"),CONCATENATE("R",'Mapa de Riesgos'!$A$42),"")</f>
        <v/>
      </c>
      <c r="U32" s="312"/>
      <c r="V32" s="310" t="str">
        <f>IF(AND('Mapa de Riesgos'!$H$30="Baja",'Mapa de Riesgos'!$L$30="Moderado"),CONCATENATE("R",'Mapa de Riesgos'!$A$30),"")</f>
        <v/>
      </c>
      <c r="W32" s="311"/>
      <c r="X32" s="311" t="str">
        <f>IF(AND('Mapa de Riesgos'!$H$36="Baja",'Mapa de Riesgos'!$L$36="Moderado"),CONCATENATE("R",'Mapa de Riesgos'!$A$36),"")</f>
        <v/>
      </c>
      <c r="Y32" s="311"/>
      <c r="Z32" s="311" t="str">
        <f>IF(AND('Mapa de Riesgos'!$H$42="Baja",'Mapa de Riesgos'!$L$42="Moderado"),CONCATENATE("R",'Mapa de Riesgos'!$A$42),"")</f>
        <v>R6</v>
      </c>
      <c r="AA32" s="312"/>
      <c r="AB32" s="328" t="str">
        <f>IF(AND('Mapa de Riesgos'!$H$30="Baja",'Mapa de Riesgos'!$L$30="Mayor"),CONCATENATE("R",'Mapa de Riesgos'!$A$30),"")</f>
        <v/>
      </c>
      <c r="AC32" s="329"/>
      <c r="AD32" s="329" t="str">
        <f>IF(AND('Mapa de Riesgos'!$H$36="Baja",'Mapa de Riesgos'!$L$36="Mayor"),CONCATENATE("R",'Mapa de Riesgos'!$A$36),"")</f>
        <v/>
      </c>
      <c r="AE32" s="329"/>
      <c r="AF32" s="329" t="str">
        <f>IF(AND('Mapa de Riesgos'!$H$42="Baja",'Mapa de Riesgos'!$L$42="Mayor"),CONCATENATE("R",'Mapa de Riesgos'!$A$42),"")</f>
        <v/>
      </c>
      <c r="AG32" s="330"/>
      <c r="AH32" s="319" t="str">
        <f>IF(AND('Mapa de Riesgos'!$H$30="Baja",'Mapa de Riesgos'!$L$30="Catastrófico"),CONCATENATE("R",'Mapa de Riesgos'!$A$30),"")</f>
        <v/>
      </c>
      <c r="AI32" s="320"/>
      <c r="AJ32" s="320" t="str">
        <f>IF(AND('Mapa de Riesgos'!$H$36="Baja",'Mapa de Riesgos'!$L$36="Catastrófico"),CONCATENATE("R",'Mapa de Riesgos'!$A$36),"")</f>
        <v/>
      </c>
      <c r="AK32" s="320"/>
      <c r="AL32" s="320" t="str">
        <f>IF(AND('Mapa de Riesgos'!$H$42="Baja",'Mapa de Riesgos'!$L$42="Catastrófico"),CONCATENATE("R",'Mapa de Riesgos'!$A$42),"")</f>
        <v/>
      </c>
      <c r="AM32" s="321"/>
      <c r="AN32" s="55"/>
      <c r="AO32" s="380"/>
      <c r="AP32" s="381"/>
      <c r="AQ32" s="381"/>
      <c r="AR32" s="381"/>
      <c r="AS32" s="381"/>
      <c r="AT32" s="382"/>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c r="A33" s="55"/>
      <c r="B33" s="348"/>
      <c r="C33" s="348"/>
      <c r="D33" s="349"/>
      <c r="E33" s="341"/>
      <c r="F33" s="342"/>
      <c r="G33" s="342"/>
      <c r="H33" s="342"/>
      <c r="I33" s="342"/>
      <c r="J33" s="301"/>
      <c r="K33" s="302"/>
      <c r="L33" s="302"/>
      <c r="M33" s="302"/>
      <c r="N33" s="302"/>
      <c r="O33" s="303"/>
      <c r="P33" s="311"/>
      <c r="Q33" s="311"/>
      <c r="R33" s="311"/>
      <c r="S33" s="311"/>
      <c r="T33" s="311"/>
      <c r="U33" s="312"/>
      <c r="V33" s="310"/>
      <c r="W33" s="311"/>
      <c r="X33" s="311"/>
      <c r="Y33" s="311"/>
      <c r="Z33" s="311"/>
      <c r="AA33" s="312"/>
      <c r="AB33" s="328"/>
      <c r="AC33" s="329"/>
      <c r="AD33" s="329"/>
      <c r="AE33" s="329"/>
      <c r="AF33" s="329"/>
      <c r="AG33" s="330"/>
      <c r="AH33" s="319"/>
      <c r="AI33" s="320"/>
      <c r="AJ33" s="320"/>
      <c r="AK33" s="320"/>
      <c r="AL33" s="320"/>
      <c r="AM33" s="321"/>
      <c r="AN33" s="55"/>
      <c r="AO33" s="380"/>
      <c r="AP33" s="381"/>
      <c r="AQ33" s="381"/>
      <c r="AR33" s="381"/>
      <c r="AS33" s="381"/>
      <c r="AT33" s="382"/>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c r="A34" s="55"/>
      <c r="B34" s="348"/>
      <c r="C34" s="348"/>
      <c r="D34" s="349"/>
      <c r="E34" s="341"/>
      <c r="F34" s="342"/>
      <c r="G34" s="342"/>
      <c r="H34" s="342"/>
      <c r="I34" s="342"/>
      <c r="J34" s="301" t="str">
        <f>IF(AND('Mapa de Riesgos'!$H$48="Baja",'Mapa de Riesgos'!$L$48="Leve"),CONCATENATE("R",'Mapa de Riesgos'!$A$48),"")</f>
        <v/>
      </c>
      <c r="K34" s="302"/>
      <c r="L34" s="302" t="str">
        <f>IF(AND('Mapa de Riesgos'!$H$54="Baja",'Mapa de Riesgos'!$L$54="Leve"),CONCATENATE("R",'Mapa de Riesgos'!$A$54),"")</f>
        <v/>
      </c>
      <c r="M34" s="302"/>
      <c r="N34" s="302" t="str">
        <f>IF(AND('Mapa de Riesgos'!$H$60="Baja",'Mapa de Riesgos'!$L$60="Leve"),CONCATENATE("R",'Mapa de Riesgos'!$A$60),"")</f>
        <v/>
      </c>
      <c r="O34" s="303"/>
      <c r="P34" s="311" t="str">
        <f>IF(AND('Mapa de Riesgos'!$H$48="Baja",'Mapa de Riesgos'!$L$48="Menor"),CONCATENATE("R",'Mapa de Riesgos'!$A$48),"")</f>
        <v/>
      </c>
      <c r="Q34" s="311"/>
      <c r="R34" s="311" t="str">
        <f>IF(AND('Mapa de Riesgos'!$H$54="Baja",'Mapa de Riesgos'!$L$54="Menor"),CONCATENATE("R",'Mapa de Riesgos'!$A$54),"")</f>
        <v/>
      </c>
      <c r="S34" s="311"/>
      <c r="T34" s="311" t="str">
        <f>IF(AND('Mapa de Riesgos'!$H$60="Baja",'Mapa de Riesgos'!$L$60="Menor"),CONCATENATE("R",'Mapa de Riesgos'!$A$60),"")</f>
        <v/>
      </c>
      <c r="U34" s="312"/>
      <c r="V34" s="310" t="str">
        <f>IF(AND('Mapa de Riesgos'!$H$48="Baja",'Mapa de Riesgos'!$L$48="Moderado"),CONCATENATE("R",'Mapa de Riesgos'!$A$48),"")</f>
        <v/>
      </c>
      <c r="W34" s="311"/>
      <c r="X34" s="311" t="str">
        <f>IF(AND('Mapa de Riesgos'!$H$54="Baja",'Mapa de Riesgos'!$L$54="Moderado"),CONCATENATE("R",'Mapa de Riesgos'!$A$54),"")</f>
        <v/>
      </c>
      <c r="Y34" s="311"/>
      <c r="Z34" s="311" t="str">
        <f>IF(AND('Mapa de Riesgos'!$H$60="Baja",'Mapa de Riesgos'!$L$60="Moderado"),CONCATENATE("R",'Mapa de Riesgos'!$A$60),"")</f>
        <v/>
      </c>
      <c r="AA34" s="312"/>
      <c r="AB34" s="328" t="str">
        <f>IF(AND('Mapa de Riesgos'!$H$48="Baja",'Mapa de Riesgos'!$L$48="Mayor"),CONCATENATE("R",'Mapa de Riesgos'!$A$48),"")</f>
        <v/>
      </c>
      <c r="AC34" s="329"/>
      <c r="AD34" s="329" t="str">
        <f>IF(AND('Mapa de Riesgos'!$H$54="Baja",'Mapa de Riesgos'!$L$54="Mayor"),CONCATENATE("R",'Mapa de Riesgos'!$A$54),"")</f>
        <v/>
      </c>
      <c r="AE34" s="329"/>
      <c r="AF34" s="329" t="str">
        <f>IF(AND('Mapa de Riesgos'!$H$60="Baja",'Mapa de Riesgos'!$L$60="Mayor"),CONCATENATE("R",'Mapa de Riesgos'!$A$60),"")</f>
        <v/>
      </c>
      <c r="AG34" s="330"/>
      <c r="AH34" s="319" t="str">
        <f>IF(AND('Mapa de Riesgos'!$H$48="Baja",'Mapa de Riesgos'!$L$48="Catastrófico"),CONCATENATE("R",'Mapa de Riesgos'!$A$48),"")</f>
        <v/>
      </c>
      <c r="AI34" s="320"/>
      <c r="AJ34" s="320" t="str">
        <f>IF(AND('Mapa de Riesgos'!$H$54="Baja",'Mapa de Riesgos'!$L$54="Catastrófico"),CONCATENATE("R",'Mapa de Riesgos'!$A$54),"")</f>
        <v/>
      </c>
      <c r="AK34" s="320"/>
      <c r="AL34" s="320" t="str">
        <f>IF(AND('Mapa de Riesgos'!$H$60="Baja",'Mapa de Riesgos'!$L$60="Catastrófico"),CONCATENATE("R",'Mapa de Riesgos'!$A$60),"")</f>
        <v/>
      </c>
      <c r="AM34" s="321"/>
      <c r="AN34" s="55"/>
      <c r="AO34" s="380"/>
      <c r="AP34" s="381"/>
      <c r="AQ34" s="381"/>
      <c r="AR34" s="381"/>
      <c r="AS34" s="381"/>
      <c r="AT34" s="382"/>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c r="A35" s="55"/>
      <c r="B35" s="348"/>
      <c r="C35" s="348"/>
      <c r="D35" s="349"/>
      <c r="E35" s="341"/>
      <c r="F35" s="342"/>
      <c r="G35" s="342"/>
      <c r="H35" s="342"/>
      <c r="I35" s="342"/>
      <c r="J35" s="301"/>
      <c r="K35" s="302"/>
      <c r="L35" s="302"/>
      <c r="M35" s="302"/>
      <c r="N35" s="302"/>
      <c r="O35" s="303"/>
      <c r="P35" s="311"/>
      <c r="Q35" s="311"/>
      <c r="R35" s="311"/>
      <c r="S35" s="311"/>
      <c r="T35" s="311"/>
      <c r="U35" s="312"/>
      <c r="V35" s="310"/>
      <c r="W35" s="311"/>
      <c r="X35" s="311"/>
      <c r="Y35" s="311"/>
      <c r="Z35" s="311"/>
      <c r="AA35" s="312"/>
      <c r="AB35" s="328"/>
      <c r="AC35" s="329"/>
      <c r="AD35" s="329"/>
      <c r="AE35" s="329"/>
      <c r="AF35" s="329"/>
      <c r="AG35" s="330"/>
      <c r="AH35" s="319"/>
      <c r="AI35" s="320"/>
      <c r="AJ35" s="320"/>
      <c r="AK35" s="320"/>
      <c r="AL35" s="320"/>
      <c r="AM35" s="321"/>
      <c r="AN35" s="55"/>
      <c r="AO35" s="380"/>
      <c r="AP35" s="381"/>
      <c r="AQ35" s="381"/>
      <c r="AR35" s="381"/>
      <c r="AS35" s="381"/>
      <c r="AT35" s="382"/>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c r="A36" s="55"/>
      <c r="B36" s="348"/>
      <c r="C36" s="348"/>
      <c r="D36" s="349"/>
      <c r="E36" s="341"/>
      <c r="F36" s="342"/>
      <c r="G36" s="342"/>
      <c r="H36" s="342"/>
      <c r="I36" s="342"/>
      <c r="J36" s="301" t="str">
        <f>IF(AND('Mapa de Riesgos'!$H$66="Baja",'Mapa de Riesgos'!$L$66="Leve"),CONCATENATE("R",'Mapa de Riesgos'!$A$66),"")</f>
        <v/>
      </c>
      <c r="K36" s="302"/>
      <c r="L36" s="302" t="str">
        <f>IF(AND('Mapa de Riesgos'!$H$72="Baja",'Mapa de Riesgos'!$L$72="Leve"),CONCATENATE("R",'Mapa de Riesgos'!$A$72),"")</f>
        <v/>
      </c>
      <c r="M36" s="302"/>
      <c r="N36" s="302" t="str">
        <f>IF(AND('Mapa de Riesgos'!$H$78="Baja",'Mapa de Riesgos'!$L$78="Leve"),CONCATENATE("R",'Mapa de Riesgos'!$A$78),"")</f>
        <v/>
      </c>
      <c r="O36" s="303"/>
      <c r="P36" s="311" t="str">
        <f>IF(AND('Mapa de Riesgos'!$H$66="Baja",'Mapa de Riesgos'!$L$66="Menor"),CONCATENATE("R",'Mapa de Riesgos'!$A$66),"")</f>
        <v/>
      </c>
      <c r="Q36" s="311"/>
      <c r="R36" s="311" t="str">
        <f>IF(AND('Mapa de Riesgos'!$H$72="Baja",'Mapa de Riesgos'!$L$72="Menor"),CONCATENATE("R",'Mapa de Riesgos'!$A$72),"")</f>
        <v/>
      </c>
      <c r="S36" s="311"/>
      <c r="T36" s="311" t="str">
        <f>IF(AND('Mapa de Riesgos'!$H$78="Baja",'Mapa de Riesgos'!$L$78="Menor"),CONCATENATE("R",'Mapa de Riesgos'!$A$78),"")</f>
        <v/>
      </c>
      <c r="U36" s="312"/>
      <c r="V36" s="310" t="str">
        <f>IF(AND('Mapa de Riesgos'!$H$66="Baja",'Mapa de Riesgos'!$L$66="Moderado"),CONCATENATE("R",'Mapa de Riesgos'!$A$66),"")</f>
        <v/>
      </c>
      <c r="W36" s="311"/>
      <c r="X36" s="311" t="str">
        <f>IF(AND('Mapa de Riesgos'!$H$72="Baja",'Mapa de Riesgos'!$L$72="Moderado"),CONCATENATE("R",'Mapa de Riesgos'!$A$72),"")</f>
        <v/>
      </c>
      <c r="Y36" s="311"/>
      <c r="Z36" s="311" t="str">
        <f>IF(AND('Mapa de Riesgos'!$H$78="Baja",'Mapa de Riesgos'!$L$78="Moderado"),CONCATENATE("R",'Mapa de Riesgos'!$A$78),"")</f>
        <v/>
      </c>
      <c r="AA36" s="312"/>
      <c r="AB36" s="328" t="str">
        <f>IF(AND('Mapa de Riesgos'!$H$66="Baja",'Mapa de Riesgos'!$L$66="Mayor"),CONCATENATE("R",'Mapa de Riesgos'!$A$66),"")</f>
        <v/>
      </c>
      <c r="AC36" s="329"/>
      <c r="AD36" s="329" t="str">
        <f>IF(AND('Mapa de Riesgos'!$H$72="Baja",'Mapa de Riesgos'!$L$72="Mayor"),CONCATENATE("R",'Mapa de Riesgos'!$A$72),"")</f>
        <v/>
      </c>
      <c r="AE36" s="329"/>
      <c r="AF36" s="329" t="str">
        <f>IF(AND('Mapa de Riesgos'!$H$78="Baja",'Mapa de Riesgos'!$L$78="Mayor"),CONCATENATE("R",'Mapa de Riesgos'!$A$78),"")</f>
        <v/>
      </c>
      <c r="AG36" s="330"/>
      <c r="AH36" s="319" t="str">
        <f>IF(AND('Mapa de Riesgos'!$H$66="Baja",'Mapa de Riesgos'!$L$66="Catastrófico"),CONCATENATE("R",'Mapa de Riesgos'!$A$66),"")</f>
        <v/>
      </c>
      <c r="AI36" s="320"/>
      <c r="AJ36" s="320" t="str">
        <f>IF(AND('Mapa de Riesgos'!$H$72="Baja",'Mapa de Riesgos'!$L$72="Catastrófico"),CONCATENATE("R",'Mapa de Riesgos'!$A$72),"")</f>
        <v/>
      </c>
      <c r="AK36" s="320"/>
      <c r="AL36" s="320" t="str">
        <f>IF(AND('Mapa de Riesgos'!$H$78="Baja",'Mapa de Riesgos'!$L$78="Catastrófico"),CONCATENATE("R",'Mapa de Riesgos'!$A$78),"")</f>
        <v/>
      </c>
      <c r="AM36" s="321"/>
      <c r="AN36" s="55"/>
      <c r="AO36" s="380"/>
      <c r="AP36" s="381"/>
      <c r="AQ36" s="381"/>
      <c r="AR36" s="381"/>
      <c r="AS36" s="381"/>
      <c r="AT36" s="382"/>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c r="A37" s="55"/>
      <c r="B37" s="348"/>
      <c r="C37" s="348"/>
      <c r="D37" s="349"/>
      <c r="E37" s="344"/>
      <c r="F37" s="345"/>
      <c r="G37" s="345"/>
      <c r="H37" s="345"/>
      <c r="I37" s="345"/>
      <c r="J37" s="304"/>
      <c r="K37" s="305"/>
      <c r="L37" s="305"/>
      <c r="M37" s="305"/>
      <c r="N37" s="305"/>
      <c r="O37" s="306"/>
      <c r="P37" s="314"/>
      <c r="Q37" s="314"/>
      <c r="R37" s="314"/>
      <c r="S37" s="314"/>
      <c r="T37" s="314"/>
      <c r="U37" s="315"/>
      <c r="V37" s="313"/>
      <c r="W37" s="314"/>
      <c r="X37" s="314"/>
      <c r="Y37" s="314"/>
      <c r="Z37" s="314"/>
      <c r="AA37" s="315"/>
      <c r="AB37" s="331"/>
      <c r="AC37" s="332"/>
      <c r="AD37" s="332"/>
      <c r="AE37" s="332"/>
      <c r="AF37" s="332"/>
      <c r="AG37" s="333"/>
      <c r="AH37" s="322"/>
      <c r="AI37" s="323"/>
      <c r="AJ37" s="323"/>
      <c r="AK37" s="323"/>
      <c r="AL37" s="323"/>
      <c r="AM37" s="324"/>
      <c r="AN37" s="55"/>
      <c r="AO37" s="383"/>
      <c r="AP37" s="384"/>
      <c r="AQ37" s="384"/>
      <c r="AR37" s="384"/>
      <c r="AS37" s="384"/>
      <c r="AT37" s="38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c r="A38" s="55"/>
      <c r="B38" s="348"/>
      <c r="C38" s="348"/>
      <c r="D38" s="349"/>
      <c r="E38" s="338" t="s">
        <v>165</v>
      </c>
      <c r="F38" s="339"/>
      <c r="G38" s="339"/>
      <c r="H38" s="339"/>
      <c r="I38" s="340"/>
      <c r="J38" s="307" t="str">
        <f>IF(AND('Mapa de Riesgos'!$H$12="Muy Baja",'Mapa de Riesgos'!$L$12="Leve"),CONCATENATE("R",'Mapa de Riesgos'!$A$12),"")</f>
        <v/>
      </c>
      <c r="K38" s="308"/>
      <c r="L38" s="308" t="str">
        <f>IF(AND('Mapa de Riesgos'!$H$18="Muy Baja",'Mapa de Riesgos'!$L$18="Leve"),CONCATENATE("R",'Mapa de Riesgos'!$A$18),"")</f>
        <v/>
      </c>
      <c r="M38" s="308"/>
      <c r="N38" s="308" t="str">
        <f>IF(AND('Mapa de Riesgos'!$H$24="Muy Baja",'Mapa de Riesgos'!$L$24="Leve"),CONCATENATE("R",'Mapa de Riesgos'!$A$24),"")</f>
        <v/>
      </c>
      <c r="O38" s="309"/>
      <c r="P38" s="307" t="str">
        <f>IF(AND('Mapa de Riesgos'!$H$12="Muy Baja",'Mapa de Riesgos'!$L$12="Menor"),CONCATENATE("R",'Mapa de Riesgos'!$A$12),"")</f>
        <v/>
      </c>
      <c r="Q38" s="308"/>
      <c r="R38" s="308" t="str">
        <f>IF(AND('Mapa de Riesgos'!$H$18="Muy Baja",'Mapa de Riesgos'!$L$18="Menor"),CONCATENATE("R",'Mapa de Riesgos'!$A$18),"")</f>
        <v/>
      </c>
      <c r="S38" s="308"/>
      <c r="T38" s="308" t="str">
        <f>IF(AND('Mapa de Riesgos'!$H$24="Muy Baja",'Mapa de Riesgos'!$L$24="Menor"),CONCATENATE("R",'Mapa de Riesgos'!$A$24),"")</f>
        <v/>
      </c>
      <c r="U38" s="309"/>
      <c r="V38" s="316" t="str">
        <f>IF(AND('Mapa de Riesgos'!$H$12="Muy Baja",'Mapa de Riesgos'!$L$12="Moderado"),CONCATENATE("R",'Mapa de Riesgos'!$A$12),"")</f>
        <v/>
      </c>
      <c r="W38" s="317"/>
      <c r="X38" s="317" t="str">
        <f>IF(AND('Mapa de Riesgos'!$H$18="Muy Baja",'Mapa de Riesgos'!$L$18="Moderado"),CONCATENATE("R",'Mapa de Riesgos'!$A$18),"")</f>
        <v/>
      </c>
      <c r="Y38" s="317"/>
      <c r="Z38" s="317" t="str">
        <f>IF(AND('Mapa de Riesgos'!$H$24="Muy Baja",'Mapa de Riesgos'!$L$24="Moderado"),CONCATENATE("R",'Mapa de Riesgos'!$A$24),"")</f>
        <v/>
      </c>
      <c r="AA38" s="318"/>
      <c r="AB38" s="334" t="str">
        <f>IF(AND('Mapa de Riesgos'!$H$12="Muy Baja",'Mapa de Riesgos'!$L$12="Mayor"),CONCATENATE("R",'Mapa de Riesgos'!$A$12),"")</f>
        <v/>
      </c>
      <c r="AC38" s="335"/>
      <c r="AD38" s="335" t="str">
        <f>IF(AND('Mapa de Riesgos'!$H$18="Muy Baja",'Mapa de Riesgos'!$L$18="Mayor"),CONCATENATE("R",'Mapa de Riesgos'!$A$18),"")</f>
        <v/>
      </c>
      <c r="AE38" s="335"/>
      <c r="AF38" s="335" t="str">
        <f>IF(AND('Mapa de Riesgos'!$H$24="Muy Baja",'Mapa de Riesgos'!$L$24="Mayor"),CONCATENATE("R",'Mapa de Riesgos'!$A$24),"")</f>
        <v/>
      </c>
      <c r="AG38" s="336"/>
      <c r="AH38" s="325" t="str">
        <f>IF(AND('Mapa de Riesgos'!$H$12="Muy Baja",'Mapa de Riesgos'!$L$12="Catastrófico"),CONCATENATE("R",'Mapa de Riesgos'!$A$12),"")</f>
        <v/>
      </c>
      <c r="AI38" s="326"/>
      <c r="AJ38" s="326" t="str">
        <f>IF(AND('Mapa de Riesgos'!$H$18="Muy Baja",'Mapa de Riesgos'!$L$18="Catastrófico"),CONCATENATE("R",'Mapa de Riesgos'!$A$18),"")</f>
        <v/>
      </c>
      <c r="AK38" s="326"/>
      <c r="AL38" s="326" t="str">
        <f>IF(AND('Mapa de Riesgos'!$H$24="Muy Baja",'Mapa de Riesgos'!$L$24="Catastrófico"),CONCATENATE("R",'Mapa de Riesgos'!$A$24),"")</f>
        <v/>
      </c>
      <c r="AM38" s="327"/>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c r="A39" s="55"/>
      <c r="B39" s="348"/>
      <c r="C39" s="348"/>
      <c r="D39" s="349"/>
      <c r="E39" s="341"/>
      <c r="F39" s="342"/>
      <c r="G39" s="342"/>
      <c r="H39" s="342"/>
      <c r="I39" s="343"/>
      <c r="J39" s="301"/>
      <c r="K39" s="302"/>
      <c r="L39" s="302"/>
      <c r="M39" s="302"/>
      <c r="N39" s="302"/>
      <c r="O39" s="303"/>
      <c r="P39" s="301"/>
      <c r="Q39" s="302"/>
      <c r="R39" s="302"/>
      <c r="S39" s="302"/>
      <c r="T39" s="302"/>
      <c r="U39" s="303"/>
      <c r="V39" s="310"/>
      <c r="W39" s="311"/>
      <c r="X39" s="311"/>
      <c r="Y39" s="311"/>
      <c r="Z39" s="311"/>
      <c r="AA39" s="312"/>
      <c r="AB39" s="328"/>
      <c r="AC39" s="329"/>
      <c r="AD39" s="329"/>
      <c r="AE39" s="329"/>
      <c r="AF39" s="329"/>
      <c r="AG39" s="330"/>
      <c r="AH39" s="319"/>
      <c r="AI39" s="320"/>
      <c r="AJ39" s="320"/>
      <c r="AK39" s="320"/>
      <c r="AL39" s="320"/>
      <c r="AM39" s="321"/>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c r="A40" s="55"/>
      <c r="B40" s="348"/>
      <c r="C40" s="348"/>
      <c r="D40" s="349"/>
      <c r="E40" s="341"/>
      <c r="F40" s="342"/>
      <c r="G40" s="342"/>
      <c r="H40" s="342"/>
      <c r="I40" s="343"/>
      <c r="J40" s="301" t="str">
        <f>IF(AND('Mapa de Riesgos'!$H$30="Muy Baja",'Mapa de Riesgos'!$L$30="Leve"),CONCATENATE("R",'Mapa de Riesgos'!$A$30),"")</f>
        <v/>
      </c>
      <c r="K40" s="302"/>
      <c r="L40" s="302" t="str">
        <f>IF(AND('Mapa de Riesgos'!$H$36="Muy Baja",'Mapa de Riesgos'!$L$36="Leve"),CONCATENATE("R",'Mapa de Riesgos'!$A$36),"")</f>
        <v/>
      </c>
      <c r="M40" s="302"/>
      <c r="N40" s="302" t="str">
        <f>IF(AND('Mapa de Riesgos'!$H$42="Muy Baja",'Mapa de Riesgos'!$L$42="Leve"),CONCATENATE("R",'Mapa de Riesgos'!$A$42),"")</f>
        <v/>
      </c>
      <c r="O40" s="303"/>
      <c r="P40" s="301" t="str">
        <f>IF(AND('Mapa de Riesgos'!$H$30="Muy Baja",'Mapa de Riesgos'!$L$30="Menor"),CONCATENATE("R",'Mapa de Riesgos'!$A$30),"")</f>
        <v/>
      </c>
      <c r="Q40" s="302"/>
      <c r="R40" s="302" t="str">
        <f>IF(AND('Mapa de Riesgos'!$H$36="Muy Baja",'Mapa de Riesgos'!$L$36="Menor"),CONCATENATE("R",'Mapa de Riesgos'!$A$36),"")</f>
        <v/>
      </c>
      <c r="S40" s="302"/>
      <c r="T40" s="302" t="str">
        <f>IF(AND('Mapa de Riesgos'!$H$42="Muy Baja",'Mapa de Riesgos'!$L$42="Menor"),CONCATENATE("R",'Mapa de Riesgos'!$A$42),"")</f>
        <v/>
      </c>
      <c r="U40" s="303"/>
      <c r="V40" s="310" t="str">
        <f>IF(AND('Mapa de Riesgos'!$H$30="Muy Baja",'Mapa de Riesgos'!$L$30="Moderado"),CONCATENATE("R",'Mapa de Riesgos'!$A$30),"")</f>
        <v/>
      </c>
      <c r="W40" s="311"/>
      <c r="X40" s="311" t="str">
        <f>IF(AND('Mapa de Riesgos'!$H$36="Muy Baja",'Mapa de Riesgos'!$L$36="Moderado"),CONCATENATE("R",'Mapa de Riesgos'!$A$36),"")</f>
        <v/>
      </c>
      <c r="Y40" s="311"/>
      <c r="Z40" s="311" t="str">
        <f>IF(AND('Mapa de Riesgos'!$H$42="Muy Baja",'Mapa de Riesgos'!$L$42="Moderado"),CONCATENATE("R",'Mapa de Riesgos'!$A$42),"")</f>
        <v/>
      </c>
      <c r="AA40" s="312"/>
      <c r="AB40" s="328" t="str">
        <f>IF(AND('Mapa de Riesgos'!$H$30="Muy Baja",'Mapa de Riesgos'!$L$30="Mayor"),CONCATENATE("R",'Mapa de Riesgos'!$A$30),"")</f>
        <v/>
      </c>
      <c r="AC40" s="329"/>
      <c r="AD40" s="329" t="str">
        <f>IF(AND('Mapa de Riesgos'!$H$36="Muy Baja",'Mapa de Riesgos'!$L$36="Mayor"),CONCATENATE("R",'Mapa de Riesgos'!$A$36),"")</f>
        <v/>
      </c>
      <c r="AE40" s="329"/>
      <c r="AF40" s="329" t="str">
        <f>IF(AND('Mapa de Riesgos'!$H$42="Muy Baja",'Mapa de Riesgos'!$L$42="Mayor"),CONCATENATE("R",'Mapa de Riesgos'!$A$42),"")</f>
        <v/>
      </c>
      <c r="AG40" s="330"/>
      <c r="AH40" s="319" t="str">
        <f>IF(AND('Mapa de Riesgos'!$H$30="Muy Baja",'Mapa de Riesgos'!$L$30="Catastrófico"),CONCATENATE("R",'Mapa de Riesgos'!$A$30),"")</f>
        <v/>
      </c>
      <c r="AI40" s="320"/>
      <c r="AJ40" s="320" t="str">
        <f>IF(AND('Mapa de Riesgos'!$H$36="Muy Baja",'Mapa de Riesgos'!$L$36="Catastrófico"),CONCATENATE("R",'Mapa de Riesgos'!$A$36),"")</f>
        <v/>
      </c>
      <c r="AK40" s="320"/>
      <c r="AL40" s="320" t="str">
        <f>IF(AND('Mapa de Riesgos'!$H$42="Muy Baja",'Mapa de Riesgos'!$L$42="Catastrófico"),CONCATENATE("R",'Mapa de Riesgos'!$A$42),"")</f>
        <v/>
      </c>
      <c r="AM40" s="321"/>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c r="A41" s="55"/>
      <c r="B41" s="348"/>
      <c r="C41" s="348"/>
      <c r="D41" s="349"/>
      <c r="E41" s="341"/>
      <c r="F41" s="342"/>
      <c r="G41" s="342"/>
      <c r="H41" s="342"/>
      <c r="I41" s="343"/>
      <c r="J41" s="301"/>
      <c r="K41" s="302"/>
      <c r="L41" s="302"/>
      <c r="M41" s="302"/>
      <c r="N41" s="302"/>
      <c r="O41" s="303"/>
      <c r="P41" s="301"/>
      <c r="Q41" s="302"/>
      <c r="R41" s="302"/>
      <c r="S41" s="302"/>
      <c r="T41" s="302"/>
      <c r="U41" s="303"/>
      <c r="V41" s="310"/>
      <c r="W41" s="311"/>
      <c r="X41" s="311"/>
      <c r="Y41" s="311"/>
      <c r="Z41" s="311"/>
      <c r="AA41" s="312"/>
      <c r="AB41" s="328"/>
      <c r="AC41" s="329"/>
      <c r="AD41" s="329"/>
      <c r="AE41" s="329"/>
      <c r="AF41" s="329"/>
      <c r="AG41" s="330"/>
      <c r="AH41" s="319"/>
      <c r="AI41" s="320"/>
      <c r="AJ41" s="320"/>
      <c r="AK41" s="320"/>
      <c r="AL41" s="320"/>
      <c r="AM41" s="321"/>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c r="A42" s="55"/>
      <c r="B42" s="348"/>
      <c r="C42" s="348"/>
      <c r="D42" s="349"/>
      <c r="E42" s="341"/>
      <c r="F42" s="342"/>
      <c r="G42" s="342"/>
      <c r="H42" s="342"/>
      <c r="I42" s="343"/>
      <c r="J42" s="301" t="str">
        <f>IF(AND('Mapa de Riesgos'!$H$48="Muy Baja",'Mapa de Riesgos'!$L$48="Leve"),CONCATENATE("R",'Mapa de Riesgos'!$A$48),"")</f>
        <v/>
      </c>
      <c r="K42" s="302"/>
      <c r="L42" s="302" t="str">
        <f>IF(AND('Mapa de Riesgos'!$H$54="Muy Baja",'Mapa de Riesgos'!$L$54="Leve"),CONCATENATE("R",'Mapa de Riesgos'!$A$54),"")</f>
        <v/>
      </c>
      <c r="M42" s="302"/>
      <c r="N42" s="302" t="str">
        <f>IF(AND('Mapa de Riesgos'!$H$60="Muy Baja",'Mapa de Riesgos'!$L$60="Leve"),CONCATENATE("R",'Mapa de Riesgos'!$A$60),"")</f>
        <v/>
      </c>
      <c r="O42" s="303"/>
      <c r="P42" s="301" t="str">
        <f>IF(AND('Mapa de Riesgos'!$H$48="Muy Baja",'Mapa de Riesgos'!$L$48="Menor"),CONCATENATE("R",'Mapa de Riesgos'!$A$48),"")</f>
        <v/>
      </c>
      <c r="Q42" s="302"/>
      <c r="R42" s="302" t="str">
        <f>IF(AND('Mapa de Riesgos'!$H$54="Muy Baja",'Mapa de Riesgos'!$L$54="Menor"),CONCATENATE("R",'Mapa de Riesgos'!$A$54),"")</f>
        <v/>
      </c>
      <c r="S42" s="302"/>
      <c r="T42" s="302" t="str">
        <f>IF(AND('Mapa de Riesgos'!$H$60="Muy Baja",'Mapa de Riesgos'!$L$60="Menor"),CONCATENATE("R",'Mapa de Riesgos'!$A$60),"")</f>
        <v/>
      </c>
      <c r="U42" s="303"/>
      <c r="V42" s="310" t="str">
        <f>IF(AND('Mapa de Riesgos'!$H$48="Muy Baja",'Mapa de Riesgos'!$L$48="Moderado"),CONCATENATE("R",'Mapa de Riesgos'!$A$48),"")</f>
        <v/>
      </c>
      <c r="W42" s="311"/>
      <c r="X42" s="311" t="str">
        <f>IF(AND('Mapa de Riesgos'!$H$54="Muy Baja",'Mapa de Riesgos'!$L$54="Moderado"),CONCATENATE("R",'Mapa de Riesgos'!$A$54),"")</f>
        <v/>
      </c>
      <c r="Y42" s="311"/>
      <c r="Z42" s="311" t="str">
        <f>IF(AND('Mapa de Riesgos'!$H$60="Muy Baja",'Mapa de Riesgos'!$L$60="Moderado"),CONCATENATE("R",'Mapa de Riesgos'!$A$60),"")</f>
        <v/>
      </c>
      <c r="AA42" s="312"/>
      <c r="AB42" s="328" t="str">
        <f>IF(AND('Mapa de Riesgos'!$H$48="Muy Baja",'Mapa de Riesgos'!$L$48="Mayor"),CONCATENATE("R",'Mapa de Riesgos'!$A$48),"")</f>
        <v/>
      </c>
      <c r="AC42" s="329"/>
      <c r="AD42" s="329" t="str">
        <f>IF(AND('Mapa de Riesgos'!$H$54="Muy Baja",'Mapa de Riesgos'!$L$54="Mayor"),CONCATENATE("R",'Mapa de Riesgos'!$A$54),"")</f>
        <v/>
      </c>
      <c r="AE42" s="329"/>
      <c r="AF42" s="329" t="str">
        <f>IF(AND('Mapa de Riesgos'!$H$60="Muy Baja",'Mapa de Riesgos'!$L$60="Mayor"),CONCATENATE("R",'Mapa de Riesgos'!$A$60),"")</f>
        <v/>
      </c>
      <c r="AG42" s="330"/>
      <c r="AH42" s="319" t="str">
        <f>IF(AND('Mapa de Riesgos'!$H$48="Muy Baja",'Mapa de Riesgos'!$L$48="Catastrófico"),CONCATENATE("R",'Mapa de Riesgos'!$A$48),"")</f>
        <v/>
      </c>
      <c r="AI42" s="320"/>
      <c r="AJ42" s="320" t="str">
        <f>IF(AND('Mapa de Riesgos'!$H$54="Muy Baja",'Mapa de Riesgos'!$L$54="Catastrófico"),CONCATENATE("R",'Mapa de Riesgos'!$A$54),"")</f>
        <v/>
      </c>
      <c r="AK42" s="320"/>
      <c r="AL42" s="320" t="str">
        <f>IF(AND('Mapa de Riesgos'!$H$60="Muy Baja",'Mapa de Riesgos'!$L$60="Catastrófico"),CONCATENATE("R",'Mapa de Riesgos'!$A$60),"")</f>
        <v/>
      </c>
      <c r="AM42" s="321"/>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c r="A43" s="55"/>
      <c r="B43" s="348"/>
      <c r="C43" s="348"/>
      <c r="D43" s="349"/>
      <c r="E43" s="341"/>
      <c r="F43" s="342"/>
      <c r="G43" s="342"/>
      <c r="H43" s="342"/>
      <c r="I43" s="343"/>
      <c r="J43" s="301"/>
      <c r="K43" s="302"/>
      <c r="L43" s="302"/>
      <c r="M43" s="302"/>
      <c r="N43" s="302"/>
      <c r="O43" s="303"/>
      <c r="P43" s="301"/>
      <c r="Q43" s="302"/>
      <c r="R43" s="302"/>
      <c r="S43" s="302"/>
      <c r="T43" s="302"/>
      <c r="U43" s="303"/>
      <c r="V43" s="310"/>
      <c r="W43" s="311"/>
      <c r="X43" s="311"/>
      <c r="Y43" s="311"/>
      <c r="Z43" s="311"/>
      <c r="AA43" s="312"/>
      <c r="AB43" s="328"/>
      <c r="AC43" s="329"/>
      <c r="AD43" s="329"/>
      <c r="AE43" s="329"/>
      <c r="AF43" s="329"/>
      <c r="AG43" s="330"/>
      <c r="AH43" s="319"/>
      <c r="AI43" s="320"/>
      <c r="AJ43" s="320"/>
      <c r="AK43" s="320"/>
      <c r="AL43" s="320"/>
      <c r="AM43" s="321"/>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c r="A44" s="55"/>
      <c r="B44" s="348"/>
      <c r="C44" s="348"/>
      <c r="D44" s="349"/>
      <c r="E44" s="341"/>
      <c r="F44" s="342"/>
      <c r="G44" s="342"/>
      <c r="H44" s="342"/>
      <c r="I44" s="343"/>
      <c r="J44" s="301" t="str">
        <f>IF(AND('Mapa de Riesgos'!$H$66="Muy Baja",'Mapa de Riesgos'!$L$66="Leve"),CONCATENATE("R",'Mapa de Riesgos'!$A$66),"")</f>
        <v/>
      </c>
      <c r="K44" s="302"/>
      <c r="L44" s="302" t="str">
        <f>IF(AND('Mapa de Riesgos'!$H$72="Muy Baja",'Mapa de Riesgos'!$L$72="Leve"),CONCATENATE("R",'Mapa de Riesgos'!$A$72),"")</f>
        <v/>
      </c>
      <c r="M44" s="302"/>
      <c r="N44" s="302" t="str">
        <f>IF(AND('Mapa de Riesgos'!$H$78="Muy Baja",'Mapa de Riesgos'!$L$78="Leve"),CONCATENATE("R",'Mapa de Riesgos'!$A$78),"")</f>
        <v/>
      </c>
      <c r="O44" s="303"/>
      <c r="P44" s="301" t="str">
        <f>IF(AND('Mapa de Riesgos'!$H$66="Muy Baja",'Mapa de Riesgos'!$L$66="Menor"),CONCATENATE("R",'Mapa de Riesgos'!$A$66),"")</f>
        <v/>
      </c>
      <c r="Q44" s="302"/>
      <c r="R44" s="302" t="str">
        <f>IF(AND('Mapa de Riesgos'!$H$72="Muy Baja",'Mapa de Riesgos'!$L$72="Menor"),CONCATENATE("R",'Mapa de Riesgos'!$A$72),"")</f>
        <v/>
      </c>
      <c r="S44" s="302"/>
      <c r="T44" s="302" t="str">
        <f>IF(AND('Mapa de Riesgos'!$H$78="Muy Baja",'Mapa de Riesgos'!$L$78="Menor"),CONCATENATE("R",'Mapa de Riesgos'!$A$78),"")</f>
        <v/>
      </c>
      <c r="U44" s="303"/>
      <c r="V44" s="310" t="str">
        <f>IF(AND('Mapa de Riesgos'!$H$66="Muy Baja",'Mapa de Riesgos'!$L$66="Moderado"),CONCATENATE("R",'Mapa de Riesgos'!$A$66),"")</f>
        <v/>
      </c>
      <c r="W44" s="311"/>
      <c r="X44" s="311" t="str">
        <f>IF(AND('Mapa de Riesgos'!$H$72="Muy Baja",'Mapa de Riesgos'!$L$72="Moderado"),CONCATENATE("R",'Mapa de Riesgos'!$A$72),"")</f>
        <v/>
      </c>
      <c r="Y44" s="311"/>
      <c r="Z44" s="311" t="str">
        <f>IF(AND('Mapa de Riesgos'!$H$78="Muy Baja",'Mapa de Riesgos'!$L$78="Moderado"),CONCATENATE("R",'Mapa de Riesgos'!$A$78),"")</f>
        <v/>
      </c>
      <c r="AA44" s="312"/>
      <c r="AB44" s="328" t="str">
        <f>IF(AND('Mapa de Riesgos'!$H$66="Muy Baja",'Mapa de Riesgos'!$L$66="Mayor"),CONCATENATE("R",'Mapa de Riesgos'!$A$66),"")</f>
        <v/>
      </c>
      <c r="AC44" s="329"/>
      <c r="AD44" s="329" t="str">
        <f>IF(AND('Mapa de Riesgos'!$H$72="Muy Baja",'Mapa de Riesgos'!$L$72="Mayor"),CONCATENATE("R",'Mapa de Riesgos'!$A$72),"")</f>
        <v/>
      </c>
      <c r="AE44" s="329"/>
      <c r="AF44" s="329" t="str">
        <f>IF(AND('Mapa de Riesgos'!$H$78="Muy Baja",'Mapa de Riesgos'!$L$78="Mayor"),CONCATENATE("R",'Mapa de Riesgos'!$A$78),"")</f>
        <v/>
      </c>
      <c r="AG44" s="330"/>
      <c r="AH44" s="319" t="str">
        <f>IF(AND('Mapa de Riesgos'!$H$66="Muy Baja",'Mapa de Riesgos'!$L$66="Catastrófico"),CONCATENATE("R",'Mapa de Riesgos'!$A$66),"")</f>
        <v/>
      </c>
      <c r="AI44" s="320"/>
      <c r="AJ44" s="320" t="str">
        <f>IF(AND('Mapa de Riesgos'!$H$72="Muy Baja",'Mapa de Riesgos'!$L$72="Catastrófico"),CONCATENATE("R",'Mapa de Riesgos'!$A$72),"")</f>
        <v/>
      </c>
      <c r="AK44" s="320"/>
      <c r="AL44" s="320" t="str">
        <f>IF(AND('Mapa de Riesgos'!$H$78="Muy Baja",'Mapa de Riesgos'!$L$78="Catastrófico"),CONCATENATE("R",'Mapa de Riesgos'!$A$78),"")</f>
        <v/>
      </c>
      <c r="AM44" s="321"/>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c r="A45" s="55"/>
      <c r="B45" s="348"/>
      <c r="C45" s="348"/>
      <c r="D45" s="349"/>
      <c r="E45" s="344"/>
      <c r="F45" s="345"/>
      <c r="G45" s="345"/>
      <c r="H45" s="345"/>
      <c r="I45" s="346"/>
      <c r="J45" s="304"/>
      <c r="K45" s="305"/>
      <c r="L45" s="305"/>
      <c r="M45" s="305"/>
      <c r="N45" s="305"/>
      <c r="O45" s="306"/>
      <c r="P45" s="304"/>
      <c r="Q45" s="305"/>
      <c r="R45" s="305"/>
      <c r="S45" s="305"/>
      <c r="T45" s="305"/>
      <c r="U45" s="306"/>
      <c r="V45" s="313"/>
      <c r="W45" s="314"/>
      <c r="X45" s="314"/>
      <c r="Y45" s="314"/>
      <c r="Z45" s="314"/>
      <c r="AA45" s="315"/>
      <c r="AB45" s="331"/>
      <c r="AC45" s="332"/>
      <c r="AD45" s="332"/>
      <c r="AE45" s="332"/>
      <c r="AF45" s="332"/>
      <c r="AG45" s="333"/>
      <c r="AH45" s="322"/>
      <c r="AI45" s="323"/>
      <c r="AJ45" s="323"/>
      <c r="AK45" s="323"/>
      <c r="AL45" s="323"/>
      <c r="AM45" s="324"/>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c r="A46" s="55"/>
      <c r="B46" s="55"/>
      <c r="C46" s="55"/>
      <c r="D46" s="55"/>
      <c r="E46" s="55"/>
      <c r="F46" s="55"/>
      <c r="G46" s="55"/>
      <c r="H46" s="55"/>
      <c r="I46" s="55"/>
      <c r="J46" s="338" t="s">
        <v>166</v>
      </c>
      <c r="K46" s="339"/>
      <c r="L46" s="339"/>
      <c r="M46" s="339"/>
      <c r="N46" s="339"/>
      <c r="O46" s="340"/>
      <c r="P46" s="338" t="s">
        <v>167</v>
      </c>
      <c r="Q46" s="339"/>
      <c r="R46" s="339"/>
      <c r="S46" s="339"/>
      <c r="T46" s="339"/>
      <c r="U46" s="340"/>
      <c r="V46" s="338" t="s">
        <v>168</v>
      </c>
      <c r="W46" s="339"/>
      <c r="X46" s="339"/>
      <c r="Y46" s="339"/>
      <c r="Z46" s="339"/>
      <c r="AA46" s="340"/>
      <c r="AB46" s="338" t="s">
        <v>169</v>
      </c>
      <c r="AC46" s="347"/>
      <c r="AD46" s="339"/>
      <c r="AE46" s="339"/>
      <c r="AF46" s="339"/>
      <c r="AG46" s="340"/>
      <c r="AH46" s="338" t="s">
        <v>170</v>
      </c>
      <c r="AI46" s="339"/>
      <c r="AJ46" s="339"/>
      <c r="AK46" s="339"/>
      <c r="AL46" s="339"/>
      <c r="AM46" s="340"/>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c r="A47" s="55"/>
      <c r="B47" s="55"/>
      <c r="C47" s="55"/>
      <c r="D47" s="55"/>
      <c r="E47" s="55"/>
      <c r="F47" s="55"/>
      <c r="G47" s="55"/>
      <c r="H47" s="55"/>
      <c r="I47" s="55"/>
      <c r="J47" s="341"/>
      <c r="K47" s="342"/>
      <c r="L47" s="342"/>
      <c r="M47" s="342"/>
      <c r="N47" s="342"/>
      <c r="O47" s="343"/>
      <c r="P47" s="341"/>
      <c r="Q47" s="342"/>
      <c r="R47" s="342"/>
      <c r="S47" s="342"/>
      <c r="T47" s="342"/>
      <c r="U47" s="343"/>
      <c r="V47" s="341"/>
      <c r="W47" s="342"/>
      <c r="X47" s="342"/>
      <c r="Y47" s="342"/>
      <c r="Z47" s="342"/>
      <c r="AA47" s="343"/>
      <c r="AB47" s="341"/>
      <c r="AC47" s="342"/>
      <c r="AD47" s="342"/>
      <c r="AE47" s="342"/>
      <c r="AF47" s="342"/>
      <c r="AG47" s="343"/>
      <c r="AH47" s="341"/>
      <c r="AI47" s="342"/>
      <c r="AJ47" s="342"/>
      <c r="AK47" s="342"/>
      <c r="AL47" s="342"/>
      <c r="AM47" s="343"/>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c r="A48" s="55"/>
      <c r="B48" s="55"/>
      <c r="C48" s="55"/>
      <c r="D48" s="55"/>
      <c r="E48" s="55"/>
      <c r="F48" s="55"/>
      <c r="G48" s="55"/>
      <c r="H48" s="55"/>
      <c r="I48" s="55"/>
      <c r="J48" s="341"/>
      <c r="K48" s="342"/>
      <c r="L48" s="342"/>
      <c r="M48" s="342"/>
      <c r="N48" s="342"/>
      <c r="O48" s="343"/>
      <c r="P48" s="341"/>
      <c r="Q48" s="342"/>
      <c r="R48" s="342"/>
      <c r="S48" s="342"/>
      <c r="T48" s="342"/>
      <c r="U48" s="343"/>
      <c r="V48" s="341"/>
      <c r="W48" s="342"/>
      <c r="X48" s="342"/>
      <c r="Y48" s="342"/>
      <c r="Z48" s="342"/>
      <c r="AA48" s="343"/>
      <c r="AB48" s="341"/>
      <c r="AC48" s="342"/>
      <c r="AD48" s="342"/>
      <c r="AE48" s="342"/>
      <c r="AF48" s="342"/>
      <c r="AG48" s="343"/>
      <c r="AH48" s="341"/>
      <c r="AI48" s="342"/>
      <c r="AJ48" s="342"/>
      <c r="AK48" s="342"/>
      <c r="AL48" s="342"/>
      <c r="AM48" s="343"/>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c r="A49" s="55"/>
      <c r="B49" s="55"/>
      <c r="C49" s="55"/>
      <c r="D49" s="55"/>
      <c r="E49" s="55"/>
      <c r="F49" s="55"/>
      <c r="G49" s="55"/>
      <c r="H49" s="55"/>
      <c r="I49" s="55"/>
      <c r="J49" s="341"/>
      <c r="K49" s="342"/>
      <c r="L49" s="342"/>
      <c r="M49" s="342"/>
      <c r="N49" s="342"/>
      <c r="O49" s="343"/>
      <c r="P49" s="341"/>
      <c r="Q49" s="342"/>
      <c r="R49" s="342"/>
      <c r="S49" s="342"/>
      <c r="T49" s="342"/>
      <c r="U49" s="343"/>
      <c r="V49" s="341"/>
      <c r="W49" s="342"/>
      <c r="X49" s="342"/>
      <c r="Y49" s="342"/>
      <c r="Z49" s="342"/>
      <c r="AA49" s="343"/>
      <c r="AB49" s="341"/>
      <c r="AC49" s="342"/>
      <c r="AD49" s="342"/>
      <c r="AE49" s="342"/>
      <c r="AF49" s="342"/>
      <c r="AG49" s="343"/>
      <c r="AH49" s="341"/>
      <c r="AI49" s="342"/>
      <c r="AJ49" s="342"/>
      <c r="AK49" s="342"/>
      <c r="AL49" s="342"/>
      <c r="AM49" s="343"/>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c r="A50" s="55"/>
      <c r="B50" s="55"/>
      <c r="C50" s="55"/>
      <c r="D50" s="55"/>
      <c r="E50" s="55"/>
      <c r="F50" s="55"/>
      <c r="G50" s="55"/>
      <c r="H50" s="55"/>
      <c r="I50" s="55"/>
      <c r="J50" s="341"/>
      <c r="K50" s="342"/>
      <c r="L50" s="342"/>
      <c r="M50" s="342"/>
      <c r="N50" s="342"/>
      <c r="O50" s="343"/>
      <c r="P50" s="341"/>
      <c r="Q50" s="342"/>
      <c r="R50" s="342"/>
      <c r="S50" s="342"/>
      <c r="T50" s="342"/>
      <c r="U50" s="343"/>
      <c r="V50" s="341"/>
      <c r="W50" s="342"/>
      <c r="X50" s="342"/>
      <c r="Y50" s="342"/>
      <c r="Z50" s="342"/>
      <c r="AA50" s="343"/>
      <c r="AB50" s="341"/>
      <c r="AC50" s="342"/>
      <c r="AD50" s="342"/>
      <c r="AE50" s="342"/>
      <c r="AF50" s="342"/>
      <c r="AG50" s="343"/>
      <c r="AH50" s="341"/>
      <c r="AI50" s="342"/>
      <c r="AJ50" s="342"/>
      <c r="AK50" s="342"/>
      <c r="AL50" s="342"/>
      <c r="AM50" s="343"/>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c r="A51" s="55"/>
      <c r="B51" s="55"/>
      <c r="C51" s="55"/>
      <c r="D51" s="55"/>
      <c r="E51" s="55"/>
      <c r="F51" s="55"/>
      <c r="G51" s="55"/>
      <c r="H51" s="55"/>
      <c r="I51" s="55"/>
      <c r="J51" s="344"/>
      <c r="K51" s="345"/>
      <c r="L51" s="345"/>
      <c r="M51" s="345"/>
      <c r="N51" s="345"/>
      <c r="O51" s="346"/>
      <c r="P51" s="344"/>
      <c r="Q51" s="345"/>
      <c r="R51" s="345"/>
      <c r="S51" s="345"/>
      <c r="T51" s="345"/>
      <c r="U51" s="346"/>
      <c r="V51" s="344"/>
      <c r="W51" s="345"/>
      <c r="X51" s="345"/>
      <c r="Y51" s="345"/>
      <c r="Z51" s="345"/>
      <c r="AA51" s="346"/>
      <c r="AB51" s="344"/>
      <c r="AC51" s="345"/>
      <c r="AD51" s="345"/>
      <c r="AE51" s="345"/>
      <c r="AF51" s="345"/>
      <c r="AG51" s="346"/>
      <c r="AH51" s="344"/>
      <c r="AI51" s="345"/>
      <c r="AJ51" s="345"/>
      <c r="AK51" s="345"/>
      <c r="AL51" s="345"/>
      <c r="AM51" s="346"/>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c r="B137" s="55"/>
      <c r="C137" s="55"/>
      <c r="D137" s="55"/>
      <c r="E137" s="55"/>
      <c r="F137" s="55"/>
      <c r="G137" s="55"/>
      <c r="H137" s="55"/>
      <c r="I137" s="55"/>
    </row>
    <row r="138" spans="2:63">
      <c r="B138" s="55"/>
      <c r="C138" s="55"/>
      <c r="D138" s="55"/>
      <c r="E138" s="55"/>
      <c r="F138" s="55"/>
      <c r="G138" s="55"/>
      <c r="H138" s="55"/>
      <c r="I138" s="55"/>
    </row>
    <row r="139" spans="2:63">
      <c r="B139" s="55"/>
      <c r="C139" s="55"/>
      <c r="D139" s="55"/>
      <c r="E139" s="55"/>
      <c r="F139" s="55"/>
      <c r="G139" s="55"/>
      <c r="H139" s="55"/>
      <c r="I139" s="55"/>
    </row>
    <row r="140" spans="2:63">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c r="A2" s="55"/>
      <c r="B2" s="415" t="s">
        <v>171</v>
      </c>
      <c r="C2" s="416"/>
      <c r="D2" s="416"/>
      <c r="E2" s="416"/>
      <c r="F2" s="416"/>
      <c r="G2" s="416"/>
      <c r="H2" s="416"/>
      <c r="I2" s="416"/>
      <c r="J2" s="337" t="s">
        <v>21</v>
      </c>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c r="A3" s="55"/>
      <c r="B3" s="416"/>
      <c r="C3" s="416"/>
      <c r="D3" s="416"/>
      <c r="E3" s="416"/>
      <c r="F3" s="416"/>
      <c r="G3" s="416"/>
      <c r="H3" s="416"/>
      <c r="I3" s="416"/>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c r="A4" s="55"/>
      <c r="B4" s="416"/>
      <c r="C4" s="416"/>
      <c r="D4" s="416"/>
      <c r="E4" s="416"/>
      <c r="F4" s="416"/>
      <c r="G4" s="416"/>
      <c r="H4" s="416"/>
      <c r="I4" s="416"/>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c r="A6" s="55"/>
      <c r="B6" s="348" t="s">
        <v>147</v>
      </c>
      <c r="C6" s="348"/>
      <c r="D6" s="349"/>
      <c r="E6" s="386" t="s">
        <v>157</v>
      </c>
      <c r="F6" s="387"/>
      <c r="G6" s="387"/>
      <c r="H6" s="387"/>
      <c r="I6" s="388"/>
      <c r="J6" s="18" t="str">
        <f>IF(AND('Mapa de Riesgos'!$Y$12="Muy Alta",'Mapa de Riesgos'!$AA$12="Leve"),CONCATENATE("R1C",'Mapa de Riesgos'!$O$12),"")</f>
        <v/>
      </c>
      <c r="K6" s="19" t="str">
        <f>IF(AND('Mapa de Riesgos'!$Y$13="Muy Alta",'Mapa de Riesgos'!$AA$13="Leve"),CONCATENATE("R1C",'Mapa de Riesgos'!$O$13),"")</f>
        <v/>
      </c>
      <c r="L6" s="19" t="str">
        <f>IF(AND('Mapa de Riesgos'!$Y$14="Muy Alta",'Mapa de Riesgos'!$AA$14="Leve"),CONCATENATE("R1C",'Mapa de Riesgos'!$O$14),"")</f>
        <v/>
      </c>
      <c r="M6" s="19" t="str">
        <f>IF(AND('Mapa de Riesgos'!$Y$15="Muy Alta",'Mapa de Riesgos'!$AA$15="Leve"),CONCATENATE("R1C",'Mapa de Riesgos'!$O$15),"")</f>
        <v/>
      </c>
      <c r="N6" s="19" t="str">
        <f>IF(AND('Mapa de Riesgos'!$Y$16="Muy Alta",'Mapa de Riesgos'!$AA$16="Leve"),CONCATENATE("R1C",'Mapa de Riesgos'!$O$16),"")</f>
        <v/>
      </c>
      <c r="O6" s="20" t="str">
        <f>IF(AND('Mapa de Riesgos'!$Y$17="Muy Alta",'Mapa de Riesgos'!$AA$17="Leve"),CONCATENATE("R1C",'Mapa de Riesgos'!$O$17),"")</f>
        <v/>
      </c>
      <c r="P6" s="18" t="str">
        <f>IF(AND('Mapa de Riesgos'!$Y$12="Muy Alta",'Mapa de Riesgos'!$AA$12="Menor"),CONCATENATE("R1C",'Mapa de Riesgos'!$O$12),"")</f>
        <v/>
      </c>
      <c r="Q6" s="19" t="str">
        <f>IF(AND('Mapa de Riesgos'!$Y$13="Muy Alta",'Mapa de Riesgos'!$AA$13="Menor"),CONCATENATE("R1C",'Mapa de Riesgos'!$O$13),"")</f>
        <v/>
      </c>
      <c r="R6" s="19" t="str">
        <f>IF(AND('Mapa de Riesgos'!$Y$14="Muy Alta",'Mapa de Riesgos'!$AA$14="Menor"),CONCATENATE("R1C",'Mapa de Riesgos'!$O$14),"")</f>
        <v/>
      </c>
      <c r="S6" s="19" t="str">
        <f>IF(AND('Mapa de Riesgos'!$Y$15="Muy Alta",'Mapa de Riesgos'!$AA$15="Menor"),CONCATENATE("R1C",'Mapa de Riesgos'!$O$15),"")</f>
        <v/>
      </c>
      <c r="T6" s="19" t="str">
        <f>IF(AND('Mapa de Riesgos'!$Y$16="Muy Alta",'Mapa de Riesgos'!$AA$16="Menor"),CONCATENATE("R1C",'Mapa de Riesgos'!$O$16),"")</f>
        <v/>
      </c>
      <c r="U6" s="20" t="str">
        <f>IF(AND('Mapa de Riesgos'!$Y$17="Muy Alta",'Mapa de Riesgos'!$AA$17="Menor"),CONCATENATE("R1C",'Mapa de Riesgos'!$O$17),"")</f>
        <v/>
      </c>
      <c r="V6" s="18" t="str">
        <f>IF(AND('Mapa de Riesgos'!$Y$12="Muy Alta",'Mapa de Riesgos'!$AA$12="Moderado"),CONCATENATE("R1C",'Mapa de Riesgos'!$O$12),"")</f>
        <v/>
      </c>
      <c r="W6" s="19" t="str">
        <f>IF(AND('Mapa de Riesgos'!$Y$13="Muy Alta",'Mapa de Riesgos'!$AA$13="Moderado"),CONCATENATE("R1C",'Mapa de Riesgos'!$O$13),"")</f>
        <v/>
      </c>
      <c r="X6" s="19" t="str">
        <f>IF(AND('Mapa de Riesgos'!$Y$14="Muy Alta",'Mapa de Riesgos'!$AA$14="Moderado"),CONCATENATE("R1C",'Mapa de Riesgos'!$O$14),"")</f>
        <v/>
      </c>
      <c r="Y6" s="19" t="str">
        <f>IF(AND('Mapa de Riesgos'!$Y$15="Muy Alta",'Mapa de Riesgos'!$AA$15="Moderado"),CONCATENATE("R1C",'Mapa de Riesgos'!$O$15),"")</f>
        <v/>
      </c>
      <c r="Z6" s="19" t="str">
        <f>IF(AND('Mapa de Riesgos'!$Y$16="Muy Alta",'Mapa de Riesgos'!$AA$16="Moderado"),CONCATENATE("R1C",'Mapa de Riesgos'!$O$16),"")</f>
        <v/>
      </c>
      <c r="AA6" s="20" t="str">
        <f>IF(AND('Mapa de Riesgos'!$Y$17="Muy Alta",'Mapa de Riesgos'!$AA$17="Moderado"),CONCATENATE("R1C",'Mapa de Riesgos'!$O$17),"")</f>
        <v/>
      </c>
      <c r="AB6" s="18" t="str">
        <f>IF(AND('Mapa de Riesgos'!$Y$12="Muy Alta",'Mapa de Riesgos'!$AA$12="Mayor"),CONCATENATE("R1C",'Mapa de Riesgos'!$O$12),"")</f>
        <v/>
      </c>
      <c r="AC6" s="19" t="str">
        <f>IF(AND('Mapa de Riesgos'!$Y$13="Muy Alta",'Mapa de Riesgos'!$AA$13="Mayor"),CONCATENATE("R1C",'Mapa de Riesgos'!$O$13),"")</f>
        <v/>
      </c>
      <c r="AD6" s="19" t="str">
        <f>IF(AND('Mapa de Riesgos'!$Y$14="Muy Alta",'Mapa de Riesgos'!$AA$14="Mayor"),CONCATENATE("R1C",'Mapa de Riesgos'!$O$14),"")</f>
        <v/>
      </c>
      <c r="AE6" s="19" t="str">
        <f>IF(AND('Mapa de Riesgos'!$Y$15="Muy Alta",'Mapa de Riesgos'!$AA$15="Mayor"),CONCATENATE("R1C",'Mapa de Riesgos'!$O$15),"")</f>
        <v/>
      </c>
      <c r="AF6" s="19" t="str">
        <f>IF(AND('Mapa de Riesgos'!$Y$16="Muy Alta",'Mapa de Riesgos'!$AA$16="Mayor"),CONCATENATE("R1C",'Mapa de Riesgos'!$O$16),"")</f>
        <v/>
      </c>
      <c r="AG6" s="20" t="str">
        <f>IF(AND('Mapa de Riesgos'!$Y$17="Muy Alta",'Mapa de Riesgos'!$AA$17="Mayor"),CONCATENATE("R1C",'Mapa de Riesgos'!$O$17),"")</f>
        <v/>
      </c>
      <c r="AH6" s="21" t="str">
        <f>IF(AND('Mapa de Riesgos'!$Y$12="Muy Alta",'Mapa de Riesgos'!$AA$12="Catastrófico"),CONCATENATE("R1C",'Mapa de Riesgos'!$O$12),"")</f>
        <v/>
      </c>
      <c r="AI6" s="22" t="str">
        <f>IF(AND('Mapa de Riesgos'!$Y$13="Muy Alta",'Mapa de Riesgos'!$AA$13="Catastrófico"),CONCATENATE("R1C",'Mapa de Riesgos'!$O$13),"")</f>
        <v/>
      </c>
      <c r="AJ6" s="22" t="str">
        <f>IF(AND('Mapa de Riesgos'!$Y$14="Muy Alta",'Mapa de Riesgos'!$AA$14="Catastrófico"),CONCATENATE("R1C",'Mapa de Riesgos'!$O$14),"")</f>
        <v/>
      </c>
      <c r="AK6" s="22" t="str">
        <f>IF(AND('Mapa de Riesgos'!$Y$15="Muy Alta",'Mapa de Riesgos'!$AA$15="Catastrófico"),CONCATENATE("R1C",'Mapa de Riesgos'!$O$15),"")</f>
        <v/>
      </c>
      <c r="AL6" s="22" t="str">
        <f>IF(AND('Mapa de Riesgos'!$Y$16="Muy Alta",'Mapa de Riesgos'!$AA$16="Catastrófico"),CONCATENATE("R1C",'Mapa de Riesgos'!$O$16),"")</f>
        <v/>
      </c>
      <c r="AM6" s="23" t="str">
        <f>IF(AND('Mapa de Riesgos'!$Y$17="Muy Alta",'Mapa de Riesgos'!$AA$17="Catastrófico"),CONCATENATE("R1C",'Mapa de Riesgos'!$O$17),"")</f>
        <v/>
      </c>
      <c r="AN6" s="55"/>
      <c r="AO6" s="406" t="s">
        <v>158</v>
      </c>
      <c r="AP6" s="407"/>
      <c r="AQ6" s="407"/>
      <c r="AR6" s="407"/>
      <c r="AS6" s="407"/>
      <c r="AT6" s="408"/>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c r="A7" s="55"/>
      <c r="B7" s="348"/>
      <c r="C7" s="348"/>
      <c r="D7" s="349"/>
      <c r="E7" s="389"/>
      <c r="F7" s="390"/>
      <c r="G7" s="390"/>
      <c r="H7" s="390"/>
      <c r="I7" s="391"/>
      <c r="J7" s="24" t="str">
        <f>IF(AND('Mapa de Riesgos'!$Y$18="Muy Alta",'Mapa de Riesgos'!$AA$18="Leve"),CONCATENATE("R2C",'Mapa de Riesgos'!$O$18),"")</f>
        <v/>
      </c>
      <c r="K7" s="25" t="str">
        <f>IF(AND('Mapa de Riesgos'!$Y$19="Muy Alta",'Mapa de Riesgos'!$AA$19="Leve"),CONCATENATE("R2C",'Mapa de Riesgos'!$O$19),"")</f>
        <v/>
      </c>
      <c r="L7" s="25" t="str">
        <f>IF(AND('Mapa de Riesgos'!$Y$20="Muy Alta",'Mapa de Riesgos'!$AA$20="Leve"),CONCATENATE("R2C",'Mapa de Riesgos'!$O$20),"")</f>
        <v/>
      </c>
      <c r="M7" s="25" t="str">
        <f>IF(AND('Mapa de Riesgos'!$Y$21="Muy Alta",'Mapa de Riesgos'!$AA$21="Leve"),CONCATENATE("R2C",'Mapa de Riesgos'!$O$21),"")</f>
        <v/>
      </c>
      <c r="N7" s="25" t="str">
        <f>IF(AND('Mapa de Riesgos'!$Y$22="Muy Alta",'Mapa de Riesgos'!$AA$22="Leve"),CONCATENATE("R2C",'Mapa de Riesgos'!$O$22),"")</f>
        <v/>
      </c>
      <c r="O7" s="26" t="str">
        <f>IF(AND('Mapa de Riesgos'!$Y$23="Muy Alta",'Mapa de Riesgos'!$AA$23="Leve"),CONCATENATE("R2C",'Mapa de Riesgos'!$O$23),"")</f>
        <v/>
      </c>
      <c r="P7" s="24" t="str">
        <f>IF(AND('Mapa de Riesgos'!$Y$18="Muy Alta",'Mapa de Riesgos'!$AA$18="Menor"),CONCATENATE("R2C",'Mapa de Riesgos'!$O$18),"")</f>
        <v/>
      </c>
      <c r="Q7" s="25" t="str">
        <f>IF(AND('Mapa de Riesgos'!$Y$19="Muy Alta",'Mapa de Riesgos'!$AA$19="Menor"),CONCATENATE("R2C",'Mapa de Riesgos'!$O$19),"")</f>
        <v/>
      </c>
      <c r="R7" s="25" t="str">
        <f>IF(AND('Mapa de Riesgos'!$Y$20="Muy Alta",'Mapa de Riesgos'!$AA$20="Menor"),CONCATENATE("R2C",'Mapa de Riesgos'!$O$20),"")</f>
        <v/>
      </c>
      <c r="S7" s="25" t="str">
        <f>IF(AND('Mapa de Riesgos'!$Y$21="Muy Alta",'Mapa de Riesgos'!$AA$21="Menor"),CONCATENATE("R2C",'Mapa de Riesgos'!$O$21),"")</f>
        <v/>
      </c>
      <c r="T7" s="25" t="str">
        <f>IF(AND('Mapa de Riesgos'!$Y$22="Muy Alta",'Mapa de Riesgos'!$AA$22="Menor"),CONCATENATE("R2C",'Mapa de Riesgos'!$O$22),"")</f>
        <v/>
      </c>
      <c r="U7" s="26" t="str">
        <f>IF(AND('Mapa de Riesgos'!$Y$23="Muy Alta",'Mapa de Riesgos'!$AA$23="Menor"),CONCATENATE("R2C",'Mapa de Riesgos'!$O$23),"")</f>
        <v/>
      </c>
      <c r="V7" s="24" t="str">
        <f>IF(AND('Mapa de Riesgos'!$Y$18="Muy Alta",'Mapa de Riesgos'!$AA$18="Moderado"),CONCATENATE("R2C",'Mapa de Riesgos'!$O$18),"")</f>
        <v/>
      </c>
      <c r="W7" s="25" t="str">
        <f>IF(AND('Mapa de Riesgos'!$Y$19="Muy Alta",'Mapa de Riesgos'!$AA$19="Moderado"),CONCATENATE("R2C",'Mapa de Riesgos'!$O$19),"")</f>
        <v/>
      </c>
      <c r="X7" s="25" t="str">
        <f>IF(AND('Mapa de Riesgos'!$Y$20="Muy Alta",'Mapa de Riesgos'!$AA$20="Moderado"),CONCATENATE("R2C",'Mapa de Riesgos'!$O$20),"")</f>
        <v/>
      </c>
      <c r="Y7" s="25" t="str">
        <f>IF(AND('Mapa de Riesgos'!$Y$21="Muy Alta",'Mapa de Riesgos'!$AA$21="Moderado"),CONCATENATE("R2C",'Mapa de Riesgos'!$O$21),"")</f>
        <v/>
      </c>
      <c r="Z7" s="25" t="str">
        <f>IF(AND('Mapa de Riesgos'!$Y$22="Muy Alta",'Mapa de Riesgos'!$AA$22="Moderado"),CONCATENATE("R2C",'Mapa de Riesgos'!$O$22),"")</f>
        <v/>
      </c>
      <c r="AA7" s="26" t="str">
        <f>IF(AND('Mapa de Riesgos'!$Y$23="Muy Alta",'Mapa de Riesgos'!$AA$23="Moderado"),CONCATENATE("R2C",'Mapa de Riesgos'!$O$23),"")</f>
        <v/>
      </c>
      <c r="AB7" s="24" t="str">
        <f>IF(AND('Mapa de Riesgos'!$Y$18="Muy Alta",'Mapa de Riesgos'!$AA$18="Mayor"),CONCATENATE("R2C",'Mapa de Riesgos'!$O$18),"")</f>
        <v/>
      </c>
      <c r="AC7" s="25" t="str">
        <f>IF(AND('Mapa de Riesgos'!$Y$19="Muy Alta",'Mapa de Riesgos'!$AA$19="Mayor"),CONCATENATE("R2C",'Mapa de Riesgos'!$O$19),"")</f>
        <v/>
      </c>
      <c r="AD7" s="25" t="str">
        <f>IF(AND('Mapa de Riesgos'!$Y$20="Muy Alta",'Mapa de Riesgos'!$AA$20="Mayor"),CONCATENATE("R2C",'Mapa de Riesgos'!$O$20),"")</f>
        <v/>
      </c>
      <c r="AE7" s="25" t="str">
        <f>IF(AND('Mapa de Riesgos'!$Y$21="Muy Alta",'Mapa de Riesgos'!$AA$21="Mayor"),CONCATENATE("R2C",'Mapa de Riesgos'!$O$21),"")</f>
        <v/>
      </c>
      <c r="AF7" s="25" t="str">
        <f>IF(AND('Mapa de Riesgos'!$Y$22="Muy Alta",'Mapa de Riesgos'!$AA$22="Mayor"),CONCATENATE("R2C",'Mapa de Riesgos'!$O$22),"")</f>
        <v/>
      </c>
      <c r="AG7" s="26" t="str">
        <f>IF(AND('Mapa de Riesgos'!$Y$23="Muy Alta",'Mapa de Riesgos'!$AA$23="Mayor"),CONCATENATE("R2C",'Mapa de Riesgos'!$O$23),"")</f>
        <v/>
      </c>
      <c r="AH7" s="27" t="str">
        <f>IF(AND('Mapa de Riesgos'!$Y$18="Muy Alta",'Mapa de Riesgos'!$AA$18="Catastrófico"),CONCATENATE("R2C",'Mapa de Riesgos'!$O$18),"")</f>
        <v/>
      </c>
      <c r="AI7" s="28" t="str">
        <f>IF(AND('Mapa de Riesgos'!$Y$19="Muy Alta",'Mapa de Riesgos'!$AA$19="Catastrófico"),CONCATENATE("R2C",'Mapa de Riesgos'!$O$19),"")</f>
        <v/>
      </c>
      <c r="AJ7" s="28" t="str">
        <f>IF(AND('Mapa de Riesgos'!$Y$20="Muy Alta",'Mapa de Riesgos'!$AA$20="Catastrófico"),CONCATENATE("R2C",'Mapa de Riesgos'!$O$20),"")</f>
        <v/>
      </c>
      <c r="AK7" s="28" t="str">
        <f>IF(AND('Mapa de Riesgos'!$Y$21="Muy Alta",'Mapa de Riesgos'!$AA$21="Catastrófico"),CONCATENATE("R2C",'Mapa de Riesgos'!$O$21),"")</f>
        <v/>
      </c>
      <c r="AL7" s="28" t="str">
        <f>IF(AND('Mapa de Riesgos'!$Y$22="Muy Alta",'Mapa de Riesgos'!$AA$22="Catastrófico"),CONCATENATE("R2C",'Mapa de Riesgos'!$O$22),"")</f>
        <v/>
      </c>
      <c r="AM7" s="29" t="str">
        <f>IF(AND('Mapa de Riesgos'!$Y$23="Muy Alta",'Mapa de Riesgos'!$AA$23="Catastrófico"),CONCATENATE("R2C",'Mapa de Riesgos'!$O$23),"")</f>
        <v/>
      </c>
      <c r="AN7" s="55"/>
      <c r="AO7" s="409"/>
      <c r="AP7" s="410"/>
      <c r="AQ7" s="410"/>
      <c r="AR7" s="410"/>
      <c r="AS7" s="410"/>
      <c r="AT7" s="411"/>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c r="A8" s="55"/>
      <c r="B8" s="348"/>
      <c r="C8" s="348"/>
      <c r="D8" s="349"/>
      <c r="E8" s="389"/>
      <c r="F8" s="390"/>
      <c r="G8" s="390"/>
      <c r="H8" s="390"/>
      <c r="I8" s="391"/>
      <c r="J8" s="24" t="str">
        <f>IF(AND('Mapa de Riesgos'!$Y$24="Muy Alta",'Mapa de Riesgos'!$AA$24="Leve"),CONCATENATE("R3C",'Mapa de Riesgos'!$O$24),"")</f>
        <v/>
      </c>
      <c r="K8" s="25" t="str">
        <f>IF(AND('Mapa de Riesgos'!$Y$25="Muy Alta",'Mapa de Riesgos'!$AA$25="Leve"),CONCATENATE("R3C",'Mapa de Riesgos'!$O$25),"")</f>
        <v/>
      </c>
      <c r="L8" s="25" t="str">
        <f>IF(AND('Mapa de Riesgos'!$Y$26="Muy Alta",'Mapa de Riesgos'!$AA$26="Leve"),CONCATENATE("R3C",'Mapa de Riesgos'!$O$26),"")</f>
        <v/>
      </c>
      <c r="M8" s="25" t="str">
        <f>IF(AND('Mapa de Riesgos'!$Y$27="Muy Alta",'Mapa de Riesgos'!$AA$27="Leve"),CONCATENATE("R3C",'Mapa de Riesgos'!$O$27),"")</f>
        <v/>
      </c>
      <c r="N8" s="25" t="str">
        <f>IF(AND('Mapa de Riesgos'!$Y$28="Muy Alta",'Mapa de Riesgos'!$AA$28="Leve"),CONCATENATE("R3C",'Mapa de Riesgos'!$O$28),"")</f>
        <v/>
      </c>
      <c r="O8" s="26" t="str">
        <f>IF(AND('Mapa de Riesgos'!$Y$29="Muy Alta",'Mapa de Riesgos'!$AA$29="Leve"),CONCATENATE("R3C",'Mapa de Riesgos'!$O$29),"")</f>
        <v/>
      </c>
      <c r="P8" s="24" t="str">
        <f>IF(AND('Mapa de Riesgos'!$Y$24="Muy Alta",'Mapa de Riesgos'!$AA$24="Menor"),CONCATENATE("R3C",'Mapa de Riesgos'!$O$24),"")</f>
        <v/>
      </c>
      <c r="Q8" s="25" t="str">
        <f>IF(AND('Mapa de Riesgos'!$Y$25="Muy Alta",'Mapa de Riesgos'!$AA$25="Menor"),CONCATENATE("R3C",'Mapa de Riesgos'!$O$25),"")</f>
        <v/>
      </c>
      <c r="R8" s="25" t="str">
        <f>IF(AND('Mapa de Riesgos'!$Y$26="Muy Alta",'Mapa de Riesgos'!$AA$26="Menor"),CONCATENATE("R3C",'Mapa de Riesgos'!$O$26),"")</f>
        <v/>
      </c>
      <c r="S8" s="25" t="str">
        <f>IF(AND('Mapa de Riesgos'!$Y$27="Muy Alta",'Mapa de Riesgos'!$AA$27="Menor"),CONCATENATE("R3C",'Mapa de Riesgos'!$O$27),"")</f>
        <v/>
      </c>
      <c r="T8" s="25" t="str">
        <f>IF(AND('Mapa de Riesgos'!$Y$28="Muy Alta",'Mapa de Riesgos'!$AA$28="Menor"),CONCATENATE("R3C",'Mapa de Riesgos'!$O$28),"")</f>
        <v/>
      </c>
      <c r="U8" s="26" t="str">
        <f>IF(AND('Mapa de Riesgos'!$Y$29="Muy Alta",'Mapa de Riesgos'!$AA$29="Menor"),CONCATENATE("R3C",'Mapa de Riesgos'!$O$29),"")</f>
        <v/>
      </c>
      <c r="V8" s="24" t="str">
        <f>IF(AND('Mapa de Riesgos'!$Y$24="Muy Alta",'Mapa de Riesgos'!$AA$24="Moderado"),CONCATENATE("R3C",'Mapa de Riesgos'!$O$24),"")</f>
        <v/>
      </c>
      <c r="W8" s="25" t="str">
        <f>IF(AND('Mapa de Riesgos'!$Y$25="Muy Alta",'Mapa de Riesgos'!$AA$25="Moderado"),CONCATENATE("R3C",'Mapa de Riesgos'!$O$25),"")</f>
        <v/>
      </c>
      <c r="X8" s="25" t="str">
        <f>IF(AND('Mapa de Riesgos'!$Y$26="Muy Alta",'Mapa de Riesgos'!$AA$26="Moderado"),CONCATENATE("R3C",'Mapa de Riesgos'!$O$26),"")</f>
        <v/>
      </c>
      <c r="Y8" s="25" t="str">
        <f>IF(AND('Mapa de Riesgos'!$Y$27="Muy Alta",'Mapa de Riesgos'!$AA$27="Moderado"),CONCATENATE("R3C",'Mapa de Riesgos'!$O$27),"")</f>
        <v/>
      </c>
      <c r="Z8" s="25" t="str">
        <f>IF(AND('Mapa de Riesgos'!$Y$28="Muy Alta",'Mapa de Riesgos'!$AA$28="Moderado"),CONCATENATE("R3C",'Mapa de Riesgos'!$O$28),"")</f>
        <v/>
      </c>
      <c r="AA8" s="26" t="str">
        <f>IF(AND('Mapa de Riesgos'!$Y$29="Muy Alta",'Mapa de Riesgos'!$AA$29="Moderado"),CONCATENATE("R3C",'Mapa de Riesgos'!$O$29),"")</f>
        <v/>
      </c>
      <c r="AB8" s="24" t="str">
        <f>IF(AND('Mapa de Riesgos'!$Y$24="Muy Alta",'Mapa de Riesgos'!$AA$24="Mayor"),CONCATENATE("R3C",'Mapa de Riesgos'!$O$24),"")</f>
        <v/>
      </c>
      <c r="AC8" s="25" t="str">
        <f>IF(AND('Mapa de Riesgos'!$Y$25="Muy Alta",'Mapa de Riesgos'!$AA$25="Mayor"),CONCATENATE("R3C",'Mapa de Riesgos'!$O$25),"")</f>
        <v/>
      </c>
      <c r="AD8" s="25" t="str">
        <f>IF(AND('Mapa de Riesgos'!$Y$26="Muy Alta",'Mapa de Riesgos'!$AA$26="Mayor"),CONCATENATE("R3C",'Mapa de Riesgos'!$O$26),"")</f>
        <v/>
      </c>
      <c r="AE8" s="25" t="str">
        <f>IF(AND('Mapa de Riesgos'!$Y$27="Muy Alta",'Mapa de Riesgos'!$AA$27="Mayor"),CONCATENATE("R3C",'Mapa de Riesgos'!$O$27),"")</f>
        <v/>
      </c>
      <c r="AF8" s="25" t="str">
        <f>IF(AND('Mapa de Riesgos'!$Y$28="Muy Alta",'Mapa de Riesgos'!$AA$28="Mayor"),CONCATENATE("R3C",'Mapa de Riesgos'!$O$28),"")</f>
        <v/>
      </c>
      <c r="AG8" s="26" t="str">
        <f>IF(AND('Mapa de Riesgos'!$Y$29="Muy Alta",'Mapa de Riesgos'!$AA$29="Mayor"),CONCATENATE("R3C",'Mapa de Riesgos'!$O$29),"")</f>
        <v/>
      </c>
      <c r="AH8" s="27" t="str">
        <f>IF(AND('Mapa de Riesgos'!$Y$24="Muy Alta",'Mapa de Riesgos'!$AA$24="Catastrófico"),CONCATENATE("R3C",'Mapa de Riesgos'!$O$24),"")</f>
        <v/>
      </c>
      <c r="AI8" s="28" t="str">
        <f>IF(AND('Mapa de Riesgos'!$Y$25="Muy Alta",'Mapa de Riesgos'!$AA$25="Catastrófico"),CONCATENATE("R3C",'Mapa de Riesgos'!$O$25),"")</f>
        <v/>
      </c>
      <c r="AJ8" s="28" t="str">
        <f>IF(AND('Mapa de Riesgos'!$Y$26="Muy Alta",'Mapa de Riesgos'!$AA$26="Catastrófico"),CONCATENATE("R3C",'Mapa de Riesgos'!$O$26),"")</f>
        <v/>
      </c>
      <c r="AK8" s="28" t="str">
        <f>IF(AND('Mapa de Riesgos'!$Y$27="Muy Alta",'Mapa de Riesgos'!$AA$27="Catastrófico"),CONCATENATE("R3C",'Mapa de Riesgos'!$O$27),"")</f>
        <v/>
      </c>
      <c r="AL8" s="28" t="str">
        <f>IF(AND('Mapa de Riesgos'!$Y$28="Muy Alta",'Mapa de Riesgos'!$AA$28="Catastrófico"),CONCATENATE("R3C",'Mapa de Riesgos'!$O$28),"")</f>
        <v/>
      </c>
      <c r="AM8" s="29" t="str">
        <f>IF(AND('Mapa de Riesgos'!$Y$29="Muy Alta",'Mapa de Riesgos'!$AA$29="Catastrófico"),CONCATENATE("R3C",'Mapa de Riesgos'!$O$29),"")</f>
        <v/>
      </c>
      <c r="AN8" s="55"/>
      <c r="AO8" s="409"/>
      <c r="AP8" s="410"/>
      <c r="AQ8" s="410"/>
      <c r="AR8" s="410"/>
      <c r="AS8" s="410"/>
      <c r="AT8" s="411"/>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c r="A9" s="55"/>
      <c r="B9" s="348"/>
      <c r="C9" s="348"/>
      <c r="D9" s="349"/>
      <c r="E9" s="389"/>
      <c r="F9" s="390"/>
      <c r="G9" s="390"/>
      <c r="H9" s="390"/>
      <c r="I9" s="391"/>
      <c r="J9" s="24" t="str">
        <f>IF(AND('Mapa de Riesgos'!$Y$30="Muy Alta",'Mapa de Riesgos'!$AA$30="Leve"),CONCATENATE("R4C",'Mapa de Riesgos'!$O$30),"")</f>
        <v/>
      </c>
      <c r="K9" s="25" t="str">
        <f>IF(AND('Mapa de Riesgos'!$Y$31="Muy Alta",'Mapa de Riesgos'!$AA$31="Leve"),CONCATENATE("R4C",'Mapa de Riesgos'!$O$31),"")</f>
        <v/>
      </c>
      <c r="L9" s="25" t="str">
        <f>IF(AND('Mapa de Riesgos'!$Y$32="Muy Alta",'Mapa de Riesgos'!$AA$32="Leve"),CONCATENATE("R4C",'Mapa de Riesgos'!$O$32),"")</f>
        <v/>
      </c>
      <c r="M9" s="25" t="str">
        <f>IF(AND('Mapa de Riesgos'!$Y$33="Muy Alta",'Mapa de Riesgos'!$AA$33="Leve"),CONCATENATE("R4C",'Mapa de Riesgos'!$O$33),"")</f>
        <v/>
      </c>
      <c r="N9" s="25" t="str">
        <f>IF(AND('Mapa de Riesgos'!$Y$34="Muy Alta",'Mapa de Riesgos'!$AA$34="Leve"),CONCATENATE("R4C",'Mapa de Riesgos'!$O$34),"")</f>
        <v/>
      </c>
      <c r="O9" s="26" t="str">
        <f>IF(AND('Mapa de Riesgos'!$Y$35="Muy Alta",'Mapa de Riesgos'!$AA$35="Leve"),CONCATENATE("R4C",'Mapa de Riesgos'!$O$35),"")</f>
        <v/>
      </c>
      <c r="P9" s="24" t="str">
        <f>IF(AND('Mapa de Riesgos'!$Y$30="Muy Alta",'Mapa de Riesgos'!$AA$30="Menor"),CONCATENATE("R4C",'Mapa de Riesgos'!$O$30),"")</f>
        <v/>
      </c>
      <c r="Q9" s="25" t="str">
        <f>IF(AND('Mapa de Riesgos'!$Y$31="Muy Alta",'Mapa de Riesgos'!$AA$31="Menor"),CONCATENATE("R4C",'Mapa de Riesgos'!$O$31),"")</f>
        <v/>
      </c>
      <c r="R9" s="25" t="str">
        <f>IF(AND('Mapa de Riesgos'!$Y$32="Muy Alta",'Mapa de Riesgos'!$AA$32="Menor"),CONCATENATE("R4C",'Mapa de Riesgos'!$O$32),"")</f>
        <v/>
      </c>
      <c r="S9" s="25" t="str">
        <f>IF(AND('Mapa de Riesgos'!$Y$33="Muy Alta",'Mapa de Riesgos'!$AA$33="Menor"),CONCATENATE("R4C",'Mapa de Riesgos'!$O$33),"")</f>
        <v/>
      </c>
      <c r="T9" s="25" t="str">
        <f>IF(AND('Mapa de Riesgos'!$Y$34="Muy Alta",'Mapa de Riesgos'!$AA$34="Menor"),CONCATENATE("R4C",'Mapa de Riesgos'!$O$34),"")</f>
        <v/>
      </c>
      <c r="U9" s="26" t="str">
        <f>IF(AND('Mapa de Riesgos'!$Y$35="Muy Alta",'Mapa de Riesgos'!$AA$35="Menor"),CONCATENATE("R4C",'Mapa de Riesgos'!$O$35),"")</f>
        <v/>
      </c>
      <c r="V9" s="24" t="str">
        <f>IF(AND('Mapa de Riesgos'!$Y$30="Muy Alta",'Mapa de Riesgos'!$AA$30="Moderado"),CONCATENATE("R4C",'Mapa de Riesgos'!$O$30),"")</f>
        <v/>
      </c>
      <c r="W9" s="25" t="str">
        <f>IF(AND('Mapa de Riesgos'!$Y$31="Muy Alta",'Mapa de Riesgos'!$AA$31="Moderado"),CONCATENATE("R4C",'Mapa de Riesgos'!$O$31),"")</f>
        <v/>
      </c>
      <c r="X9" s="25" t="str">
        <f>IF(AND('Mapa de Riesgos'!$Y$32="Muy Alta",'Mapa de Riesgos'!$AA$32="Moderado"),CONCATENATE("R4C",'Mapa de Riesgos'!$O$32),"")</f>
        <v/>
      </c>
      <c r="Y9" s="25" t="str">
        <f>IF(AND('Mapa de Riesgos'!$Y$33="Muy Alta",'Mapa de Riesgos'!$AA$33="Moderado"),CONCATENATE("R4C",'Mapa de Riesgos'!$O$33),"")</f>
        <v/>
      </c>
      <c r="Z9" s="25" t="str">
        <f>IF(AND('Mapa de Riesgos'!$Y$34="Muy Alta",'Mapa de Riesgos'!$AA$34="Moderado"),CONCATENATE("R4C",'Mapa de Riesgos'!$O$34),"")</f>
        <v/>
      </c>
      <c r="AA9" s="26" t="str">
        <f>IF(AND('Mapa de Riesgos'!$Y$35="Muy Alta",'Mapa de Riesgos'!$AA$35="Moderado"),CONCATENATE("R4C",'Mapa de Riesgos'!$O$35),"")</f>
        <v/>
      </c>
      <c r="AB9" s="24" t="str">
        <f>IF(AND('Mapa de Riesgos'!$Y$30="Muy Alta",'Mapa de Riesgos'!$AA$30="Mayor"),CONCATENATE("R4C",'Mapa de Riesgos'!$O$30),"")</f>
        <v/>
      </c>
      <c r="AC9" s="25" t="str">
        <f>IF(AND('Mapa de Riesgos'!$Y$31="Muy Alta",'Mapa de Riesgos'!$AA$31="Mayor"),CONCATENATE("R4C",'Mapa de Riesgos'!$O$31),"")</f>
        <v/>
      </c>
      <c r="AD9" s="25" t="str">
        <f>IF(AND('Mapa de Riesgos'!$Y$32="Muy Alta",'Mapa de Riesgos'!$AA$32="Mayor"),CONCATENATE("R4C",'Mapa de Riesgos'!$O$32),"")</f>
        <v/>
      </c>
      <c r="AE9" s="25" t="str">
        <f>IF(AND('Mapa de Riesgos'!$Y$33="Muy Alta",'Mapa de Riesgos'!$AA$33="Mayor"),CONCATENATE("R4C",'Mapa de Riesgos'!$O$33),"")</f>
        <v/>
      </c>
      <c r="AF9" s="25" t="str">
        <f>IF(AND('Mapa de Riesgos'!$Y$34="Muy Alta",'Mapa de Riesgos'!$AA$34="Mayor"),CONCATENATE("R4C",'Mapa de Riesgos'!$O$34),"")</f>
        <v/>
      </c>
      <c r="AG9" s="26" t="str">
        <f>IF(AND('Mapa de Riesgos'!$Y$35="Muy Alta",'Mapa de Riesgos'!$AA$35="Mayor"),CONCATENATE("R4C",'Mapa de Riesgos'!$O$35),"")</f>
        <v/>
      </c>
      <c r="AH9" s="27" t="str">
        <f>IF(AND('Mapa de Riesgos'!$Y$30="Muy Alta",'Mapa de Riesgos'!$AA$30="Catastrófico"),CONCATENATE("R4C",'Mapa de Riesgos'!$O$30),"")</f>
        <v/>
      </c>
      <c r="AI9" s="28" t="str">
        <f>IF(AND('Mapa de Riesgos'!$Y$31="Muy Alta",'Mapa de Riesgos'!$AA$31="Catastrófico"),CONCATENATE("R4C",'Mapa de Riesgos'!$O$31),"")</f>
        <v/>
      </c>
      <c r="AJ9" s="28" t="str">
        <f>IF(AND('Mapa de Riesgos'!$Y$32="Muy Alta",'Mapa de Riesgos'!$AA$32="Catastrófico"),CONCATENATE("R4C",'Mapa de Riesgos'!$O$32),"")</f>
        <v/>
      </c>
      <c r="AK9" s="28" t="str">
        <f>IF(AND('Mapa de Riesgos'!$Y$33="Muy Alta",'Mapa de Riesgos'!$AA$33="Catastrófico"),CONCATENATE("R4C",'Mapa de Riesgos'!$O$33),"")</f>
        <v/>
      </c>
      <c r="AL9" s="28" t="str">
        <f>IF(AND('Mapa de Riesgos'!$Y$34="Muy Alta",'Mapa de Riesgos'!$AA$34="Catastrófico"),CONCATENATE("R4C",'Mapa de Riesgos'!$O$34),"")</f>
        <v/>
      </c>
      <c r="AM9" s="29" t="str">
        <f>IF(AND('Mapa de Riesgos'!$Y$35="Muy Alta",'Mapa de Riesgos'!$AA$35="Catastrófico"),CONCATENATE("R4C",'Mapa de Riesgos'!$O$35),"")</f>
        <v/>
      </c>
      <c r="AN9" s="55"/>
      <c r="AO9" s="409"/>
      <c r="AP9" s="410"/>
      <c r="AQ9" s="410"/>
      <c r="AR9" s="410"/>
      <c r="AS9" s="410"/>
      <c r="AT9" s="411"/>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c r="A10" s="55"/>
      <c r="B10" s="348"/>
      <c r="C10" s="348"/>
      <c r="D10" s="349"/>
      <c r="E10" s="389"/>
      <c r="F10" s="390"/>
      <c r="G10" s="390"/>
      <c r="H10" s="390"/>
      <c r="I10" s="391"/>
      <c r="J10" s="24" t="str">
        <f>IF(AND('Mapa de Riesgos'!$Y$36="Muy Alta",'Mapa de Riesgos'!$AA$36="Leve"),CONCATENATE("R5C",'Mapa de Riesgos'!$O$36),"")</f>
        <v/>
      </c>
      <c r="K10" s="25" t="str">
        <f>IF(AND('Mapa de Riesgos'!$Y$37="Muy Alta",'Mapa de Riesgos'!$AA$37="Leve"),CONCATENATE("R5C",'Mapa de Riesgos'!$O$37),"")</f>
        <v/>
      </c>
      <c r="L10" s="25" t="str">
        <f>IF(AND('Mapa de Riesgos'!$Y$38="Muy Alta",'Mapa de Riesgos'!$AA$38="Leve"),CONCATENATE("R5C",'Mapa de Riesgos'!$O$38),"")</f>
        <v/>
      </c>
      <c r="M10" s="25" t="str">
        <f>IF(AND('Mapa de Riesgos'!$Y$39="Muy Alta",'Mapa de Riesgos'!$AA$39="Leve"),CONCATENATE("R5C",'Mapa de Riesgos'!$O$39),"")</f>
        <v/>
      </c>
      <c r="N10" s="25" t="str">
        <f>IF(AND('Mapa de Riesgos'!$Y$40="Muy Alta",'Mapa de Riesgos'!$AA$40="Leve"),CONCATENATE("R5C",'Mapa de Riesgos'!$O$40),"")</f>
        <v/>
      </c>
      <c r="O10" s="26" t="str">
        <f>IF(AND('Mapa de Riesgos'!$Y$41="Muy Alta",'Mapa de Riesgos'!$AA$41="Leve"),CONCATENATE("R5C",'Mapa de Riesgos'!$O$41),"")</f>
        <v/>
      </c>
      <c r="P10" s="24" t="str">
        <f>IF(AND('Mapa de Riesgos'!$Y$36="Muy Alta",'Mapa de Riesgos'!$AA$36="Menor"),CONCATENATE("R5C",'Mapa de Riesgos'!$O$36),"")</f>
        <v/>
      </c>
      <c r="Q10" s="25" t="str">
        <f>IF(AND('Mapa de Riesgos'!$Y$37="Muy Alta",'Mapa de Riesgos'!$AA$37="Menor"),CONCATENATE("R5C",'Mapa de Riesgos'!$O$37),"")</f>
        <v/>
      </c>
      <c r="R10" s="25" t="str">
        <f>IF(AND('Mapa de Riesgos'!$Y$38="Muy Alta",'Mapa de Riesgos'!$AA$38="Menor"),CONCATENATE("R5C",'Mapa de Riesgos'!$O$38),"")</f>
        <v/>
      </c>
      <c r="S10" s="25" t="str">
        <f>IF(AND('Mapa de Riesgos'!$Y$39="Muy Alta",'Mapa de Riesgos'!$AA$39="Menor"),CONCATENATE("R5C",'Mapa de Riesgos'!$O$39),"")</f>
        <v/>
      </c>
      <c r="T10" s="25" t="str">
        <f>IF(AND('Mapa de Riesgos'!$Y$40="Muy Alta",'Mapa de Riesgos'!$AA$40="Menor"),CONCATENATE("R5C",'Mapa de Riesgos'!$O$40),"")</f>
        <v/>
      </c>
      <c r="U10" s="26" t="str">
        <f>IF(AND('Mapa de Riesgos'!$Y$41="Muy Alta",'Mapa de Riesgos'!$AA$41="Menor"),CONCATENATE("R5C",'Mapa de Riesgos'!$O$41),"")</f>
        <v/>
      </c>
      <c r="V10" s="24" t="str">
        <f>IF(AND('Mapa de Riesgos'!$Y$36="Muy Alta",'Mapa de Riesgos'!$AA$36="Moderado"),CONCATENATE("R5C",'Mapa de Riesgos'!$O$36),"")</f>
        <v/>
      </c>
      <c r="W10" s="25" t="str">
        <f>IF(AND('Mapa de Riesgos'!$Y$37="Muy Alta",'Mapa de Riesgos'!$AA$37="Moderado"),CONCATENATE("R5C",'Mapa de Riesgos'!$O$37),"")</f>
        <v/>
      </c>
      <c r="X10" s="25" t="str">
        <f>IF(AND('Mapa de Riesgos'!$Y$38="Muy Alta",'Mapa de Riesgos'!$AA$38="Moderado"),CONCATENATE("R5C",'Mapa de Riesgos'!$O$38),"")</f>
        <v/>
      </c>
      <c r="Y10" s="25" t="str">
        <f>IF(AND('Mapa de Riesgos'!$Y$39="Muy Alta",'Mapa de Riesgos'!$AA$39="Moderado"),CONCATENATE("R5C",'Mapa de Riesgos'!$O$39),"")</f>
        <v/>
      </c>
      <c r="Z10" s="25" t="str">
        <f>IF(AND('Mapa de Riesgos'!$Y$40="Muy Alta",'Mapa de Riesgos'!$AA$40="Moderado"),CONCATENATE("R5C",'Mapa de Riesgos'!$O$40),"")</f>
        <v/>
      </c>
      <c r="AA10" s="26" t="str">
        <f>IF(AND('Mapa de Riesgos'!$Y$41="Muy Alta",'Mapa de Riesgos'!$AA$41="Moderado"),CONCATENATE("R5C",'Mapa de Riesgos'!$O$41),"")</f>
        <v/>
      </c>
      <c r="AB10" s="24" t="str">
        <f>IF(AND('Mapa de Riesgos'!$Y$36="Muy Alta",'Mapa de Riesgos'!$AA$36="Mayor"),CONCATENATE("R5C",'Mapa de Riesgos'!$O$36),"")</f>
        <v/>
      </c>
      <c r="AC10" s="25" t="str">
        <f>IF(AND('Mapa de Riesgos'!$Y$37="Muy Alta",'Mapa de Riesgos'!$AA$37="Mayor"),CONCATENATE("R5C",'Mapa de Riesgos'!$O$37),"")</f>
        <v/>
      </c>
      <c r="AD10" s="25" t="str">
        <f>IF(AND('Mapa de Riesgos'!$Y$38="Muy Alta",'Mapa de Riesgos'!$AA$38="Mayor"),CONCATENATE("R5C",'Mapa de Riesgos'!$O$38),"")</f>
        <v/>
      </c>
      <c r="AE10" s="25" t="str">
        <f>IF(AND('Mapa de Riesgos'!$Y$39="Muy Alta",'Mapa de Riesgos'!$AA$39="Mayor"),CONCATENATE("R5C",'Mapa de Riesgos'!$O$39),"")</f>
        <v/>
      </c>
      <c r="AF10" s="25" t="str">
        <f>IF(AND('Mapa de Riesgos'!$Y$40="Muy Alta",'Mapa de Riesgos'!$AA$40="Mayor"),CONCATENATE("R5C",'Mapa de Riesgos'!$O$40),"")</f>
        <v/>
      </c>
      <c r="AG10" s="26" t="str">
        <f>IF(AND('Mapa de Riesgos'!$Y$41="Muy Alta",'Mapa de Riesgos'!$AA$41="Mayor"),CONCATENATE("R5C",'Mapa de Riesgos'!$O$41),"")</f>
        <v/>
      </c>
      <c r="AH10" s="27" t="str">
        <f>IF(AND('Mapa de Riesgos'!$Y$36="Muy Alta",'Mapa de Riesgos'!$AA$36="Catastrófico"),CONCATENATE("R5C",'Mapa de Riesgos'!$O$36),"")</f>
        <v/>
      </c>
      <c r="AI10" s="28" t="str">
        <f>IF(AND('Mapa de Riesgos'!$Y$37="Muy Alta",'Mapa de Riesgos'!$AA$37="Catastrófico"),CONCATENATE("R5C",'Mapa de Riesgos'!$O$37),"")</f>
        <v/>
      </c>
      <c r="AJ10" s="28" t="str">
        <f>IF(AND('Mapa de Riesgos'!$Y$38="Muy Alta",'Mapa de Riesgos'!$AA$38="Catastrófico"),CONCATENATE("R5C",'Mapa de Riesgos'!$O$38),"")</f>
        <v/>
      </c>
      <c r="AK10" s="28" t="str">
        <f>IF(AND('Mapa de Riesgos'!$Y$39="Muy Alta",'Mapa de Riesgos'!$AA$39="Catastrófico"),CONCATENATE("R5C",'Mapa de Riesgos'!$O$39),"")</f>
        <v/>
      </c>
      <c r="AL10" s="28" t="str">
        <f>IF(AND('Mapa de Riesgos'!$Y$40="Muy Alta",'Mapa de Riesgos'!$AA$40="Catastrófico"),CONCATENATE("R5C",'Mapa de Riesgos'!$O$40),"")</f>
        <v/>
      </c>
      <c r="AM10" s="29" t="str">
        <f>IF(AND('Mapa de Riesgos'!$Y$41="Muy Alta",'Mapa de Riesgos'!$AA$41="Catastrófico"),CONCATENATE("R5C",'Mapa de Riesgos'!$O$41),"")</f>
        <v/>
      </c>
      <c r="AN10" s="55"/>
      <c r="AO10" s="409"/>
      <c r="AP10" s="410"/>
      <c r="AQ10" s="410"/>
      <c r="AR10" s="410"/>
      <c r="AS10" s="410"/>
      <c r="AT10" s="411"/>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c r="A11" s="55"/>
      <c r="B11" s="348"/>
      <c r="C11" s="348"/>
      <c r="D11" s="349"/>
      <c r="E11" s="389"/>
      <c r="F11" s="390"/>
      <c r="G11" s="390"/>
      <c r="H11" s="390"/>
      <c r="I11" s="391"/>
      <c r="J11" s="24" t="str">
        <f>IF(AND('Mapa de Riesgos'!$Y$42="Muy Alta",'Mapa de Riesgos'!$AA$42="Leve"),CONCATENATE("R6C",'Mapa de Riesgos'!$O$42),"")</f>
        <v/>
      </c>
      <c r="K11" s="25" t="str">
        <f>IF(AND('Mapa de Riesgos'!$Y$43="Muy Alta",'Mapa de Riesgos'!$AA$43="Leve"),CONCATENATE("R6C",'Mapa de Riesgos'!$O$43),"")</f>
        <v/>
      </c>
      <c r="L11" s="25" t="str">
        <f>IF(AND('Mapa de Riesgos'!$Y$44="Muy Alta",'Mapa de Riesgos'!$AA$44="Leve"),CONCATENATE("R6C",'Mapa de Riesgos'!$O$44),"")</f>
        <v/>
      </c>
      <c r="M11" s="25" t="str">
        <f>IF(AND('Mapa de Riesgos'!$Y$45="Muy Alta",'Mapa de Riesgos'!$AA$45="Leve"),CONCATENATE("R6C",'Mapa de Riesgos'!$O$45),"")</f>
        <v/>
      </c>
      <c r="N11" s="25" t="str">
        <f>IF(AND('Mapa de Riesgos'!$Y$46="Muy Alta",'Mapa de Riesgos'!$AA$46="Leve"),CONCATENATE("R6C",'Mapa de Riesgos'!$O$46),"")</f>
        <v/>
      </c>
      <c r="O11" s="26" t="str">
        <f>IF(AND('Mapa de Riesgos'!$Y$47="Muy Alta",'Mapa de Riesgos'!$AA$47="Leve"),CONCATENATE("R6C",'Mapa de Riesgos'!$O$47),"")</f>
        <v/>
      </c>
      <c r="P11" s="24" t="str">
        <f>IF(AND('Mapa de Riesgos'!$Y$42="Muy Alta",'Mapa de Riesgos'!$AA$42="Menor"),CONCATENATE("R6C",'Mapa de Riesgos'!$O$42),"")</f>
        <v/>
      </c>
      <c r="Q11" s="25" t="str">
        <f>IF(AND('Mapa de Riesgos'!$Y$43="Muy Alta",'Mapa de Riesgos'!$AA$43="Menor"),CONCATENATE("R6C",'Mapa de Riesgos'!$O$43),"")</f>
        <v/>
      </c>
      <c r="R11" s="25" t="str">
        <f>IF(AND('Mapa de Riesgos'!$Y$44="Muy Alta",'Mapa de Riesgos'!$AA$44="Menor"),CONCATENATE("R6C",'Mapa de Riesgos'!$O$44),"")</f>
        <v/>
      </c>
      <c r="S11" s="25" t="str">
        <f>IF(AND('Mapa de Riesgos'!$Y$45="Muy Alta",'Mapa de Riesgos'!$AA$45="Menor"),CONCATENATE("R6C",'Mapa de Riesgos'!$O$45),"")</f>
        <v/>
      </c>
      <c r="T11" s="25" t="str">
        <f>IF(AND('Mapa de Riesgos'!$Y$46="Muy Alta",'Mapa de Riesgos'!$AA$46="Menor"),CONCATENATE("R6C",'Mapa de Riesgos'!$O$46),"")</f>
        <v/>
      </c>
      <c r="U11" s="26" t="str">
        <f>IF(AND('Mapa de Riesgos'!$Y$47="Muy Alta",'Mapa de Riesgos'!$AA$47="Menor"),CONCATENATE("R6C",'Mapa de Riesgos'!$O$47),"")</f>
        <v/>
      </c>
      <c r="V11" s="24" t="str">
        <f>IF(AND('Mapa de Riesgos'!$Y$42="Muy Alta",'Mapa de Riesgos'!$AA$42="Moderado"),CONCATENATE("R6C",'Mapa de Riesgos'!$O$42),"")</f>
        <v/>
      </c>
      <c r="W11" s="25" t="str">
        <f>IF(AND('Mapa de Riesgos'!$Y$43="Muy Alta",'Mapa de Riesgos'!$AA$43="Moderado"),CONCATENATE("R6C",'Mapa de Riesgos'!$O$43),"")</f>
        <v/>
      </c>
      <c r="X11" s="25" t="str">
        <f>IF(AND('Mapa de Riesgos'!$Y$44="Muy Alta",'Mapa de Riesgos'!$AA$44="Moderado"),CONCATENATE("R6C",'Mapa de Riesgos'!$O$44),"")</f>
        <v/>
      </c>
      <c r="Y11" s="25" t="str">
        <f>IF(AND('Mapa de Riesgos'!$Y$45="Muy Alta",'Mapa de Riesgos'!$AA$45="Moderado"),CONCATENATE("R6C",'Mapa de Riesgos'!$O$45),"")</f>
        <v/>
      </c>
      <c r="Z11" s="25" t="str">
        <f>IF(AND('Mapa de Riesgos'!$Y$46="Muy Alta",'Mapa de Riesgos'!$AA$46="Moderado"),CONCATENATE("R6C",'Mapa de Riesgos'!$O$46),"")</f>
        <v/>
      </c>
      <c r="AA11" s="26" t="str">
        <f>IF(AND('Mapa de Riesgos'!$Y$47="Muy Alta",'Mapa de Riesgos'!$AA$47="Moderado"),CONCATENATE("R6C",'Mapa de Riesgos'!$O$47),"")</f>
        <v/>
      </c>
      <c r="AB11" s="24" t="str">
        <f>IF(AND('Mapa de Riesgos'!$Y$42="Muy Alta",'Mapa de Riesgos'!$AA$42="Mayor"),CONCATENATE("R6C",'Mapa de Riesgos'!$O$42),"")</f>
        <v/>
      </c>
      <c r="AC11" s="25" t="str">
        <f>IF(AND('Mapa de Riesgos'!$Y$43="Muy Alta",'Mapa de Riesgos'!$AA$43="Mayor"),CONCATENATE("R6C",'Mapa de Riesgos'!$O$43),"")</f>
        <v/>
      </c>
      <c r="AD11" s="25" t="str">
        <f>IF(AND('Mapa de Riesgos'!$Y$44="Muy Alta",'Mapa de Riesgos'!$AA$44="Mayor"),CONCATENATE("R6C",'Mapa de Riesgos'!$O$44),"")</f>
        <v/>
      </c>
      <c r="AE11" s="25" t="str">
        <f>IF(AND('Mapa de Riesgos'!$Y$45="Muy Alta",'Mapa de Riesgos'!$AA$45="Mayor"),CONCATENATE("R6C",'Mapa de Riesgos'!$O$45),"")</f>
        <v/>
      </c>
      <c r="AF11" s="25" t="str">
        <f>IF(AND('Mapa de Riesgos'!$Y$46="Muy Alta",'Mapa de Riesgos'!$AA$46="Mayor"),CONCATENATE("R6C",'Mapa de Riesgos'!$O$46),"")</f>
        <v/>
      </c>
      <c r="AG11" s="26" t="str">
        <f>IF(AND('Mapa de Riesgos'!$Y$47="Muy Alta",'Mapa de Riesgos'!$AA$47="Mayor"),CONCATENATE("R6C",'Mapa de Riesgos'!$O$47),"")</f>
        <v/>
      </c>
      <c r="AH11" s="27" t="str">
        <f>IF(AND('Mapa de Riesgos'!$Y$42="Muy Alta",'Mapa de Riesgos'!$AA$42="Catastrófico"),CONCATENATE("R6C",'Mapa de Riesgos'!$O$42),"")</f>
        <v/>
      </c>
      <c r="AI11" s="28" t="str">
        <f>IF(AND('Mapa de Riesgos'!$Y$43="Muy Alta",'Mapa de Riesgos'!$AA$43="Catastrófico"),CONCATENATE("R6C",'Mapa de Riesgos'!$O$43),"")</f>
        <v/>
      </c>
      <c r="AJ11" s="28" t="str">
        <f>IF(AND('Mapa de Riesgos'!$Y$44="Muy Alta",'Mapa de Riesgos'!$AA$44="Catastrófico"),CONCATENATE("R6C",'Mapa de Riesgos'!$O$44),"")</f>
        <v/>
      </c>
      <c r="AK11" s="28" t="str">
        <f>IF(AND('Mapa de Riesgos'!$Y$45="Muy Alta",'Mapa de Riesgos'!$AA$45="Catastrófico"),CONCATENATE("R6C",'Mapa de Riesgos'!$O$45),"")</f>
        <v/>
      </c>
      <c r="AL11" s="28" t="str">
        <f>IF(AND('Mapa de Riesgos'!$Y$46="Muy Alta",'Mapa de Riesgos'!$AA$46="Catastrófico"),CONCATENATE("R6C",'Mapa de Riesgos'!$O$46),"")</f>
        <v/>
      </c>
      <c r="AM11" s="29" t="str">
        <f>IF(AND('Mapa de Riesgos'!$Y$47="Muy Alta",'Mapa de Riesgos'!$AA$47="Catastrófico"),CONCATENATE("R6C",'Mapa de Riesgos'!$O$47),"")</f>
        <v/>
      </c>
      <c r="AN11" s="55"/>
      <c r="AO11" s="409"/>
      <c r="AP11" s="410"/>
      <c r="AQ11" s="410"/>
      <c r="AR11" s="410"/>
      <c r="AS11" s="410"/>
      <c r="AT11" s="411"/>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c r="A12" s="55"/>
      <c r="B12" s="348"/>
      <c r="C12" s="348"/>
      <c r="D12" s="349"/>
      <c r="E12" s="389"/>
      <c r="F12" s="390"/>
      <c r="G12" s="390"/>
      <c r="H12" s="390"/>
      <c r="I12" s="391"/>
      <c r="J12" s="24" t="str">
        <f>IF(AND('Mapa de Riesgos'!$Y$48="Muy Alta",'Mapa de Riesgos'!$AA$48="Leve"),CONCATENATE("R7C",'Mapa de Riesgos'!$O$48),"")</f>
        <v/>
      </c>
      <c r="K12" s="25" t="str">
        <f>IF(AND('Mapa de Riesgos'!$Y$49="Muy Alta",'Mapa de Riesgos'!$AA$49="Leve"),CONCATENATE("R7C",'Mapa de Riesgos'!$O$49),"")</f>
        <v/>
      </c>
      <c r="L12" s="25" t="str">
        <f>IF(AND('Mapa de Riesgos'!$Y$50="Muy Alta",'Mapa de Riesgos'!$AA$50="Leve"),CONCATENATE("R7C",'Mapa de Riesgos'!$O$50),"")</f>
        <v/>
      </c>
      <c r="M12" s="25" t="str">
        <f>IF(AND('Mapa de Riesgos'!$Y$51="Muy Alta",'Mapa de Riesgos'!$AA$51="Leve"),CONCATENATE("R7C",'Mapa de Riesgos'!$O$51),"")</f>
        <v/>
      </c>
      <c r="N12" s="25" t="str">
        <f>IF(AND('Mapa de Riesgos'!$Y$52="Muy Alta",'Mapa de Riesgos'!$AA$52="Leve"),CONCATENATE("R7C",'Mapa de Riesgos'!$O$52),"")</f>
        <v/>
      </c>
      <c r="O12" s="26" t="str">
        <f>IF(AND('Mapa de Riesgos'!$Y$53="Muy Alta",'Mapa de Riesgos'!$AA$53="Leve"),CONCATENATE("R7C",'Mapa de Riesgos'!$O$53),"")</f>
        <v/>
      </c>
      <c r="P12" s="24" t="str">
        <f>IF(AND('Mapa de Riesgos'!$Y$48="Muy Alta",'Mapa de Riesgos'!$AA$48="Menor"),CONCATENATE("R7C",'Mapa de Riesgos'!$O$48),"")</f>
        <v/>
      </c>
      <c r="Q12" s="25" t="str">
        <f>IF(AND('Mapa de Riesgos'!$Y$49="Muy Alta",'Mapa de Riesgos'!$AA$49="Menor"),CONCATENATE("R7C",'Mapa de Riesgos'!$O$49),"")</f>
        <v/>
      </c>
      <c r="R12" s="25" t="str">
        <f>IF(AND('Mapa de Riesgos'!$Y$50="Muy Alta",'Mapa de Riesgos'!$AA$50="Menor"),CONCATENATE("R7C",'Mapa de Riesgos'!$O$50),"")</f>
        <v/>
      </c>
      <c r="S12" s="25" t="str">
        <f>IF(AND('Mapa de Riesgos'!$Y$51="Muy Alta",'Mapa de Riesgos'!$AA$51="Menor"),CONCATENATE("R7C",'Mapa de Riesgos'!$O$51),"")</f>
        <v/>
      </c>
      <c r="T12" s="25" t="str">
        <f>IF(AND('Mapa de Riesgos'!$Y$52="Muy Alta",'Mapa de Riesgos'!$AA$52="Menor"),CONCATENATE("R7C",'Mapa de Riesgos'!$O$52),"")</f>
        <v/>
      </c>
      <c r="U12" s="26" t="str">
        <f>IF(AND('Mapa de Riesgos'!$Y$53="Muy Alta",'Mapa de Riesgos'!$AA$53="Menor"),CONCATENATE("R7C",'Mapa de Riesgos'!$O$53),"")</f>
        <v/>
      </c>
      <c r="V12" s="24" t="str">
        <f>IF(AND('Mapa de Riesgos'!$Y$48="Muy Alta",'Mapa de Riesgos'!$AA$48="Moderado"),CONCATENATE("R7C",'Mapa de Riesgos'!$O$48),"")</f>
        <v/>
      </c>
      <c r="W12" s="25" t="str">
        <f>IF(AND('Mapa de Riesgos'!$Y$49="Muy Alta",'Mapa de Riesgos'!$AA$49="Moderado"),CONCATENATE("R7C",'Mapa de Riesgos'!$O$49),"")</f>
        <v/>
      </c>
      <c r="X12" s="25" t="str">
        <f>IF(AND('Mapa de Riesgos'!$Y$50="Muy Alta",'Mapa de Riesgos'!$AA$50="Moderado"),CONCATENATE("R7C",'Mapa de Riesgos'!$O$50),"")</f>
        <v/>
      </c>
      <c r="Y12" s="25" t="str">
        <f>IF(AND('Mapa de Riesgos'!$Y$51="Muy Alta",'Mapa de Riesgos'!$AA$51="Moderado"),CONCATENATE("R7C",'Mapa de Riesgos'!$O$51),"")</f>
        <v/>
      </c>
      <c r="Z12" s="25" t="str">
        <f>IF(AND('Mapa de Riesgos'!$Y$52="Muy Alta",'Mapa de Riesgos'!$AA$52="Moderado"),CONCATENATE("R7C",'Mapa de Riesgos'!$O$52),"")</f>
        <v/>
      </c>
      <c r="AA12" s="26" t="str">
        <f>IF(AND('Mapa de Riesgos'!$Y$53="Muy Alta",'Mapa de Riesgos'!$AA$53="Moderado"),CONCATENATE("R7C",'Mapa de Riesgos'!$O$53),"")</f>
        <v/>
      </c>
      <c r="AB12" s="24" t="str">
        <f>IF(AND('Mapa de Riesgos'!$Y$48="Muy Alta",'Mapa de Riesgos'!$AA$48="Mayor"),CONCATENATE("R7C",'Mapa de Riesgos'!$O$48),"")</f>
        <v/>
      </c>
      <c r="AC12" s="25" t="str">
        <f>IF(AND('Mapa de Riesgos'!$Y$49="Muy Alta",'Mapa de Riesgos'!$AA$49="Mayor"),CONCATENATE("R7C",'Mapa de Riesgos'!$O$49),"")</f>
        <v/>
      </c>
      <c r="AD12" s="25" t="str">
        <f>IF(AND('Mapa de Riesgos'!$Y$50="Muy Alta",'Mapa de Riesgos'!$AA$50="Mayor"),CONCATENATE("R7C",'Mapa de Riesgos'!$O$50),"")</f>
        <v/>
      </c>
      <c r="AE12" s="25" t="str">
        <f>IF(AND('Mapa de Riesgos'!$Y$51="Muy Alta",'Mapa de Riesgos'!$AA$51="Mayor"),CONCATENATE("R7C",'Mapa de Riesgos'!$O$51),"")</f>
        <v/>
      </c>
      <c r="AF12" s="25" t="str">
        <f>IF(AND('Mapa de Riesgos'!$Y$52="Muy Alta",'Mapa de Riesgos'!$AA$52="Mayor"),CONCATENATE("R7C",'Mapa de Riesgos'!$O$52),"")</f>
        <v/>
      </c>
      <c r="AG12" s="26" t="str">
        <f>IF(AND('Mapa de Riesgos'!$Y$53="Muy Alta",'Mapa de Riesgos'!$AA$53="Mayor"),CONCATENATE("R7C",'Mapa de Riesgos'!$O$53),"")</f>
        <v/>
      </c>
      <c r="AH12" s="27" t="str">
        <f>IF(AND('Mapa de Riesgos'!$Y$48="Muy Alta",'Mapa de Riesgos'!$AA$48="Catastrófico"),CONCATENATE("R7C",'Mapa de Riesgos'!$O$48),"")</f>
        <v/>
      </c>
      <c r="AI12" s="28" t="str">
        <f>IF(AND('Mapa de Riesgos'!$Y$49="Muy Alta",'Mapa de Riesgos'!$AA$49="Catastrófico"),CONCATENATE("R7C",'Mapa de Riesgos'!$O$49),"")</f>
        <v/>
      </c>
      <c r="AJ12" s="28" t="str">
        <f>IF(AND('Mapa de Riesgos'!$Y$50="Muy Alta",'Mapa de Riesgos'!$AA$50="Catastrófico"),CONCATENATE("R7C",'Mapa de Riesgos'!$O$50),"")</f>
        <v/>
      </c>
      <c r="AK12" s="28" t="str">
        <f>IF(AND('Mapa de Riesgos'!$Y$51="Muy Alta",'Mapa de Riesgos'!$AA$51="Catastrófico"),CONCATENATE("R7C",'Mapa de Riesgos'!$O$51),"")</f>
        <v/>
      </c>
      <c r="AL12" s="28" t="str">
        <f>IF(AND('Mapa de Riesgos'!$Y$52="Muy Alta",'Mapa de Riesgos'!$AA$52="Catastrófico"),CONCATENATE("R7C",'Mapa de Riesgos'!$O$52),"")</f>
        <v/>
      </c>
      <c r="AM12" s="29" t="str">
        <f>IF(AND('Mapa de Riesgos'!$Y$53="Muy Alta",'Mapa de Riesgos'!$AA$53="Catastrófico"),CONCATENATE("R7C",'Mapa de Riesgos'!$O$53),"")</f>
        <v/>
      </c>
      <c r="AN12" s="55"/>
      <c r="AO12" s="409"/>
      <c r="AP12" s="410"/>
      <c r="AQ12" s="410"/>
      <c r="AR12" s="410"/>
      <c r="AS12" s="410"/>
      <c r="AT12" s="411"/>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c r="A13" s="55"/>
      <c r="B13" s="348"/>
      <c r="C13" s="348"/>
      <c r="D13" s="349"/>
      <c r="E13" s="389"/>
      <c r="F13" s="390"/>
      <c r="G13" s="390"/>
      <c r="H13" s="390"/>
      <c r="I13" s="391"/>
      <c r="J13" s="24" t="str">
        <f>IF(AND('Mapa de Riesgos'!$Y$54="Muy Alta",'Mapa de Riesgos'!$AA$54="Leve"),CONCATENATE("R8C",'Mapa de Riesgos'!$O$54),"")</f>
        <v/>
      </c>
      <c r="K13" s="25" t="str">
        <f>IF(AND('Mapa de Riesgos'!$Y$55="Muy Alta",'Mapa de Riesgos'!$AA$55="Leve"),CONCATENATE("R8C",'Mapa de Riesgos'!$O$55),"")</f>
        <v/>
      </c>
      <c r="L13" s="25" t="str">
        <f>IF(AND('Mapa de Riesgos'!$Y$56="Muy Alta",'Mapa de Riesgos'!$AA$56="Leve"),CONCATENATE("R8C",'Mapa de Riesgos'!$O$56),"")</f>
        <v/>
      </c>
      <c r="M13" s="25" t="str">
        <f>IF(AND('Mapa de Riesgos'!$Y$57="Muy Alta",'Mapa de Riesgos'!$AA$57="Leve"),CONCATENATE("R8C",'Mapa de Riesgos'!$O$57),"")</f>
        <v/>
      </c>
      <c r="N13" s="25" t="str">
        <f>IF(AND('Mapa de Riesgos'!$Y$58="Muy Alta",'Mapa de Riesgos'!$AA$58="Leve"),CONCATENATE("R8C",'Mapa de Riesgos'!$O$58),"")</f>
        <v/>
      </c>
      <c r="O13" s="26" t="str">
        <f>IF(AND('Mapa de Riesgos'!$Y$59="Muy Alta",'Mapa de Riesgos'!$AA$59="Leve"),CONCATENATE("R8C",'Mapa de Riesgos'!$O$59),"")</f>
        <v/>
      </c>
      <c r="P13" s="24" t="str">
        <f>IF(AND('Mapa de Riesgos'!$Y$54="Muy Alta",'Mapa de Riesgos'!$AA$54="Menor"),CONCATENATE("R8C",'Mapa de Riesgos'!$O$54),"")</f>
        <v/>
      </c>
      <c r="Q13" s="25" t="str">
        <f>IF(AND('Mapa de Riesgos'!$Y$55="Muy Alta",'Mapa de Riesgos'!$AA$55="Menor"),CONCATENATE("R8C",'Mapa de Riesgos'!$O$55),"")</f>
        <v/>
      </c>
      <c r="R13" s="25" t="str">
        <f>IF(AND('Mapa de Riesgos'!$Y$56="Muy Alta",'Mapa de Riesgos'!$AA$56="Menor"),CONCATENATE("R8C",'Mapa de Riesgos'!$O$56),"")</f>
        <v/>
      </c>
      <c r="S13" s="25" t="str">
        <f>IF(AND('Mapa de Riesgos'!$Y$57="Muy Alta",'Mapa de Riesgos'!$AA$57="Menor"),CONCATENATE("R8C",'Mapa de Riesgos'!$O$57),"")</f>
        <v/>
      </c>
      <c r="T13" s="25" t="str">
        <f>IF(AND('Mapa de Riesgos'!$Y$58="Muy Alta",'Mapa de Riesgos'!$AA$58="Menor"),CONCATENATE("R8C",'Mapa de Riesgos'!$O$58),"")</f>
        <v/>
      </c>
      <c r="U13" s="26" t="str">
        <f>IF(AND('Mapa de Riesgos'!$Y$59="Muy Alta",'Mapa de Riesgos'!$AA$59="Menor"),CONCATENATE("R8C",'Mapa de Riesgos'!$O$59),"")</f>
        <v/>
      </c>
      <c r="V13" s="24" t="str">
        <f>IF(AND('Mapa de Riesgos'!$Y$54="Muy Alta",'Mapa de Riesgos'!$AA$54="Moderado"),CONCATENATE("R8C",'Mapa de Riesgos'!$O$54),"")</f>
        <v/>
      </c>
      <c r="W13" s="25" t="str">
        <f>IF(AND('Mapa de Riesgos'!$Y$55="Muy Alta",'Mapa de Riesgos'!$AA$55="Moderado"),CONCATENATE("R8C",'Mapa de Riesgos'!$O$55),"")</f>
        <v/>
      </c>
      <c r="X13" s="25" t="str">
        <f>IF(AND('Mapa de Riesgos'!$Y$56="Muy Alta",'Mapa de Riesgos'!$AA$56="Moderado"),CONCATENATE("R8C",'Mapa de Riesgos'!$O$56),"")</f>
        <v/>
      </c>
      <c r="Y13" s="25" t="str">
        <f>IF(AND('Mapa de Riesgos'!$Y$57="Muy Alta",'Mapa de Riesgos'!$AA$57="Moderado"),CONCATENATE("R8C",'Mapa de Riesgos'!$O$57),"")</f>
        <v/>
      </c>
      <c r="Z13" s="25" t="str">
        <f>IF(AND('Mapa de Riesgos'!$Y$58="Muy Alta",'Mapa de Riesgos'!$AA$58="Moderado"),CONCATENATE("R8C",'Mapa de Riesgos'!$O$58),"")</f>
        <v/>
      </c>
      <c r="AA13" s="26" t="str">
        <f>IF(AND('Mapa de Riesgos'!$Y$59="Muy Alta",'Mapa de Riesgos'!$AA$59="Moderado"),CONCATENATE("R8C",'Mapa de Riesgos'!$O$59),"")</f>
        <v/>
      </c>
      <c r="AB13" s="24" t="str">
        <f>IF(AND('Mapa de Riesgos'!$Y$54="Muy Alta",'Mapa de Riesgos'!$AA$54="Mayor"),CONCATENATE("R8C",'Mapa de Riesgos'!$O$54),"")</f>
        <v/>
      </c>
      <c r="AC13" s="25" t="str">
        <f>IF(AND('Mapa de Riesgos'!$Y$55="Muy Alta",'Mapa de Riesgos'!$AA$55="Mayor"),CONCATENATE("R8C",'Mapa de Riesgos'!$O$55),"")</f>
        <v/>
      </c>
      <c r="AD13" s="25" t="str">
        <f>IF(AND('Mapa de Riesgos'!$Y$56="Muy Alta",'Mapa de Riesgos'!$AA$56="Mayor"),CONCATENATE("R8C",'Mapa de Riesgos'!$O$56),"")</f>
        <v/>
      </c>
      <c r="AE13" s="25" t="str">
        <f>IF(AND('Mapa de Riesgos'!$Y$57="Muy Alta",'Mapa de Riesgos'!$AA$57="Mayor"),CONCATENATE("R8C",'Mapa de Riesgos'!$O$57),"")</f>
        <v/>
      </c>
      <c r="AF13" s="25" t="str">
        <f>IF(AND('Mapa de Riesgos'!$Y$58="Muy Alta",'Mapa de Riesgos'!$AA$58="Mayor"),CONCATENATE("R8C",'Mapa de Riesgos'!$O$58),"")</f>
        <v/>
      </c>
      <c r="AG13" s="26" t="str">
        <f>IF(AND('Mapa de Riesgos'!$Y$59="Muy Alta",'Mapa de Riesgos'!$AA$59="Mayor"),CONCATENATE("R8C",'Mapa de Riesgos'!$O$59),"")</f>
        <v/>
      </c>
      <c r="AH13" s="27" t="str">
        <f>IF(AND('Mapa de Riesgos'!$Y$54="Muy Alta",'Mapa de Riesgos'!$AA$54="Catastrófico"),CONCATENATE("R8C",'Mapa de Riesgos'!$O$54),"")</f>
        <v/>
      </c>
      <c r="AI13" s="28" t="str">
        <f>IF(AND('Mapa de Riesgos'!$Y$55="Muy Alta",'Mapa de Riesgos'!$AA$55="Catastrófico"),CONCATENATE("R8C",'Mapa de Riesgos'!$O$55),"")</f>
        <v/>
      </c>
      <c r="AJ13" s="28" t="str">
        <f>IF(AND('Mapa de Riesgos'!$Y$56="Muy Alta",'Mapa de Riesgos'!$AA$56="Catastrófico"),CONCATENATE("R8C",'Mapa de Riesgos'!$O$56),"")</f>
        <v/>
      </c>
      <c r="AK13" s="28" t="str">
        <f>IF(AND('Mapa de Riesgos'!$Y$57="Muy Alta",'Mapa de Riesgos'!$AA$57="Catastrófico"),CONCATENATE("R8C",'Mapa de Riesgos'!$O$57),"")</f>
        <v/>
      </c>
      <c r="AL13" s="28" t="str">
        <f>IF(AND('Mapa de Riesgos'!$Y$58="Muy Alta",'Mapa de Riesgos'!$AA$58="Catastrófico"),CONCATENATE("R8C",'Mapa de Riesgos'!$O$58),"")</f>
        <v/>
      </c>
      <c r="AM13" s="29" t="str">
        <f>IF(AND('Mapa de Riesgos'!$Y$59="Muy Alta",'Mapa de Riesgos'!$AA$59="Catastrófico"),CONCATENATE("R8C",'Mapa de Riesgos'!$O$59),"")</f>
        <v/>
      </c>
      <c r="AN13" s="55"/>
      <c r="AO13" s="409"/>
      <c r="AP13" s="410"/>
      <c r="AQ13" s="410"/>
      <c r="AR13" s="410"/>
      <c r="AS13" s="410"/>
      <c r="AT13" s="411"/>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c r="A14" s="55"/>
      <c r="B14" s="348"/>
      <c r="C14" s="348"/>
      <c r="D14" s="349"/>
      <c r="E14" s="389"/>
      <c r="F14" s="390"/>
      <c r="G14" s="390"/>
      <c r="H14" s="390"/>
      <c r="I14" s="391"/>
      <c r="J14" s="24" t="str">
        <f>IF(AND('Mapa de Riesgos'!$Y$60="Muy Alta",'Mapa de Riesgos'!$AA$60="Leve"),CONCATENATE("R9C",'Mapa de Riesgos'!$O$60),"")</f>
        <v/>
      </c>
      <c r="K14" s="25" t="str">
        <f>IF(AND('Mapa de Riesgos'!$Y$61="Muy Alta",'Mapa de Riesgos'!$AA$61="Leve"),CONCATENATE("R9C",'Mapa de Riesgos'!$O$61),"")</f>
        <v/>
      </c>
      <c r="L14" s="25" t="str">
        <f>IF(AND('Mapa de Riesgos'!$Y$62="Muy Alta",'Mapa de Riesgos'!$AA$62="Leve"),CONCATENATE("R9C",'Mapa de Riesgos'!$O$62),"")</f>
        <v/>
      </c>
      <c r="M14" s="25" t="str">
        <f>IF(AND('Mapa de Riesgos'!$Y$63="Muy Alta",'Mapa de Riesgos'!$AA$63="Leve"),CONCATENATE("R9C",'Mapa de Riesgos'!$O$63),"")</f>
        <v/>
      </c>
      <c r="N14" s="25" t="str">
        <f>IF(AND('Mapa de Riesgos'!$Y$64="Muy Alta",'Mapa de Riesgos'!$AA$64="Leve"),CONCATENATE("R9C",'Mapa de Riesgos'!$O$64),"")</f>
        <v/>
      </c>
      <c r="O14" s="26" t="str">
        <f>IF(AND('Mapa de Riesgos'!$Y$65="Muy Alta",'Mapa de Riesgos'!$AA$65="Leve"),CONCATENATE("R9C",'Mapa de Riesgos'!$O$65),"")</f>
        <v/>
      </c>
      <c r="P14" s="24" t="str">
        <f>IF(AND('Mapa de Riesgos'!$Y$60="Muy Alta",'Mapa de Riesgos'!$AA$60="Menor"),CONCATENATE("R9C",'Mapa de Riesgos'!$O$60),"")</f>
        <v/>
      </c>
      <c r="Q14" s="25" t="str">
        <f>IF(AND('Mapa de Riesgos'!$Y$61="Muy Alta",'Mapa de Riesgos'!$AA$61="Menor"),CONCATENATE("R9C",'Mapa de Riesgos'!$O$61),"")</f>
        <v/>
      </c>
      <c r="R14" s="25" t="str">
        <f>IF(AND('Mapa de Riesgos'!$Y$62="Muy Alta",'Mapa de Riesgos'!$AA$62="Menor"),CONCATENATE("R9C",'Mapa de Riesgos'!$O$62),"")</f>
        <v/>
      </c>
      <c r="S14" s="25" t="str">
        <f>IF(AND('Mapa de Riesgos'!$Y$63="Muy Alta",'Mapa de Riesgos'!$AA$63="Menor"),CONCATENATE("R9C",'Mapa de Riesgos'!$O$63),"")</f>
        <v/>
      </c>
      <c r="T14" s="25" t="str">
        <f>IF(AND('Mapa de Riesgos'!$Y$64="Muy Alta",'Mapa de Riesgos'!$AA$64="Menor"),CONCATENATE("R9C",'Mapa de Riesgos'!$O$64),"")</f>
        <v/>
      </c>
      <c r="U14" s="26" t="str">
        <f>IF(AND('Mapa de Riesgos'!$Y$65="Muy Alta",'Mapa de Riesgos'!$AA$65="Menor"),CONCATENATE("R9C",'Mapa de Riesgos'!$O$65),"")</f>
        <v/>
      </c>
      <c r="V14" s="24" t="str">
        <f>IF(AND('Mapa de Riesgos'!$Y$60="Muy Alta",'Mapa de Riesgos'!$AA$60="Moderado"),CONCATENATE("R9C",'Mapa de Riesgos'!$O$60),"")</f>
        <v/>
      </c>
      <c r="W14" s="25" t="str">
        <f>IF(AND('Mapa de Riesgos'!$Y$61="Muy Alta",'Mapa de Riesgos'!$AA$61="Moderado"),CONCATENATE("R9C",'Mapa de Riesgos'!$O$61),"")</f>
        <v/>
      </c>
      <c r="X14" s="25" t="str">
        <f>IF(AND('Mapa de Riesgos'!$Y$62="Muy Alta",'Mapa de Riesgos'!$AA$62="Moderado"),CONCATENATE("R9C",'Mapa de Riesgos'!$O$62),"")</f>
        <v/>
      </c>
      <c r="Y14" s="25" t="str">
        <f>IF(AND('Mapa de Riesgos'!$Y$63="Muy Alta",'Mapa de Riesgos'!$AA$63="Moderado"),CONCATENATE("R9C",'Mapa de Riesgos'!$O$63),"")</f>
        <v/>
      </c>
      <c r="Z14" s="25" t="str">
        <f>IF(AND('Mapa de Riesgos'!$Y$64="Muy Alta",'Mapa de Riesgos'!$AA$64="Moderado"),CONCATENATE("R9C",'Mapa de Riesgos'!$O$64),"")</f>
        <v/>
      </c>
      <c r="AA14" s="26" t="str">
        <f>IF(AND('Mapa de Riesgos'!$Y$65="Muy Alta",'Mapa de Riesgos'!$AA$65="Moderado"),CONCATENATE("R9C",'Mapa de Riesgos'!$O$65),"")</f>
        <v/>
      </c>
      <c r="AB14" s="24" t="str">
        <f>IF(AND('Mapa de Riesgos'!$Y$60="Muy Alta",'Mapa de Riesgos'!$AA$60="Mayor"),CONCATENATE("R9C",'Mapa de Riesgos'!$O$60),"")</f>
        <v/>
      </c>
      <c r="AC14" s="25" t="str">
        <f>IF(AND('Mapa de Riesgos'!$Y$61="Muy Alta",'Mapa de Riesgos'!$AA$61="Mayor"),CONCATENATE("R9C",'Mapa de Riesgos'!$O$61),"")</f>
        <v/>
      </c>
      <c r="AD14" s="25" t="str">
        <f>IF(AND('Mapa de Riesgos'!$Y$62="Muy Alta",'Mapa de Riesgos'!$AA$62="Mayor"),CONCATENATE("R9C",'Mapa de Riesgos'!$O$62),"")</f>
        <v/>
      </c>
      <c r="AE14" s="25" t="str">
        <f>IF(AND('Mapa de Riesgos'!$Y$63="Muy Alta",'Mapa de Riesgos'!$AA$63="Mayor"),CONCATENATE("R9C",'Mapa de Riesgos'!$O$63),"")</f>
        <v/>
      </c>
      <c r="AF14" s="25" t="str">
        <f>IF(AND('Mapa de Riesgos'!$Y$64="Muy Alta",'Mapa de Riesgos'!$AA$64="Mayor"),CONCATENATE("R9C",'Mapa de Riesgos'!$O$64),"")</f>
        <v/>
      </c>
      <c r="AG14" s="26" t="str">
        <f>IF(AND('Mapa de Riesgos'!$Y$65="Muy Alta",'Mapa de Riesgos'!$AA$65="Mayor"),CONCATENATE("R9C",'Mapa de Riesgos'!$O$65),"")</f>
        <v/>
      </c>
      <c r="AH14" s="27" t="str">
        <f>IF(AND('Mapa de Riesgos'!$Y$60="Muy Alta",'Mapa de Riesgos'!$AA$60="Catastrófico"),CONCATENATE("R9C",'Mapa de Riesgos'!$O$60),"")</f>
        <v/>
      </c>
      <c r="AI14" s="28" t="str">
        <f>IF(AND('Mapa de Riesgos'!$Y$61="Muy Alta",'Mapa de Riesgos'!$AA$61="Catastrófico"),CONCATENATE("R9C",'Mapa de Riesgos'!$O$61),"")</f>
        <v/>
      </c>
      <c r="AJ14" s="28" t="str">
        <f>IF(AND('Mapa de Riesgos'!$Y$62="Muy Alta",'Mapa de Riesgos'!$AA$62="Catastrófico"),CONCATENATE("R9C",'Mapa de Riesgos'!$O$62),"")</f>
        <v/>
      </c>
      <c r="AK14" s="28" t="str">
        <f>IF(AND('Mapa de Riesgos'!$Y$63="Muy Alta",'Mapa de Riesgos'!$AA$63="Catastrófico"),CONCATENATE("R9C",'Mapa de Riesgos'!$O$63),"")</f>
        <v/>
      </c>
      <c r="AL14" s="28" t="str">
        <f>IF(AND('Mapa de Riesgos'!$Y$64="Muy Alta",'Mapa de Riesgos'!$AA$64="Catastrófico"),CONCATENATE("R9C",'Mapa de Riesgos'!$O$64),"")</f>
        <v/>
      </c>
      <c r="AM14" s="29" t="str">
        <f>IF(AND('Mapa de Riesgos'!$Y$65="Muy Alta",'Mapa de Riesgos'!$AA$65="Catastrófico"),CONCATENATE("R9C",'Mapa de Riesgos'!$O$65),"")</f>
        <v/>
      </c>
      <c r="AN14" s="55"/>
      <c r="AO14" s="409"/>
      <c r="AP14" s="410"/>
      <c r="AQ14" s="410"/>
      <c r="AR14" s="410"/>
      <c r="AS14" s="410"/>
      <c r="AT14" s="411"/>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c r="A15" s="55"/>
      <c r="B15" s="348"/>
      <c r="C15" s="348"/>
      <c r="D15" s="349"/>
      <c r="E15" s="392"/>
      <c r="F15" s="393"/>
      <c r="G15" s="393"/>
      <c r="H15" s="393"/>
      <c r="I15" s="394"/>
      <c r="J15" s="30" t="str">
        <f>IF(AND('Mapa de Riesgos'!$Y$66="Muy Alta",'Mapa de Riesgos'!$AA$66="Leve"),CONCATENATE("R10C",'Mapa de Riesgos'!$O$66),"")</f>
        <v/>
      </c>
      <c r="K15" s="31" t="str">
        <f>IF(AND('Mapa de Riesgos'!$Y$67="Muy Alta",'Mapa de Riesgos'!$AA$67="Leve"),CONCATENATE("R10C",'Mapa de Riesgos'!$O$67),"")</f>
        <v/>
      </c>
      <c r="L15" s="31" t="str">
        <f>IF(AND('Mapa de Riesgos'!$Y$68="Muy Alta",'Mapa de Riesgos'!$AA$68="Leve"),CONCATENATE("R10C",'Mapa de Riesgos'!$O$68),"")</f>
        <v/>
      </c>
      <c r="M15" s="31" t="str">
        <f>IF(AND('Mapa de Riesgos'!$Y$69="Muy Alta",'Mapa de Riesgos'!$AA$69="Leve"),CONCATENATE("R10C",'Mapa de Riesgos'!$O$69),"")</f>
        <v/>
      </c>
      <c r="N15" s="31" t="str">
        <f>IF(AND('Mapa de Riesgos'!$Y$70="Muy Alta",'Mapa de Riesgos'!$AA$70="Leve"),CONCATENATE("R10C",'Mapa de Riesgos'!$O$70),"")</f>
        <v/>
      </c>
      <c r="O15" s="32" t="str">
        <f>IF(AND('Mapa de Riesgos'!$Y$71="Muy Alta",'Mapa de Riesgos'!$AA$71="Leve"),CONCATENATE("R10C",'Mapa de Riesgos'!$O$71),"")</f>
        <v/>
      </c>
      <c r="P15" s="24" t="str">
        <f>IF(AND('Mapa de Riesgos'!$Y$66="Muy Alta",'Mapa de Riesgos'!$AA$66="Menor"),CONCATENATE("R10C",'Mapa de Riesgos'!$O$66),"")</f>
        <v/>
      </c>
      <c r="Q15" s="25" t="str">
        <f>IF(AND('Mapa de Riesgos'!$Y$67="Muy Alta",'Mapa de Riesgos'!$AA$67="Menor"),CONCATENATE("R10C",'Mapa de Riesgos'!$O$67),"")</f>
        <v/>
      </c>
      <c r="R15" s="25" t="str">
        <f>IF(AND('Mapa de Riesgos'!$Y$68="Muy Alta",'Mapa de Riesgos'!$AA$68="Menor"),CONCATENATE("R10C",'Mapa de Riesgos'!$O$68),"")</f>
        <v/>
      </c>
      <c r="S15" s="25" t="str">
        <f>IF(AND('Mapa de Riesgos'!$Y$69="Muy Alta",'Mapa de Riesgos'!$AA$69="Menor"),CONCATENATE("R10C",'Mapa de Riesgos'!$O$69),"")</f>
        <v/>
      </c>
      <c r="T15" s="25" t="str">
        <f>IF(AND('Mapa de Riesgos'!$Y$70="Muy Alta",'Mapa de Riesgos'!$AA$70="Menor"),CONCATENATE("R10C",'Mapa de Riesgos'!$O$70),"")</f>
        <v/>
      </c>
      <c r="U15" s="26" t="str">
        <f>IF(AND('Mapa de Riesgos'!$Y$71="Muy Alta",'Mapa de Riesgos'!$AA$71="Menor"),CONCATENATE("R10C",'Mapa de Riesgos'!$O$71),"")</f>
        <v/>
      </c>
      <c r="V15" s="30" t="str">
        <f>IF(AND('Mapa de Riesgos'!$Y$66="Muy Alta",'Mapa de Riesgos'!$AA$66="Moderado"),CONCATENATE("R10C",'Mapa de Riesgos'!$O$66),"")</f>
        <v/>
      </c>
      <c r="W15" s="31" t="str">
        <f>IF(AND('Mapa de Riesgos'!$Y$67="Muy Alta",'Mapa de Riesgos'!$AA$67="Moderado"),CONCATENATE("R10C",'Mapa de Riesgos'!$O$67),"")</f>
        <v/>
      </c>
      <c r="X15" s="31" t="str">
        <f>IF(AND('Mapa de Riesgos'!$Y$68="Muy Alta",'Mapa de Riesgos'!$AA$68="Moderado"),CONCATENATE("R10C",'Mapa de Riesgos'!$O$68),"")</f>
        <v/>
      </c>
      <c r="Y15" s="31" t="str">
        <f>IF(AND('Mapa de Riesgos'!$Y$69="Muy Alta",'Mapa de Riesgos'!$AA$69="Moderado"),CONCATENATE("R10C",'Mapa de Riesgos'!$O$69),"")</f>
        <v/>
      </c>
      <c r="Z15" s="31" t="str">
        <f>IF(AND('Mapa de Riesgos'!$Y$70="Muy Alta",'Mapa de Riesgos'!$AA$70="Moderado"),CONCATENATE("R10C",'Mapa de Riesgos'!$O$70),"")</f>
        <v/>
      </c>
      <c r="AA15" s="32" t="str">
        <f>IF(AND('Mapa de Riesgos'!$Y$71="Muy Alta",'Mapa de Riesgos'!$AA$71="Moderado"),CONCATENATE("R10C",'Mapa de Riesgos'!$O$71),"")</f>
        <v/>
      </c>
      <c r="AB15" s="24" t="str">
        <f>IF(AND('Mapa de Riesgos'!$Y$66="Muy Alta",'Mapa de Riesgos'!$AA$66="Mayor"),CONCATENATE("R10C",'Mapa de Riesgos'!$O$66),"")</f>
        <v/>
      </c>
      <c r="AC15" s="25" t="str">
        <f>IF(AND('Mapa de Riesgos'!$Y$67="Muy Alta",'Mapa de Riesgos'!$AA$67="Mayor"),CONCATENATE("R10C",'Mapa de Riesgos'!$O$67),"")</f>
        <v/>
      </c>
      <c r="AD15" s="25" t="str">
        <f>IF(AND('Mapa de Riesgos'!$Y$68="Muy Alta",'Mapa de Riesgos'!$AA$68="Mayor"),CONCATENATE("R10C",'Mapa de Riesgos'!$O$68),"")</f>
        <v/>
      </c>
      <c r="AE15" s="25" t="str">
        <f>IF(AND('Mapa de Riesgos'!$Y$69="Muy Alta",'Mapa de Riesgos'!$AA$69="Mayor"),CONCATENATE("R10C",'Mapa de Riesgos'!$O$69),"")</f>
        <v/>
      </c>
      <c r="AF15" s="25" t="str">
        <f>IF(AND('Mapa de Riesgos'!$Y$70="Muy Alta",'Mapa de Riesgos'!$AA$70="Mayor"),CONCATENATE("R10C",'Mapa de Riesgos'!$O$70),"")</f>
        <v/>
      </c>
      <c r="AG15" s="26" t="str">
        <f>IF(AND('Mapa de Riesgos'!$Y$71="Muy Alta",'Mapa de Riesgos'!$AA$71="Mayor"),CONCATENATE("R10C",'Mapa de Riesgos'!$O$71),"")</f>
        <v/>
      </c>
      <c r="AH15" s="33" t="str">
        <f>IF(AND('Mapa de Riesgos'!$Y$66="Muy Alta",'Mapa de Riesgos'!$AA$66="Catastrófico"),CONCATENATE("R10C",'Mapa de Riesgos'!$O$66),"")</f>
        <v/>
      </c>
      <c r="AI15" s="34" t="str">
        <f>IF(AND('Mapa de Riesgos'!$Y$67="Muy Alta",'Mapa de Riesgos'!$AA$67="Catastrófico"),CONCATENATE("R10C",'Mapa de Riesgos'!$O$67),"")</f>
        <v/>
      </c>
      <c r="AJ15" s="34" t="str">
        <f>IF(AND('Mapa de Riesgos'!$Y$68="Muy Alta",'Mapa de Riesgos'!$AA$68="Catastrófico"),CONCATENATE("R10C",'Mapa de Riesgos'!$O$68),"")</f>
        <v/>
      </c>
      <c r="AK15" s="34" t="str">
        <f>IF(AND('Mapa de Riesgos'!$Y$69="Muy Alta",'Mapa de Riesgos'!$AA$69="Catastrófico"),CONCATENATE("R10C",'Mapa de Riesgos'!$O$69),"")</f>
        <v/>
      </c>
      <c r="AL15" s="34" t="str">
        <f>IF(AND('Mapa de Riesgos'!$Y$70="Muy Alta",'Mapa de Riesgos'!$AA$70="Catastrófico"),CONCATENATE("R10C",'Mapa de Riesgos'!$O$70),"")</f>
        <v/>
      </c>
      <c r="AM15" s="35" t="str">
        <f>IF(AND('Mapa de Riesgos'!$Y$71="Muy Alta",'Mapa de Riesgos'!$AA$71="Catastrófico"),CONCATENATE("R10C",'Mapa de Riesgos'!$O$71),"")</f>
        <v/>
      </c>
      <c r="AN15" s="55"/>
      <c r="AO15" s="412"/>
      <c r="AP15" s="413"/>
      <c r="AQ15" s="413"/>
      <c r="AR15" s="413"/>
      <c r="AS15" s="413"/>
      <c r="AT15" s="414"/>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c r="A16" s="55"/>
      <c r="B16" s="348"/>
      <c r="C16" s="348"/>
      <c r="D16" s="349"/>
      <c r="E16" s="386" t="s">
        <v>159</v>
      </c>
      <c r="F16" s="387"/>
      <c r="G16" s="387"/>
      <c r="H16" s="387"/>
      <c r="I16" s="387"/>
      <c r="J16" s="36" t="str">
        <f>IF(AND('Mapa de Riesgos'!$Y$12="Alta",'Mapa de Riesgos'!$AA$12="Leve"),CONCATENATE("R1C",'Mapa de Riesgos'!$O$12),"")</f>
        <v/>
      </c>
      <c r="K16" s="37" t="str">
        <f>IF(AND('Mapa de Riesgos'!$Y$13="Alta",'Mapa de Riesgos'!$AA$13="Leve"),CONCATENATE("R1C",'Mapa de Riesgos'!$O$13),"")</f>
        <v/>
      </c>
      <c r="L16" s="37" t="str">
        <f>IF(AND('Mapa de Riesgos'!$Y$14="Alta",'Mapa de Riesgos'!$AA$14="Leve"),CONCATENATE("R1C",'Mapa de Riesgos'!$O$14),"")</f>
        <v/>
      </c>
      <c r="M16" s="37" t="str">
        <f>IF(AND('Mapa de Riesgos'!$Y$15="Alta",'Mapa de Riesgos'!$AA$15="Leve"),CONCATENATE("R1C",'Mapa de Riesgos'!$O$15),"")</f>
        <v/>
      </c>
      <c r="N16" s="37" t="str">
        <f>IF(AND('Mapa de Riesgos'!$Y$16="Alta",'Mapa de Riesgos'!$AA$16="Leve"),CONCATENATE("R1C",'Mapa de Riesgos'!$O$16),"")</f>
        <v/>
      </c>
      <c r="O16" s="38" t="str">
        <f>IF(AND('Mapa de Riesgos'!$Y$17="Alta",'Mapa de Riesgos'!$AA$17="Leve"),CONCATENATE("R1C",'Mapa de Riesgos'!$O$17),"")</f>
        <v/>
      </c>
      <c r="P16" s="36" t="str">
        <f>IF(AND('Mapa de Riesgos'!$Y$12="Alta",'Mapa de Riesgos'!$AA$12="Menor"),CONCATENATE("R1C",'Mapa de Riesgos'!$O$12),"")</f>
        <v/>
      </c>
      <c r="Q16" s="37" t="str">
        <f>IF(AND('Mapa de Riesgos'!$Y$13="Alta",'Mapa de Riesgos'!$AA$13="Menor"),CONCATENATE("R1C",'Mapa de Riesgos'!$O$13),"")</f>
        <v/>
      </c>
      <c r="R16" s="37" t="str">
        <f>IF(AND('Mapa de Riesgos'!$Y$14="Alta",'Mapa de Riesgos'!$AA$14="Menor"),CONCATENATE("R1C",'Mapa de Riesgos'!$O$14),"")</f>
        <v/>
      </c>
      <c r="S16" s="37" t="str">
        <f>IF(AND('Mapa de Riesgos'!$Y$15="Alta",'Mapa de Riesgos'!$AA$15="Menor"),CONCATENATE("R1C",'Mapa de Riesgos'!$O$15),"")</f>
        <v/>
      </c>
      <c r="T16" s="37" t="str">
        <f>IF(AND('Mapa de Riesgos'!$Y$16="Alta",'Mapa de Riesgos'!$AA$16="Menor"),CONCATENATE("R1C",'Mapa de Riesgos'!$O$16),"")</f>
        <v/>
      </c>
      <c r="U16" s="38" t="str">
        <f>IF(AND('Mapa de Riesgos'!$Y$17="Alta",'Mapa de Riesgos'!$AA$17="Menor"),CONCATENATE("R1C",'Mapa de Riesgos'!$O$17),"")</f>
        <v/>
      </c>
      <c r="V16" s="18" t="str">
        <f>IF(AND('Mapa de Riesgos'!$Y$12="Alta",'Mapa de Riesgos'!$AA$12="Moderado"),CONCATENATE("R1C",'Mapa de Riesgos'!$O$12),"")</f>
        <v/>
      </c>
      <c r="W16" s="19" t="str">
        <f>IF(AND('Mapa de Riesgos'!$Y$13="Alta",'Mapa de Riesgos'!$AA$13="Moderado"),CONCATENATE("R1C",'Mapa de Riesgos'!$O$13),"")</f>
        <v/>
      </c>
      <c r="X16" s="19" t="str">
        <f>IF(AND('Mapa de Riesgos'!$Y$14="Alta",'Mapa de Riesgos'!$AA$14="Moderado"),CONCATENATE("R1C",'Mapa de Riesgos'!$O$14),"")</f>
        <v/>
      </c>
      <c r="Y16" s="19" t="str">
        <f>IF(AND('Mapa de Riesgos'!$Y$15="Alta",'Mapa de Riesgos'!$AA$15="Moderado"),CONCATENATE("R1C",'Mapa de Riesgos'!$O$15),"")</f>
        <v/>
      </c>
      <c r="Z16" s="19" t="str">
        <f>IF(AND('Mapa de Riesgos'!$Y$16="Alta",'Mapa de Riesgos'!$AA$16="Moderado"),CONCATENATE("R1C",'Mapa de Riesgos'!$O$16),"")</f>
        <v/>
      </c>
      <c r="AA16" s="20" t="str">
        <f>IF(AND('Mapa de Riesgos'!$Y$17="Alta",'Mapa de Riesgos'!$AA$17="Moderado"),CONCATENATE("R1C",'Mapa de Riesgos'!$O$17),"")</f>
        <v/>
      </c>
      <c r="AB16" s="18" t="str">
        <f>IF(AND('Mapa de Riesgos'!$Y$12="Alta",'Mapa de Riesgos'!$AA$12="Mayor"),CONCATENATE("R1C",'Mapa de Riesgos'!$O$12),"")</f>
        <v/>
      </c>
      <c r="AC16" s="19" t="str">
        <f>IF(AND('Mapa de Riesgos'!$Y$13="Alta",'Mapa de Riesgos'!$AA$13="Mayor"),CONCATENATE("R1C",'Mapa de Riesgos'!$O$13),"")</f>
        <v/>
      </c>
      <c r="AD16" s="19" t="str">
        <f>IF(AND('Mapa de Riesgos'!$Y$14="Alta",'Mapa de Riesgos'!$AA$14="Mayor"),CONCATENATE("R1C",'Mapa de Riesgos'!$O$14),"")</f>
        <v/>
      </c>
      <c r="AE16" s="19" t="str">
        <f>IF(AND('Mapa de Riesgos'!$Y$15="Alta",'Mapa de Riesgos'!$AA$15="Mayor"),CONCATENATE("R1C",'Mapa de Riesgos'!$O$15),"")</f>
        <v/>
      </c>
      <c r="AF16" s="19" t="str">
        <f>IF(AND('Mapa de Riesgos'!$Y$16="Alta",'Mapa de Riesgos'!$AA$16="Mayor"),CONCATENATE("R1C",'Mapa de Riesgos'!$O$16),"")</f>
        <v/>
      </c>
      <c r="AG16" s="20" t="str">
        <f>IF(AND('Mapa de Riesgos'!$Y$17="Alta",'Mapa de Riesgos'!$AA$17="Mayor"),CONCATENATE("R1C",'Mapa de Riesgos'!$O$17),"")</f>
        <v/>
      </c>
      <c r="AH16" s="21" t="str">
        <f>IF(AND('Mapa de Riesgos'!$Y$12="Alta",'Mapa de Riesgos'!$AA$12="Catastrófico"),CONCATENATE("R1C",'Mapa de Riesgos'!$O$12),"")</f>
        <v/>
      </c>
      <c r="AI16" s="22" t="str">
        <f>IF(AND('Mapa de Riesgos'!$Y$13="Alta",'Mapa de Riesgos'!$AA$13="Catastrófico"),CONCATENATE("R1C",'Mapa de Riesgos'!$O$13),"")</f>
        <v/>
      </c>
      <c r="AJ16" s="22" t="str">
        <f>IF(AND('Mapa de Riesgos'!$Y$14="Alta",'Mapa de Riesgos'!$AA$14="Catastrófico"),CONCATENATE("R1C",'Mapa de Riesgos'!$O$14),"")</f>
        <v/>
      </c>
      <c r="AK16" s="22" t="str">
        <f>IF(AND('Mapa de Riesgos'!$Y$15="Alta",'Mapa de Riesgos'!$AA$15="Catastrófico"),CONCATENATE("R1C",'Mapa de Riesgos'!$O$15),"")</f>
        <v/>
      </c>
      <c r="AL16" s="22" t="str">
        <f>IF(AND('Mapa de Riesgos'!$Y$16="Alta",'Mapa de Riesgos'!$AA$16="Catastrófico"),CONCATENATE("R1C",'Mapa de Riesgos'!$O$16),"")</f>
        <v/>
      </c>
      <c r="AM16" s="23" t="str">
        <f>IF(AND('Mapa de Riesgos'!$Y$17="Alta",'Mapa de Riesgos'!$AA$17="Catastrófico"),CONCATENATE("R1C",'Mapa de Riesgos'!$O$17),"")</f>
        <v/>
      </c>
      <c r="AN16" s="55"/>
      <c r="AO16" s="396" t="s">
        <v>160</v>
      </c>
      <c r="AP16" s="397"/>
      <c r="AQ16" s="397"/>
      <c r="AR16" s="397"/>
      <c r="AS16" s="397"/>
      <c r="AT16" s="398"/>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c r="A17" s="55"/>
      <c r="B17" s="348"/>
      <c r="C17" s="348"/>
      <c r="D17" s="349"/>
      <c r="E17" s="405"/>
      <c r="F17" s="390"/>
      <c r="G17" s="390"/>
      <c r="H17" s="390"/>
      <c r="I17" s="390"/>
      <c r="J17" s="39" t="str">
        <f>IF(AND('Mapa de Riesgos'!$Y$18="Alta",'Mapa de Riesgos'!$AA$18="Leve"),CONCATENATE("R2C",'Mapa de Riesgos'!$O$18),"")</f>
        <v/>
      </c>
      <c r="K17" s="40" t="str">
        <f>IF(AND('Mapa de Riesgos'!$Y$19="Alta",'Mapa de Riesgos'!$AA$19="Leve"),CONCATENATE("R2C",'Mapa de Riesgos'!$O$19),"")</f>
        <v/>
      </c>
      <c r="L17" s="40" t="str">
        <f>IF(AND('Mapa de Riesgos'!$Y$20="Alta",'Mapa de Riesgos'!$AA$20="Leve"),CONCATENATE("R2C",'Mapa de Riesgos'!$O$20),"")</f>
        <v/>
      </c>
      <c r="M17" s="40" t="str">
        <f>IF(AND('Mapa de Riesgos'!$Y$21="Alta",'Mapa de Riesgos'!$AA$21="Leve"),CONCATENATE("R2C",'Mapa de Riesgos'!$O$21),"")</f>
        <v/>
      </c>
      <c r="N17" s="40" t="str">
        <f>IF(AND('Mapa de Riesgos'!$Y$22="Alta",'Mapa de Riesgos'!$AA$22="Leve"),CONCATENATE("R2C",'Mapa de Riesgos'!$O$22),"")</f>
        <v/>
      </c>
      <c r="O17" s="41" t="str">
        <f>IF(AND('Mapa de Riesgos'!$Y$23="Alta",'Mapa de Riesgos'!$AA$23="Leve"),CONCATENATE("R2C",'Mapa de Riesgos'!$O$23),"")</f>
        <v/>
      </c>
      <c r="P17" s="39" t="str">
        <f>IF(AND('Mapa de Riesgos'!$Y$18="Alta",'Mapa de Riesgos'!$AA$18="Menor"),CONCATENATE("R2C",'Mapa de Riesgos'!$O$18),"")</f>
        <v/>
      </c>
      <c r="Q17" s="40" t="str">
        <f>IF(AND('Mapa de Riesgos'!$Y$19="Alta",'Mapa de Riesgos'!$AA$19="Menor"),CONCATENATE("R2C",'Mapa de Riesgos'!$O$19),"")</f>
        <v/>
      </c>
      <c r="R17" s="40" t="str">
        <f>IF(AND('Mapa de Riesgos'!$Y$20="Alta",'Mapa de Riesgos'!$AA$20="Menor"),CONCATENATE("R2C",'Mapa de Riesgos'!$O$20),"")</f>
        <v/>
      </c>
      <c r="S17" s="40" t="str">
        <f>IF(AND('Mapa de Riesgos'!$Y$21="Alta",'Mapa de Riesgos'!$AA$21="Menor"),CONCATENATE("R2C",'Mapa de Riesgos'!$O$21),"")</f>
        <v/>
      </c>
      <c r="T17" s="40" t="str">
        <f>IF(AND('Mapa de Riesgos'!$Y$22="Alta",'Mapa de Riesgos'!$AA$22="Menor"),CONCATENATE("R2C",'Mapa de Riesgos'!$O$22),"")</f>
        <v/>
      </c>
      <c r="U17" s="41" t="str">
        <f>IF(AND('Mapa de Riesgos'!$Y$23="Alta",'Mapa de Riesgos'!$AA$23="Menor"),CONCATENATE("R2C",'Mapa de Riesgos'!$O$23),"")</f>
        <v/>
      </c>
      <c r="V17" s="24" t="str">
        <f>IF(AND('Mapa de Riesgos'!$Y$18="Alta",'Mapa de Riesgos'!$AA$18="Moderado"),CONCATENATE("R2C",'Mapa de Riesgos'!$O$18),"")</f>
        <v/>
      </c>
      <c r="W17" s="25" t="str">
        <f>IF(AND('Mapa de Riesgos'!$Y$19="Alta",'Mapa de Riesgos'!$AA$19="Moderado"),CONCATENATE("R2C",'Mapa de Riesgos'!$O$19),"")</f>
        <v/>
      </c>
      <c r="X17" s="25" t="str">
        <f>IF(AND('Mapa de Riesgos'!$Y$20="Alta",'Mapa de Riesgos'!$AA$20="Moderado"),CONCATENATE("R2C",'Mapa de Riesgos'!$O$20),"")</f>
        <v/>
      </c>
      <c r="Y17" s="25" t="str">
        <f>IF(AND('Mapa de Riesgos'!$Y$21="Alta",'Mapa de Riesgos'!$AA$21="Moderado"),CONCATENATE("R2C",'Mapa de Riesgos'!$O$21),"")</f>
        <v/>
      </c>
      <c r="Z17" s="25" t="str">
        <f>IF(AND('Mapa de Riesgos'!$Y$22="Alta",'Mapa de Riesgos'!$AA$22="Moderado"),CONCATENATE("R2C",'Mapa de Riesgos'!$O$22),"")</f>
        <v/>
      </c>
      <c r="AA17" s="26" t="str">
        <f>IF(AND('Mapa de Riesgos'!$Y$23="Alta",'Mapa de Riesgos'!$AA$23="Moderado"),CONCATENATE("R2C",'Mapa de Riesgos'!$O$23),"")</f>
        <v/>
      </c>
      <c r="AB17" s="24" t="str">
        <f>IF(AND('Mapa de Riesgos'!$Y$18="Alta",'Mapa de Riesgos'!$AA$18="Mayor"),CONCATENATE("R2C",'Mapa de Riesgos'!$O$18),"")</f>
        <v/>
      </c>
      <c r="AC17" s="25" t="str">
        <f>IF(AND('Mapa de Riesgos'!$Y$19="Alta",'Mapa de Riesgos'!$AA$19="Mayor"),CONCATENATE("R2C",'Mapa de Riesgos'!$O$19),"")</f>
        <v/>
      </c>
      <c r="AD17" s="25" t="str">
        <f>IF(AND('Mapa de Riesgos'!$Y$20="Alta",'Mapa de Riesgos'!$AA$20="Mayor"),CONCATENATE("R2C",'Mapa de Riesgos'!$O$20),"")</f>
        <v/>
      </c>
      <c r="AE17" s="25" t="str">
        <f>IF(AND('Mapa de Riesgos'!$Y$21="Alta",'Mapa de Riesgos'!$AA$21="Mayor"),CONCATENATE("R2C",'Mapa de Riesgos'!$O$21),"")</f>
        <v/>
      </c>
      <c r="AF17" s="25" t="str">
        <f>IF(AND('Mapa de Riesgos'!$Y$22="Alta",'Mapa de Riesgos'!$AA$22="Mayor"),CONCATENATE("R2C",'Mapa de Riesgos'!$O$22),"")</f>
        <v/>
      </c>
      <c r="AG17" s="26" t="str">
        <f>IF(AND('Mapa de Riesgos'!$Y$23="Alta",'Mapa de Riesgos'!$AA$23="Mayor"),CONCATENATE("R2C",'Mapa de Riesgos'!$O$23),"")</f>
        <v/>
      </c>
      <c r="AH17" s="27" t="str">
        <f>IF(AND('Mapa de Riesgos'!$Y$18="Alta",'Mapa de Riesgos'!$AA$18="Catastrófico"),CONCATENATE("R2C",'Mapa de Riesgos'!$O$18),"")</f>
        <v/>
      </c>
      <c r="AI17" s="28" t="str">
        <f>IF(AND('Mapa de Riesgos'!$Y$19="Alta",'Mapa de Riesgos'!$AA$19="Catastrófico"),CONCATENATE("R2C",'Mapa de Riesgos'!$O$19),"")</f>
        <v/>
      </c>
      <c r="AJ17" s="28" t="str">
        <f>IF(AND('Mapa de Riesgos'!$Y$20="Alta",'Mapa de Riesgos'!$AA$20="Catastrófico"),CONCATENATE("R2C",'Mapa de Riesgos'!$O$20),"")</f>
        <v/>
      </c>
      <c r="AK17" s="28" t="str">
        <f>IF(AND('Mapa de Riesgos'!$Y$21="Alta",'Mapa de Riesgos'!$AA$21="Catastrófico"),CONCATENATE("R2C",'Mapa de Riesgos'!$O$21),"")</f>
        <v/>
      </c>
      <c r="AL17" s="28" t="str">
        <f>IF(AND('Mapa de Riesgos'!$Y$22="Alta",'Mapa de Riesgos'!$AA$22="Catastrófico"),CONCATENATE("R2C",'Mapa de Riesgos'!$O$22),"")</f>
        <v/>
      </c>
      <c r="AM17" s="29" t="str">
        <f>IF(AND('Mapa de Riesgos'!$Y$23="Alta",'Mapa de Riesgos'!$AA$23="Catastrófico"),CONCATENATE("R2C",'Mapa de Riesgos'!$O$23),"")</f>
        <v/>
      </c>
      <c r="AN17" s="55"/>
      <c r="AO17" s="399"/>
      <c r="AP17" s="400"/>
      <c r="AQ17" s="400"/>
      <c r="AR17" s="400"/>
      <c r="AS17" s="400"/>
      <c r="AT17" s="401"/>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c r="A18" s="55"/>
      <c r="B18" s="348"/>
      <c r="C18" s="348"/>
      <c r="D18" s="349"/>
      <c r="E18" s="389"/>
      <c r="F18" s="390"/>
      <c r="G18" s="390"/>
      <c r="H18" s="390"/>
      <c r="I18" s="390"/>
      <c r="J18" s="39" t="str">
        <f>IF(AND('Mapa de Riesgos'!$Y$24="Alta",'Mapa de Riesgos'!$AA$24="Leve"),CONCATENATE("R3C",'Mapa de Riesgos'!$O$24),"")</f>
        <v/>
      </c>
      <c r="K18" s="40" t="str">
        <f>IF(AND('Mapa de Riesgos'!$Y$25="Alta",'Mapa de Riesgos'!$AA$25="Leve"),CONCATENATE("R3C",'Mapa de Riesgos'!$O$25),"")</f>
        <v/>
      </c>
      <c r="L18" s="40" t="str">
        <f>IF(AND('Mapa de Riesgos'!$Y$26="Alta",'Mapa de Riesgos'!$AA$26="Leve"),CONCATENATE("R3C",'Mapa de Riesgos'!$O$26),"")</f>
        <v/>
      </c>
      <c r="M18" s="40" t="str">
        <f>IF(AND('Mapa de Riesgos'!$Y$27="Alta",'Mapa de Riesgos'!$AA$27="Leve"),CONCATENATE("R3C",'Mapa de Riesgos'!$O$27),"")</f>
        <v/>
      </c>
      <c r="N18" s="40" t="str">
        <f>IF(AND('Mapa de Riesgos'!$Y$28="Alta",'Mapa de Riesgos'!$AA$28="Leve"),CONCATENATE("R3C",'Mapa de Riesgos'!$O$28),"")</f>
        <v/>
      </c>
      <c r="O18" s="41" t="str">
        <f>IF(AND('Mapa de Riesgos'!$Y$29="Alta",'Mapa de Riesgos'!$AA$29="Leve"),CONCATENATE("R3C",'Mapa de Riesgos'!$O$29),"")</f>
        <v/>
      </c>
      <c r="P18" s="39" t="str">
        <f>IF(AND('Mapa de Riesgos'!$Y$24="Alta",'Mapa de Riesgos'!$AA$24="Menor"),CONCATENATE("R3C",'Mapa de Riesgos'!$O$24),"")</f>
        <v/>
      </c>
      <c r="Q18" s="40" t="str">
        <f>IF(AND('Mapa de Riesgos'!$Y$25="Alta",'Mapa de Riesgos'!$AA$25="Menor"),CONCATENATE("R3C",'Mapa de Riesgos'!$O$25),"")</f>
        <v/>
      </c>
      <c r="R18" s="40" t="str">
        <f>IF(AND('Mapa de Riesgos'!$Y$26="Alta",'Mapa de Riesgos'!$AA$26="Menor"),CONCATENATE("R3C",'Mapa de Riesgos'!$O$26),"")</f>
        <v/>
      </c>
      <c r="S18" s="40" t="str">
        <f>IF(AND('Mapa de Riesgos'!$Y$27="Alta",'Mapa de Riesgos'!$AA$27="Menor"),CONCATENATE("R3C",'Mapa de Riesgos'!$O$27),"")</f>
        <v/>
      </c>
      <c r="T18" s="40" t="str">
        <f>IF(AND('Mapa de Riesgos'!$Y$28="Alta",'Mapa de Riesgos'!$AA$28="Menor"),CONCATENATE("R3C",'Mapa de Riesgos'!$O$28),"")</f>
        <v/>
      </c>
      <c r="U18" s="41" t="str">
        <f>IF(AND('Mapa de Riesgos'!$Y$29="Alta",'Mapa de Riesgos'!$AA$29="Menor"),CONCATENATE("R3C",'Mapa de Riesgos'!$O$29),"")</f>
        <v/>
      </c>
      <c r="V18" s="24" t="str">
        <f>IF(AND('Mapa de Riesgos'!$Y$24="Alta",'Mapa de Riesgos'!$AA$24="Moderado"),CONCATENATE("R3C",'Mapa de Riesgos'!$O$24),"")</f>
        <v/>
      </c>
      <c r="W18" s="25" t="str">
        <f>IF(AND('Mapa de Riesgos'!$Y$25="Alta",'Mapa de Riesgos'!$AA$25="Moderado"),CONCATENATE("R3C",'Mapa de Riesgos'!$O$25),"")</f>
        <v/>
      </c>
      <c r="X18" s="25" t="str">
        <f>IF(AND('Mapa de Riesgos'!$Y$26="Alta",'Mapa de Riesgos'!$AA$26="Moderado"),CONCATENATE("R3C",'Mapa de Riesgos'!$O$26),"")</f>
        <v/>
      </c>
      <c r="Y18" s="25" t="str">
        <f>IF(AND('Mapa de Riesgos'!$Y$27="Alta",'Mapa de Riesgos'!$AA$27="Moderado"),CONCATENATE("R3C",'Mapa de Riesgos'!$O$27),"")</f>
        <v/>
      </c>
      <c r="Z18" s="25" t="str">
        <f>IF(AND('Mapa de Riesgos'!$Y$28="Alta",'Mapa de Riesgos'!$AA$28="Moderado"),CONCATENATE("R3C",'Mapa de Riesgos'!$O$28),"")</f>
        <v/>
      </c>
      <c r="AA18" s="26" t="str">
        <f>IF(AND('Mapa de Riesgos'!$Y$29="Alta",'Mapa de Riesgos'!$AA$29="Moderado"),CONCATENATE("R3C",'Mapa de Riesgos'!$O$29),"")</f>
        <v/>
      </c>
      <c r="AB18" s="24" t="str">
        <f>IF(AND('Mapa de Riesgos'!$Y$24="Alta",'Mapa de Riesgos'!$AA$24="Mayor"),CONCATENATE("R3C",'Mapa de Riesgos'!$O$24),"")</f>
        <v/>
      </c>
      <c r="AC18" s="25" t="str">
        <f>IF(AND('Mapa de Riesgos'!$Y$25="Alta",'Mapa de Riesgos'!$AA$25="Mayor"),CONCATENATE("R3C",'Mapa de Riesgos'!$O$25),"")</f>
        <v/>
      </c>
      <c r="AD18" s="25" t="str">
        <f>IF(AND('Mapa de Riesgos'!$Y$26="Alta",'Mapa de Riesgos'!$AA$26="Mayor"),CONCATENATE("R3C",'Mapa de Riesgos'!$O$26),"")</f>
        <v/>
      </c>
      <c r="AE18" s="25" t="str">
        <f>IF(AND('Mapa de Riesgos'!$Y$27="Alta",'Mapa de Riesgos'!$AA$27="Mayor"),CONCATENATE("R3C",'Mapa de Riesgos'!$O$27),"")</f>
        <v/>
      </c>
      <c r="AF18" s="25" t="str">
        <f>IF(AND('Mapa de Riesgos'!$Y$28="Alta",'Mapa de Riesgos'!$AA$28="Mayor"),CONCATENATE("R3C",'Mapa de Riesgos'!$O$28),"")</f>
        <v/>
      </c>
      <c r="AG18" s="26" t="str">
        <f>IF(AND('Mapa de Riesgos'!$Y$29="Alta",'Mapa de Riesgos'!$AA$29="Mayor"),CONCATENATE("R3C",'Mapa de Riesgos'!$O$29),"")</f>
        <v/>
      </c>
      <c r="AH18" s="27" t="str">
        <f>IF(AND('Mapa de Riesgos'!$Y$24="Alta",'Mapa de Riesgos'!$AA$24="Catastrófico"),CONCATENATE("R3C",'Mapa de Riesgos'!$O$24),"")</f>
        <v/>
      </c>
      <c r="AI18" s="28" t="str">
        <f>IF(AND('Mapa de Riesgos'!$Y$25="Alta",'Mapa de Riesgos'!$AA$25="Catastrófico"),CONCATENATE("R3C",'Mapa de Riesgos'!$O$25),"")</f>
        <v/>
      </c>
      <c r="AJ18" s="28" t="str">
        <f>IF(AND('Mapa de Riesgos'!$Y$26="Alta",'Mapa de Riesgos'!$AA$26="Catastrófico"),CONCATENATE("R3C",'Mapa de Riesgos'!$O$26),"")</f>
        <v/>
      </c>
      <c r="AK18" s="28" t="str">
        <f>IF(AND('Mapa de Riesgos'!$Y$27="Alta",'Mapa de Riesgos'!$AA$27="Catastrófico"),CONCATENATE("R3C",'Mapa de Riesgos'!$O$27),"")</f>
        <v/>
      </c>
      <c r="AL18" s="28" t="str">
        <f>IF(AND('Mapa de Riesgos'!$Y$28="Alta",'Mapa de Riesgos'!$AA$28="Catastrófico"),CONCATENATE("R3C",'Mapa de Riesgos'!$O$28),"")</f>
        <v/>
      </c>
      <c r="AM18" s="29" t="str">
        <f>IF(AND('Mapa de Riesgos'!$Y$29="Alta",'Mapa de Riesgos'!$AA$29="Catastrófico"),CONCATENATE("R3C",'Mapa de Riesgos'!$O$29),"")</f>
        <v/>
      </c>
      <c r="AN18" s="55"/>
      <c r="AO18" s="399"/>
      <c r="AP18" s="400"/>
      <c r="AQ18" s="400"/>
      <c r="AR18" s="400"/>
      <c r="AS18" s="400"/>
      <c r="AT18" s="401"/>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c r="A19" s="55"/>
      <c r="B19" s="348"/>
      <c r="C19" s="348"/>
      <c r="D19" s="349"/>
      <c r="E19" s="389"/>
      <c r="F19" s="390"/>
      <c r="G19" s="390"/>
      <c r="H19" s="390"/>
      <c r="I19" s="390"/>
      <c r="J19" s="39" t="str">
        <f>IF(AND('Mapa de Riesgos'!$Y$30="Alta",'Mapa de Riesgos'!$AA$30="Leve"),CONCATENATE("R4C",'Mapa de Riesgos'!$O$30),"")</f>
        <v/>
      </c>
      <c r="K19" s="40" t="str">
        <f>IF(AND('Mapa de Riesgos'!$Y$31="Alta",'Mapa de Riesgos'!$AA$31="Leve"),CONCATENATE("R4C",'Mapa de Riesgos'!$O$31),"")</f>
        <v/>
      </c>
      <c r="L19" s="40" t="str">
        <f>IF(AND('Mapa de Riesgos'!$Y$32="Alta",'Mapa de Riesgos'!$AA$32="Leve"),CONCATENATE("R4C",'Mapa de Riesgos'!$O$32),"")</f>
        <v/>
      </c>
      <c r="M19" s="40" t="str">
        <f>IF(AND('Mapa de Riesgos'!$Y$33="Alta",'Mapa de Riesgos'!$AA$33="Leve"),CONCATENATE("R4C",'Mapa de Riesgos'!$O$33),"")</f>
        <v/>
      </c>
      <c r="N19" s="40" t="str">
        <f>IF(AND('Mapa de Riesgos'!$Y$34="Alta",'Mapa de Riesgos'!$AA$34="Leve"),CONCATENATE("R4C",'Mapa de Riesgos'!$O$34),"")</f>
        <v/>
      </c>
      <c r="O19" s="41" t="str">
        <f>IF(AND('Mapa de Riesgos'!$Y$35="Alta",'Mapa de Riesgos'!$AA$35="Leve"),CONCATENATE("R4C",'Mapa de Riesgos'!$O$35),"")</f>
        <v/>
      </c>
      <c r="P19" s="39" t="str">
        <f>IF(AND('Mapa de Riesgos'!$Y$30="Alta",'Mapa de Riesgos'!$AA$30="Menor"),CONCATENATE("R4C",'Mapa de Riesgos'!$O$30),"")</f>
        <v/>
      </c>
      <c r="Q19" s="40" t="str">
        <f>IF(AND('Mapa de Riesgos'!$Y$31="Alta",'Mapa de Riesgos'!$AA$31="Menor"),CONCATENATE("R4C",'Mapa de Riesgos'!$O$31),"")</f>
        <v/>
      </c>
      <c r="R19" s="40" t="str">
        <f>IF(AND('Mapa de Riesgos'!$Y$32="Alta",'Mapa de Riesgos'!$AA$32="Menor"),CONCATENATE("R4C",'Mapa de Riesgos'!$O$32),"")</f>
        <v/>
      </c>
      <c r="S19" s="40" t="str">
        <f>IF(AND('Mapa de Riesgos'!$Y$33="Alta",'Mapa de Riesgos'!$AA$33="Menor"),CONCATENATE("R4C",'Mapa de Riesgos'!$O$33),"")</f>
        <v/>
      </c>
      <c r="T19" s="40" t="str">
        <f>IF(AND('Mapa de Riesgos'!$Y$34="Alta",'Mapa de Riesgos'!$AA$34="Menor"),CONCATENATE("R4C",'Mapa de Riesgos'!$O$34),"")</f>
        <v/>
      </c>
      <c r="U19" s="41" t="str">
        <f>IF(AND('Mapa de Riesgos'!$Y$35="Alta",'Mapa de Riesgos'!$AA$35="Menor"),CONCATENATE("R4C",'Mapa de Riesgos'!$O$35),"")</f>
        <v/>
      </c>
      <c r="V19" s="24" t="str">
        <f>IF(AND('Mapa de Riesgos'!$Y$30="Alta",'Mapa de Riesgos'!$AA$30="Moderado"),CONCATENATE("R4C",'Mapa de Riesgos'!$O$30),"")</f>
        <v/>
      </c>
      <c r="W19" s="25" t="str">
        <f>IF(AND('Mapa de Riesgos'!$Y$31="Alta",'Mapa de Riesgos'!$AA$31="Moderado"),CONCATENATE("R4C",'Mapa de Riesgos'!$O$31),"")</f>
        <v/>
      </c>
      <c r="X19" s="25" t="str">
        <f>IF(AND('Mapa de Riesgos'!$Y$32="Alta",'Mapa de Riesgos'!$AA$32="Moderado"),CONCATENATE("R4C",'Mapa de Riesgos'!$O$32),"")</f>
        <v/>
      </c>
      <c r="Y19" s="25" t="str">
        <f>IF(AND('Mapa de Riesgos'!$Y$33="Alta",'Mapa de Riesgos'!$AA$33="Moderado"),CONCATENATE("R4C",'Mapa de Riesgos'!$O$33),"")</f>
        <v/>
      </c>
      <c r="Z19" s="25" t="str">
        <f>IF(AND('Mapa de Riesgos'!$Y$34="Alta",'Mapa de Riesgos'!$AA$34="Moderado"),CONCATENATE("R4C",'Mapa de Riesgos'!$O$34),"")</f>
        <v/>
      </c>
      <c r="AA19" s="26" t="str">
        <f>IF(AND('Mapa de Riesgos'!$Y$35="Alta",'Mapa de Riesgos'!$AA$35="Moderado"),CONCATENATE("R4C",'Mapa de Riesgos'!$O$35),"")</f>
        <v/>
      </c>
      <c r="AB19" s="24" t="str">
        <f>IF(AND('Mapa de Riesgos'!$Y$30="Alta",'Mapa de Riesgos'!$AA$30="Mayor"),CONCATENATE("R4C",'Mapa de Riesgos'!$O$30),"")</f>
        <v/>
      </c>
      <c r="AC19" s="25" t="str">
        <f>IF(AND('Mapa de Riesgos'!$Y$31="Alta",'Mapa de Riesgos'!$AA$31="Mayor"),CONCATENATE("R4C",'Mapa de Riesgos'!$O$31),"")</f>
        <v/>
      </c>
      <c r="AD19" s="25" t="str">
        <f>IF(AND('Mapa de Riesgos'!$Y$32="Alta",'Mapa de Riesgos'!$AA$32="Mayor"),CONCATENATE("R4C",'Mapa de Riesgos'!$O$32),"")</f>
        <v/>
      </c>
      <c r="AE19" s="25" t="str">
        <f>IF(AND('Mapa de Riesgos'!$Y$33="Alta",'Mapa de Riesgos'!$AA$33="Mayor"),CONCATENATE("R4C",'Mapa de Riesgos'!$O$33),"")</f>
        <v/>
      </c>
      <c r="AF19" s="25" t="str">
        <f>IF(AND('Mapa de Riesgos'!$Y$34="Alta",'Mapa de Riesgos'!$AA$34="Mayor"),CONCATENATE("R4C",'Mapa de Riesgos'!$O$34),"")</f>
        <v/>
      </c>
      <c r="AG19" s="26" t="str">
        <f>IF(AND('Mapa de Riesgos'!$Y$35="Alta",'Mapa de Riesgos'!$AA$35="Mayor"),CONCATENATE("R4C",'Mapa de Riesgos'!$O$35),"")</f>
        <v/>
      </c>
      <c r="AH19" s="27" t="str">
        <f>IF(AND('Mapa de Riesgos'!$Y$30="Alta",'Mapa de Riesgos'!$AA$30="Catastrófico"),CONCATENATE("R4C",'Mapa de Riesgos'!$O$30),"")</f>
        <v/>
      </c>
      <c r="AI19" s="28" t="str">
        <f>IF(AND('Mapa de Riesgos'!$Y$31="Alta",'Mapa de Riesgos'!$AA$31="Catastrófico"),CONCATENATE("R4C",'Mapa de Riesgos'!$O$31),"")</f>
        <v/>
      </c>
      <c r="AJ19" s="28" t="str">
        <f>IF(AND('Mapa de Riesgos'!$Y$32="Alta",'Mapa de Riesgos'!$AA$32="Catastrófico"),CONCATENATE("R4C",'Mapa de Riesgos'!$O$32),"")</f>
        <v/>
      </c>
      <c r="AK19" s="28" t="str">
        <f>IF(AND('Mapa de Riesgos'!$Y$33="Alta",'Mapa de Riesgos'!$AA$33="Catastrófico"),CONCATENATE("R4C",'Mapa de Riesgos'!$O$33),"")</f>
        <v/>
      </c>
      <c r="AL19" s="28" t="str">
        <f>IF(AND('Mapa de Riesgos'!$Y$34="Alta",'Mapa de Riesgos'!$AA$34="Catastrófico"),CONCATENATE("R4C",'Mapa de Riesgos'!$O$34),"")</f>
        <v/>
      </c>
      <c r="AM19" s="29" t="str">
        <f>IF(AND('Mapa de Riesgos'!$Y$35="Alta",'Mapa de Riesgos'!$AA$35="Catastrófico"),CONCATENATE("R4C",'Mapa de Riesgos'!$O$35),"")</f>
        <v/>
      </c>
      <c r="AN19" s="55"/>
      <c r="AO19" s="399"/>
      <c r="AP19" s="400"/>
      <c r="AQ19" s="400"/>
      <c r="AR19" s="400"/>
      <c r="AS19" s="400"/>
      <c r="AT19" s="401"/>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c r="A20" s="55"/>
      <c r="B20" s="348"/>
      <c r="C20" s="348"/>
      <c r="D20" s="349"/>
      <c r="E20" s="389"/>
      <c r="F20" s="390"/>
      <c r="G20" s="390"/>
      <c r="H20" s="390"/>
      <c r="I20" s="390"/>
      <c r="J20" s="39" t="str">
        <f>IF(AND('Mapa de Riesgos'!$Y$36="Alta",'Mapa de Riesgos'!$AA$36="Leve"),CONCATENATE("R5C",'Mapa de Riesgos'!$O$36),"")</f>
        <v/>
      </c>
      <c r="K20" s="40" t="str">
        <f>IF(AND('Mapa de Riesgos'!$Y$37="Alta",'Mapa de Riesgos'!$AA$37="Leve"),CONCATENATE("R5C",'Mapa de Riesgos'!$O$37),"")</f>
        <v/>
      </c>
      <c r="L20" s="40" t="str">
        <f>IF(AND('Mapa de Riesgos'!$Y$38="Alta",'Mapa de Riesgos'!$AA$38="Leve"),CONCATENATE("R5C",'Mapa de Riesgos'!$O$38),"")</f>
        <v/>
      </c>
      <c r="M20" s="40" t="str">
        <f>IF(AND('Mapa de Riesgos'!$Y$39="Alta",'Mapa de Riesgos'!$AA$39="Leve"),CONCATENATE("R5C",'Mapa de Riesgos'!$O$39),"")</f>
        <v/>
      </c>
      <c r="N20" s="40" t="str">
        <f>IF(AND('Mapa de Riesgos'!$Y$40="Alta",'Mapa de Riesgos'!$AA$40="Leve"),CONCATENATE("R5C",'Mapa de Riesgos'!$O$40),"")</f>
        <v/>
      </c>
      <c r="O20" s="41" t="str">
        <f>IF(AND('Mapa de Riesgos'!$Y$41="Alta",'Mapa de Riesgos'!$AA$41="Leve"),CONCATENATE("R5C",'Mapa de Riesgos'!$O$41),"")</f>
        <v/>
      </c>
      <c r="P20" s="39" t="str">
        <f>IF(AND('Mapa de Riesgos'!$Y$36="Alta",'Mapa de Riesgos'!$AA$36="Menor"),CONCATENATE("R5C",'Mapa de Riesgos'!$O$36),"")</f>
        <v/>
      </c>
      <c r="Q20" s="40" t="str">
        <f>IF(AND('Mapa de Riesgos'!$Y$37="Alta",'Mapa de Riesgos'!$AA$37="Menor"),CONCATENATE("R5C",'Mapa de Riesgos'!$O$37),"")</f>
        <v/>
      </c>
      <c r="R20" s="40" t="str">
        <f>IF(AND('Mapa de Riesgos'!$Y$38="Alta",'Mapa de Riesgos'!$AA$38="Menor"),CONCATENATE("R5C",'Mapa de Riesgos'!$O$38),"")</f>
        <v/>
      </c>
      <c r="S20" s="40" t="str">
        <f>IF(AND('Mapa de Riesgos'!$Y$39="Alta",'Mapa de Riesgos'!$AA$39="Menor"),CONCATENATE("R5C",'Mapa de Riesgos'!$O$39),"")</f>
        <v/>
      </c>
      <c r="T20" s="40" t="str">
        <f>IF(AND('Mapa de Riesgos'!$Y$40="Alta",'Mapa de Riesgos'!$AA$40="Menor"),CONCATENATE("R5C",'Mapa de Riesgos'!$O$40),"")</f>
        <v/>
      </c>
      <c r="U20" s="41" t="str">
        <f>IF(AND('Mapa de Riesgos'!$Y$41="Alta",'Mapa de Riesgos'!$AA$41="Menor"),CONCATENATE("R5C",'Mapa de Riesgos'!$O$41),"")</f>
        <v/>
      </c>
      <c r="V20" s="24" t="str">
        <f>IF(AND('Mapa de Riesgos'!$Y$36="Alta",'Mapa de Riesgos'!$AA$36="Moderado"),CONCATENATE("R5C",'Mapa de Riesgos'!$O$36),"")</f>
        <v/>
      </c>
      <c r="W20" s="25" t="str">
        <f>IF(AND('Mapa de Riesgos'!$Y$37="Alta",'Mapa de Riesgos'!$AA$37="Moderado"),CONCATENATE("R5C",'Mapa de Riesgos'!$O$37),"")</f>
        <v/>
      </c>
      <c r="X20" s="25" t="str">
        <f>IF(AND('Mapa de Riesgos'!$Y$38="Alta",'Mapa de Riesgos'!$AA$38="Moderado"),CONCATENATE("R5C",'Mapa de Riesgos'!$O$38),"")</f>
        <v/>
      </c>
      <c r="Y20" s="25" t="str">
        <f>IF(AND('Mapa de Riesgos'!$Y$39="Alta",'Mapa de Riesgos'!$AA$39="Moderado"),CONCATENATE("R5C",'Mapa de Riesgos'!$O$39),"")</f>
        <v/>
      </c>
      <c r="Z20" s="25" t="str">
        <f>IF(AND('Mapa de Riesgos'!$Y$40="Alta",'Mapa de Riesgos'!$AA$40="Moderado"),CONCATENATE("R5C",'Mapa de Riesgos'!$O$40),"")</f>
        <v/>
      </c>
      <c r="AA20" s="26" t="str">
        <f>IF(AND('Mapa de Riesgos'!$Y$41="Alta",'Mapa de Riesgos'!$AA$41="Moderado"),CONCATENATE("R5C",'Mapa de Riesgos'!$O$41),"")</f>
        <v/>
      </c>
      <c r="AB20" s="24" t="str">
        <f>IF(AND('Mapa de Riesgos'!$Y$36="Alta",'Mapa de Riesgos'!$AA$36="Mayor"),CONCATENATE("R5C",'Mapa de Riesgos'!$O$36),"")</f>
        <v/>
      </c>
      <c r="AC20" s="25" t="str">
        <f>IF(AND('Mapa de Riesgos'!$Y$37="Alta",'Mapa de Riesgos'!$AA$37="Mayor"),CONCATENATE("R5C",'Mapa de Riesgos'!$O$37),"")</f>
        <v/>
      </c>
      <c r="AD20" s="25" t="str">
        <f>IF(AND('Mapa de Riesgos'!$Y$38="Alta",'Mapa de Riesgos'!$AA$38="Mayor"),CONCATENATE("R5C",'Mapa de Riesgos'!$O$38),"")</f>
        <v/>
      </c>
      <c r="AE20" s="25" t="str">
        <f>IF(AND('Mapa de Riesgos'!$Y$39="Alta",'Mapa de Riesgos'!$AA$39="Mayor"),CONCATENATE("R5C",'Mapa de Riesgos'!$O$39),"")</f>
        <v/>
      </c>
      <c r="AF20" s="25" t="str">
        <f>IF(AND('Mapa de Riesgos'!$Y$40="Alta",'Mapa de Riesgos'!$AA$40="Mayor"),CONCATENATE("R5C",'Mapa de Riesgos'!$O$40),"")</f>
        <v/>
      </c>
      <c r="AG20" s="26" t="str">
        <f>IF(AND('Mapa de Riesgos'!$Y$41="Alta",'Mapa de Riesgos'!$AA$41="Mayor"),CONCATENATE("R5C",'Mapa de Riesgos'!$O$41),"")</f>
        <v/>
      </c>
      <c r="AH20" s="27" t="str">
        <f>IF(AND('Mapa de Riesgos'!$Y$36="Alta",'Mapa de Riesgos'!$AA$36="Catastrófico"),CONCATENATE("R5C",'Mapa de Riesgos'!$O$36),"")</f>
        <v/>
      </c>
      <c r="AI20" s="28" t="str">
        <f>IF(AND('Mapa de Riesgos'!$Y$37="Alta",'Mapa de Riesgos'!$AA$37="Catastrófico"),CONCATENATE("R5C",'Mapa de Riesgos'!$O$37),"")</f>
        <v/>
      </c>
      <c r="AJ20" s="28" t="str">
        <f>IF(AND('Mapa de Riesgos'!$Y$38="Alta",'Mapa de Riesgos'!$AA$38="Catastrófico"),CONCATENATE("R5C",'Mapa de Riesgos'!$O$38),"")</f>
        <v/>
      </c>
      <c r="AK20" s="28" t="str">
        <f>IF(AND('Mapa de Riesgos'!$Y$39="Alta",'Mapa de Riesgos'!$AA$39="Catastrófico"),CONCATENATE("R5C",'Mapa de Riesgos'!$O$39),"")</f>
        <v/>
      </c>
      <c r="AL20" s="28" t="str">
        <f>IF(AND('Mapa de Riesgos'!$Y$40="Alta",'Mapa de Riesgos'!$AA$40="Catastrófico"),CONCATENATE("R5C",'Mapa de Riesgos'!$O$40),"")</f>
        <v/>
      </c>
      <c r="AM20" s="29" t="str">
        <f>IF(AND('Mapa de Riesgos'!$Y$41="Alta",'Mapa de Riesgos'!$AA$41="Catastrófico"),CONCATENATE("R5C",'Mapa de Riesgos'!$O$41),"")</f>
        <v/>
      </c>
      <c r="AN20" s="55"/>
      <c r="AO20" s="399"/>
      <c r="AP20" s="400"/>
      <c r="AQ20" s="400"/>
      <c r="AR20" s="400"/>
      <c r="AS20" s="400"/>
      <c r="AT20" s="401"/>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c r="A21" s="55"/>
      <c r="B21" s="348"/>
      <c r="C21" s="348"/>
      <c r="D21" s="349"/>
      <c r="E21" s="389"/>
      <c r="F21" s="390"/>
      <c r="G21" s="390"/>
      <c r="H21" s="390"/>
      <c r="I21" s="390"/>
      <c r="J21" s="39" t="str">
        <f>IF(AND('Mapa de Riesgos'!$Y$42="Alta",'Mapa de Riesgos'!$AA$42="Leve"),CONCATENATE("R6C",'Mapa de Riesgos'!$O$42),"")</f>
        <v/>
      </c>
      <c r="K21" s="40" t="str">
        <f>IF(AND('Mapa de Riesgos'!$Y$43="Alta",'Mapa de Riesgos'!$AA$43="Leve"),CONCATENATE("R6C",'Mapa de Riesgos'!$O$43),"")</f>
        <v/>
      </c>
      <c r="L21" s="40" t="str">
        <f>IF(AND('Mapa de Riesgos'!$Y$44="Alta",'Mapa de Riesgos'!$AA$44="Leve"),CONCATENATE("R6C",'Mapa de Riesgos'!$O$44),"")</f>
        <v/>
      </c>
      <c r="M21" s="40" t="str">
        <f>IF(AND('Mapa de Riesgos'!$Y$45="Alta",'Mapa de Riesgos'!$AA$45="Leve"),CONCATENATE("R6C",'Mapa de Riesgos'!$O$45),"")</f>
        <v/>
      </c>
      <c r="N21" s="40" t="str">
        <f>IF(AND('Mapa de Riesgos'!$Y$46="Alta",'Mapa de Riesgos'!$AA$46="Leve"),CONCATENATE("R6C",'Mapa de Riesgos'!$O$46),"")</f>
        <v/>
      </c>
      <c r="O21" s="41" t="str">
        <f>IF(AND('Mapa de Riesgos'!$Y$47="Alta",'Mapa de Riesgos'!$AA$47="Leve"),CONCATENATE("R6C",'Mapa de Riesgos'!$O$47),"")</f>
        <v/>
      </c>
      <c r="P21" s="39" t="str">
        <f>IF(AND('Mapa de Riesgos'!$Y$42="Alta",'Mapa de Riesgos'!$AA$42="Menor"),CONCATENATE("R6C",'Mapa de Riesgos'!$O$42),"")</f>
        <v/>
      </c>
      <c r="Q21" s="40" t="str">
        <f>IF(AND('Mapa de Riesgos'!$Y$43="Alta",'Mapa de Riesgos'!$AA$43="Menor"),CONCATENATE("R6C",'Mapa de Riesgos'!$O$43),"")</f>
        <v/>
      </c>
      <c r="R21" s="40" t="str">
        <f>IF(AND('Mapa de Riesgos'!$Y$44="Alta",'Mapa de Riesgos'!$AA$44="Menor"),CONCATENATE("R6C",'Mapa de Riesgos'!$O$44),"")</f>
        <v/>
      </c>
      <c r="S21" s="40" t="str">
        <f>IF(AND('Mapa de Riesgos'!$Y$45="Alta",'Mapa de Riesgos'!$AA$45="Menor"),CONCATENATE("R6C",'Mapa de Riesgos'!$O$45),"")</f>
        <v/>
      </c>
      <c r="T21" s="40" t="str">
        <f>IF(AND('Mapa de Riesgos'!$Y$46="Alta",'Mapa de Riesgos'!$AA$46="Menor"),CONCATENATE("R6C",'Mapa de Riesgos'!$O$46),"")</f>
        <v/>
      </c>
      <c r="U21" s="41" t="str">
        <f>IF(AND('Mapa de Riesgos'!$Y$47="Alta",'Mapa de Riesgos'!$AA$47="Menor"),CONCATENATE("R6C",'Mapa de Riesgos'!$O$47),"")</f>
        <v/>
      </c>
      <c r="V21" s="24" t="str">
        <f>IF(AND('Mapa de Riesgos'!$Y$42="Alta",'Mapa de Riesgos'!$AA$42="Moderado"),CONCATENATE("R6C",'Mapa de Riesgos'!$O$42),"")</f>
        <v/>
      </c>
      <c r="W21" s="25" t="str">
        <f>IF(AND('Mapa de Riesgos'!$Y$43="Alta",'Mapa de Riesgos'!$AA$43="Moderado"),CONCATENATE("R6C",'Mapa de Riesgos'!$O$43),"")</f>
        <v/>
      </c>
      <c r="X21" s="25" t="str">
        <f>IF(AND('Mapa de Riesgos'!$Y$44="Alta",'Mapa de Riesgos'!$AA$44="Moderado"),CONCATENATE("R6C",'Mapa de Riesgos'!$O$44),"")</f>
        <v/>
      </c>
      <c r="Y21" s="25" t="str">
        <f>IF(AND('Mapa de Riesgos'!$Y$45="Alta",'Mapa de Riesgos'!$AA$45="Moderado"),CONCATENATE("R6C",'Mapa de Riesgos'!$O$45),"")</f>
        <v/>
      </c>
      <c r="Z21" s="25" t="str">
        <f>IF(AND('Mapa de Riesgos'!$Y$46="Alta",'Mapa de Riesgos'!$AA$46="Moderado"),CONCATENATE("R6C",'Mapa de Riesgos'!$O$46),"")</f>
        <v/>
      </c>
      <c r="AA21" s="26" t="str">
        <f>IF(AND('Mapa de Riesgos'!$Y$47="Alta",'Mapa de Riesgos'!$AA$47="Moderado"),CONCATENATE("R6C",'Mapa de Riesgos'!$O$47),"")</f>
        <v/>
      </c>
      <c r="AB21" s="24" t="str">
        <f>IF(AND('Mapa de Riesgos'!$Y$42="Alta",'Mapa de Riesgos'!$AA$42="Mayor"),CONCATENATE("R6C",'Mapa de Riesgos'!$O$42),"")</f>
        <v/>
      </c>
      <c r="AC21" s="25" t="str">
        <f>IF(AND('Mapa de Riesgos'!$Y$43="Alta",'Mapa de Riesgos'!$AA$43="Mayor"),CONCATENATE("R6C",'Mapa de Riesgos'!$O$43),"")</f>
        <v/>
      </c>
      <c r="AD21" s="25" t="str">
        <f>IF(AND('Mapa de Riesgos'!$Y$44="Alta",'Mapa de Riesgos'!$AA$44="Mayor"),CONCATENATE("R6C",'Mapa de Riesgos'!$O$44),"")</f>
        <v/>
      </c>
      <c r="AE21" s="25" t="str">
        <f>IF(AND('Mapa de Riesgos'!$Y$45="Alta",'Mapa de Riesgos'!$AA$45="Mayor"),CONCATENATE("R6C",'Mapa de Riesgos'!$O$45),"")</f>
        <v/>
      </c>
      <c r="AF21" s="25" t="str">
        <f>IF(AND('Mapa de Riesgos'!$Y$46="Alta",'Mapa de Riesgos'!$AA$46="Mayor"),CONCATENATE("R6C",'Mapa de Riesgos'!$O$46),"")</f>
        <v/>
      </c>
      <c r="AG21" s="26" t="str">
        <f>IF(AND('Mapa de Riesgos'!$Y$47="Alta",'Mapa de Riesgos'!$AA$47="Mayor"),CONCATENATE("R6C",'Mapa de Riesgos'!$O$47),"")</f>
        <v/>
      </c>
      <c r="AH21" s="27" t="str">
        <f>IF(AND('Mapa de Riesgos'!$Y$42="Alta",'Mapa de Riesgos'!$AA$42="Catastrófico"),CONCATENATE("R6C",'Mapa de Riesgos'!$O$42),"")</f>
        <v/>
      </c>
      <c r="AI21" s="28" t="str">
        <f>IF(AND('Mapa de Riesgos'!$Y$43="Alta",'Mapa de Riesgos'!$AA$43="Catastrófico"),CONCATENATE("R6C",'Mapa de Riesgos'!$O$43),"")</f>
        <v/>
      </c>
      <c r="AJ21" s="28" t="str">
        <f>IF(AND('Mapa de Riesgos'!$Y$44="Alta",'Mapa de Riesgos'!$AA$44="Catastrófico"),CONCATENATE("R6C",'Mapa de Riesgos'!$O$44),"")</f>
        <v/>
      </c>
      <c r="AK21" s="28" t="str">
        <f>IF(AND('Mapa de Riesgos'!$Y$45="Alta",'Mapa de Riesgos'!$AA$45="Catastrófico"),CONCATENATE("R6C",'Mapa de Riesgos'!$O$45),"")</f>
        <v/>
      </c>
      <c r="AL21" s="28" t="str">
        <f>IF(AND('Mapa de Riesgos'!$Y$46="Alta",'Mapa de Riesgos'!$AA$46="Catastrófico"),CONCATENATE("R6C",'Mapa de Riesgos'!$O$46),"")</f>
        <v/>
      </c>
      <c r="AM21" s="29" t="str">
        <f>IF(AND('Mapa de Riesgos'!$Y$47="Alta",'Mapa de Riesgos'!$AA$47="Catastrófico"),CONCATENATE("R6C",'Mapa de Riesgos'!$O$47),"")</f>
        <v/>
      </c>
      <c r="AN21" s="55"/>
      <c r="AO21" s="399"/>
      <c r="AP21" s="400"/>
      <c r="AQ21" s="400"/>
      <c r="AR21" s="400"/>
      <c r="AS21" s="400"/>
      <c r="AT21" s="401"/>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c r="A22" s="55"/>
      <c r="B22" s="348"/>
      <c r="C22" s="348"/>
      <c r="D22" s="349"/>
      <c r="E22" s="389"/>
      <c r="F22" s="390"/>
      <c r="G22" s="390"/>
      <c r="H22" s="390"/>
      <c r="I22" s="390"/>
      <c r="J22" s="39" t="str">
        <f>IF(AND('Mapa de Riesgos'!$Y$48="Alta",'Mapa de Riesgos'!$AA$48="Leve"),CONCATENATE("R7C",'Mapa de Riesgos'!$O$48),"")</f>
        <v/>
      </c>
      <c r="K22" s="40" t="str">
        <f>IF(AND('Mapa de Riesgos'!$Y$49="Alta",'Mapa de Riesgos'!$AA$49="Leve"),CONCATENATE("R7C",'Mapa de Riesgos'!$O$49),"")</f>
        <v/>
      </c>
      <c r="L22" s="40" t="str">
        <f>IF(AND('Mapa de Riesgos'!$Y$50="Alta",'Mapa de Riesgos'!$AA$50="Leve"),CONCATENATE("R7C",'Mapa de Riesgos'!$O$50),"")</f>
        <v/>
      </c>
      <c r="M22" s="40" t="str">
        <f>IF(AND('Mapa de Riesgos'!$Y$51="Alta",'Mapa de Riesgos'!$AA$51="Leve"),CONCATENATE("R7C",'Mapa de Riesgos'!$O$51),"")</f>
        <v/>
      </c>
      <c r="N22" s="40" t="str">
        <f>IF(AND('Mapa de Riesgos'!$Y$52="Alta",'Mapa de Riesgos'!$AA$52="Leve"),CONCATENATE("R7C",'Mapa de Riesgos'!$O$52),"")</f>
        <v/>
      </c>
      <c r="O22" s="41" t="str">
        <f>IF(AND('Mapa de Riesgos'!$Y$53="Alta",'Mapa de Riesgos'!$AA$53="Leve"),CONCATENATE("R7C",'Mapa de Riesgos'!$O$53),"")</f>
        <v/>
      </c>
      <c r="P22" s="39" t="str">
        <f>IF(AND('Mapa de Riesgos'!$Y$48="Alta",'Mapa de Riesgos'!$AA$48="Menor"),CONCATENATE("R7C",'Mapa de Riesgos'!$O$48),"")</f>
        <v/>
      </c>
      <c r="Q22" s="40" t="str">
        <f>IF(AND('Mapa de Riesgos'!$Y$49="Alta",'Mapa de Riesgos'!$AA$49="Menor"),CONCATENATE("R7C",'Mapa de Riesgos'!$O$49),"")</f>
        <v/>
      </c>
      <c r="R22" s="40" t="str">
        <f>IF(AND('Mapa de Riesgos'!$Y$50="Alta",'Mapa de Riesgos'!$AA$50="Menor"),CONCATENATE("R7C",'Mapa de Riesgos'!$O$50),"")</f>
        <v/>
      </c>
      <c r="S22" s="40" t="str">
        <f>IF(AND('Mapa de Riesgos'!$Y$51="Alta",'Mapa de Riesgos'!$AA$51="Menor"),CONCATENATE("R7C",'Mapa de Riesgos'!$O$51),"")</f>
        <v/>
      </c>
      <c r="T22" s="40" t="str">
        <f>IF(AND('Mapa de Riesgos'!$Y$52="Alta",'Mapa de Riesgos'!$AA$52="Menor"),CONCATENATE("R7C",'Mapa de Riesgos'!$O$52),"")</f>
        <v/>
      </c>
      <c r="U22" s="41" t="str">
        <f>IF(AND('Mapa de Riesgos'!$Y$53="Alta",'Mapa de Riesgos'!$AA$53="Menor"),CONCATENATE("R7C",'Mapa de Riesgos'!$O$53),"")</f>
        <v/>
      </c>
      <c r="V22" s="24" t="str">
        <f>IF(AND('Mapa de Riesgos'!$Y$48="Alta",'Mapa de Riesgos'!$AA$48="Moderado"),CONCATENATE("R7C",'Mapa de Riesgos'!$O$48),"")</f>
        <v/>
      </c>
      <c r="W22" s="25" t="str">
        <f>IF(AND('Mapa de Riesgos'!$Y$49="Alta",'Mapa de Riesgos'!$AA$49="Moderado"),CONCATENATE("R7C",'Mapa de Riesgos'!$O$49),"")</f>
        <v/>
      </c>
      <c r="X22" s="25" t="str">
        <f>IF(AND('Mapa de Riesgos'!$Y$50="Alta",'Mapa de Riesgos'!$AA$50="Moderado"),CONCATENATE("R7C",'Mapa de Riesgos'!$O$50),"")</f>
        <v/>
      </c>
      <c r="Y22" s="25" t="str">
        <f>IF(AND('Mapa de Riesgos'!$Y$51="Alta",'Mapa de Riesgos'!$AA$51="Moderado"),CONCATENATE("R7C",'Mapa de Riesgos'!$O$51),"")</f>
        <v/>
      </c>
      <c r="Z22" s="25" t="str">
        <f>IF(AND('Mapa de Riesgos'!$Y$52="Alta",'Mapa de Riesgos'!$AA$52="Moderado"),CONCATENATE("R7C",'Mapa de Riesgos'!$O$52),"")</f>
        <v/>
      </c>
      <c r="AA22" s="26" t="str">
        <f>IF(AND('Mapa de Riesgos'!$Y$53="Alta",'Mapa de Riesgos'!$AA$53="Moderado"),CONCATENATE("R7C",'Mapa de Riesgos'!$O$53),"")</f>
        <v/>
      </c>
      <c r="AB22" s="24" t="str">
        <f>IF(AND('Mapa de Riesgos'!$Y$48="Alta",'Mapa de Riesgos'!$AA$48="Mayor"),CONCATENATE("R7C",'Mapa de Riesgos'!$O$48),"")</f>
        <v/>
      </c>
      <c r="AC22" s="25" t="str">
        <f>IF(AND('Mapa de Riesgos'!$Y$49="Alta",'Mapa de Riesgos'!$AA$49="Mayor"),CONCATENATE("R7C",'Mapa de Riesgos'!$O$49),"")</f>
        <v/>
      </c>
      <c r="AD22" s="25" t="str">
        <f>IF(AND('Mapa de Riesgos'!$Y$50="Alta",'Mapa de Riesgos'!$AA$50="Mayor"),CONCATENATE("R7C",'Mapa de Riesgos'!$O$50),"")</f>
        <v/>
      </c>
      <c r="AE22" s="25" t="str">
        <f>IF(AND('Mapa de Riesgos'!$Y$51="Alta",'Mapa de Riesgos'!$AA$51="Mayor"),CONCATENATE("R7C",'Mapa de Riesgos'!$O$51),"")</f>
        <v/>
      </c>
      <c r="AF22" s="25" t="str">
        <f>IF(AND('Mapa de Riesgos'!$Y$52="Alta",'Mapa de Riesgos'!$AA$52="Mayor"),CONCATENATE("R7C",'Mapa de Riesgos'!$O$52),"")</f>
        <v/>
      </c>
      <c r="AG22" s="26" t="str">
        <f>IF(AND('Mapa de Riesgos'!$Y$53="Alta",'Mapa de Riesgos'!$AA$53="Mayor"),CONCATENATE("R7C",'Mapa de Riesgos'!$O$53),"")</f>
        <v/>
      </c>
      <c r="AH22" s="27" t="str">
        <f>IF(AND('Mapa de Riesgos'!$Y$48="Alta",'Mapa de Riesgos'!$AA$48="Catastrófico"),CONCATENATE("R7C",'Mapa de Riesgos'!$O$48),"")</f>
        <v/>
      </c>
      <c r="AI22" s="28" t="str">
        <f>IF(AND('Mapa de Riesgos'!$Y$49="Alta",'Mapa de Riesgos'!$AA$49="Catastrófico"),CONCATENATE("R7C",'Mapa de Riesgos'!$O$49),"")</f>
        <v/>
      </c>
      <c r="AJ22" s="28" t="str">
        <f>IF(AND('Mapa de Riesgos'!$Y$50="Alta",'Mapa de Riesgos'!$AA$50="Catastrófico"),CONCATENATE("R7C",'Mapa de Riesgos'!$O$50),"")</f>
        <v/>
      </c>
      <c r="AK22" s="28" t="str">
        <f>IF(AND('Mapa de Riesgos'!$Y$51="Alta",'Mapa de Riesgos'!$AA$51="Catastrófico"),CONCATENATE("R7C",'Mapa de Riesgos'!$O$51),"")</f>
        <v/>
      </c>
      <c r="AL22" s="28" t="str">
        <f>IF(AND('Mapa de Riesgos'!$Y$52="Alta",'Mapa de Riesgos'!$AA$52="Catastrófico"),CONCATENATE("R7C",'Mapa de Riesgos'!$O$52),"")</f>
        <v/>
      </c>
      <c r="AM22" s="29" t="str">
        <f>IF(AND('Mapa de Riesgos'!$Y$53="Alta",'Mapa de Riesgos'!$AA$53="Catastrófico"),CONCATENATE("R7C",'Mapa de Riesgos'!$O$53),"")</f>
        <v/>
      </c>
      <c r="AN22" s="55"/>
      <c r="AO22" s="399"/>
      <c r="AP22" s="400"/>
      <c r="AQ22" s="400"/>
      <c r="AR22" s="400"/>
      <c r="AS22" s="400"/>
      <c r="AT22" s="401"/>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c r="A23" s="55"/>
      <c r="B23" s="348"/>
      <c r="C23" s="348"/>
      <c r="D23" s="349"/>
      <c r="E23" s="389"/>
      <c r="F23" s="390"/>
      <c r="G23" s="390"/>
      <c r="H23" s="390"/>
      <c r="I23" s="390"/>
      <c r="J23" s="39" t="str">
        <f>IF(AND('Mapa de Riesgos'!$Y$54="Alta",'Mapa de Riesgos'!$AA$54="Leve"),CONCATENATE("R8C",'Mapa de Riesgos'!$O$54),"")</f>
        <v/>
      </c>
      <c r="K23" s="40" t="str">
        <f>IF(AND('Mapa de Riesgos'!$Y$55="Alta",'Mapa de Riesgos'!$AA$55="Leve"),CONCATENATE("R8C",'Mapa de Riesgos'!$O$55),"")</f>
        <v/>
      </c>
      <c r="L23" s="40" t="str">
        <f>IF(AND('Mapa de Riesgos'!$Y$56="Alta",'Mapa de Riesgos'!$AA$56="Leve"),CONCATENATE("R8C",'Mapa de Riesgos'!$O$56),"")</f>
        <v/>
      </c>
      <c r="M23" s="40" t="str">
        <f>IF(AND('Mapa de Riesgos'!$Y$57="Alta",'Mapa de Riesgos'!$AA$57="Leve"),CONCATENATE("R8C",'Mapa de Riesgos'!$O$57),"")</f>
        <v/>
      </c>
      <c r="N23" s="40" t="str">
        <f>IF(AND('Mapa de Riesgos'!$Y$58="Alta",'Mapa de Riesgos'!$AA$58="Leve"),CONCATENATE("R8C",'Mapa de Riesgos'!$O$58),"")</f>
        <v/>
      </c>
      <c r="O23" s="41" t="str">
        <f>IF(AND('Mapa de Riesgos'!$Y$59="Alta",'Mapa de Riesgos'!$AA$59="Leve"),CONCATENATE("R8C",'Mapa de Riesgos'!$O$59),"")</f>
        <v/>
      </c>
      <c r="P23" s="39" t="str">
        <f>IF(AND('Mapa de Riesgos'!$Y$54="Alta",'Mapa de Riesgos'!$AA$54="Menor"),CONCATENATE("R8C",'Mapa de Riesgos'!$O$54),"")</f>
        <v/>
      </c>
      <c r="Q23" s="40" t="str">
        <f>IF(AND('Mapa de Riesgos'!$Y$55="Alta",'Mapa de Riesgos'!$AA$55="Menor"),CONCATENATE("R8C",'Mapa de Riesgos'!$O$55),"")</f>
        <v/>
      </c>
      <c r="R23" s="40" t="str">
        <f>IF(AND('Mapa de Riesgos'!$Y$56="Alta",'Mapa de Riesgos'!$AA$56="Menor"),CONCATENATE("R8C",'Mapa de Riesgos'!$O$56),"")</f>
        <v/>
      </c>
      <c r="S23" s="40" t="str">
        <f>IF(AND('Mapa de Riesgos'!$Y$57="Alta",'Mapa de Riesgos'!$AA$57="Menor"),CONCATENATE("R8C",'Mapa de Riesgos'!$O$57),"")</f>
        <v/>
      </c>
      <c r="T23" s="40" t="str">
        <f>IF(AND('Mapa de Riesgos'!$Y$58="Alta",'Mapa de Riesgos'!$AA$58="Menor"),CONCATENATE("R8C",'Mapa de Riesgos'!$O$58),"")</f>
        <v/>
      </c>
      <c r="U23" s="41" t="str">
        <f>IF(AND('Mapa de Riesgos'!$Y$59="Alta",'Mapa de Riesgos'!$AA$59="Menor"),CONCATENATE("R8C",'Mapa de Riesgos'!$O$59),"")</f>
        <v/>
      </c>
      <c r="V23" s="24" t="str">
        <f>IF(AND('Mapa de Riesgos'!$Y$54="Alta",'Mapa de Riesgos'!$AA$54="Moderado"),CONCATENATE("R8C",'Mapa de Riesgos'!$O$54),"")</f>
        <v/>
      </c>
      <c r="W23" s="25" t="str">
        <f>IF(AND('Mapa de Riesgos'!$Y$55="Alta",'Mapa de Riesgos'!$AA$55="Moderado"),CONCATENATE("R8C",'Mapa de Riesgos'!$O$55),"")</f>
        <v/>
      </c>
      <c r="X23" s="25" t="str">
        <f>IF(AND('Mapa de Riesgos'!$Y$56="Alta",'Mapa de Riesgos'!$AA$56="Moderado"),CONCATENATE("R8C",'Mapa de Riesgos'!$O$56),"")</f>
        <v/>
      </c>
      <c r="Y23" s="25" t="str">
        <f>IF(AND('Mapa de Riesgos'!$Y$57="Alta",'Mapa de Riesgos'!$AA$57="Moderado"),CONCATENATE("R8C",'Mapa de Riesgos'!$O$57),"")</f>
        <v/>
      </c>
      <c r="Z23" s="25" t="str">
        <f>IF(AND('Mapa de Riesgos'!$Y$58="Alta",'Mapa de Riesgos'!$AA$58="Moderado"),CONCATENATE("R8C",'Mapa de Riesgos'!$O$58),"")</f>
        <v/>
      </c>
      <c r="AA23" s="26" t="str">
        <f>IF(AND('Mapa de Riesgos'!$Y$59="Alta",'Mapa de Riesgos'!$AA$59="Moderado"),CONCATENATE("R8C",'Mapa de Riesgos'!$O$59),"")</f>
        <v/>
      </c>
      <c r="AB23" s="24" t="str">
        <f>IF(AND('Mapa de Riesgos'!$Y$54="Alta",'Mapa de Riesgos'!$AA$54="Mayor"),CONCATENATE("R8C",'Mapa de Riesgos'!$O$54),"")</f>
        <v/>
      </c>
      <c r="AC23" s="25" t="str">
        <f>IF(AND('Mapa de Riesgos'!$Y$55="Alta",'Mapa de Riesgos'!$AA$55="Mayor"),CONCATENATE("R8C",'Mapa de Riesgos'!$O$55),"")</f>
        <v/>
      </c>
      <c r="AD23" s="25" t="str">
        <f>IF(AND('Mapa de Riesgos'!$Y$56="Alta",'Mapa de Riesgos'!$AA$56="Mayor"),CONCATENATE("R8C",'Mapa de Riesgos'!$O$56),"")</f>
        <v/>
      </c>
      <c r="AE23" s="25" t="str">
        <f>IF(AND('Mapa de Riesgos'!$Y$57="Alta",'Mapa de Riesgos'!$AA$57="Mayor"),CONCATENATE("R8C",'Mapa de Riesgos'!$O$57),"")</f>
        <v/>
      </c>
      <c r="AF23" s="25" t="str">
        <f>IF(AND('Mapa de Riesgos'!$Y$58="Alta",'Mapa de Riesgos'!$AA$58="Mayor"),CONCATENATE("R8C",'Mapa de Riesgos'!$O$58),"")</f>
        <v/>
      </c>
      <c r="AG23" s="26" t="str">
        <f>IF(AND('Mapa de Riesgos'!$Y$59="Alta",'Mapa de Riesgos'!$AA$59="Mayor"),CONCATENATE("R8C",'Mapa de Riesgos'!$O$59),"")</f>
        <v/>
      </c>
      <c r="AH23" s="27" t="str">
        <f>IF(AND('Mapa de Riesgos'!$Y$54="Alta",'Mapa de Riesgos'!$AA$54="Catastrófico"),CONCATENATE("R8C",'Mapa de Riesgos'!$O$54),"")</f>
        <v/>
      </c>
      <c r="AI23" s="28" t="str">
        <f>IF(AND('Mapa de Riesgos'!$Y$55="Alta",'Mapa de Riesgos'!$AA$55="Catastrófico"),CONCATENATE("R8C",'Mapa de Riesgos'!$O$55),"")</f>
        <v/>
      </c>
      <c r="AJ23" s="28" t="str">
        <f>IF(AND('Mapa de Riesgos'!$Y$56="Alta",'Mapa de Riesgos'!$AA$56="Catastrófico"),CONCATENATE("R8C",'Mapa de Riesgos'!$O$56),"")</f>
        <v/>
      </c>
      <c r="AK23" s="28" t="str">
        <f>IF(AND('Mapa de Riesgos'!$Y$57="Alta",'Mapa de Riesgos'!$AA$57="Catastrófico"),CONCATENATE("R8C",'Mapa de Riesgos'!$O$57),"")</f>
        <v/>
      </c>
      <c r="AL23" s="28" t="str">
        <f>IF(AND('Mapa de Riesgos'!$Y$58="Alta",'Mapa de Riesgos'!$AA$58="Catastrófico"),CONCATENATE("R8C",'Mapa de Riesgos'!$O$58),"")</f>
        <v/>
      </c>
      <c r="AM23" s="29" t="str">
        <f>IF(AND('Mapa de Riesgos'!$Y$59="Alta",'Mapa de Riesgos'!$AA$59="Catastrófico"),CONCATENATE("R8C",'Mapa de Riesgos'!$O$59),"")</f>
        <v/>
      </c>
      <c r="AN23" s="55"/>
      <c r="AO23" s="399"/>
      <c r="AP23" s="400"/>
      <c r="AQ23" s="400"/>
      <c r="AR23" s="400"/>
      <c r="AS23" s="400"/>
      <c r="AT23" s="401"/>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c r="A24" s="55"/>
      <c r="B24" s="348"/>
      <c r="C24" s="348"/>
      <c r="D24" s="349"/>
      <c r="E24" s="389"/>
      <c r="F24" s="390"/>
      <c r="G24" s="390"/>
      <c r="H24" s="390"/>
      <c r="I24" s="390"/>
      <c r="J24" s="39" t="str">
        <f>IF(AND('Mapa de Riesgos'!$Y$60="Alta",'Mapa de Riesgos'!$AA$60="Leve"),CONCATENATE("R9C",'Mapa de Riesgos'!$O$60),"")</f>
        <v/>
      </c>
      <c r="K24" s="40" t="str">
        <f>IF(AND('Mapa de Riesgos'!$Y$61="Alta",'Mapa de Riesgos'!$AA$61="Leve"),CONCATENATE("R9C",'Mapa de Riesgos'!$O$61),"")</f>
        <v/>
      </c>
      <c r="L24" s="40" t="str">
        <f>IF(AND('Mapa de Riesgos'!$Y$62="Alta",'Mapa de Riesgos'!$AA$62="Leve"),CONCATENATE("R9C",'Mapa de Riesgos'!$O$62),"")</f>
        <v/>
      </c>
      <c r="M24" s="40" t="str">
        <f>IF(AND('Mapa de Riesgos'!$Y$63="Alta",'Mapa de Riesgos'!$AA$63="Leve"),CONCATENATE("R9C",'Mapa de Riesgos'!$O$63),"")</f>
        <v/>
      </c>
      <c r="N24" s="40" t="str">
        <f>IF(AND('Mapa de Riesgos'!$Y$64="Alta",'Mapa de Riesgos'!$AA$64="Leve"),CONCATENATE("R9C",'Mapa de Riesgos'!$O$64),"")</f>
        <v/>
      </c>
      <c r="O24" s="41" t="str">
        <f>IF(AND('Mapa de Riesgos'!$Y$65="Alta",'Mapa de Riesgos'!$AA$65="Leve"),CONCATENATE("R9C",'Mapa de Riesgos'!$O$65),"")</f>
        <v/>
      </c>
      <c r="P24" s="39" t="str">
        <f>IF(AND('Mapa de Riesgos'!$Y$60="Alta",'Mapa de Riesgos'!$AA$60="Menor"),CONCATENATE("R9C",'Mapa de Riesgos'!$O$60),"")</f>
        <v/>
      </c>
      <c r="Q24" s="40" t="str">
        <f>IF(AND('Mapa de Riesgos'!$Y$61="Alta",'Mapa de Riesgos'!$AA$61="Menor"),CONCATENATE("R9C",'Mapa de Riesgos'!$O$61),"")</f>
        <v/>
      </c>
      <c r="R24" s="40" t="str">
        <f>IF(AND('Mapa de Riesgos'!$Y$62="Alta",'Mapa de Riesgos'!$AA$62="Menor"),CONCATENATE("R9C",'Mapa de Riesgos'!$O$62),"")</f>
        <v/>
      </c>
      <c r="S24" s="40" t="str">
        <f>IF(AND('Mapa de Riesgos'!$Y$63="Alta",'Mapa de Riesgos'!$AA$63="Menor"),CONCATENATE("R9C",'Mapa de Riesgos'!$O$63),"")</f>
        <v/>
      </c>
      <c r="T24" s="40" t="str">
        <f>IF(AND('Mapa de Riesgos'!$Y$64="Alta",'Mapa de Riesgos'!$AA$64="Menor"),CONCATENATE("R9C",'Mapa de Riesgos'!$O$64),"")</f>
        <v/>
      </c>
      <c r="U24" s="41" t="str">
        <f>IF(AND('Mapa de Riesgos'!$Y$65="Alta",'Mapa de Riesgos'!$AA$65="Menor"),CONCATENATE("R9C",'Mapa de Riesgos'!$O$65),"")</f>
        <v/>
      </c>
      <c r="V24" s="24" t="str">
        <f>IF(AND('Mapa de Riesgos'!$Y$60="Alta",'Mapa de Riesgos'!$AA$60="Moderado"),CONCATENATE("R9C",'Mapa de Riesgos'!$O$60),"")</f>
        <v/>
      </c>
      <c r="W24" s="25" t="str">
        <f>IF(AND('Mapa de Riesgos'!$Y$61="Alta",'Mapa de Riesgos'!$AA$61="Moderado"),CONCATENATE("R9C",'Mapa de Riesgos'!$O$61),"")</f>
        <v/>
      </c>
      <c r="X24" s="25" t="str">
        <f>IF(AND('Mapa de Riesgos'!$Y$62="Alta",'Mapa de Riesgos'!$AA$62="Moderado"),CONCATENATE("R9C",'Mapa de Riesgos'!$O$62),"")</f>
        <v/>
      </c>
      <c r="Y24" s="25" t="str">
        <f>IF(AND('Mapa de Riesgos'!$Y$63="Alta",'Mapa de Riesgos'!$AA$63="Moderado"),CONCATENATE("R9C",'Mapa de Riesgos'!$O$63),"")</f>
        <v/>
      </c>
      <c r="Z24" s="25" t="str">
        <f>IF(AND('Mapa de Riesgos'!$Y$64="Alta",'Mapa de Riesgos'!$AA$64="Moderado"),CONCATENATE("R9C",'Mapa de Riesgos'!$O$64),"")</f>
        <v/>
      </c>
      <c r="AA24" s="26" t="str">
        <f>IF(AND('Mapa de Riesgos'!$Y$65="Alta",'Mapa de Riesgos'!$AA$65="Moderado"),CONCATENATE("R9C",'Mapa de Riesgos'!$O$65),"")</f>
        <v/>
      </c>
      <c r="AB24" s="24" t="str">
        <f>IF(AND('Mapa de Riesgos'!$Y$60="Alta",'Mapa de Riesgos'!$AA$60="Mayor"),CONCATENATE("R9C",'Mapa de Riesgos'!$O$60),"")</f>
        <v/>
      </c>
      <c r="AC24" s="25" t="str">
        <f>IF(AND('Mapa de Riesgos'!$Y$61="Alta",'Mapa de Riesgos'!$AA$61="Mayor"),CONCATENATE("R9C",'Mapa de Riesgos'!$O$61),"")</f>
        <v/>
      </c>
      <c r="AD24" s="25" t="str">
        <f>IF(AND('Mapa de Riesgos'!$Y$62="Alta",'Mapa de Riesgos'!$AA$62="Mayor"),CONCATENATE("R9C",'Mapa de Riesgos'!$O$62),"")</f>
        <v/>
      </c>
      <c r="AE24" s="25" t="str">
        <f>IF(AND('Mapa de Riesgos'!$Y$63="Alta",'Mapa de Riesgos'!$AA$63="Mayor"),CONCATENATE("R9C",'Mapa de Riesgos'!$O$63),"")</f>
        <v/>
      </c>
      <c r="AF24" s="25" t="str">
        <f>IF(AND('Mapa de Riesgos'!$Y$64="Alta",'Mapa de Riesgos'!$AA$64="Mayor"),CONCATENATE("R9C",'Mapa de Riesgos'!$O$64),"")</f>
        <v/>
      </c>
      <c r="AG24" s="26" t="str">
        <f>IF(AND('Mapa de Riesgos'!$Y$65="Alta",'Mapa de Riesgos'!$AA$65="Mayor"),CONCATENATE("R9C",'Mapa de Riesgos'!$O$65),"")</f>
        <v/>
      </c>
      <c r="AH24" s="27" t="str">
        <f>IF(AND('Mapa de Riesgos'!$Y$60="Alta",'Mapa de Riesgos'!$AA$60="Catastrófico"),CONCATENATE("R9C",'Mapa de Riesgos'!$O$60),"")</f>
        <v/>
      </c>
      <c r="AI24" s="28" t="str">
        <f>IF(AND('Mapa de Riesgos'!$Y$61="Alta",'Mapa de Riesgos'!$AA$61="Catastrófico"),CONCATENATE("R9C",'Mapa de Riesgos'!$O$61),"")</f>
        <v/>
      </c>
      <c r="AJ24" s="28" t="str">
        <f>IF(AND('Mapa de Riesgos'!$Y$62="Alta",'Mapa de Riesgos'!$AA$62="Catastrófico"),CONCATENATE("R9C",'Mapa de Riesgos'!$O$62),"")</f>
        <v/>
      </c>
      <c r="AK24" s="28" t="str">
        <f>IF(AND('Mapa de Riesgos'!$Y$63="Alta",'Mapa de Riesgos'!$AA$63="Catastrófico"),CONCATENATE("R9C",'Mapa de Riesgos'!$O$63),"")</f>
        <v/>
      </c>
      <c r="AL24" s="28" t="str">
        <f>IF(AND('Mapa de Riesgos'!$Y$64="Alta",'Mapa de Riesgos'!$AA$64="Catastrófico"),CONCATENATE("R9C",'Mapa de Riesgos'!$O$64),"")</f>
        <v/>
      </c>
      <c r="AM24" s="29" t="str">
        <f>IF(AND('Mapa de Riesgos'!$Y$65="Alta",'Mapa de Riesgos'!$AA$65="Catastrófico"),CONCATENATE("R9C",'Mapa de Riesgos'!$O$65),"")</f>
        <v/>
      </c>
      <c r="AN24" s="55"/>
      <c r="AO24" s="399"/>
      <c r="AP24" s="400"/>
      <c r="AQ24" s="400"/>
      <c r="AR24" s="400"/>
      <c r="AS24" s="400"/>
      <c r="AT24" s="401"/>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c r="A25" s="55"/>
      <c r="B25" s="348"/>
      <c r="C25" s="348"/>
      <c r="D25" s="349"/>
      <c r="E25" s="392"/>
      <c r="F25" s="393"/>
      <c r="G25" s="393"/>
      <c r="H25" s="393"/>
      <c r="I25" s="393"/>
      <c r="J25" s="42" t="str">
        <f>IF(AND('Mapa de Riesgos'!$Y$66="Alta",'Mapa de Riesgos'!$AA$66="Leve"),CONCATENATE("R10C",'Mapa de Riesgos'!$O$66),"")</f>
        <v/>
      </c>
      <c r="K25" s="43" t="str">
        <f>IF(AND('Mapa de Riesgos'!$Y$67="Alta",'Mapa de Riesgos'!$AA$67="Leve"),CONCATENATE("R10C",'Mapa de Riesgos'!$O$67),"")</f>
        <v/>
      </c>
      <c r="L25" s="43" t="str">
        <f>IF(AND('Mapa de Riesgos'!$Y$68="Alta",'Mapa de Riesgos'!$AA$68="Leve"),CONCATENATE("R10C",'Mapa de Riesgos'!$O$68),"")</f>
        <v/>
      </c>
      <c r="M25" s="43" t="str">
        <f>IF(AND('Mapa de Riesgos'!$Y$69="Alta",'Mapa de Riesgos'!$AA$69="Leve"),CONCATENATE("R10C",'Mapa de Riesgos'!$O$69),"")</f>
        <v/>
      </c>
      <c r="N25" s="43" t="str">
        <f>IF(AND('Mapa de Riesgos'!$Y$70="Alta",'Mapa de Riesgos'!$AA$70="Leve"),CONCATENATE("R10C",'Mapa de Riesgos'!$O$70),"")</f>
        <v/>
      </c>
      <c r="O25" s="44" t="str">
        <f>IF(AND('Mapa de Riesgos'!$Y$71="Alta",'Mapa de Riesgos'!$AA$71="Leve"),CONCATENATE("R10C",'Mapa de Riesgos'!$O$71),"")</f>
        <v/>
      </c>
      <c r="P25" s="42" t="str">
        <f>IF(AND('Mapa de Riesgos'!$Y$66="Alta",'Mapa de Riesgos'!$AA$66="Menor"),CONCATENATE("R10C",'Mapa de Riesgos'!$O$66),"")</f>
        <v/>
      </c>
      <c r="Q25" s="43" t="str">
        <f>IF(AND('Mapa de Riesgos'!$Y$67="Alta",'Mapa de Riesgos'!$AA$67="Menor"),CONCATENATE("R10C",'Mapa de Riesgos'!$O$67),"")</f>
        <v/>
      </c>
      <c r="R25" s="43" t="str">
        <f>IF(AND('Mapa de Riesgos'!$Y$68="Alta",'Mapa de Riesgos'!$AA$68="Menor"),CONCATENATE("R10C",'Mapa de Riesgos'!$O$68),"")</f>
        <v/>
      </c>
      <c r="S25" s="43" t="str">
        <f>IF(AND('Mapa de Riesgos'!$Y$69="Alta",'Mapa de Riesgos'!$AA$69="Menor"),CONCATENATE("R10C",'Mapa de Riesgos'!$O$69),"")</f>
        <v/>
      </c>
      <c r="T25" s="43" t="str">
        <f>IF(AND('Mapa de Riesgos'!$Y$70="Alta",'Mapa de Riesgos'!$AA$70="Menor"),CONCATENATE("R10C",'Mapa de Riesgos'!$O$70),"")</f>
        <v/>
      </c>
      <c r="U25" s="44" t="str">
        <f>IF(AND('Mapa de Riesgos'!$Y$71="Alta",'Mapa de Riesgos'!$AA$71="Menor"),CONCATENATE("R10C",'Mapa de Riesgos'!$O$71),"")</f>
        <v/>
      </c>
      <c r="V25" s="30" t="str">
        <f>IF(AND('Mapa de Riesgos'!$Y$66="Alta",'Mapa de Riesgos'!$AA$66="Moderado"),CONCATENATE("R10C",'Mapa de Riesgos'!$O$66),"")</f>
        <v/>
      </c>
      <c r="W25" s="31" t="str">
        <f>IF(AND('Mapa de Riesgos'!$Y$67="Alta",'Mapa de Riesgos'!$AA$67="Moderado"),CONCATENATE("R10C",'Mapa de Riesgos'!$O$67),"")</f>
        <v/>
      </c>
      <c r="X25" s="31" t="str">
        <f>IF(AND('Mapa de Riesgos'!$Y$68="Alta",'Mapa de Riesgos'!$AA$68="Moderado"),CONCATENATE("R10C",'Mapa de Riesgos'!$O$68),"")</f>
        <v/>
      </c>
      <c r="Y25" s="31" t="str">
        <f>IF(AND('Mapa de Riesgos'!$Y$69="Alta",'Mapa de Riesgos'!$AA$69="Moderado"),CONCATENATE("R10C",'Mapa de Riesgos'!$O$69),"")</f>
        <v/>
      </c>
      <c r="Z25" s="31" t="str">
        <f>IF(AND('Mapa de Riesgos'!$Y$70="Alta",'Mapa de Riesgos'!$AA$70="Moderado"),CONCATENATE("R10C",'Mapa de Riesgos'!$O$70),"")</f>
        <v/>
      </c>
      <c r="AA25" s="32" t="str">
        <f>IF(AND('Mapa de Riesgos'!$Y$71="Alta",'Mapa de Riesgos'!$AA$71="Moderado"),CONCATENATE("R10C",'Mapa de Riesgos'!$O$71),"")</f>
        <v/>
      </c>
      <c r="AB25" s="30" t="str">
        <f>IF(AND('Mapa de Riesgos'!$Y$66="Alta",'Mapa de Riesgos'!$AA$66="Mayor"),CONCATENATE("R10C",'Mapa de Riesgos'!$O$66),"")</f>
        <v/>
      </c>
      <c r="AC25" s="31" t="str">
        <f>IF(AND('Mapa de Riesgos'!$Y$67="Alta",'Mapa de Riesgos'!$AA$67="Mayor"),CONCATENATE("R10C",'Mapa de Riesgos'!$O$67),"")</f>
        <v/>
      </c>
      <c r="AD25" s="31" t="str">
        <f>IF(AND('Mapa de Riesgos'!$Y$68="Alta",'Mapa de Riesgos'!$AA$68="Mayor"),CONCATENATE("R10C",'Mapa de Riesgos'!$O$68),"")</f>
        <v/>
      </c>
      <c r="AE25" s="31" t="str">
        <f>IF(AND('Mapa de Riesgos'!$Y$69="Alta",'Mapa de Riesgos'!$AA$69="Mayor"),CONCATENATE("R10C",'Mapa de Riesgos'!$O$69),"")</f>
        <v/>
      </c>
      <c r="AF25" s="31" t="str">
        <f>IF(AND('Mapa de Riesgos'!$Y$70="Alta",'Mapa de Riesgos'!$AA$70="Mayor"),CONCATENATE("R10C",'Mapa de Riesgos'!$O$70),"")</f>
        <v/>
      </c>
      <c r="AG25" s="32" t="str">
        <f>IF(AND('Mapa de Riesgos'!$Y$71="Alta",'Mapa de Riesgos'!$AA$71="Mayor"),CONCATENATE("R10C",'Mapa de Riesgos'!$O$71),"")</f>
        <v/>
      </c>
      <c r="AH25" s="33" t="str">
        <f>IF(AND('Mapa de Riesgos'!$Y$66="Alta",'Mapa de Riesgos'!$AA$66="Catastrófico"),CONCATENATE("R10C",'Mapa de Riesgos'!$O$66),"")</f>
        <v/>
      </c>
      <c r="AI25" s="34" t="str">
        <f>IF(AND('Mapa de Riesgos'!$Y$67="Alta",'Mapa de Riesgos'!$AA$67="Catastrófico"),CONCATENATE("R10C",'Mapa de Riesgos'!$O$67),"")</f>
        <v/>
      </c>
      <c r="AJ25" s="34" t="str">
        <f>IF(AND('Mapa de Riesgos'!$Y$68="Alta",'Mapa de Riesgos'!$AA$68="Catastrófico"),CONCATENATE("R10C",'Mapa de Riesgos'!$O$68),"")</f>
        <v/>
      </c>
      <c r="AK25" s="34" t="str">
        <f>IF(AND('Mapa de Riesgos'!$Y$69="Alta",'Mapa de Riesgos'!$AA$69="Catastrófico"),CONCATENATE("R10C",'Mapa de Riesgos'!$O$69),"")</f>
        <v/>
      </c>
      <c r="AL25" s="34" t="str">
        <f>IF(AND('Mapa de Riesgos'!$Y$70="Alta",'Mapa de Riesgos'!$AA$70="Catastrófico"),CONCATENATE("R10C",'Mapa de Riesgos'!$O$70),"")</f>
        <v/>
      </c>
      <c r="AM25" s="35" t="str">
        <f>IF(AND('Mapa de Riesgos'!$Y$71="Alta",'Mapa de Riesgos'!$AA$71="Catastrófico"),CONCATENATE("R10C",'Mapa de Riesgos'!$O$71),"")</f>
        <v/>
      </c>
      <c r="AN25" s="55"/>
      <c r="AO25" s="402"/>
      <c r="AP25" s="403"/>
      <c r="AQ25" s="403"/>
      <c r="AR25" s="403"/>
      <c r="AS25" s="403"/>
      <c r="AT25" s="404"/>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c r="A26" s="55"/>
      <c r="B26" s="348"/>
      <c r="C26" s="348"/>
      <c r="D26" s="349"/>
      <c r="E26" s="386" t="s">
        <v>161</v>
      </c>
      <c r="F26" s="387"/>
      <c r="G26" s="387"/>
      <c r="H26" s="387"/>
      <c r="I26" s="388"/>
      <c r="J26" s="36" t="str">
        <f>IF(AND('Mapa de Riesgos'!$Y$12="Media",'Mapa de Riesgos'!$AA$12="Leve"),CONCATENATE("R1C",'Mapa de Riesgos'!$O$12),"")</f>
        <v/>
      </c>
      <c r="K26" s="37" t="str">
        <f>IF(AND('Mapa de Riesgos'!$Y$13="Media",'Mapa de Riesgos'!$AA$13="Leve"),CONCATENATE("R1C",'Mapa de Riesgos'!$O$13),"")</f>
        <v/>
      </c>
      <c r="L26" s="37" t="str">
        <f>IF(AND('Mapa de Riesgos'!$Y$14="Media",'Mapa de Riesgos'!$AA$14="Leve"),CONCATENATE("R1C",'Mapa de Riesgos'!$O$14),"")</f>
        <v/>
      </c>
      <c r="M26" s="37" t="str">
        <f>IF(AND('Mapa de Riesgos'!$Y$15="Media",'Mapa de Riesgos'!$AA$15="Leve"),CONCATENATE("R1C",'Mapa de Riesgos'!$O$15),"")</f>
        <v/>
      </c>
      <c r="N26" s="37" t="str">
        <f>IF(AND('Mapa de Riesgos'!$Y$16="Media",'Mapa de Riesgos'!$AA$16="Leve"),CONCATENATE("R1C",'Mapa de Riesgos'!$O$16),"")</f>
        <v/>
      </c>
      <c r="O26" s="38" t="str">
        <f>IF(AND('Mapa de Riesgos'!$Y$17="Media",'Mapa de Riesgos'!$AA$17="Leve"),CONCATENATE("R1C",'Mapa de Riesgos'!$O$17),"")</f>
        <v/>
      </c>
      <c r="P26" s="36" t="str">
        <f>IF(AND('Mapa de Riesgos'!$Y$12="Media",'Mapa de Riesgos'!$AA$12="Menor"),CONCATENATE("R1C",'Mapa de Riesgos'!$O$12),"")</f>
        <v/>
      </c>
      <c r="Q26" s="37" t="str">
        <f>IF(AND('Mapa de Riesgos'!$Y$13="Media",'Mapa de Riesgos'!$AA$13="Menor"),CONCATENATE("R1C",'Mapa de Riesgos'!$O$13),"")</f>
        <v/>
      </c>
      <c r="R26" s="37" t="str">
        <f>IF(AND('Mapa de Riesgos'!$Y$14="Media",'Mapa de Riesgos'!$AA$14="Menor"),CONCATENATE("R1C",'Mapa de Riesgos'!$O$14),"")</f>
        <v/>
      </c>
      <c r="S26" s="37" t="str">
        <f>IF(AND('Mapa de Riesgos'!$Y$15="Media",'Mapa de Riesgos'!$AA$15="Menor"),CONCATENATE("R1C",'Mapa de Riesgos'!$O$15),"")</f>
        <v/>
      </c>
      <c r="T26" s="37" t="str">
        <f>IF(AND('Mapa de Riesgos'!$Y$16="Media",'Mapa de Riesgos'!$AA$16="Menor"),CONCATENATE("R1C",'Mapa de Riesgos'!$O$16),"")</f>
        <v/>
      </c>
      <c r="U26" s="38" t="str">
        <f>IF(AND('Mapa de Riesgos'!$Y$17="Media",'Mapa de Riesgos'!$AA$17="Menor"),CONCATENATE("R1C",'Mapa de Riesgos'!$O$17),"")</f>
        <v/>
      </c>
      <c r="V26" s="36" t="str">
        <f>IF(AND('Mapa de Riesgos'!$Y$12="Media",'Mapa de Riesgos'!$AA$12="Moderado"),CONCATENATE("R1C",'Mapa de Riesgos'!$O$12),"")</f>
        <v/>
      </c>
      <c r="W26" s="37" t="str">
        <f>IF(AND('Mapa de Riesgos'!$Y$13="Media",'Mapa de Riesgos'!$AA$13="Moderado"),CONCATENATE("R1C",'Mapa de Riesgos'!$O$13),"")</f>
        <v/>
      </c>
      <c r="X26" s="37" t="str">
        <f>IF(AND('Mapa de Riesgos'!$Y$14="Media",'Mapa de Riesgos'!$AA$14="Moderado"),CONCATENATE("R1C",'Mapa de Riesgos'!$O$14),"")</f>
        <v/>
      </c>
      <c r="Y26" s="37" t="str">
        <f>IF(AND('Mapa de Riesgos'!$Y$15="Media",'Mapa de Riesgos'!$AA$15="Moderado"),CONCATENATE("R1C",'Mapa de Riesgos'!$O$15),"")</f>
        <v/>
      </c>
      <c r="Z26" s="37" t="str">
        <f>IF(AND('Mapa de Riesgos'!$Y$16="Media",'Mapa de Riesgos'!$AA$16="Moderado"),CONCATENATE("R1C",'Mapa de Riesgos'!$O$16),"")</f>
        <v/>
      </c>
      <c r="AA26" s="38" t="str">
        <f>IF(AND('Mapa de Riesgos'!$Y$17="Media",'Mapa de Riesgos'!$AA$17="Moderado"),CONCATENATE("R1C",'Mapa de Riesgos'!$O$17),"")</f>
        <v/>
      </c>
      <c r="AB26" s="18" t="str">
        <f>IF(AND('Mapa de Riesgos'!$Y$12="Media",'Mapa de Riesgos'!$AA$12="Mayor"),CONCATENATE("R1C",'Mapa de Riesgos'!$O$12),"")</f>
        <v/>
      </c>
      <c r="AC26" s="19" t="str">
        <f>IF(AND('Mapa de Riesgos'!$Y$13="Media",'Mapa de Riesgos'!$AA$13="Mayor"),CONCATENATE("R1C",'Mapa de Riesgos'!$O$13),"")</f>
        <v/>
      </c>
      <c r="AD26" s="19" t="str">
        <f>IF(AND('Mapa de Riesgos'!$Y$14="Media",'Mapa de Riesgos'!$AA$14="Mayor"),CONCATENATE("R1C",'Mapa de Riesgos'!$O$14),"")</f>
        <v/>
      </c>
      <c r="AE26" s="19" t="str">
        <f>IF(AND('Mapa de Riesgos'!$Y$15="Media",'Mapa de Riesgos'!$AA$15="Mayor"),CONCATENATE("R1C",'Mapa de Riesgos'!$O$15),"")</f>
        <v/>
      </c>
      <c r="AF26" s="19" t="str">
        <f>IF(AND('Mapa de Riesgos'!$Y$16="Media",'Mapa de Riesgos'!$AA$16="Mayor"),CONCATENATE("R1C",'Mapa de Riesgos'!$O$16),"")</f>
        <v/>
      </c>
      <c r="AG26" s="20" t="str">
        <f>IF(AND('Mapa de Riesgos'!$Y$17="Media",'Mapa de Riesgos'!$AA$17="Mayor"),CONCATENATE("R1C",'Mapa de Riesgos'!$O$17),"")</f>
        <v/>
      </c>
      <c r="AH26" s="21" t="str">
        <f>IF(AND('Mapa de Riesgos'!$Y$12="Media",'Mapa de Riesgos'!$AA$12="Catastrófico"),CONCATENATE("R1C",'Mapa de Riesgos'!$O$12),"")</f>
        <v/>
      </c>
      <c r="AI26" s="22" t="str">
        <f>IF(AND('Mapa de Riesgos'!$Y$13="Media",'Mapa de Riesgos'!$AA$13="Catastrófico"),CONCATENATE("R1C",'Mapa de Riesgos'!$O$13),"")</f>
        <v/>
      </c>
      <c r="AJ26" s="22" t="str">
        <f>IF(AND('Mapa de Riesgos'!$Y$14="Media",'Mapa de Riesgos'!$AA$14="Catastrófico"),CONCATENATE("R1C",'Mapa de Riesgos'!$O$14),"")</f>
        <v/>
      </c>
      <c r="AK26" s="22" t="str">
        <f>IF(AND('Mapa de Riesgos'!$Y$15="Media",'Mapa de Riesgos'!$AA$15="Catastrófico"),CONCATENATE("R1C",'Mapa de Riesgos'!$O$15),"")</f>
        <v/>
      </c>
      <c r="AL26" s="22" t="str">
        <f>IF(AND('Mapa de Riesgos'!$Y$16="Media",'Mapa de Riesgos'!$AA$16="Catastrófico"),CONCATENATE("R1C",'Mapa de Riesgos'!$O$16),"")</f>
        <v/>
      </c>
      <c r="AM26" s="23" t="str">
        <f>IF(AND('Mapa de Riesgos'!$Y$17="Media",'Mapa de Riesgos'!$AA$17="Catastrófico"),CONCATENATE("R1C",'Mapa de Riesgos'!$O$17),"")</f>
        <v/>
      </c>
      <c r="AN26" s="55"/>
      <c r="AO26" s="426" t="s">
        <v>162</v>
      </c>
      <c r="AP26" s="427"/>
      <c r="AQ26" s="427"/>
      <c r="AR26" s="427"/>
      <c r="AS26" s="427"/>
      <c r="AT26" s="428"/>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c r="A27" s="55"/>
      <c r="B27" s="348"/>
      <c r="C27" s="348"/>
      <c r="D27" s="349"/>
      <c r="E27" s="405"/>
      <c r="F27" s="390"/>
      <c r="G27" s="390"/>
      <c r="H27" s="390"/>
      <c r="I27" s="391"/>
      <c r="J27" s="39" t="str">
        <f>IF(AND('Mapa de Riesgos'!$Y$18="Media",'Mapa de Riesgos'!$AA$18="Leve"),CONCATENATE("R2C",'Mapa de Riesgos'!$O$18),"")</f>
        <v/>
      </c>
      <c r="K27" s="40" t="str">
        <f>IF(AND('Mapa de Riesgos'!$Y$19="Media",'Mapa de Riesgos'!$AA$19="Leve"),CONCATENATE("R2C",'Mapa de Riesgos'!$O$19),"")</f>
        <v/>
      </c>
      <c r="L27" s="40" t="str">
        <f>IF(AND('Mapa de Riesgos'!$Y$20="Media",'Mapa de Riesgos'!$AA$20="Leve"),CONCATENATE("R2C",'Mapa de Riesgos'!$O$20),"")</f>
        <v/>
      </c>
      <c r="M27" s="40" t="str">
        <f>IF(AND('Mapa de Riesgos'!$Y$21="Media",'Mapa de Riesgos'!$AA$21="Leve"),CONCATENATE("R2C",'Mapa de Riesgos'!$O$21),"")</f>
        <v/>
      </c>
      <c r="N27" s="40" t="str">
        <f>IF(AND('Mapa de Riesgos'!$Y$22="Media",'Mapa de Riesgos'!$AA$22="Leve"),CONCATENATE("R2C",'Mapa de Riesgos'!$O$22),"")</f>
        <v/>
      </c>
      <c r="O27" s="41" t="str">
        <f>IF(AND('Mapa de Riesgos'!$Y$23="Media",'Mapa de Riesgos'!$AA$23="Leve"),CONCATENATE("R2C",'Mapa de Riesgos'!$O$23),"")</f>
        <v/>
      </c>
      <c r="P27" s="39" t="str">
        <f>IF(AND('Mapa de Riesgos'!$Y$18="Media",'Mapa de Riesgos'!$AA$18="Menor"),CONCATENATE("R2C",'Mapa de Riesgos'!$O$18),"")</f>
        <v/>
      </c>
      <c r="Q27" s="40" t="str">
        <f>IF(AND('Mapa de Riesgos'!$Y$19="Media",'Mapa de Riesgos'!$AA$19="Menor"),CONCATENATE("R2C",'Mapa de Riesgos'!$O$19),"")</f>
        <v/>
      </c>
      <c r="R27" s="40" t="str">
        <f>IF(AND('Mapa de Riesgos'!$Y$20="Media",'Mapa de Riesgos'!$AA$20="Menor"),CONCATENATE("R2C",'Mapa de Riesgos'!$O$20),"")</f>
        <v/>
      </c>
      <c r="S27" s="40" t="str">
        <f>IF(AND('Mapa de Riesgos'!$Y$21="Media",'Mapa de Riesgos'!$AA$21="Menor"),CONCATENATE("R2C",'Mapa de Riesgos'!$O$21),"")</f>
        <v/>
      </c>
      <c r="T27" s="40" t="str">
        <f>IF(AND('Mapa de Riesgos'!$Y$22="Media",'Mapa de Riesgos'!$AA$22="Menor"),CONCATENATE("R2C",'Mapa de Riesgos'!$O$22),"")</f>
        <v/>
      </c>
      <c r="U27" s="41" t="str">
        <f>IF(AND('Mapa de Riesgos'!$Y$23="Media",'Mapa de Riesgos'!$AA$23="Menor"),CONCATENATE("R2C",'Mapa de Riesgos'!$O$23),"")</f>
        <v/>
      </c>
      <c r="V27" s="39" t="str">
        <f>IF(AND('Mapa de Riesgos'!$Y$18="Media",'Mapa de Riesgos'!$AA$18="Moderado"),CONCATENATE("R2C",'Mapa de Riesgos'!$O$18),"")</f>
        <v/>
      </c>
      <c r="W27" s="40" t="str">
        <f>IF(AND('Mapa de Riesgos'!$Y$19="Media",'Mapa de Riesgos'!$AA$19="Moderado"),CONCATENATE("R2C",'Mapa de Riesgos'!$O$19),"")</f>
        <v/>
      </c>
      <c r="X27" s="40" t="str">
        <f>IF(AND('Mapa de Riesgos'!$Y$20="Media",'Mapa de Riesgos'!$AA$20="Moderado"),CONCATENATE("R2C",'Mapa de Riesgos'!$O$20),"")</f>
        <v/>
      </c>
      <c r="Y27" s="40" t="str">
        <f>IF(AND('Mapa de Riesgos'!$Y$21="Media",'Mapa de Riesgos'!$AA$21="Moderado"),CONCATENATE("R2C",'Mapa de Riesgos'!$O$21),"")</f>
        <v/>
      </c>
      <c r="Z27" s="40" t="str">
        <f>IF(AND('Mapa de Riesgos'!$Y$22="Media",'Mapa de Riesgos'!$AA$22="Moderado"),CONCATENATE("R2C",'Mapa de Riesgos'!$O$22),"")</f>
        <v/>
      </c>
      <c r="AA27" s="41" t="str">
        <f>IF(AND('Mapa de Riesgos'!$Y$23="Media",'Mapa de Riesgos'!$AA$23="Moderado"),CONCATENATE("R2C",'Mapa de Riesgos'!$O$23),"")</f>
        <v/>
      </c>
      <c r="AB27" s="24" t="str">
        <f>IF(AND('Mapa de Riesgos'!$Y$18="Media",'Mapa de Riesgos'!$AA$18="Mayor"),CONCATENATE("R2C",'Mapa de Riesgos'!$O$18),"")</f>
        <v/>
      </c>
      <c r="AC27" s="25" t="str">
        <f>IF(AND('Mapa de Riesgos'!$Y$19="Media",'Mapa de Riesgos'!$AA$19="Mayor"),CONCATENATE("R2C",'Mapa de Riesgos'!$O$19),"")</f>
        <v/>
      </c>
      <c r="AD27" s="25" t="str">
        <f>IF(AND('Mapa de Riesgos'!$Y$20="Media",'Mapa de Riesgos'!$AA$20="Mayor"),CONCATENATE("R2C",'Mapa de Riesgos'!$O$20),"")</f>
        <v/>
      </c>
      <c r="AE27" s="25" t="str">
        <f>IF(AND('Mapa de Riesgos'!$Y$21="Media",'Mapa de Riesgos'!$AA$21="Mayor"),CONCATENATE("R2C",'Mapa de Riesgos'!$O$21),"")</f>
        <v/>
      </c>
      <c r="AF27" s="25" t="str">
        <f>IF(AND('Mapa de Riesgos'!$Y$22="Media",'Mapa de Riesgos'!$AA$22="Mayor"),CONCATENATE("R2C",'Mapa de Riesgos'!$O$22),"")</f>
        <v/>
      </c>
      <c r="AG27" s="26" t="str">
        <f>IF(AND('Mapa de Riesgos'!$Y$23="Media",'Mapa de Riesgos'!$AA$23="Mayor"),CONCATENATE("R2C",'Mapa de Riesgos'!$O$23),"")</f>
        <v/>
      </c>
      <c r="AH27" s="27" t="str">
        <f>IF(AND('Mapa de Riesgos'!$Y$18="Media",'Mapa de Riesgos'!$AA$18="Catastrófico"),CONCATENATE("R2C",'Mapa de Riesgos'!$O$18),"")</f>
        <v/>
      </c>
      <c r="AI27" s="28" t="str">
        <f>IF(AND('Mapa de Riesgos'!$Y$19="Media",'Mapa de Riesgos'!$AA$19="Catastrófico"),CONCATENATE("R2C",'Mapa de Riesgos'!$O$19),"")</f>
        <v/>
      </c>
      <c r="AJ27" s="28" t="str">
        <f>IF(AND('Mapa de Riesgos'!$Y$20="Media",'Mapa de Riesgos'!$AA$20="Catastrófico"),CONCATENATE("R2C",'Mapa de Riesgos'!$O$20),"")</f>
        <v/>
      </c>
      <c r="AK27" s="28" t="str">
        <f>IF(AND('Mapa de Riesgos'!$Y$21="Media",'Mapa de Riesgos'!$AA$21="Catastrófico"),CONCATENATE("R2C",'Mapa de Riesgos'!$O$21),"")</f>
        <v/>
      </c>
      <c r="AL27" s="28" t="str">
        <f>IF(AND('Mapa de Riesgos'!$Y$22="Media",'Mapa de Riesgos'!$AA$22="Catastrófico"),CONCATENATE("R2C",'Mapa de Riesgos'!$O$22),"")</f>
        <v/>
      </c>
      <c r="AM27" s="29" t="str">
        <f>IF(AND('Mapa de Riesgos'!$Y$23="Media",'Mapa de Riesgos'!$AA$23="Catastrófico"),CONCATENATE("R2C",'Mapa de Riesgos'!$O$23),"")</f>
        <v/>
      </c>
      <c r="AN27" s="55"/>
      <c r="AO27" s="429"/>
      <c r="AP27" s="430"/>
      <c r="AQ27" s="430"/>
      <c r="AR27" s="430"/>
      <c r="AS27" s="430"/>
      <c r="AT27" s="431"/>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c r="A28" s="55"/>
      <c r="B28" s="348"/>
      <c r="C28" s="348"/>
      <c r="D28" s="349"/>
      <c r="E28" s="389"/>
      <c r="F28" s="390"/>
      <c r="G28" s="390"/>
      <c r="H28" s="390"/>
      <c r="I28" s="391"/>
      <c r="J28" s="39" t="str">
        <f>IF(AND('Mapa de Riesgos'!$Y$24="Media",'Mapa de Riesgos'!$AA$24="Leve"),CONCATENATE("R3C",'Mapa de Riesgos'!$O$24),"")</f>
        <v/>
      </c>
      <c r="K28" s="40" t="str">
        <f>IF(AND('Mapa de Riesgos'!$Y$25="Media",'Mapa de Riesgos'!$AA$25="Leve"),CONCATENATE("R3C",'Mapa de Riesgos'!$O$25),"")</f>
        <v/>
      </c>
      <c r="L28" s="40" t="str">
        <f>IF(AND('Mapa de Riesgos'!$Y$26="Media",'Mapa de Riesgos'!$AA$26="Leve"),CONCATENATE("R3C",'Mapa de Riesgos'!$O$26),"")</f>
        <v/>
      </c>
      <c r="M28" s="40" t="str">
        <f>IF(AND('Mapa de Riesgos'!$Y$27="Media",'Mapa de Riesgos'!$AA$27="Leve"),CONCATENATE("R3C",'Mapa de Riesgos'!$O$27),"")</f>
        <v/>
      </c>
      <c r="N28" s="40" t="str">
        <f>IF(AND('Mapa de Riesgos'!$Y$28="Media",'Mapa de Riesgos'!$AA$28="Leve"),CONCATENATE("R3C",'Mapa de Riesgos'!$O$28),"")</f>
        <v/>
      </c>
      <c r="O28" s="41" t="str">
        <f>IF(AND('Mapa de Riesgos'!$Y$29="Media",'Mapa de Riesgos'!$AA$29="Leve"),CONCATENATE("R3C",'Mapa de Riesgos'!$O$29),"")</f>
        <v/>
      </c>
      <c r="P28" s="39" t="str">
        <f>IF(AND('Mapa de Riesgos'!$Y$24="Media",'Mapa de Riesgos'!$AA$24="Menor"),CONCATENATE("R3C",'Mapa de Riesgos'!$O$24),"")</f>
        <v/>
      </c>
      <c r="Q28" s="40" t="str">
        <f>IF(AND('Mapa de Riesgos'!$Y$25="Media",'Mapa de Riesgos'!$AA$25="Menor"),CONCATENATE("R3C",'Mapa de Riesgos'!$O$25),"")</f>
        <v/>
      </c>
      <c r="R28" s="40" t="str">
        <f>IF(AND('Mapa de Riesgos'!$Y$26="Media",'Mapa de Riesgos'!$AA$26="Menor"),CONCATENATE("R3C",'Mapa de Riesgos'!$O$26),"")</f>
        <v/>
      </c>
      <c r="S28" s="40" t="str">
        <f>IF(AND('Mapa de Riesgos'!$Y$27="Media",'Mapa de Riesgos'!$AA$27="Menor"),CONCATENATE("R3C",'Mapa de Riesgos'!$O$27),"")</f>
        <v/>
      </c>
      <c r="T28" s="40" t="str">
        <f>IF(AND('Mapa de Riesgos'!$Y$28="Media",'Mapa de Riesgos'!$AA$28="Menor"),CONCATENATE("R3C",'Mapa de Riesgos'!$O$28),"")</f>
        <v/>
      </c>
      <c r="U28" s="41" t="str">
        <f>IF(AND('Mapa de Riesgos'!$Y$29="Media",'Mapa de Riesgos'!$AA$29="Menor"),CONCATENATE("R3C",'Mapa de Riesgos'!$O$29),"")</f>
        <v/>
      </c>
      <c r="V28" s="39" t="str">
        <f>IF(AND('Mapa de Riesgos'!$Y$24="Media",'Mapa de Riesgos'!$AA$24="Moderado"),CONCATENATE("R3C",'Mapa de Riesgos'!$O$24),"")</f>
        <v/>
      </c>
      <c r="W28" s="40" t="str">
        <f>IF(AND('Mapa de Riesgos'!$Y$25="Media",'Mapa de Riesgos'!$AA$25="Moderado"),CONCATENATE("R3C",'Mapa de Riesgos'!$O$25),"")</f>
        <v/>
      </c>
      <c r="X28" s="40" t="str">
        <f>IF(AND('Mapa de Riesgos'!$Y$26="Media",'Mapa de Riesgos'!$AA$26="Moderado"),CONCATENATE("R3C",'Mapa de Riesgos'!$O$26),"")</f>
        <v/>
      </c>
      <c r="Y28" s="40" t="str">
        <f>IF(AND('Mapa de Riesgos'!$Y$27="Media",'Mapa de Riesgos'!$AA$27="Moderado"),CONCATENATE("R3C",'Mapa de Riesgos'!$O$27),"")</f>
        <v/>
      </c>
      <c r="Z28" s="40" t="str">
        <f>IF(AND('Mapa de Riesgos'!$Y$28="Media",'Mapa de Riesgos'!$AA$28="Moderado"),CONCATENATE("R3C",'Mapa de Riesgos'!$O$28),"")</f>
        <v/>
      </c>
      <c r="AA28" s="41" t="str">
        <f>IF(AND('Mapa de Riesgos'!$Y$29="Media",'Mapa de Riesgos'!$AA$29="Moderado"),CONCATENATE("R3C",'Mapa de Riesgos'!$O$29),"")</f>
        <v/>
      </c>
      <c r="AB28" s="24" t="str">
        <f>IF(AND('Mapa de Riesgos'!$Y$24="Media",'Mapa de Riesgos'!$AA$24="Mayor"),CONCATENATE("R3C",'Mapa de Riesgos'!$O$24),"")</f>
        <v/>
      </c>
      <c r="AC28" s="25" t="str">
        <f>IF(AND('Mapa de Riesgos'!$Y$25="Media",'Mapa de Riesgos'!$AA$25="Mayor"),CONCATENATE("R3C",'Mapa de Riesgos'!$O$25),"")</f>
        <v/>
      </c>
      <c r="AD28" s="25" t="str">
        <f>IF(AND('Mapa de Riesgos'!$Y$26="Media",'Mapa de Riesgos'!$AA$26="Mayor"),CONCATENATE("R3C",'Mapa de Riesgos'!$O$26),"")</f>
        <v/>
      </c>
      <c r="AE28" s="25" t="str">
        <f>IF(AND('Mapa de Riesgos'!$Y$27="Media",'Mapa de Riesgos'!$AA$27="Mayor"),CONCATENATE("R3C",'Mapa de Riesgos'!$O$27),"")</f>
        <v/>
      </c>
      <c r="AF28" s="25" t="str">
        <f>IF(AND('Mapa de Riesgos'!$Y$28="Media",'Mapa de Riesgos'!$AA$28="Mayor"),CONCATENATE("R3C",'Mapa de Riesgos'!$O$28),"")</f>
        <v/>
      </c>
      <c r="AG28" s="26" t="str">
        <f>IF(AND('Mapa de Riesgos'!$Y$29="Media",'Mapa de Riesgos'!$AA$29="Mayor"),CONCATENATE("R3C",'Mapa de Riesgos'!$O$29),"")</f>
        <v/>
      </c>
      <c r="AH28" s="27" t="str">
        <f>IF(AND('Mapa de Riesgos'!$Y$24="Media",'Mapa de Riesgos'!$AA$24="Catastrófico"),CONCATENATE("R3C",'Mapa de Riesgos'!$O$24),"")</f>
        <v/>
      </c>
      <c r="AI28" s="28" t="str">
        <f>IF(AND('Mapa de Riesgos'!$Y$25="Media",'Mapa de Riesgos'!$AA$25="Catastrófico"),CONCATENATE("R3C",'Mapa de Riesgos'!$O$25),"")</f>
        <v/>
      </c>
      <c r="AJ28" s="28" t="str">
        <f>IF(AND('Mapa de Riesgos'!$Y$26="Media",'Mapa de Riesgos'!$AA$26="Catastrófico"),CONCATENATE("R3C",'Mapa de Riesgos'!$O$26),"")</f>
        <v/>
      </c>
      <c r="AK28" s="28" t="str">
        <f>IF(AND('Mapa de Riesgos'!$Y$27="Media",'Mapa de Riesgos'!$AA$27="Catastrófico"),CONCATENATE("R3C",'Mapa de Riesgos'!$O$27),"")</f>
        <v/>
      </c>
      <c r="AL28" s="28" t="str">
        <f>IF(AND('Mapa de Riesgos'!$Y$28="Media",'Mapa de Riesgos'!$AA$28="Catastrófico"),CONCATENATE("R3C",'Mapa de Riesgos'!$O$28),"")</f>
        <v/>
      </c>
      <c r="AM28" s="29" t="str">
        <f>IF(AND('Mapa de Riesgos'!$Y$29="Media",'Mapa de Riesgos'!$AA$29="Catastrófico"),CONCATENATE("R3C",'Mapa de Riesgos'!$O$29),"")</f>
        <v/>
      </c>
      <c r="AN28" s="55"/>
      <c r="AO28" s="429"/>
      <c r="AP28" s="430"/>
      <c r="AQ28" s="430"/>
      <c r="AR28" s="430"/>
      <c r="AS28" s="430"/>
      <c r="AT28" s="431"/>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c r="A29" s="55"/>
      <c r="B29" s="348"/>
      <c r="C29" s="348"/>
      <c r="D29" s="349"/>
      <c r="E29" s="389"/>
      <c r="F29" s="390"/>
      <c r="G29" s="390"/>
      <c r="H29" s="390"/>
      <c r="I29" s="391"/>
      <c r="J29" s="39" t="str">
        <f>IF(AND('Mapa de Riesgos'!$Y$30="Media",'Mapa de Riesgos'!$AA$30="Leve"),CONCATENATE("R4C",'Mapa de Riesgos'!$O$30),"")</f>
        <v/>
      </c>
      <c r="K29" s="40" t="str">
        <f>IF(AND('Mapa de Riesgos'!$Y$31="Media",'Mapa de Riesgos'!$AA$31="Leve"),CONCATENATE("R4C",'Mapa de Riesgos'!$O$31),"")</f>
        <v/>
      </c>
      <c r="L29" s="40" t="str">
        <f>IF(AND('Mapa de Riesgos'!$Y$32="Media",'Mapa de Riesgos'!$AA$32="Leve"),CONCATENATE("R4C",'Mapa de Riesgos'!$O$32),"")</f>
        <v/>
      </c>
      <c r="M29" s="40" t="str">
        <f>IF(AND('Mapa de Riesgos'!$Y$33="Media",'Mapa de Riesgos'!$AA$33="Leve"),CONCATENATE("R4C",'Mapa de Riesgos'!$O$33),"")</f>
        <v/>
      </c>
      <c r="N29" s="40" t="str">
        <f>IF(AND('Mapa de Riesgos'!$Y$34="Media",'Mapa de Riesgos'!$AA$34="Leve"),CONCATENATE("R4C",'Mapa de Riesgos'!$O$34),"")</f>
        <v/>
      </c>
      <c r="O29" s="41" t="str">
        <f>IF(AND('Mapa de Riesgos'!$Y$35="Media",'Mapa de Riesgos'!$AA$35="Leve"),CONCATENATE("R4C",'Mapa de Riesgos'!$O$35),"")</f>
        <v/>
      </c>
      <c r="P29" s="39" t="str">
        <f>IF(AND('Mapa de Riesgos'!$Y$30="Media",'Mapa de Riesgos'!$AA$30="Menor"),CONCATENATE("R4C",'Mapa de Riesgos'!$O$30),"")</f>
        <v/>
      </c>
      <c r="Q29" s="40" t="str">
        <f>IF(AND('Mapa de Riesgos'!$Y$31="Media",'Mapa de Riesgos'!$AA$31="Menor"),CONCATENATE("R4C",'Mapa de Riesgos'!$O$31),"")</f>
        <v/>
      </c>
      <c r="R29" s="40" t="str">
        <f>IF(AND('Mapa de Riesgos'!$Y$32="Media",'Mapa de Riesgos'!$AA$32="Menor"),CONCATENATE("R4C",'Mapa de Riesgos'!$O$32),"")</f>
        <v/>
      </c>
      <c r="S29" s="40" t="str">
        <f>IF(AND('Mapa de Riesgos'!$Y$33="Media",'Mapa de Riesgos'!$AA$33="Menor"),CONCATENATE("R4C",'Mapa de Riesgos'!$O$33),"")</f>
        <v/>
      </c>
      <c r="T29" s="40" t="str">
        <f>IF(AND('Mapa de Riesgos'!$Y$34="Media",'Mapa de Riesgos'!$AA$34="Menor"),CONCATENATE("R4C",'Mapa de Riesgos'!$O$34),"")</f>
        <v/>
      </c>
      <c r="U29" s="41" t="str">
        <f>IF(AND('Mapa de Riesgos'!$Y$35="Media",'Mapa de Riesgos'!$AA$35="Menor"),CONCATENATE("R4C",'Mapa de Riesgos'!$O$35),"")</f>
        <v/>
      </c>
      <c r="V29" s="39" t="str">
        <f>IF(AND('Mapa de Riesgos'!$Y$30="Media",'Mapa de Riesgos'!$AA$30="Moderado"),CONCATENATE("R4C",'Mapa de Riesgos'!$O$30),"")</f>
        <v/>
      </c>
      <c r="W29" s="40" t="str">
        <f>IF(AND('Mapa de Riesgos'!$Y$31="Media",'Mapa de Riesgos'!$AA$31="Moderado"),CONCATENATE("R4C",'Mapa de Riesgos'!$O$31),"")</f>
        <v/>
      </c>
      <c r="X29" s="40" t="str">
        <f>IF(AND('Mapa de Riesgos'!$Y$32="Media",'Mapa de Riesgos'!$AA$32="Moderado"),CONCATENATE("R4C",'Mapa de Riesgos'!$O$32),"")</f>
        <v/>
      </c>
      <c r="Y29" s="40" t="str">
        <f>IF(AND('Mapa de Riesgos'!$Y$33="Media",'Mapa de Riesgos'!$AA$33="Moderado"),CONCATENATE("R4C",'Mapa de Riesgos'!$O$33),"")</f>
        <v/>
      </c>
      <c r="Z29" s="40" t="str">
        <f>IF(AND('Mapa de Riesgos'!$Y$34="Media",'Mapa de Riesgos'!$AA$34="Moderado"),CONCATENATE("R4C",'Mapa de Riesgos'!$O$34),"")</f>
        <v/>
      </c>
      <c r="AA29" s="41" t="str">
        <f>IF(AND('Mapa de Riesgos'!$Y$35="Media",'Mapa de Riesgos'!$AA$35="Moderado"),CONCATENATE("R4C",'Mapa de Riesgos'!$O$35),"")</f>
        <v/>
      </c>
      <c r="AB29" s="24" t="str">
        <f>IF(AND('Mapa de Riesgos'!$Y$30="Media",'Mapa de Riesgos'!$AA$30="Mayor"),CONCATENATE("R4C",'Mapa de Riesgos'!$O$30),"")</f>
        <v>R4C1</v>
      </c>
      <c r="AC29" s="25" t="str">
        <f>IF(AND('Mapa de Riesgos'!$Y$31="Media",'Mapa de Riesgos'!$AA$31="Mayor"),CONCATENATE("R4C",'Mapa de Riesgos'!$O$31),"")</f>
        <v/>
      </c>
      <c r="AD29" s="25" t="str">
        <f>IF(AND('Mapa de Riesgos'!$Y$32="Media",'Mapa de Riesgos'!$AA$32="Mayor"),CONCATENATE("R4C",'Mapa de Riesgos'!$O$32),"")</f>
        <v/>
      </c>
      <c r="AE29" s="25" t="str">
        <f>IF(AND('Mapa de Riesgos'!$Y$33="Media",'Mapa de Riesgos'!$AA$33="Mayor"),CONCATENATE("R4C",'Mapa de Riesgos'!$O$33),"")</f>
        <v/>
      </c>
      <c r="AF29" s="25" t="str">
        <f>IF(AND('Mapa de Riesgos'!$Y$34="Media",'Mapa de Riesgos'!$AA$34="Mayor"),CONCATENATE("R4C",'Mapa de Riesgos'!$O$34),"")</f>
        <v/>
      </c>
      <c r="AG29" s="26" t="str">
        <f>IF(AND('Mapa de Riesgos'!$Y$35="Media",'Mapa de Riesgos'!$AA$35="Mayor"),CONCATENATE("R4C",'Mapa de Riesgos'!$O$35),"")</f>
        <v/>
      </c>
      <c r="AH29" s="27" t="str">
        <f>IF(AND('Mapa de Riesgos'!$Y$30="Media",'Mapa de Riesgos'!$AA$30="Catastrófico"),CONCATENATE("R4C",'Mapa de Riesgos'!$O$30),"")</f>
        <v/>
      </c>
      <c r="AI29" s="28" t="str">
        <f>IF(AND('Mapa de Riesgos'!$Y$31="Media",'Mapa de Riesgos'!$AA$31="Catastrófico"),CONCATENATE("R4C",'Mapa de Riesgos'!$O$31),"")</f>
        <v/>
      </c>
      <c r="AJ29" s="28" t="str">
        <f>IF(AND('Mapa de Riesgos'!$Y$32="Media",'Mapa de Riesgos'!$AA$32="Catastrófico"),CONCATENATE("R4C",'Mapa de Riesgos'!$O$32),"")</f>
        <v/>
      </c>
      <c r="AK29" s="28" t="str">
        <f>IF(AND('Mapa de Riesgos'!$Y$33="Media",'Mapa de Riesgos'!$AA$33="Catastrófico"),CONCATENATE("R4C",'Mapa de Riesgos'!$O$33),"")</f>
        <v/>
      </c>
      <c r="AL29" s="28" t="str">
        <f>IF(AND('Mapa de Riesgos'!$Y$34="Media",'Mapa de Riesgos'!$AA$34="Catastrófico"),CONCATENATE("R4C",'Mapa de Riesgos'!$O$34),"")</f>
        <v/>
      </c>
      <c r="AM29" s="29" t="str">
        <f>IF(AND('Mapa de Riesgos'!$Y$35="Media",'Mapa de Riesgos'!$AA$35="Catastrófico"),CONCATENATE("R4C",'Mapa de Riesgos'!$O$35),"")</f>
        <v/>
      </c>
      <c r="AN29" s="55"/>
      <c r="AO29" s="429"/>
      <c r="AP29" s="430"/>
      <c r="AQ29" s="430"/>
      <c r="AR29" s="430"/>
      <c r="AS29" s="430"/>
      <c r="AT29" s="431"/>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c r="A30" s="55"/>
      <c r="B30" s="348"/>
      <c r="C30" s="348"/>
      <c r="D30" s="349"/>
      <c r="E30" s="389"/>
      <c r="F30" s="390"/>
      <c r="G30" s="390"/>
      <c r="H30" s="390"/>
      <c r="I30" s="391"/>
      <c r="J30" s="39" t="str">
        <f>IF(AND('Mapa de Riesgos'!$Y$36="Media",'Mapa de Riesgos'!$AA$36="Leve"),CONCATENATE("R5C",'Mapa de Riesgos'!$O$36),"")</f>
        <v/>
      </c>
      <c r="K30" s="40" t="str">
        <f>IF(AND('Mapa de Riesgos'!$Y$37="Media",'Mapa de Riesgos'!$AA$37="Leve"),CONCATENATE("R5C",'Mapa de Riesgos'!$O$37),"")</f>
        <v/>
      </c>
      <c r="L30" s="40" t="str">
        <f>IF(AND('Mapa de Riesgos'!$Y$38="Media",'Mapa de Riesgos'!$AA$38="Leve"),CONCATENATE("R5C",'Mapa de Riesgos'!$O$38),"")</f>
        <v/>
      </c>
      <c r="M30" s="40" t="str">
        <f>IF(AND('Mapa de Riesgos'!$Y$39="Media",'Mapa de Riesgos'!$AA$39="Leve"),CONCATENATE("R5C",'Mapa de Riesgos'!$O$39),"")</f>
        <v/>
      </c>
      <c r="N30" s="40" t="str">
        <f>IF(AND('Mapa de Riesgos'!$Y$40="Media",'Mapa de Riesgos'!$AA$40="Leve"),CONCATENATE("R5C",'Mapa de Riesgos'!$O$40),"")</f>
        <v/>
      </c>
      <c r="O30" s="41" t="str">
        <f>IF(AND('Mapa de Riesgos'!$Y$41="Media",'Mapa de Riesgos'!$AA$41="Leve"),CONCATENATE("R5C",'Mapa de Riesgos'!$O$41),"")</f>
        <v/>
      </c>
      <c r="P30" s="39" t="str">
        <f>IF(AND('Mapa de Riesgos'!$Y$36="Media",'Mapa de Riesgos'!$AA$36="Menor"),CONCATENATE("R5C",'Mapa de Riesgos'!$O$36),"")</f>
        <v/>
      </c>
      <c r="Q30" s="40" t="str">
        <f>IF(AND('Mapa de Riesgos'!$Y$37="Media",'Mapa de Riesgos'!$AA$37="Menor"),CONCATENATE("R5C",'Mapa de Riesgos'!$O$37),"")</f>
        <v/>
      </c>
      <c r="R30" s="40" t="str">
        <f>IF(AND('Mapa de Riesgos'!$Y$38="Media",'Mapa de Riesgos'!$AA$38="Menor"),CONCATENATE("R5C",'Mapa de Riesgos'!$O$38),"")</f>
        <v/>
      </c>
      <c r="S30" s="40" t="str">
        <f>IF(AND('Mapa de Riesgos'!$Y$39="Media",'Mapa de Riesgos'!$AA$39="Menor"),CONCATENATE("R5C",'Mapa de Riesgos'!$O$39),"")</f>
        <v/>
      </c>
      <c r="T30" s="40" t="str">
        <f>IF(AND('Mapa de Riesgos'!$Y$40="Media",'Mapa de Riesgos'!$AA$40="Menor"),CONCATENATE("R5C",'Mapa de Riesgos'!$O$40),"")</f>
        <v/>
      </c>
      <c r="U30" s="41" t="str">
        <f>IF(AND('Mapa de Riesgos'!$Y$41="Media",'Mapa de Riesgos'!$AA$41="Menor"),CONCATENATE("R5C",'Mapa de Riesgos'!$O$41),"")</f>
        <v/>
      </c>
      <c r="V30" s="39" t="str">
        <f>IF(AND('Mapa de Riesgos'!$Y$36="Media",'Mapa de Riesgos'!$AA$36="Moderado"),CONCATENATE("R5C",'Mapa de Riesgos'!$O$36),"")</f>
        <v/>
      </c>
      <c r="W30" s="40" t="str">
        <f>IF(AND('Mapa de Riesgos'!$Y$37="Media",'Mapa de Riesgos'!$AA$37="Moderado"),CONCATENATE("R5C",'Mapa de Riesgos'!$O$37),"")</f>
        <v/>
      </c>
      <c r="X30" s="40" t="str">
        <f>IF(AND('Mapa de Riesgos'!$Y$38="Media",'Mapa de Riesgos'!$AA$38="Moderado"),CONCATENATE("R5C",'Mapa de Riesgos'!$O$38),"")</f>
        <v/>
      </c>
      <c r="Y30" s="40" t="str">
        <f>IF(AND('Mapa de Riesgos'!$Y$39="Media",'Mapa de Riesgos'!$AA$39="Moderado"),CONCATENATE("R5C",'Mapa de Riesgos'!$O$39),"")</f>
        <v/>
      </c>
      <c r="Z30" s="40" t="str">
        <f>IF(AND('Mapa de Riesgos'!$Y$40="Media",'Mapa de Riesgos'!$AA$40="Moderado"),CONCATENATE("R5C",'Mapa de Riesgos'!$O$40),"")</f>
        <v/>
      </c>
      <c r="AA30" s="41" t="str">
        <f>IF(AND('Mapa de Riesgos'!$Y$41="Media",'Mapa de Riesgos'!$AA$41="Moderado"),CONCATENATE("R5C",'Mapa de Riesgos'!$O$41),"")</f>
        <v/>
      </c>
      <c r="AB30" s="24" t="str">
        <f>IF(AND('Mapa de Riesgos'!$Y$36="Media",'Mapa de Riesgos'!$AA$36="Mayor"),CONCATENATE("R5C",'Mapa de Riesgos'!$O$36),"")</f>
        <v/>
      </c>
      <c r="AC30" s="25" t="str">
        <f>IF(AND('Mapa de Riesgos'!$Y$37="Media",'Mapa de Riesgos'!$AA$37="Mayor"),CONCATENATE("R5C",'Mapa de Riesgos'!$O$37),"")</f>
        <v/>
      </c>
      <c r="AD30" s="25" t="str">
        <f>IF(AND('Mapa de Riesgos'!$Y$38="Media",'Mapa de Riesgos'!$AA$38="Mayor"),CONCATENATE("R5C",'Mapa de Riesgos'!$O$38),"")</f>
        <v/>
      </c>
      <c r="AE30" s="25" t="str">
        <f>IF(AND('Mapa de Riesgos'!$Y$39="Media",'Mapa de Riesgos'!$AA$39="Mayor"),CONCATENATE("R5C",'Mapa de Riesgos'!$O$39),"")</f>
        <v/>
      </c>
      <c r="AF30" s="25" t="str">
        <f>IF(AND('Mapa de Riesgos'!$Y$40="Media",'Mapa de Riesgos'!$AA$40="Mayor"),CONCATENATE("R5C",'Mapa de Riesgos'!$O$40),"")</f>
        <v/>
      </c>
      <c r="AG30" s="26" t="str">
        <f>IF(AND('Mapa de Riesgos'!$Y$41="Media",'Mapa de Riesgos'!$AA$41="Mayor"),CONCATENATE("R5C",'Mapa de Riesgos'!$O$41),"")</f>
        <v/>
      </c>
      <c r="AH30" s="27" t="str">
        <f>IF(AND('Mapa de Riesgos'!$Y$36="Media",'Mapa de Riesgos'!$AA$36="Catastrófico"),CONCATENATE("R5C",'Mapa de Riesgos'!$O$36),"")</f>
        <v/>
      </c>
      <c r="AI30" s="28" t="str">
        <f>IF(AND('Mapa de Riesgos'!$Y$37="Media",'Mapa de Riesgos'!$AA$37="Catastrófico"),CONCATENATE("R5C",'Mapa de Riesgos'!$O$37),"")</f>
        <v/>
      </c>
      <c r="AJ30" s="28" t="str">
        <f>IF(AND('Mapa de Riesgos'!$Y$38="Media",'Mapa de Riesgos'!$AA$38="Catastrófico"),CONCATENATE("R5C",'Mapa de Riesgos'!$O$38),"")</f>
        <v/>
      </c>
      <c r="AK30" s="28" t="str">
        <f>IF(AND('Mapa de Riesgos'!$Y$39="Media",'Mapa de Riesgos'!$AA$39="Catastrófico"),CONCATENATE("R5C",'Mapa de Riesgos'!$O$39),"")</f>
        <v/>
      </c>
      <c r="AL30" s="28" t="str">
        <f>IF(AND('Mapa de Riesgos'!$Y$40="Media",'Mapa de Riesgos'!$AA$40="Catastrófico"),CONCATENATE("R5C",'Mapa de Riesgos'!$O$40),"")</f>
        <v/>
      </c>
      <c r="AM30" s="29" t="str">
        <f>IF(AND('Mapa de Riesgos'!$Y$41="Media",'Mapa de Riesgos'!$AA$41="Catastrófico"),CONCATENATE("R5C",'Mapa de Riesgos'!$O$41),"")</f>
        <v/>
      </c>
      <c r="AN30" s="55"/>
      <c r="AO30" s="429"/>
      <c r="AP30" s="430"/>
      <c r="AQ30" s="430"/>
      <c r="AR30" s="430"/>
      <c r="AS30" s="430"/>
      <c r="AT30" s="431"/>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c r="A31" s="55"/>
      <c r="B31" s="348"/>
      <c r="C31" s="348"/>
      <c r="D31" s="349"/>
      <c r="E31" s="389"/>
      <c r="F31" s="390"/>
      <c r="G31" s="390"/>
      <c r="H31" s="390"/>
      <c r="I31" s="391"/>
      <c r="J31" s="39" t="str">
        <f>IF(AND('Mapa de Riesgos'!$Y$42="Media",'Mapa de Riesgos'!$AA$42="Leve"),CONCATENATE("R6C",'Mapa de Riesgos'!$O$42),"")</f>
        <v/>
      </c>
      <c r="K31" s="40" t="str">
        <f>IF(AND('Mapa de Riesgos'!$Y$43="Media",'Mapa de Riesgos'!$AA$43="Leve"),CONCATENATE("R6C",'Mapa de Riesgos'!$O$43),"")</f>
        <v/>
      </c>
      <c r="L31" s="40" t="str">
        <f>IF(AND('Mapa de Riesgos'!$Y$44="Media",'Mapa de Riesgos'!$AA$44="Leve"),CONCATENATE("R6C",'Mapa de Riesgos'!$O$44),"")</f>
        <v/>
      </c>
      <c r="M31" s="40" t="str">
        <f>IF(AND('Mapa de Riesgos'!$Y$45="Media",'Mapa de Riesgos'!$AA$45="Leve"),CONCATENATE("R6C",'Mapa de Riesgos'!$O$45),"")</f>
        <v/>
      </c>
      <c r="N31" s="40" t="str">
        <f>IF(AND('Mapa de Riesgos'!$Y$46="Media",'Mapa de Riesgos'!$AA$46="Leve"),CONCATENATE("R6C",'Mapa de Riesgos'!$O$46),"")</f>
        <v/>
      </c>
      <c r="O31" s="41" t="str">
        <f>IF(AND('Mapa de Riesgos'!$Y$47="Media",'Mapa de Riesgos'!$AA$47="Leve"),CONCATENATE("R6C",'Mapa de Riesgos'!$O$47),"")</f>
        <v/>
      </c>
      <c r="P31" s="39" t="str">
        <f>IF(AND('Mapa de Riesgos'!$Y$42="Media",'Mapa de Riesgos'!$AA$42="Menor"),CONCATENATE("R6C",'Mapa de Riesgos'!$O$42),"")</f>
        <v/>
      </c>
      <c r="Q31" s="40" t="str">
        <f>IF(AND('Mapa de Riesgos'!$Y$43="Media",'Mapa de Riesgos'!$AA$43="Menor"),CONCATENATE("R6C",'Mapa de Riesgos'!$O$43),"")</f>
        <v/>
      </c>
      <c r="R31" s="40" t="str">
        <f>IF(AND('Mapa de Riesgos'!$Y$44="Media",'Mapa de Riesgos'!$AA$44="Menor"),CONCATENATE("R6C",'Mapa de Riesgos'!$O$44),"")</f>
        <v/>
      </c>
      <c r="S31" s="40" t="str">
        <f>IF(AND('Mapa de Riesgos'!$Y$45="Media",'Mapa de Riesgos'!$AA$45="Menor"),CONCATENATE("R6C",'Mapa de Riesgos'!$O$45),"")</f>
        <v/>
      </c>
      <c r="T31" s="40" t="str">
        <f>IF(AND('Mapa de Riesgos'!$Y$46="Media",'Mapa de Riesgos'!$AA$46="Menor"),CONCATENATE("R6C",'Mapa de Riesgos'!$O$46),"")</f>
        <v/>
      </c>
      <c r="U31" s="41" t="str">
        <f>IF(AND('Mapa de Riesgos'!$Y$47="Media",'Mapa de Riesgos'!$AA$47="Menor"),CONCATENATE("R6C",'Mapa de Riesgos'!$O$47),"")</f>
        <v/>
      </c>
      <c r="V31" s="39" t="str">
        <f>IF(AND('Mapa de Riesgos'!$Y$42="Media",'Mapa de Riesgos'!$AA$42="Moderado"),CONCATENATE("R6C",'Mapa de Riesgos'!$O$42),"")</f>
        <v/>
      </c>
      <c r="W31" s="40" t="str">
        <f>IF(AND('Mapa de Riesgos'!$Y$43="Media",'Mapa de Riesgos'!$AA$43="Moderado"),CONCATENATE("R6C",'Mapa de Riesgos'!$O$43),"")</f>
        <v/>
      </c>
      <c r="X31" s="40" t="str">
        <f>IF(AND('Mapa de Riesgos'!$Y$44="Media",'Mapa de Riesgos'!$AA$44="Moderado"),CONCATENATE("R6C",'Mapa de Riesgos'!$O$44),"")</f>
        <v/>
      </c>
      <c r="Y31" s="40" t="str">
        <f>IF(AND('Mapa de Riesgos'!$Y$45="Media",'Mapa de Riesgos'!$AA$45="Moderado"),CONCATENATE("R6C",'Mapa de Riesgos'!$O$45),"")</f>
        <v/>
      </c>
      <c r="Z31" s="40" t="str">
        <f>IF(AND('Mapa de Riesgos'!$Y$46="Media",'Mapa de Riesgos'!$AA$46="Moderado"),CONCATENATE("R6C",'Mapa de Riesgos'!$O$46),"")</f>
        <v/>
      </c>
      <c r="AA31" s="41" t="str">
        <f>IF(AND('Mapa de Riesgos'!$Y$47="Media",'Mapa de Riesgos'!$AA$47="Moderado"),CONCATENATE("R6C",'Mapa de Riesgos'!$O$47),"")</f>
        <v/>
      </c>
      <c r="AB31" s="24" t="str">
        <f>IF(AND('Mapa de Riesgos'!$Y$42="Media",'Mapa de Riesgos'!$AA$42="Mayor"),CONCATENATE("R6C",'Mapa de Riesgos'!$O$42),"")</f>
        <v/>
      </c>
      <c r="AC31" s="25" t="str">
        <f>IF(AND('Mapa de Riesgos'!$Y$43="Media",'Mapa de Riesgos'!$AA$43="Mayor"),CONCATENATE("R6C",'Mapa de Riesgos'!$O$43),"")</f>
        <v/>
      </c>
      <c r="AD31" s="25" t="str">
        <f>IF(AND('Mapa de Riesgos'!$Y$44="Media",'Mapa de Riesgos'!$AA$44="Mayor"),CONCATENATE("R6C",'Mapa de Riesgos'!$O$44),"")</f>
        <v/>
      </c>
      <c r="AE31" s="25" t="str">
        <f>IF(AND('Mapa de Riesgos'!$Y$45="Media",'Mapa de Riesgos'!$AA$45="Mayor"),CONCATENATE("R6C",'Mapa de Riesgos'!$O$45),"")</f>
        <v/>
      </c>
      <c r="AF31" s="25" t="str">
        <f>IF(AND('Mapa de Riesgos'!$Y$46="Media",'Mapa de Riesgos'!$AA$46="Mayor"),CONCATENATE("R6C",'Mapa de Riesgos'!$O$46),"")</f>
        <v/>
      </c>
      <c r="AG31" s="26" t="str">
        <f>IF(AND('Mapa de Riesgos'!$Y$47="Media",'Mapa de Riesgos'!$AA$47="Mayor"),CONCATENATE("R6C",'Mapa de Riesgos'!$O$47),"")</f>
        <v/>
      </c>
      <c r="AH31" s="27" t="str">
        <f>IF(AND('Mapa de Riesgos'!$Y$42="Media",'Mapa de Riesgos'!$AA$42="Catastrófico"),CONCATENATE("R6C",'Mapa de Riesgos'!$O$42),"")</f>
        <v/>
      </c>
      <c r="AI31" s="28" t="str">
        <f>IF(AND('Mapa de Riesgos'!$Y$43="Media",'Mapa de Riesgos'!$AA$43="Catastrófico"),CONCATENATE("R6C",'Mapa de Riesgos'!$O$43),"")</f>
        <v/>
      </c>
      <c r="AJ31" s="28" t="str">
        <f>IF(AND('Mapa de Riesgos'!$Y$44="Media",'Mapa de Riesgos'!$AA$44="Catastrófico"),CONCATENATE("R6C",'Mapa de Riesgos'!$O$44),"")</f>
        <v/>
      </c>
      <c r="AK31" s="28" t="str">
        <f>IF(AND('Mapa de Riesgos'!$Y$45="Media",'Mapa de Riesgos'!$AA$45="Catastrófico"),CONCATENATE("R6C",'Mapa de Riesgos'!$O$45),"")</f>
        <v/>
      </c>
      <c r="AL31" s="28" t="str">
        <f>IF(AND('Mapa de Riesgos'!$Y$46="Media",'Mapa de Riesgos'!$AA$46="Catastrófico"),CONCATENATE("R6C",'Mapa de Riesgos'!$O$46),"")</f>
        <v/>
      </c>
      <c r="AM31" s="29" t="str">
        <f>IF(AND('Mapa de Riesgos'!$Y$47="Media",'Mapa de Riesgos'!$AA$47="Catastrófico"),CONCATENATE("R6C",'Mapa de Riesgos'!$O$47),"")</f>
        <v/>
      </c>
      <c r="AN31" s="55"/>
      <c r="AO31" s="429"/>
      <c r="AP31" s="430"/>
      <c r="AQ31" s="430"/>
      <c r="AR31" s="430"/>
      <c r="AS31" s="430"/>
      <c r="AT31" s="431"/>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c r="A32" s="55"/>
      <c r="B32" s="348"/>
      <c r="C32" s="348"/>
      <c r="D32" s="349"/>
      <c r="E32" s="389"/>
      <c r="F32" s="390"/>
      <c r="G32" s="390"/>
      <c r="H32" s="390"/>
      <c r="I32" s="391"/>
      <c r="J32" s="39" t="str">
        <f>IF(AND('Mapa de Riesgos'!$Y$48="Media",'Mapa de Riesgos'!$AA$48="Leve"),CONCATENATE("R7C",'Mapa de Riesgos'!$O$48),"")</f>
        <v/>
      </c>
      <c r="K32" s="40" t="str">
        <f>IF(AND('Mapa de Riesgos'!$Y$49="Media",'Mapa de Riesgos'!$AA$49="Leve"),CONCATENATE("R7C",'Mapa de Riesgos'!$O$49),"")</f>
        <v/>
      </c>
      <c r="L32" s="40" t="str">
        <f>IF(AND('Mapa de Riesgos'!$Y$50="Media",'Mapa de Riesgos'!$AA$50="Leve"),CONCATENATE("R7C",'Mapa de Riesgos'!$O$50),"")</f>
        <v/>
      </c>
      <c r="M32" s="40" t="str">
        <f>IF(AND('Mapa de Riesgos'!$Y$51="Media",'Mapa de Riesgos'!$AA$51="Leve"),CONCATENATE("R7C",'Mapa de Riesgos'!$O$51),"")</f>
        <v/>
      </c>
      <c r="N32" s="40" t="str">
        <f>IF(AND('Mapa de Riesgos'!$Y$52="Media",'Mapa de Riesgos'!$AA$52="Leve"),CONCATENATE("R7C",'Mapa de Riesgos'!$O$52),"")</f>
        <v/>
      </c>
      <c r="O32" s="41" t="str">
        <f>IF(AND('Mapa de Riesgos'!$Y$53="Media",'Mapa de Riesgos'!$AA$53="Leve"),CONCATENATE("R7C",'Mapa de Riesgos'!$O$53),"")</f>
        <v/>
      </c>
      <c r="P32" s="39" t="str">
        <f>IF(AND('Mapa de Riesgos'!$Y$48="Media",'Mapa de Riesgos'!$AA$48="Menor"),CONCATENATE("R7C",'Mapa de Riesgos'!$O$48),"")</f>
        <v/>
      </c>
      <c r="Q32" s="40" t="str">
        <f>IF(AND('Mapa de Riesgos'!$Y$49="Media",'Mapa de Riesgos'!$AA$49="Menor"),CONCATENATE("R7C",'Mapa de Riesgos'!$O$49),"")</f>
        <v/>
      </c>
      <c r="R32" s="40" t="str">
        <f>IF(AND('Mapa de Riesgos'!$Y$50="Media",'Mapa de Riesgos'!$AA$50="Menor"),CONCATENATE("R7C",'Mapa de Riesgos'!$O$50),"")</f>
        <v/>
      </c>
      <c r="S32" s="40" t="str">
        <f>IF(AND('Mapa de Riesgos'!$Y$51="Media",'Mapa de Riesgos'!$AA$51="Menor"),CONCATENATE("R7C",'Mapa de Riesgos'!$O$51),"")</f>
        <v/>
      </c>
      <c r="T32" s="40" t="str">
        <f>IF(AND('Mapa de Riesgos'!$Y$52="Media",'Mapa de Riesgos'!$AA$52="Menor"),CONCATENATE("R7C",'Mapa de Riesgos'!$O$52),"")</f>
        <v/>
      </c>
      <c r="U32" s="41" t="str">
        <f>IF(AND('Mapa de Riesgos'!$Y$53="Media",'Mapa de Riesgos'!$AA$53="Menor"),CONCATENATE("R7C",'Mapa de Riesgos'!$O$53),"")</f>
        <v/>
      </c>
      <c r="V32" s="39" t="str">
        <f>IF(AND('Mapa de Riesgos'!$Y$48="Media",'Mapa de Riesgos'!$AA$48="Moderado"),CONCATENATE("R7C",'Mapa de Riesgos'!$O$48),"")</f>
        <v/>
      </c>
      <c r="W32" s="40" t="str">
        <f>IF(AND('Mapa de Riesgos'!$Y$49="Media",'Mapa de Riesgos'!$AA$49="Moderado"),CONCATENATE("R7C",'Mapa de Riesgos'!$O$49),"")</f>
        <v/>
      </c>
      <c r="X32" s="40" t="str">
        <f>IF(AND('Mapa de Riesgos'!$Y$50="Media",'Mapa de Riesgos'!$AA$50="Moderado"),CONCATENATE("R7C",'Mapa de Riesgos'!$O$50),"")</f>
        <v/>
      </c>
      <c r="Y32" s="40" t="str">
        <f>IF(AND('Mapa de Riesgos'!$Y$51="Media",'Mapa de Riesgos'!$AA$51="Moderado"),CONCATENATE("R7C",'Mapa de Riesgos'!$O$51),"")</f>
        <v/>
      </c>
      <c r="Z32" s="40" t="str">
        <f>IF(AND('Mapa de Riesgos'!$Y$52="Media",'Mapa de Riesgos'!$AA$52="Moderado"),CONCATENATE("R7C",'Mapa de Riesgos'!$O$52),"")</f>
        <v/>
      </c>
      <c r="AA32" s="41" t="str">
        <f>IF(AND('Mapa de Riesgos'!$Y$53="Media",'Mapa de Riesgos'!$AA$53="Moderado"),CONCATENATE("R7C",'Mapa de Riesgos'!$O$53),"")</f>
        <v/>
      </c>
      <c r="AB32" s="24" t="str">
        <f>IF(AND('Mapa de Riesgos'!$Y$48="Media",'Mapa de Riesgos'!$AA$48="Mayor"),CONCATENATE("R7C",'Mapa de Riesgos'!$O$48),"")</f>
        <v/>
      </c>
      <c r="AC32" s="25" t="str">
        <f>IF(AND('Mapa de Riesgos'!$Y$49="Media",'Mapa de Riesgos'!$AA$49="Mayor"),CONCATENATE("R7C",'Mapa de Riesgos'!$O$49),"")</f>
        <v/>
      </c>
      <c r="AD32" s="25" t="str">
        <f>IF(AND('Mapa de Riesgos'!$Y$50="Media",'Mapa de Riesgos'!$AA$50="Mayor"),CONCATENATE("R7C",'Mapa de Riesgos'!$O$50),"")</f>
        <v/>
      </c>
      <c r="AE32" s="25" t="str">
        <f>IF(AND('Mapa de Riesgos'!$Y$51="Media",'Mapa de Riesgos'!$AA$51="Mayor"),CONCATENATE("R7C",'Mapa de Riesgos'!$O$51),"")</f>
        <v/>
      </c>
      <c r="AF32" s="25" t="str">
        <f>IF(AND('Mapa de Riesgos'!$Y$52="Media",'Mapa de Riesgos'!$AA$52="Mayor"),CONCATENATE("R7C",'Mapa de Riesgos'!$O$52),"")</f>
        <v/>
      </c>
      <c r="AG32" s="26" t="str">
        <f>IF(AND('Mapa de Riesgos'!$Y$53="Media",'Mapa de Riesgos'!$AA$53="Mayor"),CONCATENATE("R7C",'Mapa de Riesgos'!$O$53),"")</f>
        <v/>
      </c>
      <c r="AH32" s="27" t="str">
        <f>IF(AND('Mapa de Riesgos'!$Y$48="Media",'Mapa de Riesgos'!$AA$48="Catastrófico"),CONCATENATE("R7C",'Mapa de Riesgos'!$O$48),"")</f>
        <v/>
      </c>
      <c r="AI32" s="28" t="str">
        <f>IF(AND('Mapa de Riesgos'!$Y$49="Media",'Mapa de Riesgos'!$AA$49="Catastrófico"),CONCATENATE("R7C",'Mapa de Riesgos'!$O$49),"")</f>
        <v/>
      </c>
      <c r="AJ32" s="28" t="str">
        <f>IF(AND('Mapa de Riesgos'!$Y$50="Media",'Mapa de Riesgos'!$AA$50="Catastrófico"),CONCATENATE("R7C",'Mapa de Riesgos'!$O$50),"")</f>
        <v/>
      </c>
      <c r="AK32" s="28" t="str">
        <f>IF(AND('Mapa de Riesgos'!$Y$51="Media",'Mapa de Riesgos'!$AA$51="Catastrófico"),CONCATENATE("R7C",'Mapa de Riesgos'!$O$51),"")</f>
        <v/>
      </c>
      <c r="AL32" s="28" t="str">
        <f>IF(AND('Mapa de Riesgos'!$Y$52="Media",'Mapa de Riesgos'!$AA$52="Catastrófico"),CONCATENATE("R7C",'Mapa de Riesgos'!$O$52),"")</f>
        <v/>
      </c>
      <c r="AM32" s="29" t="str">
        <f>IF(AND('Mapa de Riesgos'!$Y$53="Media",'Mapa de Riesgos'!$AA$53="Catastrófico"),CONCATENATE("R7C",'Mapa de Riesgos'!$O$53),"")</f>
        <v/>
      </c>
      <c r="AN32" s="55"/>
      <c r="AO32" s="429"/>
      <c r="AP32" s="430"/>
      <c r="AQ32" s="430"/>
      <c r="AR32" s="430"/>
      <c r="AS32" s="430"/>
      <c r="AT32" s="431"/>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c r="A33" s="55"/>
      <c r="B33" s="348"/>
      <c r="C33" s="348"/>
      <c r="D33" s="349"/>
      <c r="E33" s="389"/>
      <c r="F33" s="390"/>
      <c r="G33" s="390"/>
      <c r="H33" s="390"/>
      <c r="I33" s="391"/>
      <c r="J33" s="39" t="str">
        <f>IF(AND('Mapa de Riesgos'!$Y$54="Media",'Mapa de Riesgos'!$AA$54="Leve"),CONCATENATE("R8C",'Mapa de Riesgos'!$O$54),"")</f>
        <v/>
      </c>
      <c r="K33" s="40" t="str">
        <f>IF(AND('Mapa de Riesgos'!$Y$55="Media",'Mapa de Riesgos'!$AA$55="Leve"),CONCATENATE("R8C",'Mapa de Riesgos'!$O$55),"")</f>
        <v/>
      </c>
      <c r="L33" s="40" t="str">
        <f>IF(AND('Mapa de Riesgos'!$Y$56="Media",'Mapa de Riesgos'!$AA$56="Leve"),CONCATENATE("R8C",'Mapa de Riesgos'!$O$56),"")</f>
        <v/>
      </c>
      <c r="M33" s="40" t="str">
        <f>IF(AND('Mapa de Riesgos'!$Y$57="Media",'Mapa de Riesgos'!$AA$57="Leve"),CONCATENATE("R8C",'Mapa de Riesgos'!$O$57),"")</f>
        <v/>
      </c>
      <c r="N33" s="40" t="str">
        <f>IF(AND('Mapa de Riesgos'!$Y$58="Media",'Mapa de Riesgos'!$AA$58="Leve"),CONCATENATE("R8C",'Mapa de Riesgos'!$O$58),"")</f>
        <v/>
      </c>
      <c r="O33" s="41" t="str">
        <f>IF(AND('Mapa de Riesgos'!$Y$59="Media",'Mapa de Riesgos'!$AA$59="Leve"),CONCATENATE("R8C",'Mapa de Riesgos'!$O$59),"")</f>
        <v/>
      </c>
      <c r="P33" s="39" t="str">
        <f>IF(AND('Mapa de Riesgos'!$Y$54="Media",'Mapa de Riesgos'!$AA$54="Menor"),CONCATENATE("R8C",'Mapa de Riesgos'!$O$54),"")</f>
        <v/>
      </c>
      <c r="Q33" s="40" t="str">
        <f>IF(AND('Mapa de Riesgos'!$Y$55="Media",'Mapa de Riesgos'!$AA$55="Menor"),CONCATENATE("R8C",'Mapa de Riesgos'!$O$55),"")</f>
        <v/>
      </c>
      <c r="R33" s="40" t="str">
        <f>IF(AND('Mapa de Riesgos'!$Y$56="Media",'Mapa de Riesgos'!$AA$56="Menor"),CONCATENATE("R8C",'Mapa de Riesgos'!$O$56),"")</f>
        <v/>
      </c>
      <c r="S33" s="40" t="str">
        <f>IF(AND('Mapa de Riesgos'!$Y$57="Media",'Mapa de Riesgos'!$AA$57="Menor"),CONCATENATE("R8C",'Mapa de Riesgos'!$O$57),"")</f>
        <v/>
      </c>
      <c r="T33" s="40" t="str">
        <f>IF(AND('Mapa de Riesgos'!$Y$58="Media",'Mapa de Riesgos'!$AA$58="Menor"),CONCATENATE("R8C",'Mapa de Riesgos'!$O$58),"")</f>
        <v/>
      </c>
      <c r="U33" s="41" t="str">
        <f>IF(AND('Mapa de Riesgos'!$Y$59="Media",'Mapa de Riesgos'!$AA$59="Menor"),CONCATENATE("R8C",'Mapa de Riesgos'!$O$59),"")</f>
        <v/>
      </c>
      <c r="V33" s="39" t="str">
        <f>IF(AND('Mapa de Riesgos'!$Y$54="Media",'Mapa de Riesgos'!$AA$54="Moderado"),CONCATENATE("R8C",'Mapa de Riesgos'!$O$54),"")</f>
        <v/>
      </c>
      <c r="W33" s="40" t="str">
        <f>IF(AND('Mapa de Riesgos'!$Y$55="Media",'Mapa de Riesgos'!$AA$55="Moderado"),CONCATENATE("R8C",'Mapa de Riesgos'!$O$55),"")</f>
        <v/>
      </c>
      <c r="X33" s="40" t="str">
        <f>IF(AND('Mapa de Riesgos'!$Y$56="Media",'Mapa de Riesgos'!$AA$56="Moderado"),CONCATENATE("R8C",'Mapa de Riesgos'!$O$56),"")</f>
        <v/>
      </c>
      <c r="Y33" s="40" t="str">
        <f>IF(AND('Mapa de Riesgos'!$Y$57="Media",'Mapa de Riesgos'!$AA$57="Moderado"),CONCATENATE("R8C",'Mapa de Riesgos'!$O$57),"")</f>
        <v/>
      </c>
      <c r="Z33" s="40" t="str">
        <f>IF(AND('Mapa de Riesgos'!$Y$58="Media",'Mapa de Riesgos'!$AA$58="Moderado"),CONCATENATE("R8C",'Mapa de Riesgos'!$O$58),"")</f>
        <v/>
      </c>
      <c r="AA33" s="41" t="str">
        <f>IF(AND('Mapa de Riesgos'!$Y$59="Media",'Mapa de Riesgos'!$AA$59="Moderado"),CONCATENATE("R8C",'Mapa de Riesgos'!$O$59),"")</f>
        <v/>
      </c>
      <c r="AB33" s="24" t="str">
        <f>IF(AND('Mapa de Riesgos'!$Y$54="Media",'Mapa de Riesgos'!$AA$54="Mayor"),CONCATENATE("R8C",'Mapa de Riesgos'!$O$54),"")</f>
        <v/>
      </c>
      <c r="AC33" s="25" t="str">
        <f>IF(AND('Mapa de Riesgos'!$Y$55="Media",'Mapa de Riesgos'!$AA$55="Mayor"),CONCATENATE("R8C",'Mapa de Riesgos'!$O$55),"")</f>
        <v/>
      </c>
      <c r="AD33" s="25" t="str">
        <f>IF(AND('Mapa de Riesgos'!$Y$56="Media",'Mapa de Riesgos'!$AA$56="Mayor"),CONCATENATE("R8C",'Mapa de Riesgos'!$O$56),"")</f>
        <v/>
      </c>
      <c r="AE33" s="25" t="str">
        <f>IF(AND('Mapa de Riesgos'!$Y$57="Media",'Mapa de Riesgos'!$AA$57="Mayor"),CONCATENATE("R8C",'Mapa de Riesgos'!$O$57),"")</f>
        <v/>
      </c>
      <c r="AF33" s="25" t="str">
        <f>IF(AND('Mapa de Riesgos'!$Y$58="Media",'Mapa de Riesgos'!$AA$58="Mayor"),CONCATENATE("R8C",'Mapa de Riesgos'!$O$58),"")</f>
        <v/>
      </c>
      <c r="AG33" s="26" t="str">
        <f>IF(AND('Mapa de Riesgos'!$Y$59="Media",'Mapa de Riesgos'!$AA$59="Mayor"),CONCATENATE("R8C",'Mapa de Riesgos'!$O$59),"")</f>
        <v/>
      </c>
      <c r="AH33" s="27" t="str">
        <f>IF(AND('Mapa de Riesgos'!$Y$54="Media",'Mapa de Riesgos'!$AA$54="Catastrófico"),CONCATENATE("R8C",'Mapa de Riesgos'!$O$54),"")</f>
        <v/>
      </c>
      <c r="AI33" s="28" t="str">
        <f>IF(AND('Mapa de Riesgos'!$Y$55="Media",'Mapa de Riesgos'!$AA$55="Catastrófico"),CONCATENATE("R8C",'Mapa de Riesgos'!$O$55),"")</f>
        <v/>
      </c>
      <c r="AJ33" s="28" t="str">
        <f>IF(AND('Mapa de Riesgos'!$Y$56="Media",'Mapa de Riesgos'!$AA$56="Catastrófico"),CONCATENATE("R8C",'Mapa de Riesgos'!$O$56),"")</f>
        <v/>
      </c>
      <c r="AK33" s="28" t="str">
        <f>IF(AND('Mapa de Riesgos'!$Y$57="Media",'Mapa de Riesgos'!$AA$57="Catastrófico"),CONCATENATE("R8C",'Mapa de Riesgos'!$O$57),"")</f>
        <v/>
      </c>
      <c r="AL33" s="28" t="str">
        <f>IF(AND('Mapa de Riesgos'!$Y$58="Media",'Mapa de Riesgos'!$AA$58="Catastrófico"),CONCATENATE("R8C",'Mapa de Riesgos'!$O$58),"")</f>
        <v/>
      </c>
      <c r="AM33" s="29" t="str">
        <f>IF(AND('Mapa de Riesgos'!$Y$59="Media",'Mapa de Riesgos'!$AA$59="Catastrófico"),CONCATENATE("R8C",'Mapa de Riesgos'!$O$59),"")</f>
        <v/>
      </c>
      <c r="AN33" s="55"/>
      <c r="AO33" s="429"/>
      <c r="AP33" s="430"/>
      <c r="AQ33" s="430"/>
      <c r="AR33" s="430"/>
      <c r="AS33" s="430"/>
      <c r="AT33" s="431"/>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c r="A34" s="55"/>
      <c r="B34" s="348"/>
      <c r="C34" s="348"/>
      <c r="D34" s="349"/>
      <c r="E34" s="389"/>
      <c r="F34" s="390"/>
      <c r="G34" s="390"/>
      <c r="H34" s="390"/>
      <c r="I34" s="391"/>
      <c r="J34" s="39" t="str">
        <f>IF(AND('Mapa de Riesgos'!$Y$60="Media",'Mapa de Riesgos'!$AA$60="Leve"),CONCATENATE("R9C",'Mapa de Riesgos'!$O$60),"")</f>
        <v/>
      </c>
      <c r="K34" s="40" t="str">
        <f>IF(AND('Mapa de Riesgos'!$Y$61="Media",'Mapa de Riesgos'!$AA$61="Leve"),CONCATENATE("R9C",'Mapa de Riesgos'!$O$61),"")</f>
        <v/>
      </c>
      <c r="L34" s="40" t="str">
        <f>IF(AND('Mapa de Riesgos'!$Y$62="Media",'Mapa de Riesgos'!$AA$62="Leve"),CONCATENATE("R9C",'Mapa de Riesgos'!$O$62),"")</f>
        <v/>
      </c>
      <c r="M34" s="40" t="str">
        <f>IF(AND('Mapa de Riesgos'!$Y$63="Media",'Mapa de Riesgos'!$AA$63="Leve"),CONCATENATE("R9C",'Mapa de Riesgos'!$O$63),"")</f>
        <v/>
      </c>
      <c r="N34" s="40" t="str">
        <f>IF(AND('Mapa de Riesgos'!$Y$64="Media",'Mapa de Riesgos'!$AA$64="Leve"),CONCATENATE("R9C",'Mapa de Riesgos'!$O$64),"")</f>
        <v/>
      </c>
      <c r="O34" s="41" t="str">
        <f>IF(AND('Mapa de Riesgos'!$Y$65="Media",'Mapa de Riesgos'!$AA$65="Leve"),CONCATENATE("R9C",'Mapa de Riesgos'!$O$65),"")</f>
        <v/>
      </c>
      <c r="P34" s="39" t="str">
        <f>IF(AND('Mapa de Riesgos'!$Y$60="Media",'Mapa de Riesgos'!$AA$60="Menor"),CONCATENATE("R9C",'Mapa de Riesgos'!$O$60),"")</f>
        <v/>
      </c>
      <c r="Q34" s="40" t="str">
        <f>IF(AND('Mapa de Riesgos'!$Y$61="Media",'Mapa de Riesgos'!$AA$61="Menor"),CONCATENATE("R9C",'Mapa de Riesgos'!$O$61),"")</f>
        <v/>
      </c>
      <c r="R34" s="40" t="str">
        <f>IF(AND('Mapa de Riesgos'!$Y$62="Media",'Mapa de Riesgos'!$AA$62="Menor"),CONCATENATE("R9C",'Mapa de Riesgos'!$O$62),"")</f>
        <v/>
      </c>
      <c r="S34" s="40" t="str">
        <f>IF(AND('Mapa de Riesgos'!$Y$63="Media",'Mapa de Riesgos'!$AA$63="Menor"),CONCATENATE("R9C",'Mapa de Riesgos'!$O$63),"")</f>
        <v/>
      </c>
      <c r="T34" s="40" t="str">
        <f>IF(AND('Mapa de Riesgos'!$Y$64="Media",'Mapa de Riesgos'!$AA$64="Menor"),CONCATENATE("R9C",'Mapa de Riesgos'!$O$64),"")</f>
        <v/>
      </c>
      <c r="U34" s="41" t="str">
        <f>IF(AND('Mapa de Riesgos'!$Y$65="Media",'Mapa de Riesgos'!$AA$65="Menor"),CONCATENATE("R9C",'Mapa de Riesgos'!$O$65),"")</f>
        <v/>
      </c>
      <c r="V34" s="39" t="str">
        <f>IF(AND('Mapa de Riesgos'!$Y$60="Media",'Mapa de Riesgos'!$AA$60="Moderado"),CONCATENATE("R9C",'Mapa de Riesgos'!$O$60),"")</f>
        <v/>
      </c>
      <c r="W34" s="40" t="str">
        <f>IF(AND('Mapa de Riesgos'!$Y$61="Media",'Mapa de Riesgos'!$AA$61="Moderado"),CONCATENATE("R9C",'Mapa de Riesgos'!$O$61),"")</f>
        <v/>
      </c>
      <c r="X34" s="40" t="str">
        <f>IF(AND('Mapa de Riesgos'!$Y$62="Media",'Mapa de Riesgos'!$AA$62="Moderado"),CONCATENATE("R9C",'Mapa de Riesgos'!$O$62),"")</f>
        <v/>
      </c>
      <c r="Y34" s="40" t="str">
        <f>IF(AND('Mapa de Riesgos'!$Y$63="Media",'Mapa de Riesgos'!$AA$63="Moderado"),CONCATENATE("R9C",'Mapa de Riesgos'!$O$63),"")</f>
        <v/>
      </c>
      <c r="Z34" s="40" t="str">
        <f>IF(AND('Mapa de Riesgos'!$Y$64="Media",'Mapa de Riesgos'!$AA$64="Moderado"),CONCATENATE("R9C",'Mapa de Riesgos'!$O$64),"")</f>
        <v/>
      </c>
      <c r="AA34" s="41" t="str">
        <f>IF(AND('Mapa de Riesgos'!$Y$65="Media",'Mapa de Riesgos'!$AA$65="Moderado"),CONCATENATE("R9C",'Mapa de Riesgos'!$O$65),"")</f>
        <v/>
      </c>
      <c r="AB34" s="24" t="str">
        <f>IF(AND('Mapa de Riesgos'!$Y$60="Media",'Mapa de Riesgos'!$AA$60="Mayor"),CONCATENATE("R9C",'Mapa de Riesgos'!$O$60),"")</f>
        <v/>
      </c>
      <c r="AC34" s="25" t="str">
        <f>IF(AND('Mapa de Riesgos'!$Y$61="Media",'Mapa de Riesgos'!$AA$61="Mayor"),CONCATENATE("R9C",'Mapa de Riesgos'!$O$61),"")</f>
        <v/>
      </c>
      <c r="AD34" s="25" t="str">
        <f>IF(AND('Mapa de Riesgos'!$Y$62="Media",'Mapa de Riesgos'!$AA$62="Mayor"),CONCATENATE("R9C",'Mapa de Riesgos'!$O$62),"")</f>
        <v/>
      </c>
      <c r="AE34" s="25" t="str">
        <f>IF(AND('Mapa de Riesgos'!$Y$63="Media",'Mapa de Riesgos'!$AA$63="Mayor"),CONCATENATE("R9C",'Mapa de Riesgos'!$O$63),"")</f>
        <v/>
      </c>
      <c r="AF34" s="25" t="str">
        <f>IF(AND('Mapa de Riesgos'!$Y$64="Media",'Mapa de Riesgos'!$AA$64="Mayor"),CONCATENATE("R9C",'Mapa de Riesgos'!$O$64),"")</f>
        <v/>
      </c>
      <c r="AG34" s="26" t="str">
        <f>IF(AND('Mapa de Riesgos'!$Y$65="Media",'Mapa de Riesgos'!$AA$65="Mayor"),CONCATENATE("R9C",'Mapa de Riesgos'!$O$65),"")</f>
        <v/>
      </c>
      <c r="AH34" s="27" t="str">
        <f>IF(AND('Mapa de Riesgos'!$Y$60="Media",'Mapa de Riesgos'!$AA$60="Catastrófico"),CONCATENATE("R9C",'Mapa de Riesgos'!$O$60),"")</f>
        <v/>
      </c>
      <c r="AI34" s="28" t="str">
        <f>IF(AND('Mapa de Riesgos'!$Y$61="Media",'Mapa de Riesgos'!$AA$61="Catastrófico"),CONCATENATE("R9C",'Mapa de Riesgos'!$O$61),"")</f>
        <v/>
      </c>
      <c r="AJ34" s="28" t="str">
        <f>IF(AND('Mapa de Riesgos'!$Y$62="Media",'Mapa de Riesgos'!$AA$62="Catastrófico"),CONCATENATE("R9C",'Mapa de Riesgos'!$O$62),"")</f>
        <v/>
      </c>
      <c r="AK34" s="28" t="str">
        <f>IF(AND('Mapa de Riesgos'!$Y$63="Media",'Mapa de Riesgos'!$AA$63="Catastrófico"),CONCATENATE("R9C",'Mapa de Riesgos'!$O$63),"")</f>
        <v/>
      </c>
      <c r="AL34" s="28" t="str">
        <f>IF(AND('Mapa de Riesgos'!$Y$64="Media",'Mapa de Riesgos'!$AA$64="Catastrófico"),CONCATENATE("R9C",'Mapa de Riesgos'!$O$64),"")</f>
        <v/>
      </c>
      <c r="AM34" s="29" t="str">
        <f>IF(AND('Mapa de Riesgos'!$Y$65="Media",'Mapa de Riesgos'!$AA$65="Catastrófico"),CONCATENATE("R9C",'Mapa de Riesgos'!$O$65),"")</f>
        <v/>
      </c>
      <c r="AN34" s="55"/>
      <c r="AO34" s="429"/>
      <c r="AP34" s="430"/>
      <c r="AQ34" s="430"/>
      <c r="AR34" s="430"/>
      <c r="AS34" s="430"/>
      <c r="AT34" s="431"/>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c r="A35" s="55"/>
      <c r="B35" s="348"/>
      <c r="C35" s="348"/>
      <c r="D35" s="349"/>
      <c r="E35" s="392"/>
      <c r="F35" s="393"/>
      <c r="G35" s="393"/>
      <c r="H35" s="393"/>
      <c r="I35" s="394"/>
      <c r="J35" s="39" t="str">
        <f>IF(AND('Mapa de Riesgos'!$Y$66="Media",'Mapa de Riesgos'!$AA$66="Leve"),CONCATENATE("R10C",'Mapa de Riesgos'!$O$66),"")</f>
        <v/>
      </c>
      <c r="K35" s="40" t="str">
        <f>IF(AND('Mapa de Riesgos'!$Y$67="Media",'Mapa de Riesgos'!$AA$67="Leve"),CONCATENATE("R10C",'Mapa de Riesgos'!$O$67),"")</f>
        <v/>
      </c>
      <c r="L35" s="40" t="str">
        <f>IF(AND('Mapa de Riesgos'!$Y$68="Media",'Mapa de Riesgos'!$AA$68="Leve"),CONCATENATE("R10C",'Mapa de Riesgos'!$O$68),"")</f>
        <v/>
      </c>
      <c r="M35" s="40" t="str">
        <f>IF(AND('Mapa de Riesgos'!$Y$69="Media",'Mapa de Riesgos'!$AA$69="Leve"),CONCATENATE("R10C",'Mapa de Riesgos'!$O$69),"")</f>
        <v/>
      </c>
      <c r="N35" s="40" t="str">
        <f>IF(AND('Mapa de Riesgos'!$Y$70="Media",'Mapa de Riesgos'!$AA$70="Leve"),CONCATENATE("R10C",'Mapa de Riesgos'!$O$70),"")</f>
        <v/>
      </c>
      <c r="O35" s="41" t="str">
        <f>IF(AND('Mapa de Riesgos'!$Y$71="Media",'Mapa de Riesgos'!$AA$71="Leve"),CONCATENATE("R10C",'Mapa de Riesgos'!$O$71),"")</f>
        <v/>
      </c>
      <c r="P35" s="39" t="str">
        <f>IF(AND('Mapa de Riesgos'!$Y$66="Media",'Mapa de Riesgos'!$AA$66="Menor"),CONCATENATE("R10C",'Mapa de Riesgos'!$O$66),"")</f>
        <v/>
      </c>
      <c r="Q35" s="40" t="str">
        <f>IF(AND('Mapa de Riesgos'!$Y$67="Media",'Mapa de Riesgos'!$AA$67="Menor"),CONCATENATE("R10C",'Mapa de Riesgos'!$O$67),"")</f>
        <v/>
      </c>
      <c r="R35" s="40" t="str">
        <f>IF(AND('Mapa de Riesgos'!$Y$68="Media",'Mapa de Riesgos'!$AA$68="Menor"),CONCATENATE("R10C",'Mapa de Riesgos'!$O$68),"")</f>
        <v/>
      </c>
      <c r="S35" s="40" t="str">
        <f>IF(AND('Mapa de Riesgos'!$Y$69="Media",'Mapa de Riesgos'!$AA$69="Menor"),CONCATENATE("R10C",'Mapa de Riesgos'!$O$69),"")</f>
        <v/>
      </c>
      <c r="T35" s="40" t="str">
        <f>IF(AND('Mapa de Riesgos'!$Y$70="Media",'Mapa de Riesgos'!$AA$70="Menor"),CONCATENATE("R10C",'Mapa de Riesgos'!$O$70),"")</f>
        <v/>
      </c>
      <c r="U35" s="41" t="str">
        <f>IF(AND('Mapa de Riesgos'!$Y$71="Media",'Mapa de Riesgos'!$AA$71="Menor"),CONCATENATE("R10C",'Mapa de Riesgos'!$O$71),"")</f>
        <v/>
      </c>
      <c r="V35" s="39" t="str">
        <f>IF(AND('Mapa de Riesgos'!$Y$66="Media",'Mapa de Riesgos'!$AA$66="Moderado"),CONCATENATE("R10C",'Mapa de Riesgos'!$O$66),"")</f>
        <v/>
      </c>
      <c r="W35" s="40" t="str">
        <f>IF(AND('Mapa de Riesgos'!$Y$67="Media",'Mapa de Riesgos'!$AA$67="Moderado"),CONCATENATE("R10C",'Mapa de Riesgos'!$O$67),"")</f>
        <v/>
      </c>
      <c r="X35" s="40" t="str">
        <f>IF(AND('Mapa de Riesgos'!$Y$68="Media",'Mapa de Riesgos'!$AA$68="Moderado"),CONCATENATE("R10C",'Mapa de Riesgos'!$O$68),"")</f>
        <v/>
      </c>
      <c r="Y35" s="40" t="str">
        <f>IF(AND('Mapa de Riesgos'!$Y$69="Media",'Mapa de Riesgos'!$AA$69="Moderado"),CONCATENATE("R10C",'Mapa de Riesgos'!$O$69),"")</f>
        <v/>
      </c>
      <c r="Z35" s="40" t="str">
        <f>IF(AND('Mapa de Riesgos'!$Y$70="Media",'Mapa de Riesgos'!$AA$70="Moderado"),CONCATENATE("R10C",'Mapa de Riesgos'!$O$70),"")</f>
        <v/>
      </c>
      <c r="AA35" s="41" t="str">
        <f>IF(AND('Mapa de Riesgos'!$Y$71="Media",'Mapa de Riesgos'!$AA$71="Moderado"),CONCATENATE("R10C",'Mapa de Riesgos'!$O$71),"")</f>
        <v/>
      </c>
      <c r="AB35" s="30" t="str">
        <f>IF(AND('Mapa de Riesgos'!$Y$66="Media",'Mapa de Riesgos'!$AA$66="Mayor"),CONCATENATE("R10C",'Mapa de Riesgos'!$O$66),"")</f>
        <v/>
      </c>
      <c r="AC35" s="31" t="str">
        <f>IF(AND('Mapa de Riesgos'!$Y$67="Media",'Mapa de Riesgos'!$AA$67="Mayor"),CONCATENATE("R10C",'Mapa de Riesgos'!$O$67),"")</f>
        <v/>
      </c>
      <c r="AD35" s="31" t="str">
        <f>IF(AND('Mapa de Riesgos'!$Y$68="Media",'Mapa de Riesgos'!$AA$68="Mayor"),CONCATENATE("R10C",'Mapa de Riesgos'!$O$68),"")</f>
        <v/>
      </c>
      <c r="AE35" s="31" t="str">
        <f>IF(AND('Mapa de Riesgos'!$Y$69="Media",'Mapa de Riesgos'!$AA$69="Mayor"),CONCATENATE("R10C",'Mapa de Riesgos'!$O$69),"")</f>
        <v/>
      </c>
      <c r="AF35" s="31" t="str">
        <f>IF(AND('Mapa de Riesgos'!$Y$70="Media",'Mapa de Riesgos'!$AA$70="Mayor"),CONCATENATE("R10C",'Mapa de Riesgos'!$O$70),"")</f>
        <v/>
      </c>
      <c r="AG35" s="32" t="str">
        <f>IF(AND('Mapa de Riesgos'!$Y$71="Media",'Mapa de Riesgos'!$AA$71="Mayor"),CONCATENATE("R10C",'Mapa de Riesgos'!$O$71),"")</f>
        <v/>
      </c>
      <c r="AH35" s="33" t="str">
        <f>IF(AND('Mapa de Riesgos'!$Y$66="Media",'Mapa de Riesgos'!$AA$66="Catastrófico"),CONCATENATE("R10C",'Mapa de Riesgos'!$O$66),"")</f>
        <v/>
      </c>
      <c r="AI35" s="34" t="str">
        <f>IF(AND('Mapa de Riesgos'!$Y$67="Media",'Mapa de Riesgos'!$AA$67="Catastrófico"),CONCATENATE("R10C",'Mapa de Riesgos'!$O$67),"")</f>
        <v/>
      </c>
      <c r="AJ35" s="34" t="str">
        <f>IF(AND('Mapa de Riesgos'!$Y$68="Media",'Mapa de Riesgos'!$AA$68="Catastrófico"),CONCATENATE("R10C",'Mapa de Riesgos'!$O$68),"")</f>
        <v/>
      </c>
      <c r="AK35" s="34" t="str">
        <f>IF(AND('Mapa de Riesgos'!$Y$69="Media",'Mapa de Riesgos'!$AA$69="Catastrófico"),CONCATENATE("R10C",'Mapa de Riesgos'!$O$69),"")</f>
        <v/>
      </c>
      <c r="AL35" s="34" t="str">
        <f>IF(AND('Mapa de Riesgos'!$Y$70="Media",'Mapa de Riesgos'!$AA$70="Catastrófico"),CONCATENATE("R10C",'Mapa de Riesgos'!$O$70),"")</f>
        <v/>
      </c>
      <c r="AM35" s="35" t="str">
        <f>IF(AND('Mapa de Riesgos'!$Y$71="Media",'Mapa de Riesgos'!$AA$71="Catastrófico"),CONCATENATE("R10C",'Mapa de Riesgos'!$O$71),"")</f>
        <v/>
      </c>
      <c r="AN35" s="55"/>
      <c r="AO35" s="432"/>
      <c r="AP35" s="433"/>
      <c r="AQ35" s="433"/>
      <c r="AR35" s="433"/>
      <c r="AS35" s="433"/>
      <c r="AT35" s="434"/>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c r="A36" s="55"/>
      <c r="B36" s="348"/>
      <c r="C36" s="348"/>
      <c r="D36" s="349"/>
      <c r="E36" s="386" t="s">
        <v>163</v>
      </c>
      <c r="F36" s="387"/>
      <c r="G36" s="387"/>
      <c r="H36" s="387"/>
      <c r="I36" s="387"/>
      <c r="J36" s="45" t="str">
        <f>IF(AND('Mapa de Riesgos'!$Y$12="Baja",'Mapa de Riesgos'!$AA$12="Leve"),CONCATENATE("R1C",'Mapa de Riesgos'!$O$12),"")</f>
        <v/>
      </c>
      <c r="K36" s="46" t="str">
        <f>IF(AND('Mapa de Riesgos'!$Y$13="Baja",'Mapa de Riesgos'!$AA$13="Leve"),CONCATENATE("R1C",'Mapa de Riesgos'!$O$13),"")</f>
        <v/>
      </c>
      <c r="L36" s="46" t="str">
        <f>IF(AND('Mapa de Riesgos'!$Y$14="Baja",'Mapa de Riesgos'!$AA$14="Leve"),CONCATENATE("R1C",'Mapa de Riesgos'!$O$14),"")</f>
        <v/>
      </c>
      <c r="M36" s="46" t="str">
        <f>IF(AND('Mapa de Riesgos'!$Y$15="Baja",'Mapa de Riesgos'!$AA$15="Leve"),CONCATENATE("R1C",'Mapa de Riesgos'!$O$15),"")</f>
        <v/>
      </c>
      <c r="N36" s="46" t="str">
        <f>IF(AND('Mapa de Riesgos'!$Y$16="Baja",'Mapa de Riesgos'!$AA$16="Leve"),CONCATENATE("R1C",'Mapa de Riesgos'!$O$16),"")</f>
        <v/>
      </c>
      <c r="O36" s="47" t="str">
        <f>IF(AND('Mapa de Riesgos'!$Y$17="Baja",'Mapa de Riesgos'!$AA$17="Leve"),CONCATENATE("R1C",'Mapa de Riesgos'!$O$17),"")</f>
        <v/>
      </c>
      <c r="P36" s="36" t="str">
        <f>IF(AND('Mapa de Riesgos'!$Y$12="Baja",'Mapa de Riesgos'!$AA$12="Menor"),CONCATENATE("R1C",'Mapa de Riesgos'!$O$12),"")</f>
        <v/>
      </c>
      <c r="Q36" s="37" t="str">
        <f>IF(AND('Mapa de Riesgos'!$Y$13="Baja",'Mapa de Riesgos'!$AA$13="Menor"),CONCATENATE("R1C",'Mapa de Riesgos'!$O$13),"")</f>
        <v/>
      </c>
      <c r="R36" s="37" t="str">
        <f>IF(AND('Mapa de Riesgos'!$Y$14="Baja",'Mapa de Riesgos'!$AA$14="Menor"),CONCATENATE("R1C",'Mapa de Riesgos'!$O$14),"")</f>
        <v/>
      </c>
      <c r="S36" s="37" t="str">
        <f>IF(AND('Mapa de Riesgos'!$Y$15="Baja",'Mapa de Riesgos'!$AA$15="Menor"),CONCATENATE("R1C",'Mapa de Riesgos'!$O$15),"")</f>
        <v/>
      </c>
      <c r="T36" s="37" t="str">
        <f>IF(AND('Mapa de Riesgos'!$Y$16="Baja",'Mapa de Riesgos'!$AA$16="Menor"),CONCATENATE("R1C",'Mapa de Riesgos'!$O$16),"")</f>
        <v/>
      </c>
      <c r="U36" s="38" t="str">
        <f>IF(AND('Mapa de Riesgos'!$Y$17="Baja",'Mapa de Riesgos'!$AA$17="Menor"),CONCATENATE("R1C",'Mapa de Riesgos'!$O$17),"")</f>
        <v/>
      </c>
      <c r="V36" s="36" t="str">
        <f>IF(AND('Mapa de Riesgos'!$Y$12="Baja",'Mapa de Riesgos'!$AA$12="Moderado"),CONCATENATE("R1C",'Mapa de Riesgos'!$O$12),"")</f>
        <v/>
      </c>
      <c r="W36" s="37" t="str">
        <f>IF(AND('Mapa de Riesgos'!$Y$13="Baja",'Mapa de Riesgos'!$AA$13="Moderado"),CONCATENATE("R1C",'Mapa de Riesgos'!$O$13),"")</f>
        <v/>
      </c>
      <c r="X36" s="37" t="str">
        <f>IF(AND('Mapa de Riesgos'!$Y$14="Baja",'Mapa de Riesgos'!$AA$14="Moderado"),CONCATENATE("R1C",'Mapa de Riesgos'!$O$14),"")</f>
        <v/>
      </c>
      <c r="Y36" s="37" t="str">
        <f>IF(AND('Mapa de Riesgos'!$Y$15="Baja",'Mapa de Riesgos'!$AA$15="Moderado"),CONCATENATE("R1C",'Mapa de Riesgos'!$O$15),"")</f>
        <v/>
      </c>
      <c r="Z36" s="37" t="str">
        <f>IF(AND('Mapa de Riesgos'!$Y$16="Baja",'Mapa de Riesgos'!$AA$16="Moderado"),CONCATENATE("R1C",'Mapa de Riesgos'!$O$16),"")</f>
        <v/>
      </c>
      <c r="AA36" s="38" t="str">
        <f>IF(AND('Mapa de Riesgos'!$Y$17="Baja",'Mapa de Riesgos'!$AA$17="Moderado"),CONCATENATE("R1C",'Mapa de Riesgos'!$O$17),"")</f>
        <v/>
      </c>
      <c r="AB36" s="18" t="str">
        <f>IF(AND('Mapa de Riesgos'!$Y$12="Baja",'Mapa de Riesgos'!$AA$12="Mayor"),CONCATENATE("R1C",'Mapa de Riesgos'!$O$12),"")</f>
        <v>R1C1</v>
      </c>
      <c r="AC36" s="19" t="str">
        <f>IF(AND('Mapa de Riesgos'!$Y$13="Baja",'Mapa de Riesgos'!$AA$13="Mayor"),CONCATENATE("R1C",'Mapa de Riesgos'!$O$13),"")</f>
        <v/>
      </c>
      <c r="AD36" s="19" t="str">
        <f>IF(AND('Mapa de Riesgos'!$Y$14="Baja",'Mapa de Riesgos'!$AA$14="Mayor"),CONCATENATE("R1C",'Mapa de Riesgos'!$O$14),"")</f>
        <v/>
      </c>
      <c r="AE36" s="19" t="str">
        <f>IF(AND('Mapa de Riesgos'!$Y$15="Baja",'Mapa de Riesgos'!$AA$15="Mayor"),CONCATENATE("R1C",'Mapa de Riesgos'!$O$15),"")</f>
        <v/>
      </c>
      <c r="AF36" s="19" t="str">
        <f>IF(AND('Mapa de Riesgos'!$Y$16="Baja",'Mapa de Riesgos'!$AA$16="Mayor"),CONCATENATE("R1C",'Mapa de Riesgos'!$O$16),"")</f>
        <v/>
      </c>
      <c r="AG36" s="20" t="str">
        <f>IF(AND('Mapa de Riesgos'!$Y$17="Baja",'Mapa de Riesgos'!$AA$17="Mayor"),CONCATENATE("R1C",'Mapa de Riesgos'!$O$17),"")</f>
        <v/>
      </c>
      <c r="AH36" s="21" t="str">
        <f>IF(AND('Mapa de Riesgos'!$Y$12="Baja",'Mapa de Riesgos'!$AA$12="Catastrófico"),CONCATENATE("R1C",'Mapa de Riesgos'!$O$12),"")</f>
        <v/>
      </c>
      <c r="AI36" s="22" t="str">
        <f>IF(AND('Mapa de Riesgos'!$Y$13="Baja",'Mapa de Riesgos'!$AA$13="Catastrófico"),CONCATENATE("R1C",'Mapa de Riesgos'!$O$13),"")</f>
        <v/>
      </c>
      <c r="AJ36" s="22" t="str">
        <f>IF(AND('Mapa de Riesgos'!$Y$14="Baja",'Mapa de Riesgos'!$AA$14="Catastrófico"),CONCATENATE("R1C",'Mapa de Riesgos'!$O$14),"")</f>
        <v/>
      </c>
      <c r="AK36" s="22" t="str">
        <f>IF(AND('Mapa de Riesgos'!$Y$15="Baja",'Mapa de Riesgos'!$AA$15="Catastrófico"),CONCATENATE("R1C",'Mapa de Riesgos'!$O$15),"")</f>
        <v/>
      </c>
      <c r="AL36" s="22" t="str">
        <f>IF(AND('Mapa de Riesgos'!$Y$16="Baja",'Mapa de Riesgos'!$AA$16="Catastrófico"),CONCATENATE("R1C",'Mapa de Riesgos'!$O$16),"")</f>
        <v/>
      </c>
      <c r="AM36" s="23" t="str">
        <f>IF(AND('Mapa de Riesgos'!$Y$17="Baja",'Mapa de Riesgos'!$AA$17="Catastrófico"),CONCATENATE("R1C",'Mapa de Riesgos'!$O$17),"")</f>
        <v/>
      </c>
      <c r="AN36" s="55"/>
      <c r="AO36" s="417" t="s">
        <v>164</v>
      </c>
      <c r="AP36" s="418"/>
      <c r="AQ36" s="418"/>
      <c r="AR36" s="418"/>
      <c r="AS36" s="418"/>
      <c r="AT36" s="419"/>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c r="A37" s="55"/>
      <c r="B37" s="348"/>
      <c r="C37" s="348"/>
      <c r="D37" s="349"/>
      <c r="E37" s="405"/>
      <c r="F37" s="390"/>
      <c r="G37" s="390"/>
      <c r="H37" s="390"/>
      <c r="I37" s="390"/>
      <c r="J37" s="48" t="str">
        <f>IF(AND('Mapa de Riesgos'!$Y$18="Baja",'Mapa de Riesgos'!$AA$18="Leve"),CONCATENATE("R2C",'Mapa de Riesgos'!$O$18),"")</f>
        <v/>
      </c>
      <c r="K37" s="49" t="str">
        <f>IF(AND('Mapa de Riesgos'!$Y$19="Baja",'Mapa de Riesgos'!$AA$19="Leve"),CONCATENATE("R2C",'Mapa de Riesgos'!$O$19),"")</f>
        <v/>
      </c>
      <c r="L37" s="49" t="str">
        <f>IF(AND('Mapa de Riesgos'!$Y$20="Baja",'Mapa de Riesgos'!$AA$20="Leve"),CONCATENATE("R2C",'Mapa de Riesgos'!$O$20),"")</f>
        <v/>
      </c>
      <c r="M37" s="49" t="str">
        <f>IF(AND('Mapa de Riesgos'!$Y$21="Baja",'Mapa de Riesgos'!$AA$21="Leve"),CONCATENATE("R2C",'Mapa de Riesgos'!$O$21),"")</f>
        <v/>
      </c>
      <c r="N37" s="49" t="str">
        <f>IF(AND('Mapa de Riesgos'!$Y$22="Baja",'Mapa de Riesgos'!$AA$22="Leve"),CONCATENATE("R2C",'Mapa de Riesgos'!$O$22),"")</f>
        <v/>
      </c>
      <c r="O37" s="50" t="str">
        <f>IF(AND('Mapa de Riesgos'!$Y$23="Baja",'Mapa de Riesgos'!$AA$23="Leve"),CONCATENATE("R2C",'Mapa de Riesgos'!$O$23),"")</f>
        <v/>
      </c>
      <c r="P37" s="39" t="str">
        <f>IF(AND('Mapa de Riesgos'!$Y$18="Baja",'Mapa de Riesgos'!$AA$18="Menor"),CONCATENATE("R2C",'Mapa de Riesgos'!$O$18),"")</f>
        <v/>
      </c>
      <c r="Q37" s="40" t="str">
        <f>IF(AND('Mapa de Riesgos'!$Y$19="Baja",'Mapa de Riesgos'!$AA$19="Menor"),CONCATENATE("R2C",'Mapa de Riesgos'!$O$19),"")</f>
        <v/>
      </c>
      <c r="R37" s="40" t="str">
        <f>IF(AND('Mapa de Riesgos'!$Y$20="Baja",'Mapa de Riesgos'!$AA$20="Menor"),CONCATENATE("R2C",'Mapa de Riesgos'!$O$20),"")</f>
        <v/>
      </c>
      <c r="S37" s="40" t="str">
        <f>IF(AND('Mapa de Riesgos'!$Y$21="Baja",'Mapa de Riesgos'!$AA$21="Menor"),CONCATENATE("R2C",'Mapa de Riesgos'!$O$21),"")</f>
        <v/>
      </c>
      <c r="T37" s="40" t="str">
        <f>IF(AND('Mapa de Riesgos'!$Y$22="Baja",'Mapa de Riesgos'!$AA$22="Menor"),CONCATENATE("R2C",'Mapa de Riesgos'!$O$22),"")</f>
        <v/>
      </c>
      <c r="U37" s="41" t="str">
        <f>IF(AND('Mapa de Riesgos'!$Y$23="Baja",'Mapa de Riesgos'!$AA$23="Menor"),CONCATENATE("R2C",'Mapa de Riesgos'!$O$23),"")</f>
        <v/>
      </c>
      <c r="V37" s="39" t="str">
        <f>IF(AND('Mapa de Riesgos'!$Y$18="Baja",'Mapa de Riesgos'!$AA$18="Moderado"),CONCATENATE("R2C",'Mapa de Riesgos'!$O$18),"")</f>
        <v>R2C1</v>
      </c>
      <c r="W37" s="40" t="str">
        <f>IF(AND('Mapa de Riesgos'!$Y$19="Baja",'Mapa de Riesgos'!$AA$19="Moderado"),CONCATENATE("R2C",'Mapa de Riesgos'!$O$19),"")</f>
        <v/>
      </c>
      <c r="X37" s="40" t="str">
        <f>IF(AND('Mapa de Riesgos'!$Y$20="Baja",'Mapa de Riesgos'!$AA$20="Moderado"),CONCATENATE("R2C",'Mapa de Riesgos'!$O$20),"")</f>
        <v/>
      </c>
      <c r="Y37" s="40" t="str">
        <f>IF(AND('Mapa de Riesgos'!$Y$21="Baja",'Mapa de Riesgos'!$AA$21="Moderado"),CONCATENATE("R2C",'Mapa de Riesgos'!$O$21),"")</f>
        <v/>
      </c>
      <c r="Z37" s="40" t="str">
        <f>IF(AND('Mapa de Riesgos'!$Y$22="Baja",'Mapa de Riesgos'!$AA$22="Moderado"),CONCATENATE("R2C",'Mapa de Riesgos'!$O$22),"")</f>
        <v/>
      </c>
      <c r="AA37" s="41" t="str">
        <f>IF(AND('Mapa de Riesgos'!$Y$23="Baja",'Mapa de Riesgos'!$AA$23="Moderado"),CONCATENATE("R2C",'Mapa de Riesgos'!$O$23),"")</f>
        <v/>
      </c>
      <c r="AB37" s="24" t="str">
        <f>IF(AND('Mapa de Riesgos'!$Y$18="Baja",'Mapa de Riesgos'!$AA$18="Mayor"),CONCATENATE("R2C",'Mapa de Riesgos'!$O$18),"")</f>
        <v/>
      </c>
      <c r="AC37" s="25" t="str">
        <f>IF(AND('Mapa de Riesgos'!$Y$19="Baja",'Mapa de Riesgos'!$AA$19="Mayor"),CONCATENATE("R2C",'Mapa de Riesgos'!$O$19),"")</f>
        <v/>
      </c>
      <c r="AD37" s="25" t="str">
        <f>IF(AND('Mapa de Riesgos'!$Y$20="Baja",'Mapa de Riesgos'!$AA$20="Mayor"),CONCATENATE("R2C",'Mapa de Riesgos'!$O$20),"")</f>
        <v/>
      </c>
      <c r="AE37" s="25" t="str">
        <f>IF(AND('Mapa de Riesgos'!$Y$21="Baja",'Mapa de Riesgos'!$AA$21="Mayor"),CONCATENATE("R2C",'Mapa de Riesgos'!$O$21),"")</f>
        <v/>
      </c>
      <c r="AF37" s="25" t="str">
        <f>IF(AND('Mapa de Riesgos'!$Y$22="Baja",'Mapa de Riesgos'!$AA$22="Mayor"),CONCATENATE("R2C",'Mapa de Riesgos'!$O$22),"")</f>
        <v/>
      </c>
      <c r="AG37" s="26" t="str">
        <f>IF(AND('Mapa de Riesgos'!$Y$23="Baja",'Mapa de Riesgos'!$AA$23="Mayor"),CONCATENATE("R2C",'Mapa de Riesgos'!$O$23),"")</f>
        <v/>
      </c>
      <c r="AH37" s="27" t="str">
        <f>IF(AND('Mapa de Riesgos'!$Y$18="Baja",'Mapa de Riesgos'!$AA$18="Catastrófico"),CONCATENATE("R2C",'Mapa de Riesgos'!$O$18),"")</f>
        <v/>
      </c>
      <c r="AI37" s="28" t="str">
        <f>IF(AND('Mapa de Riesgos'!$Y$19="Baja",'Mapa de Riesgos'!$AA$19="Catastrófico"),CONCATENATE("R2C",'Mapa de Riesgos'!$O$19),"")</f>
        <v/>
      </c>
      <c r="AJ37" s="28" t="str">
        <f>IF(AND('Mapa de Riesgos'!$Y$20="Baja",'Mapa de Riesgos'!$AA$20="Catastrófico"),CONCATENATE("R2C",'Mapa de Riesgos'!$O$20),"")</f>
        <v/>
      </c>
      <c r="AK37" s="28" t="str">
        <f>IF(AND('Mapa de Riesgos'!$Y$21="Baja",'Mapa de Riesgos'!$AA$21="Catastrófico"),CONCATENATE("R2C",'Mapa de Riesgos'!$O$21),"")</f>
        <v/>
      </c>
      <c r="AL37" s="28" t="str">
        <f>IF(AND('Mapa de Riesgos'!$Y$22="Baja",'Mapa de Riesgos'!$AA$22="Catastrófico"),CONCATENATE("R2C",'Mapa de Riesgos'!$O$22),"")</f>
        <v/>
      </c>
      <c r="AM37" s="29" t="str">
        <f>IF(AND('Mapa de Riesgos'!$Y$23="Baja",'Mapa de Riesgos'!$AA$23="Catastrófico"),CONCATENATE("R2C",'Mapa de Riesgos'!$O$23),"")</f>
        <v/>
      </c>
      <c r="AN37" s="55"/>
      <c r="AO37" s="420"/>
      <c r="AP37" s="421"/>
      <c r="AQ37" s="421"/>
      <c r="AR37" s="421"/>
      <c r="AS37" s="421"/>
      <c r="AT37" s="422"/>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c r="A38" s="55"/>
      <c r="B38" s="348"/>
      <c r="C38" s="348"/>
      <c r="D38" s="349"/>
      <c r="E38" s="389"/>
      <c r="F38" s="390"/>
      <c r="G38" s="390"/>
      <c r="H38" s="390"/>
      <c r="I38" s="390"/>
      <c r="J38" s="48" t="str">
        <f>IF(AND('Mapa de Riesgos'!$Y$24="Baja",'Mapa de Riesgos'!$AA$24="Leve"),CONCATENATE("R3C",'Mapa de Riesgos'!$O$24),"")</f>
        <v/>
      </c>
      <c r="K38" s="49" t="str">
        <f>IF(AND('Mapa de Riesgos'!$Y$25="Baja",'Mapa de Riesgos'!$AA$25="Leve"),CONCATENATE("R3C",'Mapa de Riesgos'!$O$25),"")</f>
        <v/>
      </c>
      <c r="L38" s="49" t="str">
        <f>IF(AND('Mapa de Riesgos'!$Y$26="Baja",'Mapa de Riesgos'!$AA$26="Leve"),CONCATENATE("R3C",'Mapa de Riesgos'!$O$26),"")</f>
        <v/>
      </c>
      <c r="M38" s="49" t="str">
        <f>IF(AND('Mapa de Riesgos'!$Y$27="Baja",'Mapa de Riesgos'!$AA$27="Leve"),CONCATENATE("R3C",'Mapa de Riesgos'!$O$27),"")</f>
        <v/>
      </c>
      <c r="N38" s="49" t="str">
        <f>IF(AND('Mapa de Riesgos'!$Y$28="Baja",'Mapa de Riesgos'!$AA$28="Leve"),CONCATENATE("R3C",'Mapa de Riesgos'!$O$28),"")</f>
        <v/>
      </c>
      <c r="O38" s="50" t="str">
        <f>IF(AND('Mapa de Riesgos'!$Y$29="Baja",'Mapa de Riesgos'!$AA$29="Leve"),CONCATENATE("R3C",'Mapa de Riesgos'!$O$29),"")</f>
        <v/>
      </c>
      <c r="P38" s="39" t="str">
        <f>IF(AND('Mapa de Riesgos'!$Y$24="Baja",'Mapa de Riesgos'!$AA$24="Menor"),CONCATENATE("R3C",'Mapa de Riesgos'!$O$24),"")</f>
        <v/>
      </c>
      <c r="Q38" s="40" t="str">
        <f>IF(AND('Mapa de Riesgos'!$Y$25="Baja",'Mapa de Riesgos'!$AA$25="Menor"),CONCATENATE("R3C",'Mapa de Riesgos'!$O$25),"")</f>
        <v/>
      </c>
      <c r="R38" s="40" t="str">
        <f>IF(AND('Mapa de Riesgos'!$Y$26="Baja",'Mapa de Riesgos'!$AA$26="Menor"),CONCATENATE("R3C",'Mapa de Riesgos'!$O$26),"")</f>
        <v/>
      </c>
      <c r="S38" s="40" t="str">
        <f>IF(AND('Mapa de Riesgos'!$Y$27="Baja",'Mapa de Riesgos'!$AA$27="Menor"),CONCATENATE("R3C",'Mapa de Riesgos'!$O$27),"")</f>
        <v/>
      </c>
      <c r="T38" s="40" t="str">
        <f>IF(AND('Mapa de Riesgos'!$Y$28="Baja",'Mapa de Riesgos'!$AA$28="Menor"),CONCATENATE("R3C",'Mapa de Riesgos'!$O$28),"")</f>
        <v/>
      </c>
      <c r="U38" s="41" t="str">
        <f>IF(AND('Mapa de Riesgos'!$Y$29="Baja",'Mapa de Riesgos'!$AA$29="Menor"),CONCATENATE("R3C",'Mapa de Riesgos'!$O$29),"")</f>
        <v/>
      </c>
      <c r="V38" s="39" t="str">
        <f>IF(AND('Mapa de Riesgos'!$Y$24="Baja",'Mapa de Riesgos'!$AA$24="Moderado"),CONCATENATE("R3C",'Mapa de Riesgos'!$O$24),"")</f>
        <v>R3C1</v>
      </c>
      <c r="W38" s="40" t="str">
        <f>IF(AND('Mapa de Riesgos'!$Y$25="Baja",'Mapa de Riesgos'!$AA$25="Moderado"),CONCATENATE("R3C",'Mapa de Riesgos'!$O$25),"")</f>
        <v/>
      </c>
      <c r="X38" s="40" t="str">
        <f>IF(AND('Mapa de Riesgos'!$Y$26="Baja",'Mapa de Riesgos'!$AA$26="Moderado"),CONCATENATE("R3C",'Mapa de Riesgos'!$O$26),"")</f>
        <v/>
      </c>
      <c r="Y38" s="40" t="str">
        <f>IF(AND('Mapa de Riesgos'!$Y$27="Baja",'Mapa de Riesgos'!$AA$27="Moderado"),CONCATENATE("R3C",'Mapa de Riesgos'!$O$27),"")</f>
        <v/>
      </c>
      <c r="Z38" s="40" t="str">
        <f>IF(AND('Mapa de Riesgos'!$Y$28="Baja",'Mapa de Riesgos'!$AA$28="Moderado"),CONCATENATE("R3C",'Mapa de Riesgos'!$O$28),"")</f>
        <v/>
      </c>
      <c r="AA38" s="41" t="str">
        <f>IF(AND('Mapa de Riesgos'!$Y$29="Baja",'Mapa de Riesgos'!$AA$29="Moderado"),CONCATENATE("R3C",'Mapa de Riesgos'!$O$29),"")</f>
        <v/>
      </c>
      <c r="AB38" s="24" t="str">
        <f>IF(AND('Mapa de Riesgos'!$Y$24="Baja",'Mapa de Riesgos'!$AA$24="Mayor"),CONCATENATE("R3C",'Mapa de Riesgos'!$O$24),"")</f>
        <v/>
      </c>
      <c r="AC38" s="25" t="str">
        <f>IF(AND('Mapa de Riesgos'!$Y$25="Baja",'Mapa de Riesgos'!$AA$25="Mayor"),CONCATENATE("R3C",'Mapa de Riesgos'!$O$25),"")</f>
        <v/>
      </c>
      <c r="AD38" s="25" t="str">
        <f>IF(AND('Mapa de Riesgos'!$Y$26="Baja",'Mapa de Riesgos'!$AA$26="Mayor"),CONCATENATE("R3C",'Mapa de Riesgos'!$O$26),"")</f>
        <v/>
      </c>
      <c r="AE38" s="25" t="str">
        <f>IF(AND('Mapa de Riesgos'!$Y$27="Baja",'Mapa de Riesgos'!$AA$27="Mayor"),CONCATENATE("R3C",'Mapa de Riesgos'!$O$27),"")</f>
        <v/>
      </c>
      <c r="AF38" s="25" t="str">
        <f>IF(AND('Mapa de Riesgos'!$Y$28="Baja",'Mapa de Riesgos'!$AA$28="Mayor"),CONCATENATE("R3C",'Mapa de Riesgos'!$O$28),"")</f>
        <v/>
      </c>
      <c r="AG38" s="26" t="str">
        <f>IF(AND('Mapa de Riesgos'!$Y$29="Baja",'Mapa de Riesgos'!$AA$29="Mayor"),CONCATENATE("R3C",'Mapa de Riesgos'!$O$29),"")</f>
        <v/>
      </c>
      <c r="AH38" s="27" t="str">
        <f>IF(AND('Mapa de Riesgos'!$Y$24="Baja",'Mapa de Riesgos'!$AA$24="Catastrófico"),CONCATENATE("R3C",'Mapa de Riesgos'!$O$24),"")</f>
        <v/>
      </c>
      <c r="AI38" s="28" t="str">
        <f>IF(AND('Mapa de Riesgos'!$Y$25="Baja",'Mapa de Riesgos'!$AA$25="Catastrófico"),CONCATENATE("R3C",'Mapa de Riesgos'!$O$25),"")</f>
        <v/>
      </c>
      <c r="AJ38" s="28" t="str">
        <f>IF(AND('Mapa de Riesgos'!$Y$26="Baja",'Mapa de Riesgos'!$AA$26="Catastrófico"),CONCATENATE("R3C",'Mapa de Riesgos'!$O$26),"")</f>
        <v/>
      </c>
      <c r="AK38" s="28" t="str">
        <f>IF(AND('Mapa de Riesgos'!$Y$27="Baja",'Mapa de Riesgos'!$AA$27="Catastrófico"),CONCATENATE("R3C",'Mapa de Riesgos'!$O$27),"")</f>
        <v/>
      </c>
      <c r="AL38" s="28" t="str">
        <f>IF(AND('Mapa de Riesgos'!$Y$28="Baja",'Mapa de Riesgos'!$AA$28="Catastrófico"),CONCATENATE("R3C",'Mapa de Riesgos'!$O$28),"")</f>
        <v/>
      </c>
      <c r="AM38" s="29" t="str">
        <f>IF(AND('Mapa de Riesgos'!$Y$29="Baja",'Mapa de Riesgos'!$AA$29="Catastrófico"),CONCATENATE("R3C",'Mapa de Riesgos'!$O$29),"")</f>
        <v/>
      </c>
      <c r="AN38" s="55"/>
      <c r="AO38" s="420"/>
      <c r="AP38" s="421"/>
      <c r="AQ38" s="421"/>
      <c r="AR38" s="421"/>
      <c r="AS38" s="421"/>
      <c r="AT38" s="422"/>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c r="A39" s="55"/>
      <c r="B39" s="348"/>
      <c r="C39" s="348"/>
      <c r="D39" s="349"/>
      <c r="E39" s="389"/>
      <c r="F39" s="390"/>
      <c r="G39" s="390"/>
      <c r="H39" s="390"/>
      <c r="I39" s="390"/>
      <c r="J39" s="48" t="str">
        <f>IF(AND('Mapa de Riesgos'!$Y$30="Baja",'Mapa de Riesgos'!$AA$30="Leve"),CONCATENATE("R4C",'Mapa de Riesgos'!$O$30),"")</f>
        <v/>
      </c>
      <c r="K39" s="49" t="str">
        <f>IF(AND('Mapa de Riesgos'!$Y$31="Baja",'Mapa de Riesgos'!$AA$31="Leve"),CONCATENATE("R4C",'Mapa de Riesgos'!$O$31),"")</f>
        <v/>
      </c>
      <c r="L39" s="49" t="str">
        <f>IF(AND('Mapa de Riesgos'!$Y$32="Baja",'Mapa de Riesgos'!$AA$32="Leve"),CONCATENATE("R4C",'Mapa de Riesgos'!$O$32),"")</f>
        <v/>
      </c>
      <c r="M39" s="49" t="str">
        <f>IF(AND('Mapa de Riesgos'!$Y$33="Baja",'Mapa de Riesgos'!$AA$33="Leve"),CONCATENATE("R4C",'Mapa de Riesgos'!$O$33),"")</f>
        <v/>
      </c>
      <c r="N39" s="49" t="str">
        <f>IF(AND('Mapa de Riesgos'!$Y$34="Baja",'Mapa de Riesgos'!$AA$34="Leve"),CONCATENATE("R4C",'Mapa de Riesgos'!$O$34),"")</f>
        <v/>
      </c>
      <c r="O39" s="50" t="str">
        <f>IF(AND('Mapa de Riesgos'!$Y$35="Baja",'Mapa de Riesgos'!$AA$35="Leve"),CONCATENATE("R4C",'Mapa de Riesgos'!$O$35),"")</f>
        <v/>
      </c>
      <c r="P39" s="39" t="str">
        <f>IF(AND('Mapa de Riesgos'!$Y$30="Baja",'Mapa de Riesgos'!$AA$30="Menor"),CONCATENATE("R4C",'Mapa de Riesgos'!$O$30),"")</f>
        <v/>
      </c>
      <c r="Q39" s="40" t="str">
        <f>IF(AND('Mapa de Riesgos'!$Y$31="Baja",'Mapa de Riesgos'!$AA$31="Menor"),CONCATENATE("R4C",'Mapa de Riesgos'!$O$31),"")</f>
        <v/>
      </c>
      <c r="R39" s="40" t="str">
        <f>IF(AND('Mapa de Riesgos'!$Y$32="Baja",'Mapa de Riesgos'!$AA$32="Menor"),CONCATENATE("R4C",'Mapa de Riesgos'!$O$32),"")</f>
        <v/>
      </c>
      <c r="S39" s="40" t="str">
        <f>IF(AND('Mapa de Riesgos'!$Y$33="Baja",'Mapa de Riesgos'!$AA$33="Menor"),CONCATENATE("R4C",'Mapa de Riesgos'!$O$33),"")</f>
        <v/>
      </c>
      <c r="T39" s="40" t="str">
        <f>IF(AND('Mapa de Riesgos'!$Y$34="Baja",'Mapa de Riesgos'!$AA$34="Menor"),CONCATENATE("R4C",'Mapa de Riesgos'!$O$34),"")</f>
        <v/>
      </c>
      <c r="U39" s="41" t="str">
        <f>IF(AND('Mapa de Riesgos'!$Y$35="Baja",'Mapa de Riesgos'!$AA$35="Menor"),CONCATENATE("R4C",'Mapa de Riesgos'!$O$35),"")</f>
        <v/>
      </c>
      <c r="V39" s="39" t="str">
        <f>IF(AND('Mapa de Riesgos'!$Y$30="Baja",'Mapa de Riesgos'!$AA$30="Moderado"),CONCATENATE("R4C",'Mapa de Riesgos'!$O$30),"")</f>
        <v/>
      </c>
      <c r="W39" s="40" t="str">
        <f>IF(AND('Mapa de Riesgos'!$Y$31="Baja",'Mapa de Riesgos'!$AA$31="Moderado"),CONCATENATE("R4C",'Mapa de Riesgos'!$O$31),"")</f>
        <v/>
      </c>
      <c r="X39" s="40" t="str">
        <f>IF(AND('Mapa de Riesgos'!$Y$32="Baja",'Mapa de Riesgos'!$AA$32="Moderado"),CONCATENATE("R4C",'Mapa de Riesgos'!$O$32),"")</f>
        <v/>
      </c>
      <c r="Y39" s="40" t="str">
        <f>IF(AND('Mapa de Riesgos'!$Y$33="Baja",'Mapa de Riesgos'!$AA$33="Moderado"),CONCATENATE("R4C",'Mapa de Riesgos'!$O$33),"")</f>
        <v/>
      </c>
      <c r="Z39" s="40" t="str">
        <f>IF(AND('Mapa de Riesgos'!$Y$34="Baja",'Mapa de Riesgos'!$AA$34="Moderado"),CONCATENATE("R4C",'Mapa de Riesgos'!$O$34),"")</f>
        <v/>
      </c>
      <c r="AA39" s="41" t="str">
        <f>IF(AND('Mapa de Riesgos'!$Y$35="Baja",'Mapa de Riesgos'!$AA$35="Moderado"),CONCATENATE("R4C",'Mapa de Riesgos'!$O$35),"")</f>
        <v/>
      </c>
      <c r="AB39" s="24" t="str">
        <f>IF(AND('Mapa de Riesgos'!$Y$30="Baja",'Mapa de Riesgos'!$AA$30="Mayor"),CONCATENATE("R4C",'Mapa de Riesgos'!$O$30),"")</f>
        <v/>
      </c>
      <c r="AC39" s="25" t="str">
        <f>IF(AND('Mapa de Riesgos'!$Y$31="Baja",'Mapa de Riesgos'!$AA$31="Mayor"),CONCATENATE("R4C",'Mapa de Riesgos'!$O$31),"")</f>
        <v/>
      </c>
      <c r="AD39" s="25" t="str">
        <f>IF(AND('Mapa de Riesgos'!$Y$32="Baja",'Mapa de Riesgos'!$AA$32="Mayor"),CONCATENATE("R4C",'Mapa de Riesgos'!$O$32),"")</f>
        <v/>
      </c>
      <c r="AE39" s="25" t="str">
        <f>IF(AND('Mapa de Riesgos'!$Y$33="Baja",'Mapa de Riesgos'!$AA$33="Mayor"),CONCATENATE("R4C",'Mapa de Riesgos'!$O$33),"")</f>
        <v/>
      </c>
      <c r="AF39" s="25" t="str">
        <f>IF(AND('Mapa de Riesgos'!$Y$34="Baja",'Mapa de Riesgos'!$AA$34="Mayor"),CONCATENATE("R4C",'Mapa de Riesgos'!$O$34),"")</f>
        <v/>
      </c>
      <c r="AG39" s="26" t="str">
        <f>IF(AND('Mapa de Riesgos'!$Y$35="Baja",'Mapa de Riesgos'!$AA$35="Mayor"),CONCATENATE("R4C",'Mapa de Riesgos'!$O$35),"")</f>
        <v/>
      </c>
      <c r="AH39" s="27" t="str">
        <f>IF(AND('Mapa de Riesgos'!$Y$30="Baja",'Mapa de Riesgos'!$AA$30="Catastrófico"),CONCATENATE("R4C",'Mapa de Riesgos'!$O$30),"")</f>
        <v/>
      </c>
      <c r="AI39" s="28" t="str">
        <f>IF(AND('Mapa de Riesgos'!$Y$31="Baja",'Mapa de Riesgos'!$AA$31="Catastrófico"),CONCATENATE("R4C",'Mapa de Riesgos'!$O$31),"")</f>
        <v/>
      </c>
      <c r="AJ39" s="28" t="str">
        <f>IF(AND('Mapa de Riesgos'!$Y$32="Baja",'Mapa de Riesgos'!$AA$32="Catastrófico"),CONCATENATE("R4C",'Mapa de Riesgos'!$O$32),"")</f>
        <v/>
      </c>
      <c r="AK39" s="28" t="str">
        <f>IF(AND('Mapa de Riesgos'!$Y$33="Baja",'Mapa de Riesgos'!$AA$33="Catastrófico"),CONCATENATE("R4C",'Mapa de Riesgos'!$O$33),"")</f>
        <v/>
      </c>
      <c r="AL39" s="28" t="str">
        <f>IF(AND('Mapa de Riesgos'!$Y$34="Baja",'Mapa de Riesgos'!$AA$34="Catastrófico"),CONCATENATE("R4C",'Mapa de Riesgos'!$O$34),"")</f>
        <v/>
      </c>
      <c r="AM39" s="29" t="str">
        <f>IF(AND('Mapa de Riesgos'!$Y$35="Baja",'Mapa de Riesgos'!$AA$35="Catastrófico"),CONCATENATE("R4C",'Mapa de Riesgos'!$O$35),"")</f>
        <v/>
      </c>
      <c r="AN39" s="55"/>
      <c r="AO39" s="420"/>
      <c r="AP39" s="421"/>
      <c r="AQ39" s="421"/>
      <c r="AR39" s="421"/>
      <c r="AS39" s="421"/>
      <c r="AT39" s="422"/>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c r="A40" s="55"/>
      <c r="B40" s="348"/>
      <c r="C40" s="348"/>
      <c r="D40" s="349"/>
      <c r="E40" s="389"/>
      <c r="F40" s="390"/>
      <c r="G40" s="390"/>
      <c r="H40" s="390"/>
      <c r="I40" s="390"/>
      <c r="J40" s="48" t="str">
        <f>IF(AND('Mapa de Riesgos'!$Y$36="Baja",'Mapa de Riesgos'!$AA$36="Leve"),CONCATENATE("R5C",'Mapa de Riesgos'!$O$36),"")</f>
        <v>R5C1</v>
      </c>
      <c r="K40" s="49" t="str">
        <f>IF(AND('Mapa de Riesgos'!$Y$37="Baja",'Mapa de Riesgos'!$AA$37="Leve"),CONCATENATE("R5C",'Mapa de Riesgos'!$O$37),"")</f>
        <v/>
      </c>
      <c r="L40" s="49" t="str">
        <f>IF(AND('Mapa de Riesgos'!$Y$38="Baja",'Mapa de Riesgos'!$AA$38="Leve"),CONCATENATE("R5C",'Mapa de Riesgos'!$O$38),"")</f>
        <v/>
      </c>
      <c r="M40" s="49" t="str">
        <f>IF(AND('Mapa de Riesgos'!$Y$39="Baja",'Mapa de Riesgos'!$AA$39="Leve"),CONCATENATE("R5C",'Mapa de Riesgos'!$O$39),"")</f>
        <v/>
      </c>
      <c r="N40" s="49" t="str">
        <f>IF(AND('Mapa de Riesgos'!$Y$40="Baja",'Mapa de Riesgos'!$AA$40="Leve"),CONCATENATE("R5C",'Mapa de Riesgos'!$O$40),"")</f>
        <v/>
      </c>
      <c r="O40" s="50" t="str">
        <f>IF(AND('Mapa de Riesgos'!$Y$41="Baja",'Mapa de Riesgos'!$AA$41="Leve"),CONCATENATE("R5C",'Mapa de Riesgos'!$O$41),"")</f>
        <v/>
      </c>
      <c r="P40" s="39" t="str">
        <f>IF(AND('Mapa de Riesgos'!$Y$36="Baja",'Mapa de Riesgos'!$AA$36="Menor"),CONCATENATE("R5C",'Mapa de Riesgos'!$O$36),"")</f>
        <v/>
      </c>
      <c r="Q40" s="40" t="str">
        <f>IF(AND('Mapa de Riesgos'!$Y$37="Baja",'Mapa de Riesgos'!$AA$37="Menor"),CONCATENATE("R5C",'Mapa de Riesgos'!$O$37),"")</f>
        <v/>
      </c>
      <c r="R40" s="40" t="str">
        <f>IF(AND('Mapa de Riesgos'!$Y$38="Baja",'Mapa de Riesgos'!$AA$38="Menor"),CONCATENATE("R5C",'Mapa de Riesgos'!$O$38),"")</f>
        <v/>
      </c>
      <c r="S40" s="40" t="str">
        <f>IF(AND('Mapa de Riesgos'!$Y$39="Baja",'Mapa de Riesgos'!$AA$39="Menor"),CONCATENATE("R5C",'Mapa de Riesgos'!$O$39),"")</f>
        <v/>
      </c>
      <c r="T40" s="40" t="str">
        <f>IF(AND('Mapa de Riesgos'!$Y$40="Baja",'Mapa de Riesgos'!$AA$40="Menor"),CONCATENATE("R5C",'Mapa de Riesgos'!$O$40),"")</f>
        <v/>
      </c>
      <c r="U40" s="41" t="str">
        <f>IF(AND('Mapa de Riesgos'!$Y$41="Baja",'Mapa de Riesgos'!$AA$41="Menor"),CONCATENATE("R5C",'Mapa de Riesgos'!$O$41),"")</f>
        <v/>
      </c>
      <c r="V40" s="39" t="str">
        <f>IF(AND('Mapa de Riesgos'!$Y$36="Baja",'Mapa de Riesgos'!$AA$36="Moderado"),CONCATENATE("R5C",'Mapa de Riesgos'!$O$36),"")</f>
        <v/>
      </c>
      <c r="W40" s="40" t="str">
        <f>IF(AND('Mapa de Riesgos'!$Y$37="Baja",'Mapa de Riesgos'!$AA$37="Moderado"),CONCATENATE("R5C",'Mapa de Riesgos'!$O$37),"")</f>
        <v/>
      </c>
      <c r="X40" s="40" t="str">
        <f>IF(AND('Mapa de Riesgos'!$Y$38="Baja",'Mapa de Riesgos'!$AA$38="Moderado"),CONCATENATE("R5C",'Mapa de Riesgos'!$O$38),"")</f>
        <v/>
      </c>
      <c r="Y40" s="40" t="str">
        <f>IF(AND('Mapa de Riesgos'!$Y$39="Baja",'Mapa de Riesgos'!$AA$39="Moderado"),CONCATENATE("R5C",'Mapa de Riesgos'!$O$39),"")</f>
        <v/>
      </c>
      <c r="Z40" s="40" t="str">
        <f>IF(AND('Mapa de Riesgos'!$Y$40="Baja",'Mapa de Riesgos'!$AA$40="Moderado"),CONCATENATE("R5C",'Mapa de Riesgos'!$O$40),"")</f>
        <v/>
      </c>
      <c r="AA40" s="41" t="str">
        <f>IF(AND('Mapa de Riesgos'!$Y$41="Baja",'Mapa de Riesgos'!$AA$41="Moderado"),CONCATENATE("R5C",'Mapa de Riesgos'!$O$41),"")</f>
        <v/>
      </c>
      <c r="AB40" s="24" t="str">
        <f>IF(AND('Mapa de Riesgos'!$Y$36="Baja",'Mapa de Riesgos'!$AA$36="Mayor"),CONCATENATE("R5C",'Mapa de Riesgos'!$O$36),"")</f>
        <v/>
      </c>
      <c r="AC40" s="25" t="str">
        <f>IF(AND('Mapa de Riesgos'!$Y$37="Baja",'Mapa de Riesgos'!$AA$37="Mayor"),CONCATENATE("R5C",'Mapa de Riesgos'!$O$37),"")</f>
        <v/>
      </c>
      <c r="AD40" s="25" t="str">
        <f>IF(AND('Mapa de Riesgos'!$Y$38="Baja",'Mapa de Riesgos'!$AA$38="Mayor"),CONCATENATE("R5C",'Mapa de Riesgos'!$O$38),"")</f>
        <v/>
      </c>
      <c r="AE40" s="25" t="str">
        <f>IF(AND('Mapa de Riesgos'!$Y$39="Baja",'Mapa de Riesgos'!$AA$39="Mayor"),CONCATENATE("R5C",'Mapa de Riesgos'!$O$39),"")</f>
        <v/>
      </c>
      <c r="AF40" s="25" t="str">
        <f>IF(AND('Mapa de Riesgos'!$Y$40="Baja",'Mapa de Riesgos'!$AA$40="Mayor"),CONCATENATE("R5C",'Mapa de Riesgos'!$O$40),"")</f>
        <v/>
      </c>
      <c r="AG40" s="26" t="str">
        <f>IF(AND('Mapa de Riesgos'!$Y$41="Baja",'Mapa de Riesgos'!$AA$41="Mayor"),CONCATENATE("R5C",'Mapa de Riesgos'!$O$41),"")</f>
        <v/>
      </c>
      <c r="AH40" s="27" t="str">
        <f>IF(AND('Mapa de Riesgos'!$Y$36="Baja",'Mapa de Riesgos'!$AA$36="Catastrófico"),CONCATENATE("R5C",'Mapa de Riesgos'!$O$36),"")</f>
        <v/>
      </c>
      <c r="AI40" s="28" t="str">
        <f>IF(AND('Mapa de Riesgos'!$Y$37="Baja",'Mapa de Riesgos'!$AA$37="Catastrófico"),CONCATENATE("R5C",'Mapa de Riesgos'!$O$37),"")</f>
        <v/>
      </c>
      <c r="AJ40" s="28" t="str">
        <f>IF(AND('Mapa de Riesgos'!$Y$38="Baja",'Mapa de Riesgos'!$AA$38="Catastrófico"),CONCATENATE("R5C",'Mapa de Riesgos'!$O$38),"")</f>
        <v/>
      </c>
      <c r="AK40" s="28" t="str">
        <f>IF(AND('Mapa de Riesgos'!$Y$39="Baja",'Mapa de Riesgos'!$AA$39="Catastrófico"),CONCATENATE("R5C",'Mapa de Riesgos'!$O$39),"")</f>
        <v/>
      </c>
      <c r="AL40" s="28" t="str">
        <f>IF(AND('Mapa de Riesgos'!$Y$40="Baja",'Mapa de Riesgos'!$AA$40="Catastrófico"),CONCATENATE("R5C",'Mapa de Riesgos'!$O$40),"")</f>
        <v/>
      </c>
      <c r="AM40" s="29" t="str">
        <f>IF(AND('Mapa de Riesgos'!$Y$41="Baja",'Mapa de Riesgos'!$AA$41="Catastrófico"),CONCATENATE("R5C",'Mapa de Riesgos'!$O$41),"")</f>
        <v/>
      </c>
      <c r="AN40" s="55"/>
      <c r="AO40" s="420"/>
      <c r="AP40" s="421"/>
      <c r="AQ40" s="421"/>
      <c r="AR40" s="421"/>
      <c r="AS40" s="421"/>
      <c r="AT40" s="422"/>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c r="A41" s="55"/>
      <c r="B41" s="348"/>
      <c r="C41" s="348"/>
      <c r="D41" s="349"/>
      <c r="E41" s="389"/>
      <c r="F41" s="390"/>
      <c r="G41" s="390"/>
      <c r="H41" s="390"/>
      <c r="I41" s="390"/>
      <c r="J41" s="48" t="str">
        <f>IF(AND('Mapa de Riesgos'!$Y$42="Baja",'Mapa de Riesgos'!$AA$42="Leve"),CONCATENATE("R6C",'Mapa de Riesgos'!$O$42),"")</f>
        <v/>
      </c>
      <c r="K41" s="49" t="str">
        <f>IF(AND('Mapa de Riesgos'!$Y$43="Baja",'Mapa de Riesgos'!$AA$43="Leve"),CONCATENATE("R6C",'Mapa de Riesgos'!$O$43),"")</f>
        <v/>
      </c>
      <c r="L41" s="49" t="str">
        <f>IF(AND('Mapa de Riesgos'!$Y$44="Baja",'Mapa de Riesgos'!$AA$44="Leve"),CONCATENATE("R6C",'Mapa de Riesgos'!$O$44),"")</f>
        <v/>
      </c>
      <c r="M41" s="49" t="str">
        <f>IF(AND('Mapa de Riesgos'!$Y$45="Baja",'Mapa de Riesgos'!$AA$45="Leve"),CONCATENATE("R6C",'Mapa de Riesgos'!$O$45),"")</f>
        <v/>
      </c>
      <c r="N41" s="49" t="str">
        <f>IF(AND('Mapa de Riesgos'!$Y$46="Baja",'Mapa de Riesgos'!$AA$46="Leve"),CONCATENATE("R6C",'Mapa de Riesgos'!$O$46),"")</f>
        <v/>
      </c>
      <c r="O41" s="50" t="str">
        <f>IF(AND('Mapa de Riesgos'!$Y$47="Baja",'Mapa de Riesgos'!$AA$47="Leve"),CONCATENATE("R6C",'Mapa de Riesgos'!$O$47),"")</f>
        <v/>
      </c>
      <c r="P41" s="39" t="str">
        <f>IF(AND('Mapa de Riesgos'!$Y$42="Baja",'Mapa de Riesgos'!$AA$42="Menor"),CONCATENATE("R6C",'Mapa de Riesgos'!$O$42),"")</f>
        <v/>
      </c>
      <c r="Q41" s="40" t="str">
        <f>IF(AND('Mapa de Riesgos'!$Y$43="Baja",'Mapa de Riesgos'!$AA$43="Menor"),CONCATENATE("R6C",'Mapa de Riesgos'!$O$43),"")</f>
        <v/>
      </c>
      <c r="R41" s="40" t="str">
        <f>IF(AND('Mapa de Riesgos'!$Y$44="Baja",'Mapa de Riesgos'!$AA$44="Menor"),CONCATENATE("R6C",'Mapa de Riesgos'!$O$44),"")</f>
        <v/>
      </c>
      <c r="S41" s="40" t="str">
        <f>IF(AND('Mapa de Riesgos'!$Y$45="Baja",'Mapa de Riesgos'!$AA$45="Menor"),CONCATENATE("R6C",'Mapa de Riesgos'!$O$45),"")</f>
        <v/>
      </c>
      <c r="T41" s="40" t="str">
        <f>IF(AND('Mapa de Riesgos'!$Y$46="Baja",'Mapa de Riesgos'!$AA$46="Menor"),CONCATENATE("R6C",'Mapa de Riesgos'!$O$46),"")</f>
        <v/>
      </c>
      <c r="U41" s="41" t="str">
        <f>IF(AND('Mapa de Riesgos'!$Y$47="Baja",'Mapa de Riesgos'!$AA$47="Menor"),CONCATENATE("R6C",'Mapa de Riesgos'!$O$47),"")</f>
        <v/>
      </c>
      <c r="V41" s="39" t="str">
        <f>IF(AND('Mapa de Riesgos'!$Y$42="Baja",'Mapa de Riesgos'!$AA$42="Moderado"),CONCATENATE("R6C",'Mapa de Riesgos'!$O$42),"")</f>
        <v>R6C1</v>
      </c>
      <c r="W41" s="40" t="str">
        <f>IF(AND('Mapa de Riesgos'!$Y$43="Baja",'Mapa de Riesgos'!$AA$43="Moderado"),CONCATENATE("R6C",'Mapa de Riesgos'!$O$43),"")</f>
        <v/>
      </c>
      <c r="X41" s="40" t="str">
        <f>IF(AND('Mapa de Riesgos'!$Y$44="Baja",'Mapa de Riesgos'!$AA$44="Moderado"),CONCATENATE("R6C",'Mapa de Riesgos'!$O$44),"")</f>
        <v/>
      </c>
      <c r="Y41" s="40" t="str">
        <f>IF(AND('Mapa de Riesgos'!$Y$45="Baja",'Mapa de Riesgos'!$AA$45="Moderado"),CONCATENATE("R6C",'Mapa de Riesgos'!$O$45),"")</f>
        <v/>
      </c>
      <c r="Z41" s="40" t="str">
        <f>IF(AND('Mapa de Riesgos'!$Y$46="Baja",'Mapa de Riesgos'!$AA$46="Moderado"),CONCATENATE("R6C",'Mapa de Riesgos'!$O$46),"")</f>
        <v/>
      </c>
      <c r="AA41" s="41" t="str">
        <f>IF(AND('Mapa de Riesgos'!$Y$47="Baja",'Mapa de Riesgos'!$AA$47="Moderado"),CONCATENATE("R6C",'Mapa de Riesgos'!$O$47),"")</f>
        <v/>
      </c>
      <c r="AB41" s="24" t="str">
        <f>IF(AND('Mapa de Riesgos'!$Y$42="Baja",'Mapa de Riesgos'!$AA$42="Mayor"),CONCATENATE("R6C",'Mapa de Riesgos'!$O$42),"")</f>
        <v/>
      </c>
      <c r="AC41" s="25" t="str">
        <f>IF(AND('Mapa de Riesgos'!$Y$43="Baja",'Mapa de Riesgos'!$AA$43="Mayor"),CONCATENATE("R6C",'Mapa de Riesgos'!$O$43),"")</f>
        <v/>
      </c>
      <c r="AD41" s="25" t="str">
        <f>IF(AND('Mapa de Riesgos'!$Y$44="Baja",'Mapa de Riesgos'!$AA$44="Mayor"),CONCATENATE("R6C",'Mapa de Riesgos'!$O$44),"")</f>
        <v/>
      </c>
      <c r="AE41" s="25" t="str">
        <f>IF(AND('Mapa de Riesgos'!$Y$45="Baja",'Mapa de Riesgos'!$AA$45="Mayor"),CONCATENATE("R6C",'Mapa de Riesgos'!$O$45),"")</f>
        <v/>
      </c>
      <c r="AF41" s="25" t="str">
        <f>IF(AND('Mapa de Riesgos'!$Y$46="Baja",'Mapa de Riesgos'!$AA$46="Mayor"),CONCATENATE("R6C",'Mapa de Riesgos'!$O$46),"")</f>
        <v/>
      </c>
      <c r="AG41" s="26" t="str">
        <f>IF(AND('Mapa de Riesgos'!$Y$47="Baja",'Mapa de Riesgos'!$AA$47="Mayor"),CONCATENATE("R6C",'Mapa de Riesgos'!$O$47),"")</f>
        <v/>
      </c>
      <c r="AH41" s="27" t="str">
        <f>IF(AND('Mapa de Riesgos'!$Y$42="Baja",'Mapa de Riesgos'!$AA$42="Catastrófico"),CONCATENATE("R6C",'Mapa de Riesgos'!$O$42),"")</f>
        <v/>
      </c>
      <c r="AI41" s="28" t="str">
        <f>IF(AND('Mapa de Riesgos'!$Y$43="Baja",'Mapa de Riesgos'!$AA$43="Catastrófico"),CONCATENATE("R6C",'Mapa de Riesgos'!$O$43),"")</f>
        <v/>
      </c>
      <c r="AJ41" s="28" t="str">
        <f>IF(AND('Mapa de Riesgos'!$Y$44="Baja",'Mapa de Riesgos'!$AA$44="Catastrófico"),CONCATENATE("R6C",'Mapa de Riesgos'!$O$44),"")</f>
        <v/>
      </c>
      <c r="AK41" s="28" t="str">
        <f>IF(AND('Mapa de Riesgos'!$Y$45="Baja",'Mapa de Riesgos'!$AA$45="Catastrófico"),CONCATENATE("R6C",'Mapa de Riesgos'!$O$45),"")</f>
        <v/>
      </c>
      <c r="AL41" s="28" t="str">
        <f>IF(AND('Mapa de Riesgos'!$Y$46="Baja",'Mapa de Riesgos'!$AA$46="Catastrófico"),CONCATENATE("R6C",'Mapa de Riesgos'!$O$46),"")</f>
        <v/>
      </c>
      <c r="AM41" s="29" t="str">
        <f>IF(AND('Mapa de Riesgos'!$Y$47="Baja",'Mapa de Riesgos'!$AA$47="Catastrófico"),CONCATENATE("R6C",'Mapa de Riesgos'!$O$47),"")</f>
        <v/>
      </c>
      <c r="AN41" s="55"/>
      <c r="AO41" s="420"/>
      <c r="AP41" s="421"/>
      <c r="AQ41" s="421"/>
      <c r="AR41" s="421"/>
      <c r="AS41" s="421"/>
      <c r="AT41" s="422"/>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c r="A42" s="55"/>
      <c r="B42" s="348"/>
      <c r="C42" s="348"/>
      <c r="D42" s="349"/>
      <c r="E42" s="389"/>
      <c r="F42" s="390"/>
      <c r="G42" s="390"/>
      <c r="H42" s="390"/>
      <c r="I42" s="390"/>
      <c r="J42" s="48" t="str">
        <f>IF(AND('Mapa de Riesgos'!$Y$48="Baja",'Mapa de Riesgos'!$AA$48="Leve"),CONCATENATE("R7C",'Mapa de Riesgos'!$O$48),"")</f>
        <v/>
      </c>
      <c r="K42" s="49" t="str">
        <f>IF(AND('Mapa de Riesgos'!$Y$49="Baja",'Mapa de Riesgos'!$AA$49="Leve"),CONCATENATE("R7C",'Mapa de Riesgos'!$O$49),"")</f>
        <v/>
      </c>
      <c r="L42" s="49" t="str">
        <f>IF(AND('Mapa de Riesgos'!$Y$50="Baja",'Mapa de Riesgos'!$AA$50="Leve"),CONCATENATE("R7C",'Mapa de Riesgos'!$O$50),"")</f>
        <v/>
      </c>
      <c r="M42" s="49" t="str">
        <f>IF(AND('Mapa de Riesgos'!$Y$51="Baja",'Mapa de Riesgos'!$AA$51="Leve"),CONCATENATE("R7C",'Mapa de Riesgos'!$O$51),"")</f>
        <v/>
      </c>
      <c r="N42" s="49" t="str">
        <f>IF(AND('Mapa de Riesgos'!$Y$52="Baja",'Mapa de Riesgos'!$AA$52="Leve"),CONCATENATE("R7C",'Mapa de Riesgos'!$O$52),"")</f>
        <v/>
      </c>
      <c r="O42" s="50" t="str">
        <f>IF(AND('Mapa de Riesgos'!$Y$53="Baja",'Mapa de Riesgos'!$AA$53="Leve"),CONCATENATE("R7C",'Mapa de Riesgos'!$O$53),"")</f>
        <v/>
      </c>
      <c r="P42" s="39" t="str">
        <f>IF(AND('Mapa de Riesgos'!$Y$48="Baja",'Mapa de Riesgos'!$AA$48="Menor"),CONCATENATE("R7C",'Mapa de Riesgos'!$O$48),"")</f>
        <v/>
      </c>
      <c r="Q42" s="40" t="str">
        <f>IF(AND('Mapa de Riesgos'!$Y$49="Baja",'Mapa de Riesgos'!$AA$49="Menor"),CONCATENATE("R7C",'Mapa de Riesgos'!$O$49),"")</f>
        <v/>
      </c>
      <c r="R42" s="40" t="str">
        <f>IF(AND('Mapa de Riesgos'!$Y$50="Baja",'Mapa de Riesgos'!$AA$50="Menor"),CONCATENATE("R7C",'Mapa de Riesgos'!$O$50),"")</f>
        <v/>
      </c>
      <c r="S42" s="40" t="str">
        <f>IF(AND('Mapa de Riesgos'!$Y$51="Baja",'Mapa de Riesgos'!$AA$51="Menor"),CONCATENATE("R7C",'Mapa de Riesgos'!$O$51),"")</f>
        <v/>
      </c>
      <c r="T42" s="40" t="str">
        <f>IF(AND('Mapa de Riesgos'!$Y$52="Baja",'Mapa de Riesgos'!$AA$52="Menor"),CONCATENATE("R7C",'Mapa de Riesgos'!$O$52),"")</f>
        <v/>
      </c>
      <c r="U42" s="41" t="str">
        <f>IF(AND('Mapa de Riesgos'!$Y$53="Baja",'Mapa de Riesgos'!$AA$53="Menor"),CONCATENATE("R7C",'Mapa de Riesgos'!$O$53),"")</f>
        <v/>
      </c>
      <c r="V42" s="39" t="str">
        <f>IF(AND('Mapa de Riesgos'!$Y$48="Baja",'Mapa de Riesgos'!$AA$48="Moderado"),CONCATENATE("R7C",'Mapa de Riesgos'!$O$48),"")</f>
        <v/>
      </c>
      <c r="W42" s="40" t="str">
        <f>IF(AND('Mapa de Riesgos'!$Y$49="Baja",'Mapa de Riesgos'!$AA$49="Moderado"),CONCATENATE("R7C",'Mapa de Riesgos'!$O$49),"")</f>
        <v/>
      </c>
      <c r="X42" s="40" t="str">
        <f>IF(AND('Mapa de Riesgos'!$Y$50="Baja",'Mapa de Riesgos'!$AA$50="Moderado"),CONCATENATE("R7C",'Mapa de Riesgos'!$O$50),"")</f>
        <v/>
      </c>
      <c r="Y42" s="40" t="str">
        <f>IF(AND('Mapa de Riesgos'!$Y$51="Baja",'Mapa de Riesgos'!$AA$51="Moderado"),CONCATENATE("R7C",'Mapa de Riesgos'!$O$51),"")</f>
        <v/>
      </c>
      <c r="Z42" s="40" t="str">
        <f>IF(AND('Mapa de Riesgos'!$Y$52="Baja",'Mapa de Riesgos'!$AA$52="Moderado"),CONCATENATE("R7C",'Mapa de Riesgos'!$O$52),"")</f>
        <v/>
      </c>
      <c r="AA42" s="41" t="str">
        <f>IF(AND('Mapa de Riesgos'!$Y$53="Baja",'Mapa de Riesgos'!$AA$53="Moderado"),CONCATENATE("R7C",'Mapa de Riesgos'!$O$53),"")</f>
        <v/>
      </c>
      <c r="AB42" s="24" t="str">
        <f>IF(AND('Mapa de Riesgos'!$Y$48="Baja",'Mapa de Riesgos'!$AA$48="Mayor"),CONCATENATE("R7C",'Mapa de Riesgos'!$O$48),"")</f>
        <v/>
      </c>
      <c r="AC42" s="25" t="str">
        <f>IF(AND('Mapa de Riesgos'!$Y$49="Baja",'Mapa de Riesgos'!$AA$49="Mayor"),CONCATENATE("R7C",'Mapa de Riesgos'!$O$49),"")</f>
        <v/>
      </c>
      <c r="AD42" s="25" t="str">
        <f>IF(AND('Mapa de Riesgos'!$Y$50="Baja",'Mapa de Riesgos'!$AA$50="Mayor"),CONCATENATE("R7C",'Mapa de Riesgos'!$O$50),"")</f>
        <v/>
      </c>
      <c r="AE42" s="25" t="str">
        <f>IF(AND('Mapa de Riesgos'!$Y$51="Baja",'Mapa de Riesgos'!$AA$51="Mayor"),CONCATENATE("R7C",'Mapa de Riesgos'!$O$51),"")</f>
        <v/>
      </c>
      <c r="AF42" s="25" t="str">
        <f>IF(AND('Mapa de Riesgos'!$Y$52="Baja",'Mapa de Riesgos'!$AA$52="Mayor"),CONCATENATE("R7C",'Mapa de Riesgos'!$O$52),"")</f>
        <v/>
      </c>
      <c r="AG42" s="26" t="str">
        <f>IF(AND('Mapa de Riesgos'!$Y$53="Baja",'Mapa de Riesgos'!$AA$53="Mayor"),CONCATENATE("R7C",'Mapa de Riesgos'!$O$53),"")</f>
        <v/>
      </c>
      <c r="AH42" s="27" t="str">
        <f>IF(AND('Mapa de Riesgos'!$Y$48="Baja",'Mapa de Riesgos'!$AA$48="Catastrófico"),CONCATENATE("R7C",'Mapa de Riesgos'!$O$48),"")</f>
        <v/>
      </c>
      <c r="AI42" s="28" t="str">
        <f>IF(AND('Mapa de Riesgos'!$Y$49="Baja",'Mapa de Riesgos'!$AA$49="Catastrófico"),CONCATENATE("R7C",'Mapa de Riesgos'!$O$49),"")</f>
        <v/>
      </c>
      <c r="AJ42" s="28" t="str">
        <f>IF(AND('Mapa de Riesgos'!$Y$50="Baja",'Mapa de Riesgos'!$AA$50="Catastrófico"),CONCATENATE("R7C",'Mapa de Riesgos'!$O$50),"")</f>
        <v/>
      </c>
      <c r="AK42" s="28" t="str">
        <f>IF(AND('Mapa de Riesgos'!$Y$51="Baja",'Mapa de Riesgos'!$AA$51="Catastrófico"),CONCATENATE("R7C",'Mapa de Riesgos'!$O$51),"")</f>
        <v/>
      </c>
      <c r="AL42" s="28" t="str">
        <f>IF(AND('Mapa de Riesgos'!$Y$52="Baja",'Mapa de Riesgos'!$AA$52="Catastrófico"),CONCATENATE("R7C",'Mapa de Riesgos'!$O$52),"")</f>
        <v/>
      </c>
      <c r="AM42" s="29" t="str">
        <f>IF(AND('Mapa de Riesgos'!$Y$53="Baja",'Mapa de Riesgos'!$AA$53="Catastrófico"),CONCATENATE("R7C",'Mapa de Riesgos'!$O$53),"")</f>
        <v/>
      </c>
      <c r="AN42" s="55"/>
      <c r="AO42" s="420"/>
      <c r="AP42" s="421"/>
      <c r="AQ42" s="421"/>
      <c r="AR42" s="421"/>
      <c r="AS42" s="421"/>
      <c r="AT42" s="422"/>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c r="A43" s="55"/>
      <c r="B43" s="348"/>
      <c r="C43" s="348"/>
      <c r="D43" s="349"/>
      <c r="E43" s="389"/>
      <c r="F43" s="390"/>
      <c r="G43" s="390"/>
      <c r="H43" s="390"/>
      <c r="I43" s="390"/>
      <c r="J43" s="48" t="str">
        <f>IF(AND('Mapa de Riesgos'!$Y$54="Baja",'Mapa de Riesgos'!$AA$54="Leve"),CONCATENATE("R8C",'Mapa de Riesgos'!$O$54),"")</f>
        <v/>
      </c>
      <c r="K43" s="49" t="str">
        <f>IF(AND('Mapa de Riesgos'!$Y$55="Baja",'Mapa de Riesgos'!$AA$55="Leve"),CONCATENATE("R8C",'Mapa de Riesgos'!$O$55),"")</f>
        <v/>
      </c>
      <c r="L43" s="49" t="str">
        <f>IF(AND('Mapa de Riesgos'!$Y$56="Baja",'Mapa de Riesgos'!$AA$56="Leve"),CONCATENATE("R8C",'Mapa de Riesgos'!$O$56),"")</f>
        <v/>
      </c>
      <c r="M43" s="49" t="str">
        <f>IF(AND('Mapa de Riesgos'!$Y$57="Baja",'Mapa de Riesgos'!$AA$57="Leve"),CONCATENATE("R8C",'Mapa de Riesgos'!$O$57),"")</f>
        <v/>
      </c>
      <c r="N43" s="49" t="str">
        <f>IF(AND('Mapa de Riesgos'!$Y$58="Baja",'Mapa de Riesgos'!$AA$58="Leve"),CONCATENATE("R8C",'Mapa de Riesgos'!$O$58),"")</f>
        <v/>
      </c>
      <c r="O43" s="50" t="str">
        <f>IF(AND('Mapa de Riesgos'!$Y$59="Baja",'Mapa de Riesgos'!$AA$59="Leve"),CONCATENATE("R8C",'Mapa de Riesgos'!$O$59),"")</f>
        <v/>
      </c>
      <c r="P43" s="39" t="str">
        <f>IF(AND('Mapa de Riesgos'!$Y$54="Baja",'Mapa de Riesgos'!$AA$54="Menor"),CONCATENATE("R8C",'Mapa de Riesgos'!$O$54),"")</f>
        <v/>
      </c>
      <c r="Q43" s="40" t="str">
        <f>IF(AND('Mapa de Riesgos'!$Y$55="Baja",'Mapa de Riesgos'!$AA$55="Menor"),CONCATENATE("R8C",'Mapa de Riesgos'!$O$55),"")</f>
        <v/>
      </c>
      <c r="R43" s="40" t="str">
        <f>IF(AND('Mapa de Riesgos'!$Y$56="Baja",'Mapa de Riesgos'!$AA$56="Menor"),CONCATENATE("R8C",'Mapa de Riesgos'!$O$56),"")</f>
        <v/>
      </c>
      <c r="S43" s="40" t="str">
        <f>IF(AND('Mapa de Riesgos'!$Y$57="Baja",'Mapa de Riesgos'!$AA$57="Menor"),CONCATENATE("R8C",'Mapa de Riesgos'!$O$57),"")</f>
        <v/>
      </c>
      <c r="T43" s="40" t="str">
        <f>IF(AND('Mapa de Riesgos'!$Y$58="Baja",'Mapa de Riesgos'!$AA$58="Menor"),CONCATENATE("R8C",'Mapa de Riesgos'!$O$58),"")</f>
        <v/>
      </c>
      <c r="U43" s="41" t="str">
        <f>IF(AND('Mapa de Riesgos'!$Y$59="Baja",'Mapa de Riesgos'!$AA$59="Menor"),CONCATENATE("R8C",'Mapa de Riesgos'!$O$59),"")</f>
        <v/>
      </c>
      <c r="V43" s="39" t="str">
        <f>IF(AND('Mapa de Riesgos'!$Y$54="Baja",'Mapa de Riesgos'!$AA$54="Moderado"),CONCATENATE("R8C",'Mapa de Riesgos'!$O$54),"")</f>
        <v/>
      </c>
      <c r="W43" s="40" t="str">
        <f>IF(AND('Mapa de Riesgos'!$Y$55="Baja",'Mapa de Riesgos'!$AA$55="Moderado"),CONCATENATE("R8C",'Mapa de Riesgos'!$O$55),"")</f>
        <v/>
      </c>
      <c r="X43" s="40" t="str">
        <f>IF(AND('Mapa de Riesgos'!$Y$56="Baja",'Mapa de Riesgos'!$AA$56="Moderado"),CONCATENATE("R8C",'Mapa de Riesgos'!$O$56),"")</f>
        <v/>
      </c>
      <c r="Y43" s="40" t="str">
        <f>IF(AND('Mapa de Riesgos'!$Y$57="Baja",'Mapa de Riesgos'!$AA$57="Moderado"),CONCATENATE("R8C",'Mapa de Riesgos'!$O$57),"")</f>
        <v/>
      </c>
      <c r="Z43" s="40" t="str">
        <f>IF(AND('Mapa de Riesgos'!$Y$58="Baja",'Mapa de Riesgos'!$AA$58="Moderado"),CONCATENATE("R8C",'Mapa de Riesgos'!$O$58),"")</f>
        <v/>
      </c>
      <c r="AA43" s="41" t="str">
        <f>IF(AND('Mapa de Riesgos'!$Y$59="Baja",'Mapa de Riesgos'!$AA$59="Moderado"),CONCATENATE("R8C",'Mapa de Riesgos'!$O$59),"")</f>
        <v/>
      </c>
      <c r="AB43" s="24" t="str">
        <f>IF(AND('Mapa de Riesgos'!$Y$54="Baja",'Mapa de Riesgos'!$AA$54="Mayor"),CONCATENATE("R8C",'Mapa de Riesgos'!$O$54),"")</f>
        <v/>
      </c>
      <c r="AC43" s="25" t="str">
        <f>IF(AND('Mapa de Riesgos'!$Y$55="Baja",'Mapa de Riesgos'!$AA$55="Mayor"),CONCATENATE("R8C",'Mapa de Riesgos'!$O$55),"")</f>
        <v/>
      </c>
      <c r="AD43" s="25" t="str">
        <f>IF(AND('Mapa de Riesgos'!$Y$56="Baja",'Mapa de Riesgos'!$AA$56="Mayor"),CONCATENATE("R8C",'Mapa de Riesgos'!$O$56),"")</f>
        <v/>
      </c>
      <c r="AE43" s="25" t="str">
        <f>IF(AND('Mapa de Riesgos'!$Y$57="Baja",'Mapa de Riesgos'!$AA$57="Mayor"),CONCATENATE("R8C",'Mapa de Riesgos'!$O$57),"")</f>
        <v/>
      </c>
      <c r="AF43" s="25" t="str">
        <f>IF(AND('Mapa de Riesgos'!$Y$58="Baja",'Mapa de Riesgos'!$AA$58="Mayor"),CONCATENATE("R8C",'Mapa de Riesgos'!$O$58),"")</f>
        <v/>
      </c>
      <c r="AG43" s="26" t="str">
        <f>IF(AND('Mapa de Riesgos'!$Y$59="Baja",'Mapa de Riesgos'!$AA$59="Mayor"),CONCATENATE("R8C",'Mapa de Riesgos'!$O$59),"")</f>
        <v/>
      </c>
      <c r="AH43" s="27" t="str">
        <f>IF(AND('Mapa de Riesgos'!$Y$54="Baja",'Mapa de Riesgos'!$AA$54="Catastrófico"),CONCATENATE("R8C",'Mapa de Riesgos'!$O$54),"")</f>
        <v/>
      </c>
      <c r="AI43" s="28" t="str">
        <f>IF(AND('Mapa de Riesgos'!$Y$55="Baja",'Mapa de Riesgos'!$AA$55="Catastrófico"),CONCATENATE("R8C",'Mapa de Riesgos'!$O$55),"")</f>
        <v/>
      </c>
      <c r="AJ43" s="28" t="str">
        <f>IF(AND('Mapa de Riesgos'!$Y$56="Baja",'Mapa de Riesgos'!$AA$56="Catastrófico"),CONCATENATE("R8C",'Mapa de Riesgos'!$O$56),"")</f>
        <v/>
      </c>
      <c r="AK43" s="28" t="str">
        <f>IF(AND('Mapa de Riesgos'!$Y$57="Baja",'Mapa de Riesgos'!$AA$57="Catastrófico"),CONCATENATE("R8C",'Mapa de Riesgos'!$O$57),"")</f>
        <v/>
      </c>
      <c r="AL43" s="28" t="str">
        <f>IF(AND('Mapa de Riesgos'!$Y$58="Baja",'Mapa de Riesgos'!$AA$58="Catastrófico"),CONCATENATE("R8C",'Mapa de Riesgos'!$O$58),"")</f>
        <v/>
      </c>
      <c r="AM43" s="29" t="str">
        <f>IF(AND('Mapa de Riesgos'!$Y$59="Baja",'Mapa de Riesgos'!$AA$59="Catastrófico"),CONCATENATE("R8C",'Mapa de Riesgos'!$O$59),"")</f>
        <v/>
      </c>
      <c r="AN43" s="55"/>
      <c r="AO43" s="420"/>
      <c r="AP43" s="421"/>
      <c r="AQ43" s="421"/>
      <c r="AR43" s="421"/>
      <c r="AS43" s="421"/>
      <c r="AT43" s="422"/>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c r="A44" s="55"/>
      <c r="B44" s="348"/>
      <c r="C44" s="348"/>
      <c r="D44" s="349"/>
      <c r="E44" s="389"/>
      <c r="F44" s="390"/>
      <c r="G44" s="390"/>
      <c r="H44" s="390"/>
      <c r="I44" s="390"/>
      <c r="J44" s="48" t="str">
        <f>IF(AND('Mapa de Riesgos'!$Y$60="Baja",'Mapa de Riesgos'!$AA$60="Leve"),CONCATENATE("R9C",'Mapa de Riesgos'!$O$60),"")</f>
        <v/>
      </c>
      <c r="K44" s="49" t="str">
        <f>IF(AND('Mapa de Riesgos'!$Y$61="Baja",'Mapa de Riesgos'!$AA$61="Leve"),CONCATENATE("R9C",'Mapa de Riesgos'!$O$61),"")</f>
        <v/>
      </c>
      <c r="L44" s="49" t="str">
        <f>IF(AND('Mapa de Riesgos'!$Y$62="Baja",'Mapa de Riesgos'!$AA$62="Leve"),CONCATENATE("R9C",'Mapa de Riesgos'!$O$62),"")</f>
        <v/>
      </c>
      <c r="M44" s="49" t="str">
        <f>IF(AND('Mapa de Riesgos'!$Y$63="Baja",'Mapa de Riesgos'!$AA$63="Leve"),CONCATENATE("R9C",'Mapa de Riesgos'!$O$63),"")</f>
        <v/>
      </c>
      <c r="N44" s="49" t="str">
        <f>IF(AND('Mapa de Riesgos'!$Y$64="Baja",'Mapa de Riesgos'!$AA$64="Leve"),CONCATENATE("R9C",'Mapa de Riesgos'!$O$64),"")</f>
        <v/>
      </c>
      <c r="O44" s="50" t="str">
        <f>IF(AND('Mapa de Riesgos'!$Y$65="Baja",'Mapa de Riesgos'!$AA$65="Leve"),CONCATENATE("R9C",'Mapa de Riesgos'!$O$65),"")</f>
        <v/>
      </c>
      <c r="P44" s="39" t="str">
        <f>IF(AND('Mapa de Riesgos'!$Y$60="Baja",'Mapa de Riesgos'!$AA$60="Menor"),CONCATENATE("R9C",'Mapa de Riesgos'!$O$60),"")</f>
        <v/>
      </c>
      <c r="Q44" s="40" t="str">
        <f>IF(AND('Mapa de Riesgos'!$Y$61="Baja",'Mapa de Riesgos'!$AA$61="Menor"),CONCATENATE("R9C",'Mapa de Riesgos'!$O$61),"")</f>
        <v/>
      </c>
      <c r="R44" s="40" t="str">
        <f>IF(AND('Mapa de Riesgos'!$Y$62="Baja",'Mapa de Riesgos'!$AA$62="Menor"),CONCATENATE("R9C",'Mapa de Riesgos'!$O$62),"")</f>
        <v/>
      </c>
      <c r="S44" s="40" t="str">
        <f>IF(AND('Mapa de Riesgos'!$Y$63="Baja",'Mapa de Riesgos'!$AA$63="Menor"),CONCATENATE("R9C",'Mapa de Riesgos'!$O$63),"")</f>
        <v/>
      </c>
      <c r="T44" s="40" t="str">
        <f>IF(AND('Mapa de Riesgos'!$Y$64="Baja",'Mapa de Riesgos'!$AA$64="Menor"),CONCATENATE("R9C",'Mapa de Riesgos'!$O$64),"")</f>
        <v/>
      </c>
      <c r="U44" s="41" t="str">
        <f>IF(AND('Mapa de Riesgos'!$Y$65="Baja",'Mapa de Riesgos'!$AA$65="Menor"),CONCATENATE("R9C",'Mapa de Riesgos'!$O$65),"")</f>
        <v/>
      </c>
      <c r="V44" s="39" t="str">
        <f>IF(AND('Mapa de Riesgos'!$Y$60="Baja",'Mapa de Riesgos'!$AA$60="Moderado"),CONCATENATE("R9C",'Mapa de Riesgos'!$O$60),"")</f>
        <v/>
      </c>
      <c r="W44" s="40" t="str">
        <f>IF(AND('Mapa de Riesgos'!$Y$61="Baja",'Mapa de Riesgos'!$AA$61="Moderado"),CONCATENATE("R9C",'Mapa de Riesgos'!$O$61),"")</f>
        <v/>
      </c>
      <c r="X44" s="40" t="str">
        <f>IF(AND('Mapa de Riesgos'!$Y$62="Baja",'Mapa de Riesgos'!$AA$62="Moderado"),CONCATENATE("R9C",'Mapa de Riesgos'!$O$62),"")</f>
        <v/>
      </c>
      <c r="Y44" s="40" t="str">
        <f>IF(AND('Mapa de Riesgos'!$Y$63="Baja",'Mapa de Riesgos'!$AA$63="Moderado"),CONCATENATE("R9C",'Mapa de Riesgos'!$O$63),"")</f>
        <v/>
      </c>
      <c r="Z44" s="40" t="str">
        <f>IF(AND('Mapa de Riesgos'!$Y$64="Baja",'Mapa de Riesgos'!$AA$64="Moderado"),CONCATENATE("R9C",'Mapa de Riesgos'!$O$64),"")</f>
        <v/>
      </c>
      <c r="AA44" s="41" t="str">
        <f>IF(AND('Mapa de Riesgos'!$Y$65="Baja",'Mapa de Riesgos'!$AA$65="Moderado"),CONCATENATE("R9C",'Mapa de Riesgos'!$O$65),"")</f>
        <v/>
      </c>
      <c r="AB44" s="24" t="str">
        <f>IF(AND('Mapa de Riesgos'!$Y$60="Baja",'Mapa de Riesgos'!$AA$60="Mayor"),CONCATENATE("R9C",'Mapa de Riesgos'!$O$60),"")</f>
        <v/>
      </c>
      <c r="AC44" s="25" t="str">
        <f>IF(AND('Mapa de Riesgos'!$Y$61="Baja",'Mapa de Riesgos'!$AA$61="Mayor"),CONCATENATE("R9C",'Mapa de Riesgos'!$O$61),"")</f>
        <v/>
      </c>
      <c r="AD44" s="25" t="str">
        <f>IF(AND('Mapa de Riesgos'!$Y$62="Baja",'Mapa de Riesgos'!$AA$62="Mayor"),CONCATENATE("R9C",'Mapa de Riesgos'!$O$62),"")</f>
        <v/>
      </c>
      <c r="AE44" s="25" t="str">
        <f>IF(AND('Mapa de Riesgos'!$Y$63="Baja",'Mapa de Riesgos'!$AA$63="Mayor"),CONCATENATE("R9C",'Mapa de Riesgos'!$O$63),"")</f>
        <v/>
      </c>
      <c r="AF44" s="25" t="str">
        <f>IF(AND('Mapa de Riesgos'!$Y$64="Baja",'Mapa de Riesgos'!$AA$64="Mayor"),CONCATENATE("R9C",'Mapa de Riesgos'!$O$64),"")</f>
        <v/>
      </c>
      <c r="AG44" s="26" t="str">
        <f>IF(AND('Mapa de Riesgos'!$Y$65="Baja",'Mapa de Riesgos'!$AA$65="Mayor"),CONCATENATE("R9C",'Mapa de Riesgos'!$O$65),"")</f>
        <v/>
      </c>
      <c r="AH44" s="27" t="str">
        <f>IF(AND('Mapa de Riesgos'!$Y$60="Baja",'Mapa de Riesgos'!$AA$60="Catastrófico"),CONCATENATE("R9C",'Mapa de Riesgos'!$O$60),"")</f>
        <v/>
      </c>
      <c r="AI44" s="28" t="str">
        <f>IF(AND('Mapa de Riesgos'!$Y$61="Baja",'Mapa de Riesgos'!$AA$61="Catastrófico"),CONCATENATE("R9C",'Mapa de Riesgos'!$O$61),"")</f>
        <v/>
      </c>
      <c r="AJ44" s="28" t="str">
        <f>IF(AND('Mapa de Riesgos'!$Y$62="Baja",'Mapa de Riesgos'!$AA$62="Catastrófico"),CONCATENATE("R9C",'Mapa de Riesgos'!$O$62),"")</f>
        <v/>
      </c>
      <c r="AK44" s="28" t="str">
        <f>IF(AND('Mapa de Riesgos'!$Y$63="Baja",'Mapa de Riesgos'!$AA$63="Catastrófico"),CONCATENATE("R9C",'Mapa de Riesgos'!$O$63),"")</f>
        <v/>
      </c>
      <c r="AL44" s="28" t="str">
        <f>IF(AND('Mapa de Riesgos'!$Y$64="Baja",'Mapa de Riesgos'!$AA$64="Catastrófico"),CONCATENATE("R9C",'Mapa de Riesgos'!$O$64),"")</f>
        <v/>
      </c>
      <c r="AM44" s="29" t="str">
        <f>IF(AND('Mapa de Riesgos'!$Y$65="Baja",'Mapa de Riesgos'!$AA$65="Catastrófico"),CONCATENATE("R9C",'Mapa de Riesgos'!$O$65),"")</f>
        <v/>
      </c>
      <c r="AN44" s="55"/>
      <c r="AO44" s="420"/>
      <c r="AP44" s="421"/>
      <c r="AQ44" s="421"/>
      <c r="AR44" s="421"/>
      <c r="AS44" s="421"/>
      <c r="AT44" s="422"/>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c r="A45" s="55"/>
      <c r="B45" s="348"/>
      <c r="C45" s="348"/>
      <c r="D45" s="349"/>
      <c r="E45" s="392"/>
      <c r="F45" s="393"/>
      <c r="G45" s="393"/>
      <c r="H45" s="393"/>
      <c r="I45" s="393"/>
      <c r="J45" s="51" t="str">
        <f>IF(AND('Mapa de Riesgos'!$Y$66="Baja",'Mapa de Riesgos'!$AA$66="Leve"),CONCATENATE("R10C",'Mapa de Riesgos'!$O$66),"")</f>
        <v/>
      </c>
      <c r="K45" s="52" t="str">
        <f>IF(AND('Mapa de Riesgos'!$Y$67="Baja",'Mapa de Riesgos'!$AA$67="Leve"),CONCATENATE("R10C",'Mapa de Riesgos'!$O$67),"")</f>
        <v/>
      </c>
      <c r="L45" s="52" t="str">
        <f>IF(AND('Mapa de Riesgos'!$Y$68="Baja",'Mapa de Riesgos'!$AA$68="Leve"),CONCATENATE("R10C",'Mapa de Riesgos'!$O$68),"")</f>
        <v/>
      </c>
      <c r="M45" s="52" t="str">
        <f>IF(AND('Mapa de Riesgos'!$Y$69="Baja",'Mapa de Riesgos'!$AA$69="Leve"),CONCATENATE("R10C",'Mapa de Riesgos'!$O$69),"")</f>
        <v/>
      </c>
      <c r="N45" s="52" t="str">
        <f>IF(AND('Mapa de Riesgos'!$Y$70="Baja",'Mapa de Riesgos'!$AA$70="Leve"),CONCATENATE("R10C",'Mapa de Riesgos'!$O$70),"")</f>
        <v/>
      </c>
      <c r="O45" s="53" t="str">
        <f>IF(AND('Mapa de Riesgos'!$Y$71="Baja",'Mapa de Riesgos'!$AA$71="Leve"),CONCATENATE("R10C",'Mapa de Riesgos'!$O$71),"")</f>
        <v/>
      </c>
      <c r="P45" s="39" t="str">
        <f>IF(AND('Mapa de Riesgos'!$Y$66="Baja",'Mapa de Riesgos'!$AA$66="Menor"),CONCATENATE("R10C",'Mapa de Riesgos'!$O$66),"")</f>
        <v/>
      </c>
      <c r="Q45" s="40" t="str">
        <f>IF(AND('Mapa de Riesgos'!$Y$67="Baja",'Mapa de Riesgos'!$AA$67="Menor"),CONCATENATE("R10C",'Mapa de Riesgos'!$O$67),"")</f>
        <v/>
      </c>
      <c r="R45" s="40" t="str">
        <f>IF(AND('Mapa de Riesgos'!$Y$68="Baja",'Mapa de Riesgos'!$AA$68="Menor"),CONCATENATE("R10C",'Mapa de Riesgos'!$O$68),"")</f>
        <v/>
      </c>
      <c r="S45" s="40" t="str">
        <f>IF(AND('Mapa de Riesgos'!$Y$69="Baja",'Mapa de Riesgos'!$AA$69="Menor"),CONCATENATE("R10C",'Mapa de Riesgos'!$O$69),"")</f>
        <v/>
      </c>
      <c r="T45" s="40" t="str">
        <f>IF(AND('Mapa de Riesgos'!$Y$70="Baja",'Mapa de Riesgos'!$AA$70="Menor"),CONCATENATE("R10C",'Mapa de Riesgos'!$O$70),"")</f>
        <v/>
      </c>
      <c r="U45" s="41" t="str">
        <f>IF(AND('Mapa de Riesgos'!$Y$71="Baja",'Mapa de Riesgos'!$AA$71="Menor"),CONCATENATE("R10C",'Mapa de Riesgos'!$O$71),"")</f>
        <v/>
      </c>
      <c r="V45" s="42" t="str">
        <f>IF(AND('Mapa de Riesgos'!$Y$66="Baja",'Mapa de Riesgos'!$AA$66="Moderado"),CONCATENATE("R10C",'Mapa de Riesgos'!$O$66),"")</f>
        <v/>
      </c>
      <c r="W45" s="43" t="str">
        <f>IF(AND('Mapa de Riesgos'!$Y$67="Baja",'Mapa de Riesgos'!$AA$67="Moderado"),CONCATENATE("R10C",'Mapa de Riesgos'!$O$67),"")</f>
        <v/>
      </c>
      <c r="X45" s="43" t="str">
        <f>IF(AND('Mapa de Riesgos'!$Y$68="Baja",'Mapa de Riesgos'!$AA$68="Moderado"),CONCATENATE("R10C",'Mapa de Riesgos'!$O$68),"")</f>
        <v/>
      </c>
      <c r="Y45" s="43" t="str">
        <f>IF(AND('Mapa de Riesgos'!$Y$69="Baja",'Mapa de Riesgos'!$AA$69="Moderado"),CONCATENATE("R10C",'Mapa de Riesgos'!$O$69),"")</f>
        <v/>
      </c>
      <c r="Z45" s="43" t="str">
        <f>IF(AND('Mapa de Riesgos'!$Y$70="Baja",'Mapa de Riesgos'!$AA$70="Moderado"),CONCATENATE("R10C",'Mapa de Riesgos'!$O$70),"")</f>
        <v/>
      </c>
      <c r="AA45" s="44" t="str">
        <f>IF(AND('Mapa de Riesgos'!$Y$71="Baja",'Mapa de Riesgos'!$AA$71="Moderado"),CONCATENATE("R10C",'Mapa de Riesgos'!$O$71),"")</f>
        <v/>
      </c>
      <c r="AB45" s="30" t="str">
        <f>IF(AND('Mapa de Riesgos'!$Y$66="Baja",'Mapa de Riesgos'!$AA$66="Mayor"),CONCATENATE("R10C",'Mapa de Riesgos'!$O$66),"")</f>
        <v/>
      </c>
      <c r="AC45" s="31" t="str">
        <f>IF(AND('Mapa de Riesgos'!$Y$67="Baja",'Mapa de Riesgos'!$AA$67="Mayor"),CONCATENATE("R10C",'Mapa de Riesgos'!$O$67),"")</f>
        <v/>
      </c>
      <c r="AD45" s="31" t="str">
        <f>IF(AND('Mapa de Riesgos'!$Y$68="Baja",'Mapa de Riesgos'!$AA$68="Mayor"),CONCATENATE("R10C",'Mapa de Riesgos'!$O$68),"")</f>
        <v/>
      </c>
      <c r="AE45" s="31" t="str">
        <f>IF(AND('Mapa de Riesgos'!$Y$69="Baja",'Mapa de Riesgos'!$AA$69="Mayor"),CONCATENATE("R10C",'Mapa de Riesgos'!$O$69),"")</f>
        <v/>
      </c>
      <c r="AF45" s="31" t="str">
        <f>IF(AND('Mapa de Riesgos'!$Y$70="Baja",'Mapa de Riesgos'!$AA$70="Mayor"),CONCATENATE("R10C",'Mapa de Riesgos'!$O$70),"")</f>
        <v/>
      </c>
      <c r="AG45" s="32" t="str">
        <f>IF(AND('Mapa de Riesgos'!$Y$71="Baja",'Mapa de Riesgos'!$AA$71="Mayor"),CONCATENATE("R10C",'Mapa de Riesgos'!$O$71),"")</f>
        <v/>
      </c>
      <c r="AH45" s="33" t="str">
        <f>IF(AND('Mapa de Riesgos'!$Y$66="Baja",'Mapa de Riesgos'!$AA$66="Catastrófico"),CONCATENATE("R10C",'Mapa de Riesgos'!$O$66),"")</f>
        <v/>
      </c>
      <c r="AI45" s="34" t="str">
        <f>IF(AND('Mapa de Riesgos'!$Y$67="Baja",'Mapa de Riesgos'!$AA$67="Catastrófico"),CONCATENATE("R10C",'Mapa de Riesgos'!$O$67),"")</f>
        <v/>
      </c>
      <c r="AJ45" s="34" t="str">
        <f>IF(AND('Mapa de Riesgos'!$Y$68="Baja",'Mapa de Riesgos'!$AA$68="Catastrófico"),CONCATENATE("R10C",'Mapa de Riesgos'!$O$68),"")</f>
        <v/>
      </c>
      <c r="AK45" s="34" t="str">
        <f>IF(AND('Mapa de Riesgos'!$Y$69="Baja",'Mapa de Riesgos'!$AA$69="Catastrófico"),CONCATENATE("R10C",'Mapa de Riesgos'!$O$69),"")</f>
        <v/>
      </c>
      <c r="AL45" s="34" t="str">
        <f>IF(AND('Mapa de Riesgos'!$Y$70="Baja",'Mapa de Riesgos'!$AA$70="Catastrófico"),CONCATENATE("R10C",'Mapa de Riesgos'!$O$70),"")</f>
        <v/>
      </c>
      <c r="AM45" s="35" t="str">
        <f>IF(AND('Mapa de Riesgos'!$Y$71="Baja",'Mapa de Riesgos'!$AA$71="Catastrófico"),CONCATENATE("R10C",'Mapa de Riesgos'!$O$71),"")</f>
        <v/>
      </c>
      <c r="AN45" s="55"/>
      <c r="AO45" s="423"/>
      <c r="AP45" s="424"/>
      <c r="AQ45" s="424"/>
      <c r="AR45" s="424"/>
      <c r="AS45" s="424"/>
      <c r="AT45" s="425"/>
    </row>
    <row r="46" spans="1:80" ht="46.5" customHeight="1">
      <c r="A46" s="55"/>
      <c r="B46" s="348"/>
      <c r="C46" s="348"/>
      <c r="D46" s="349"/>
      <c r="E46" s="386" t="s">
        <v>165</v>
      </c>
      <c r="F46" s="387"/>
      <c r="G46" s="387"/>
      <c r="H46" s="387"/>
      <c r="I46" s="388"/>
      <c r="J46" s="45" t="str">
        <f>IF(AND('Mapa de Riesgos'!$Y$12="Muy Baja",'Mapa de Riesgos'!$AA$12="Leve"),CONCATENATE("R1C",'Mapa de Riesgos'!$O$12),"")</f>
        <v/>
      </c>
      <c r="K46" s="46" t="str">
        <f>IF(AND('Mapa de Riesgos'!$Y$13="Muy Baja",'Mapa de Riesgos'!$AA$13="Leve"),CONCATENATE("R1C",'Mapa de Riesgos'!$O$13),"")</f>
        <v/>
      </c>
      <c r="L46" s="46" t="str">
        <f>IF(AND('Mapa de Riesgos'!$Y$14="Muy Baja",'Mapa de Riesgos'!$AA$14="Leve"),CONCATENATE("R1C",'Mapa de Riesgos'!$O$14),"")</f>
        <v/>
      </c>
      <c r="M46" s="46" t="str">
        <f>IF(AND('Mapa de Riesgos'!$Y$15="Muy Baja",'Mapa de Riesgos'!$AA$15="Leve"),CONCATENATE("R1C",'Mapa de Riesgos'!$O$15),"")</f>
        <v/>
      </c>
      <c r="N46" s="46" t="str">
        <f>IF(AND('Mapa de Riesgos'!$Y$16="Muy Baja",'Mapa de Riesgos'!$AA$16="Leve"),CONCATENATE("R1C",'Mapa de Riesgos'!$O$16),"")</f>
        <v/>
      </c>
      <c r="O46" s="47" t="str">
        <f>IF(AND('Mapa de Riesgos'!$Y$17="Muy Baja",'Mapa de Riesgos'!$AA$17="Leve"),CONCATENATE("R1C",'Mapa de Riesgos'!$O$17),"")</f>
        <v/>
      </c>
      <c r="P46" s="45" t="str">
        <f>IF(AND('Mapa de Riesgos'!$Y$12="Muy Baja",'Mapa de Riesgos'!$AA$12="Menor"),CONCATENATE("R1C",'Mapa de Riesgos'!$O$12),"")</f>
        <v/>
      </c>
      <c r="Q46" s="46" t="str">
        <f>IF(AND('Mapa de Riesgos'!$Y$13="Muy Baja",'Mapa de Riesgos'!$AA$13="Menor"),CONCATENATE("R1C",'Mapa de Riesgos'!$O$13),"")</f>
        <v/>
      </c>
      <c r="R46" s="46" t="str">
        <f>IF(AND('Mapa de Riesgos'!$Y$14="Muy Baja",'Mapa de Riesgos'!$AA$14="Menor"),CONCATENATE("R1C",'Mapa de Riesgos'!$O$14),"")</f>
        <v/>
      </c>
      <c r="S46" s="46" t="str">
        <f>IF(AND('Mapa de Riesgos'!$Y$15="Muy Baja",'Mapa de Riesgos'!$AA$15="Menor"),CONCATENATE("R1C",'Mapa de Riesgos'!$O$15),"")</f>
        <v/>
      </c>
      <c r="T46" s="46" t="str">
        <f>IF(AND('Mapa de Riesgos'!$Y$16="Muy Baja",'Mapa de Riesgos'!$AA$16="Menor"),CONCATENATE("R1C",'Mapa de Riesgos'!$O$16),"")</f>
        <v/>
      </c>
      <c r="U46" s="47" t="str">
        <f>IF(AND('Mapa de Riesgos'!$Y$17="Muy Baja",'Mapa de Riesgos'!$AA$17="Menor"),CONCATENATE("R1C",'Mapa de Riesgos'!$O$17),"")</f>
        <v/>
      </c>
      <c r="V46" s="36" t="str">
        <f>IF(AND('Mapa de Riesgos'!$Y$12="Muy Baja",'Mapa de Riesgos'!$AA$12="Moderado"),CONCATENATE("R1C",'Mapa de Riesgos'!$O$12),"")</f>
        <v/>
      </c>
      <c r="W46" s="54" t="str">
        <f>IF(AND('Mapa de Riesgos'!$Y$13="Muy Baja",'Mapa de Riesgos'!$AA$13="Moderado"),CONCATENATE("R1C",'Mapa de Riesgos'!$O$13),"")</f>
        <v/>
      </c>
      <c r="X46" s="37" t="str">
        <f>IF(AND('Mapa de Riesgos'!$Y$14="Muy Baja",'Mapa de Riesgos'!$AA$14="Moderado"),CONCATENATE("R1C",'Mapa de Riesgos'!$O$14),"")</f>
        <v/>
      </c>
      <c r="Y46" s="37" t="str">
        <f>IF(AND('Mapa de Riesgos'!$Y$15="Muy Baja",'Mapa de Riesgos'!$AA$15="Moderado"),CONCATENATE("R1C",'Mapa de Riesgos'!$O$15),"")</f>
        <v/>
      </c>
      <c r="Z46" s="37" t="str">
        <f>IF(AND('Mapa de Riesgos'!$Y$16="Muy Baja",'Mapa de Riesgos'!$AA$16="Moderado"),CONCATENATE("R1C",'Mapa de Riesgos'!$O$16),"")</f>
        <v/>
      </c>
      <c r="AA46" s="38" t="str">
        <f>IF(AND('Mapa de Riesgos'!$Y$17="Muy Baja",'Mapa de Riesgos'!$AA$17="Moderado"),CONCATENATE("R1C",'Mapa de Riesgos'!$O$17),"")</f>
        <v/>
      </c>
      <c r="AB46" s="18" t="str">
        <f>IF(AND('Mapa de Riesgos'!$Y$12="Muy Baja",'Mapa de Riesgos'!$AA$12="Mayor"),CONCATENATE("R1C",'Mapa de Riesgos'!$O$12),"")</f>
        <v/>
      </c>
      <c r="AC46" s="19" t="str">
        <f>IF(AND('Mapa de Riesgos'!$Y$13="Muy Baja",'Mapa de Riesgos'!$AA$13="Mayor"),CONCATENATE("R1C",'Mapa de Riesgos'!$O$13),"")</f>
        <v/>
      </c>
      <c r="AD46" s="19" t="str">
        <f>IF(AND('Mapa de Riesgos'!$Y$14="Muy Baja",'Mapa de Riesgos'!$AA$14="Mayor"),CONCATENATE("R1C",'Mapa de Riesgos'!$O$14),"")</f>
        <v/>
      </c>
      <c r="AE46" s="19" t="str">
        <f>IF(AND('Mapa de Riesgos'!$Y$15="Muy Baja",'Mapa de Riesgos'!$AA$15="Mayor"),CONCATENATE("R1C",'Mapa de Riesgos'!$O$15),"")</f>
        <v/>
      </c>
      <c r="AF46" s="19" t="str">
        <f>IF(AND('Mapa de Riesgos'!$Y$16="Muy Baja",'Mapa de Riesgos'!$AA$16="Mayor"),CONCATENATE("R1C",'Mapa de Riesgos'!$O$16),"")</f>
        <v/>
      </c>
      <c r="AG46" s="20" t="str">
        <f>IF(AND('Mapa de Riesgos'!$Y$17="Muy Baja",'Mapa de Riesgos'!$AA$17="Mayor"),CONCATENATE("R1C",'Mapa de Riesgos'!$O$17),"")</f>
        <v/>
      </c>
      <c r="AH46" s="21" t="str">
        <f>IF(AND('Mapa de Riesgos'!$Y$12="Muy Baja",'Mapa de Riesgos'!$AA$12="Catastrófico"),CONCATENATE("R1C",'Mapa de Riesgos'!$O$12),"")</f>
        <v/>
      </c>
      <c r="AI46" s="22" t="str">
        <f>IF(AND('Mapa de Riesgos'!$Y$13="Muy Baja",'Mapa de Riesgos'!$AA$13="Catastrófico"),CONCATENATE("R1C",'Mapa de Riesgos'!$O$13),"")</f>
        <v/>
      </c>
      <c r="AJ46" s="22" t="str">
        <f>IF(AND('Mapa de Riesgos'!$Y$14="Muy Baja",'Mapa de Riesgos'!$AA$14="Catastrófico"),CONCATENATE("R1C",'Mapa de Riesgos'!$O$14),"")</f>
        <v/>
      </c>
      <c r="AK46" s="22" t="str">
        <f>IF(AND('Mapa de Riesgos'!$Y$15="Muy Baja",'Mapa de Riesgos'!$AA$15="Catastrófico"),CONCATENATE("R1C",'Mapa de Riesgos'!$O$15),"")</f>
        <v/>
      </c>
      <c r="AL46" s="22" t="str">
        <f>IF(AND('Mapa de Riesgos'!$Y$16="Muy Baja",'Mapa de Riesgos'!$AA$16="Catastrófico"),CONCATENATE("R1C",'Mapa de Riesgos'!$O$16),"")</f>
        <v/>
      </c>
      <c r="AM46" s="23" t="str">
        <f>IF(AND('Mapa de Riesgos'!$Y$17="Muy Baja",'Mapa de Riesgos'!$AA$17="Catastrófico"),CONCATENATE("R1C",'Mapa de Riesgos'!$O$17),"")</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c r="A47" s="55"/>
      <c r="B47" s="348"/>
      <c r="C47" s="348"/>
      <c r="D47" s="349"/>
      <c r="E47" s="405"/>
      <c r="F47" s="390"/>
      <c r="G47" s="390"/>
      <c r="H47" s="390"/>
      <c r="I47" s="391"/>
      <c r="J47" s="48" t="str">
        <f>IF(AND('Mapa de Riesgos'!$Y$18="Muy Baja",'Mapa de Riesgos'!$AA$18="Leve"),CONCATENATE("R2C",'Mapa de Riesgos'!$O$18),"")</f>
        <v/>
      </c>
      <c r="K47" s="49" t="str">
        <f>IF(AND('Mapa de Riesgos'!$Y$19="Muy Baja",'Mapa de Riesgos'!$AA$19="Leve"),CONCATENATE("R2C",'Mapa de Riesgos'!$O$19),"")</f>
        <v/>
      </c>
      <c r="L47" s="49" t="str">
        <f>IF(AND('Mapa de Riesgos'!$Y$20="Muy Baja",'Mapa de Riesgos'!$AA$20="Leve"),CONCATENATE("R2C",'Mapa de Riesgos'!$O$20),"")</f>
        <v/>
      </c>
      <c r="M47" s="49" t="str">
        <f>IF(AND('Mapa de Riesgos'!$Y$21="Muy Baja",'Mapa de Riesgos'!$AA$21="Leve"),CONCATENATE("R2C",'Mapa de Riesgos'!$O$21),"")</f>
        <v/>
      </c>
      <c r="N47" s="49" t="str">
        <f>IF(AND('Mapa de Riesgos'!$Y$22="Muy Baja",'Mapa de Riesgos'!$AA$22="Leve"),CONCATENATE("R2C",'Mapa de Riesgos'!$O$22),"")</f>
        <v/>
      </c>
      <c r="O47" s="50" t="str">
        <f>IF(AND('Mapa de Riesgos'!$Y$23="Muy Baja",'Mapa de Riesgos'!$AA$23="Leve"),CONCATENATE("R2C",'Mapa de Riesgos'!$O$23),"")</f>
        <v/>
      </c>
      <c r="P47" s="48" t="str">
        <f>IF(AND('Mapa de Riesgos'!$Y$18="Muy Baja",'Mapa de Riesgos'!$AA$18="Menor"),CONCATENATE("R2C",'Mapa de Riesgos'!$O$18),"")</f>
        <v/>
      </c>
      <c r="Q47" s="49" t="str">
        <f>IF(AND('Mapa de Riesgos'!$Y$19="Muy Baja",'Mapa de Riesgos'!$AA$19="Menor"),CONCATENATE("R2C",'Mapa de Riesgos'!$O$19),"")</f>
        <v/>
      </c>
      <c r="R47" s="49" t="str">
        <f>IF(AND('Mapa de Riesgos'!$Y$20="Muy Baja",'Mapa de Riesgos'!$AA$20="Menor"),CONCATENATE("R2C",'Mapa de Riesgos'!$O$20),"")</f>
        <v/>
      </c>
      <c r="S47" s="49" t="str">
        <f>IF(AND('Mapa de Riesgos'!$Y$21="Muy Baja",'Mapa de Riesgos'!$AA$21="Menor"),CONCATENATE("R2C",'Mapa de Riesgos'!$O$21),"")</f>
        <v/>
      </c>
      <c r="T47" s="49" t="str">
        <f>IF(AND('Mapa de Riesgos'!$Y$22="Muy Baja",'Mapa de Riesgos'!$AA$22="Menor"),CONCATENATE("R2C",'Mapa de Riesgos'!$O$22),"")</f>
        <v/>
      </c>
      <c r="U47" s="50" t="str">
        <f>IF(AND('Mapa de Riesgos'!$Y$23="Muy Baja",'Mapa de Riesgos'!$AA$23="Menor"),CONCATENATE("R2C",'Mapa de Riesgos'!$O$23),"")</f>
        <v/>
      </c>
      <c r="V47" s="39" t="str">
        <f>IF(AND('Mapa de Riesgos'!$Y$18="Muy Baja",'Mapa de Riesgos'!$AA$18="Moderado"),CONCATENATE("R2C",'Mapa de Riesgos'!$O$18),"")</f>
        <v/>
      </c>
      <c r="W47" s="40" t="str">
        <f>IF(AND('Mapa de Riesgos'!$Y$19="Muy Baja",'Mapa de Riesgos'!$AA$19="Moderado"),CONCATENATE("R2C",'Mapa de Riesgos'!$O$19),"")</f>
        <v/>
      </c>
      <c r="X47" s="40" t="str">
        <f>IF(AND('Mapa de Riesgos'!$Y$20="Muy Baja",'Mapa de Riesgos'!$AA$20="Moderado"),CONCATENATE("R2C",'Mapa de Riesgos'!$O$20),"")</f>
        <v/>
      </c>
      <c r="Y47" s="40" t="str">
        <f>IF(AND('Mapa de Riesgos'!$Y$21="Muy Baja",'Mapa de Riesgos'!$AA$21="Moderado"),CONCATENATE("R2C",'Mapa de Riesgos'!$O$21),"")</f>
        <v/>
      </c>
      <c r="Z47" s="40" t="str">
        <f>IF(AND('Mapa de Riesgos'!$Y$22="Muy Baja",'Mapa de Riesgos'!$AA$22="Moderado"),CONCATENATE("R2C",'Mapa de Riesgos'!$O$22),"")</f>
        <v/>
      </c>
      <c r="AA47" s="41" t="str">
        <f>IF(AND('Mapa de Riesgos'!$Y$23="Muy Baja",'Mapa de Riesgos'!$AA$23="Moderado"),CONCATENATE("R2C",'Mapa de Riesgos'!$O$23),"")</f>
        <v/>
      </c>
      <c r="AB47" s="24" t="str">
        <f>IF(AND('Mapa de Riesgos'!$Y$18="Muy Baja",'Mapa de Riesgos'!$AA$18="Mayor"),CONCATENATE("R2C",'Mapa de Riesgos'!$O$18),"")</f>
        <v/>
      </c>
      <c r="AC47" s="25" t="str">
        <f>IF(AND('Mapa de Riesgos'!$Y$19="Muy Baja",'Mapa de Riesgos'!$AA$19="Mayor"),CONCATENATE("R2C",'Mapa de Riesgos'!$O$19),"")</f>
        <v/>
      </c>
      <c r="AD47" s="25" t="str">
        <f>IF(AND('Mapa de Riesgos'!$Y$20="Muy Baja",'Mapa de Riesgos'!$AA$20="Mayor"),CONCATENATE("R2C",'Mapa de Riesgos'!$O$20),"")</f>
        <v/>
      </c>
      <c r="AE47" s="25" t="str">
        <f>IF(AND('Mapa de Riesgos'!$Y$21="Muy Baja",'Mapa de Riesgos'!$AA$21="Mayor"),CONCATENATE("R2C",'Mapa de Riesgos'!$O$21),"")</f>
        <v/>
      </c>
      <c r="AF47" s="25" t="str">
        <f>IF(AND('Mapa de Riesgos'!$Y$22="Muy Baja",'Mapa de Riesgos'!$AA$22="Mayor"),CONCATENATE("R2C",'Mapa de Riesgos'!$O$22),"")</f>
        <v/>
      </c>
      <c r="AG47" s="26" t="str">
        <f>IF(AND('Mapa de Riesgos'!$Y$23="Muy Baja",'Mapa de Riesgos'!$AA$23="Mayor"),CONCATENATE("R2C",'Mapa de Riesgos'!$O$23),"")</f>
        <v/>
      </c>
      <c r="AH47" s="27" t="str">
        <f>IF(AND('Mapa de Riesgos'!$Y$18="Muy Baja",'Mapa de Riesgos'!$AA$18="Catastrófico"),CONCATENATE("R2C",'Mapa de Riesgos'!$O$18),"")</f>
        <v/>
      </c>
      <c r="AI47" s="28" t="str">
        <f>IF(AND('Mapa de Riesgos'!$Y$19="Muy Baja",'Mapa de Riesgos'!$AA$19="Catastrófico"),CONCATENATE("R2C",'Mapa de Riesgos'!$O$19),"")</f>
        <v/>
      </c>
      <c r="AJ47" s="28" t="str">
        <f>IF(AND('Mapa de Riesgos'!$Y$20="Muy Baja",'Mapa de Riesgos'!$AA$20="Catastrófico"),CONCATENATE("R2C",'Mapa de Riesgos'!$O$20),"")</f>
        <v/>
      </c>
      <c r="AK47" s="28" t="str">
        <f>IF(AND('Mapa de Riesgos'!$Y$21="Muy Baja",'Mapa de Riesgos'!$AA$21="Catastrófico"),CONCATENATE("R2C",'Mapa de Riesgos'!$O$21),"")</f>
        <v/>
      </c>
      <c r="AL47" s="28" t="str">
        <f>IF(AND('Mapa de Riesgos'!$Y$22="Muy Baja",'Mapa de Riesgos'!$AA$22="Catastrófico"),CONCATENATE("R2C",'Mapa de Riesgos'!$O$22),"")</f>
        <v/>
      </c>
      <c r="AM47" s="29" t="str">
        <f>IF(AND('Mapa de Riesgos'!$Y$23="Muy Baja",'Mapa de Riesgos'!$AA$23="Catastrófico"),CONCATENATE("R2C",'Mapa de Riesgos'!$O$23),"")</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c r="A48" s="55"/>
      <c r="B48" s="348"/>
      <c r="C48" s="348"/>
      <c r="D48" s="349"/>
      <c r="E48" s="405"/>
      <c r="F48" s="390"/>
      <c r="G48" s="390"/>
      <c r="H48" s="390"/>
      <c r="I48" s="391"/>
      <c r="J48" s="48" t="str">
        <f>IF(AND('Mapa de Riesgos'!$Y$24="Muy Baja",'Mapa de Riesgos'!$AA$24="Leve"),CONCATENATE("R3C",'Mapa de Riesgos'!$O$24),"")</f>
        <v/>
      </c>
      <c r="K48" s="49" t="str">
        <f>IF(AND('Mapa de Riesgos'!$Y$25="Muy Baja",'Mapa de Riesgos'!$AA$25="Leve"),CONCATENATE("R3C",'Mapa de Riesgos'!$O$25),"")</f>
        <v/>
      </c>
      <c r="L48" s="49" t="str">
        <f>IF(AND('Mapa de Riesgos'!$Y$26="Muy Baja",'Mapa de Riesgos'!$AA$26="Leve"),CONCATENATE("R3C",'Mapa de Riesgos'!$O$26),"")</f>
        <v/>
      </c>
      <c r="M48" s="49" t="str">
        <f>IF(AND('Mapa de Riesgos'!$Y$27="Muy Baja",'Mapa de Riesgos'!$AA$27="Leve"),CONCATENATE("R3C",'Mapa de Riesgos'!$O$27),"")</f>
        <v/>
      </c>
      <c r="N48" s="49" t="str">
        <f>IF(AND('Mapa de Riesgos'!$Y$28="Muy Baja",'Mapa de Riesgos'!$AA$28="Leve"),CONCATENATE("R3C",'Mapa de Riesgos'!$O$28),"")</f>
        <v/>
      </c>
      <c r="O48" s="50" t="str">
        <f>IF(AND('Mapa de Riesgos'!$Y$29="Muy Baja",'Mapa de Riesgos'!$AA$29="Leve"),CONCATENATE("R3C",'Mapa de Riesgos'!$O$29),"")</f>
        <v/>
      </c>
      <c r="P48" s="48" t="str">
        <f>IF(AND('Mapa de Riesgos'!$Y$24="Muy Baja",'Mapa de Riesgos'!$AA$24="Menor"),CONCATENATE("R3C",'Mapa de Riesgos'!$O$24),"")</f>
        <v/>
      </c>
      <c r="Q48" s="49" t="str">
        <f>IF(AND('Mapa de Riesgos'!$Y$25="Muy Baja",'Mapa de Riesgos'!$AA$25="Menor"),CONCATENATE("R3C",'Mapa de Riesgos'!$O$25),"")</f>
        <v/>
      </c>
      <c r="R48" s="49" t="str">
        <f>IF(AND('Mapa de Riesgos'!$Y$26="Muy Baja",'Mapa de Riesgos'!$AA$26="Menor"),CONCATENATE("R3C",'Mapa de Riesgos'!$O$26),"")</f>
        <v/>
      </c>
      <c r="S48" s="49" t="str">
        <f>IF(AND('Mapa de Riesgos'!$Y$27="Muy Baja",'Mapa de Riesgos'!$AA$27="Menor"),CONCATENATE("R3C",'Mapa de Riesgos'!$O$27),"")</f>
        <v/>
      </c>
      <c r="T48" s="49" t="str">
        <f>IF(AND('Mapa de Riesgos'!$Y$28="Muy Baja",'Mapa de Riesgos'!$AA$28="Menor"),CONCATENATE("R3C",'Mapa de Riesgos'!$O$28),"")</f>
        <v/>
      </c>
      <c r="U48" s="50" t="str">
        <f>IF(AND('Mapa de Riesgos'!$Y$29="Muy Baja",'Mapa de Riesgos'!$AA$29="Menor"),CONCATENATE("R3C",'Mapa de Riesgos'!$O$29),"")</f>
        <v/>
      </c>
      <c r="V48" s="39" t="str">
        <f>IF(AND('Mapa de Riesgos'!$Y$24="Muy Baja",'Mapa de Riesgos'!$AA$24="Moderado"),CONCATENATE("R3C",'Mapa de Riesgos'!$O$24),"")</f>
        <v/>
      </c>
      <c r="W48" s="40" t="str">
        <f>IF(AND('Mapa de Riesgos'!$Y$25="Muy Baja",'Mapa de Riesgos'!$AA$25="Moderado"),CONCATENATE("R3C",'Mapa de Riesgos'!$O$25),"")</f>
        <v/>
      </c>
      <c r="X48" s="40" t="str">
        <f>IF(AND('Mapa de Riesgos'!$Y$26="Muy Baja",'Mapa de Riesgos'!$AA$26="Moderado"),CONCATENATE("R3C",'Mapa de Riesgos'!$O$26),"")</f>
        <v/>
      </c>
      <c r="Y48" s="40" t="str">
        <f>IF(AND('Mapa de Riesgos'!$Y$27="Muy Baja",'Mapa de Riesgos'!$AA$27="Moderado"),CONCATENATE("R3C",'Mapa de Riesgos'!$O$27),"")</f>
        <v/>
      </c>
      <c r="Z48" s="40" t="str">
        <f>IF(AND('Mapa de Riesgos'!$Y$28="Muy Baja",'Mapa de Riesgos'!$AA$28="Moderado"),CONCATENATE("R3C",'Mapa de Riesgos'!$O$28),"")</f>
        <v/>
      </c>
      <c r="AA48" s="41" t="str">
        <f>IF(AND('Mapa de Riesgos'!$Y$29="Muy Baja",'Mapa de Riesgos'!$AA$29="Moderado"),CONCATENATE("R3C",'Mapa de Riesgos'!$O$29),"")</f>
        <v/>
      </c>
      <c r="AB48" s="24" t="str">
        <f>IF(AND('Mapa de Riesgos'!$Y$24="Muy Baja",'Mapa de Riesgos'!$AA$24="Mayor"),CONCATENATE("R3C",'Mapa de Riesgos'!$O$24),"")</f>
        <v/>
      </c>
      <c r="AC48" s="25" t="str">
        <f>IF(AND('Mapa de Riesgos'!$Y$25="Muy Baja",'Mapa de Riesgos'!$AA$25="Mayor"),CONCATENATE("R3C",'Mapa de Riesgos'!$O$25),"")</f>
        <v/>
      </c>
      <c r="AD48" s="25" t="str">
        <f>IF(AND('Mapa de Riesgos'!$Y$26="Muy Baja",'Mapa de Riesgos'!$AA$26="Mayor"),CONCATENATE("R3C",'Mapa de Riesgos'!$O$26),"")</f>
        <v/>
      </c>
      <c r="AE48" s="25" t="str">
        <f>IF(AND('Mapa de Riesgos'!$Y$27="Muy Baja",'Mapa de Riesgos'!$AA$27="Mayor"),CONCATENATE("R3C",'Mapa de Riesgos'!$O$27),"")</f>
        <v/>
      </c>
      <c r="AF48" s="25" t="str">
        <f>IF(AND('Mapa de Riesgos'!$Y$28="Muy Baja",'Mapa de Riesgos'!$AA$28="Mayor"),CONCATENATE("R3C",'Mapa de Riesgos'!$O$28),"")</f>
        <v/>
      </c>
      <c r="AG48" s="26" t="str">
        <f>IF(AND('Mapa de Riesgos'!$Y$29="Muy Baja",'Mapa de Riesgos'!$AA$29="Mayor"),CONCATENATE("R3C",'Mapa de Riesgos'!$O$29),"")</f>
        <v/>
      </c>
      <c r="AH48" s="27" t="str">
        <f>IF(AND('Mapa de Riesgos'!$Y$24="Muy Baja",'Mapa de Riesgos'!$AA$24="Catastrófico"),CONCATENATE("R3C",'Mapa de Riesgos'!$O$24),"")</f>
        <v/>
      </c>
      <c r="AI48" s="28" t="str">
        <f>IF(AND('Mapa de Riesgos'!$Y$25="Muy Baja",'Mapa de Riesgos'!$AA$25="Catastrófico"),CONCATENATE("R3C",'Mapa de Riesgos'!$O$25),"")</f>
        <v/>
      </c>
      <c r="AJ48" s="28" t="str">
        <f>IF(AND('Mapa de Riesgos'!$Y$26="Muy Baja",'Mapa de Riesgos'!$AA$26="Catastrófico"),CONCATENATE("R3C",'Mapa de Riesgos'!$O$26),"")</f>
        <v/>
      </c>
      <c r="AK48" s="28" t="str">
        <f>IF(AND('Mapa de Riesgos'!$Y$27="Muy Baja",'Mapa de Riesgos'!$AA$27="Catastrófico"),CONCATENATE("R3C",'Mapa de Riesgos'!$O$27),"")</f>
        <v/>
      </c>
      <c r="AL48" s="28" t="str">
        <f>IF(AND('Mapa de Riesgos'!$Y$28="Muy Baja",'Mapa de Riesgos'!$AA$28="Catastrófico"),CONCATENATE("R3C",'Mapa de Riesgos'!$O$28),"")</f>
        <v/>
      </c>
      <c r="AM48" s="29" t="str">
        <f>IF(AND('Mapa de Riesgos'!$Y$29="Muy Baja",'Mapa de Riesgos'!$AA$29="Catastrófico"),CONCATENATE("R3C",'Mapa de Riesgos'!$O$29),"")</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c r="A49" s="55"/>
      <c r="B49" s="348"/>
      <c r="C49" s="348"/>
      <c r="D49" s="349"/>
      <c r="E49" s="389"/>
      <c r="F49" s="390"/>
      <c r="G49" s="390"/>
      <c r="H49" s="390"/>
      <c r="I49" s="391"/>
      <c r="J49" s="48" t="str">
        <f>IF(AND('Mapa de Riesgos'!$Y$30="Muy Baja",'Mapa de Riesgos'!$AA$30="Leve"),CONCATENATE("R4C",'Mapa de Riesgos'!$O$30),"")</f>
        <v/>
      </c>
      <c r="K49" s="49" t="str">
        <f>IF(AND('Mapa de Riesgos'!$Y$31="Muy Baja",'Mapa de Riesgos'!$AA$31="Leve"),CONCATENATE("R4C",'Mapa de Riesgos'!$O$31),"")</f>
        <v/>
      </c>
      <c r="L49" s="49" t="str">
        <f>IF(AND('Mapa de Riesgos'!$Y$32="Muy Baja",'Mapa de Riesgos'!$AA$32="Leve"),CONCATENATE("R4C",'Mapa de Riesgos'!$O$32),"")</f>
        <v/>
      </c>
      <c r="M49" s="49" t="str">
        <f>IF(AND('Mapa de Riesgos'!$Y$33="Muy Baja",'Mapa de Riesgos'!$AA$33="Leve"),CONCATENATE("R4C",'Mapa de Riesgos'!$O$33),"")</f>
        <v/>
      </c>
      <c r="N49" s="49" t="str">
        <f>IF(AND('Mapa de Riesgos'!$Y$34="Muy Baja",'Mapa de Riesgos'!$AA$34="Leve"),CONCATENATE("R4C",'Mapa de Riesgos'!$O$34),"")</f>
        <v/>
      </c>
      <c r="O49" s="50" t="str">
        <f>IF(AND('Mapa de Riesgos'!$Y$35="Muy Baja",'Mapa de Riesgos'!$AA$35="Leve"),CONCATENATE("R4C",'Mapa de Riesgos'!$O$35),"")</f>
        <v/>
      </c>
      <c r="P49" s="48" t="str">
        <f>IF(AND('Mapa de Riesgos'!$Y$30="Muy Baja",'Mapa de Riesgos'!$AA$30="Menor"),CONCATENATE("R4C",'Mapa de Riesgos'!$O$30),"")</f>
        <v/>
      </c>
      <c r="Q49" s="49" t="str">
        <f>IF(AND('Mapa de Riesgos'!$Y$31="Muy Baja",'Mapa de Riesgos'!$AA$31="Menor"),CONCATENATE("R4C",'Mapa de Riesgos'!$O$31),"")</f>
        <v/>
      </c>
      <c r="R49" s="49" t="str">
        <f>IF(AND('Mapa de Riesgos'!$Y$32="Muy Baja",'Mapa de Riesgos'!$AA$32="Menor"),CONCATENATE("R4C",'Mapa de Riesgos'!$O$32),"")</f>
        <v/>
      </c>
      <c r="S49" s="49" t="str">
        <f>IF(AND('Mapa de Riesgos'!$Y$33="Muy Baja",'Mapa de Riesgos'!$AA$33="Menor"),CONCATENATE("R4C",'Mapa de Riesgos'!$O$33),"")</f>
        <v/>
      </c>
      <c r="T49" s="49" t="str">
        <f>IF(AND('Mapa de Riesgos'!$Y$34="Muy Baja",'Mapa de Riesgos'!$AA$34="Menor"),CONCATENATE("R4C",'Mapa de Riesgos'!$O$34),"")</f>
        <v/>
      </c>
      <c r="U49" s="50" t="str">
        <f>IF(AND('Mapa de Riesgos'!$Y$35="Muy Baja",'Mapa de Riesgos'!$AA$35="Menor"),CONCATENATE("R4C",'Mapa de Riesgos'!$O$35),"")</f>
        <v/>
      </c>
      <c r="V49" s="39" t="str">
        <f>IF(AND('Mapa de Riesgos'!$Y$30="Muy Baja",'Mapa de Riesgos'!$AA$30="Moderado"),CONCATENATE("R4C",'Mapa de Riesgos'!$O$30),"")</f>
        <v/>
      </c>
      <c r="W49" s="40" t="str">
        <f>IF(AND('Mapa de Riesgos'!$Y$31="Muy Baja",'Mapa de Riesgos'!$AA$31="Moderado"),CONCATENATE("R4C",'Mapa de Riesgos'!$O$31),"")</f>
        <v/>
      </c>
      <c r="X49" s="40" t="str">
        <f>IF(AND('Mapa de Riesgos'!$Y$32="Muy Baja",'Mapa de Riesgos'!$AA$32="Moderado"),CONCATENATE("R4C",'Mapa de Riesgos'!$O$32),"")</f>
        <v/>
      </c>
      <c r="Y49" s="40" t="str">
        <f>IF(AND('Mapa de Riesgos'!$Y$33="Muy Baja",'Mapa de Riesgos'!$AA$33="Moderado"),CONCATENATE("R4C",'Mapa de Riesgos'!$O$33),"")</f>
        <v/>
      </c>
      <c r="Z49" s="40" t="str">
        <f>IF(AND('Mapa de Riesgos'!$Y$34="Muy Baja",'Mapa de Riesgos'!$AA$34="Moderado"),CONCATENATE("R4C",'Mapa de Riesgos'!$O$34),"")</f>
        <v/>
      </c>
      <c r="AA49" s="41" t="str">
        <f>IF(AND('Mapa de Riesgos'!$Y$35="Muy Baja",'Mapa de Riesgos'!$AA$35="Moderado"),CONCATENATE("R4C",'Mapa de Riesgos'!$O$35),"")</f>
        <v/>
      </c>
      <c r="AB49" s="24" t="str">
        <f>IF(AND('Mapa de Riesgos'!$Y$30="Muy Baja",'Mapa de Riesgos'!$AA$30="Mayor"),CONCATENATE("R4C",'Mapa de Riesgos'!$O$30),"")</f>
        <v/>
      </c>
      <c r="AC49" s="25" t="str">
        <f>IF(AND('Mapa de Riesgos'!$Y$31="Muy Baja",'Mapa de Riesgos'!$AA$31="Mayor"),CONCATENATE("R4C",'Mapa de Riesgos'!$O$31),"")</f>
        <v/>
      </c>
      <c r="AD49" s="25" t="str">
        <f>IF(AND('Mapa de Riesgos'!$Y$32="Muy Baja",'Mapa de Riesgos'!$AA$32="Mayor"),CONCATENATE("R4C",'Mapa de Riesgos'!$O$32),"")</f>
        <v/>
      </c>
      <c r="AE49" s="25" t="str">
        <f>IF(AND('Mapa de Riesgos'!$Y$33="Muy Baja",'Mapa de Riesgos'!$AA$33="Mayor"),CONCATENATE("R4C",'Mapa de Riesgos'!$O$33),"")</f>
        <v/>
      </c>
      <c r="AF49" s="25" t="str">
        <f>IF(AND('Mapa de Riesgos'!$Y$34="Muy Baja",'Mapa de Riesgos'!$AA$34="Mayor"),CONCATENATE("R4C",'Mapa de Riesgos'!$O$34),"")</f>
        <v/>
      </c>
      <c r="AG49" s="26" t="str">
        <f>IF(AND('Mapa de Riesgos'!$Y$35="Muy Baja",'Mapa de Riesgos'!$AA$35="Mayor"),CONCATENATE("R4C",'Mapa de Riesgos'!$O$35),"")</f>
        <v/>
      </c>
      <c r="AH49" s="27" t="str">
        <f>IF(AND('Mapa de Riesgos'!$Y$30="Muy Baja",'Mapa de Riesgos'!$AA$30="Catastrófico"),CONCATENATE("R4C",'Mapa de Riesgos'!$O$30),"")</f>
        <v/>
      </c>
      <c r="AI49" s="28" t="str">
        <f>IF(AND('Mapa de Riesgos'!$Y$31="Muy Baja",'Mapa de Riesgos'!$AA$31="Catastrófico"),CONCATENATE("R4C",'Mapa de Riesgos'!$O$31),"")</f>
        <v/>
      </c>
      <c r="AJ49" s="28" t="str">
        <f>IF(AND('Mapa de Riesgos'!$Y$32="Muy Baja",'Mapa de Riesgos'!$AA$32="Catastrófico"),CONCATENATE("R4C",'Mapa de Riesgos'!$O$32),"")</f>
        <v/>
      </c>
      <c r="AK49" s="28" t="str">
        <f>IF(AND('Mapa de Riesgos'!$Y$33="Muy Baja",'Mapa de Riesgos'!$AA$33="Catastrófico"),CONCATENATE("R4C",'Mapa de Riesgos'!$O$33),"")</f>
        <v/>
      </c>
      <c r="AL49" s="28" t="str">
        <f>IF(AND('Mapa de Riesgos'!$Y$34="Muy Baja",'Mapa de Riesgos'!$AA$34="Catastrófico"),CONCATENATE("R4C",'Mapa de Riesgos'!$O$34),"")</f>
        <v/>
      </c>
      <c r="AM49" s="29" t="str">
        <f>IF(AND('Mapa de Riesgos'!$Y$35="Muy Baja",'Mapa de Riesgos'!$AA$35="Catastrófico"),CONCATENATE("R4C",'Mapa de Riesgos'!$O$35),"")</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c r="A50" s="55"/>
      <c r="B50" s="348"/>
      <c r="C50" s="348"/>
      <c r="D50" s="349"/>
      <c r="E50" s="389"/>
      <c r="F50" s="390"/>
      <c r="G50" s="390"/>
      <c r="H50" s="390"/>
      <c r="I50" s="391"/>
      <c r="J50" s="48" t="str">
        <f>IF(AND('Mapa de Riesgos'!$Y$36="Muy Baja",'Mapa de Riesgos'!$AA$36="Leve"),CONCATENATE("R5C",'Mapa de Riesgos'!$O$36),"")</f>
        <v/>
      </c>
      <c r="K50" s="49" t="str">
        <f>IF(AND('Mapa de Riesgos'!$Y$37="Muy Baja",'Mapa de Riesgos'!$AA$37="Leve"),CONCATENATE("R5C",'Mapa de Riesgos'!$O$37),"")</f>
        <v/>
      </c>
      <c r="L50" s="49" t="str">
        <f>IF(AND('Mapa de Riesgos'!$Y$38="Muy Baja",'Mapa de Riesgos'!$AA$38="Leve"),CONCATENATE("R5C",'Mapa de Riesgos'!$O$38),"")</f>
        <v/>
      </c>
      <c r="M50" s="49" t="str">
        <f>IF(AND('Mapa de Riesgos'!$Y$39="Muy Baja",'Mapa de Riesgos'!$AA$39="Leve"),CONCATENATE("R5C",'Mapa de Riesgos'!$O$39),"")</f>
        <v/>
      </c>
      <c r="N50" s="49" t="str">
        <f>IF(AND('Mapa de Riesgos'!$Y$40="Muy Baja",'Mapa de Riesgos'!$AA$40="Leve"),CONCATENATE("R5C",'Mapa de Riesgos'!$O$40),"")</f>
        <v/>
      </c>
      <c r="O50" s="50" t="str">
        <f>IF(AND('Mapa de Riesgos'!$Y$41="Muy Baja",'Mapa de Riesgos'!$AA$41="Leve"),CONCATENATE("R5C",'Mapa de Riesgos'!$O$41),"")</f>
        <v/>
      </c>
      <c r="P50" s="48" t="str">
        <f>IF(AND('Mapa de Riesgos'!$Y$36="Muy Baja",'Mapa de Riesgos'!$AA$36="Menor"),CONCATENATE("R5C",'Mapa de Riesgos'!$O$36),"")</f>
        <v/>
      </c>
      <c r="Q50" s="49" t="str">
        <f>IF(AND('Mapa de Riesgos'!$Y$37="Muy Baja",'Mapa de Riesgos'!$AA$37="Menor"),CONCATENATE("R5C",'Mapa de Riesgos'!$O$37),"")</f>
        <v/>
      </c>
      <c r="R50" s="49" t="str">
        <f>IF(AND('Mapa de Riesgos'!$Y$38="Muy Baja",'Mapa de Riesgos'!$AA$38="Menor"),CONCATENATE("R5C",'Mapa de Riesgos'!$O$38),"")</f>
        <v/>
      </c>
      <c r="S50" s="49" t="str">
        <f>IF(AND('Mapa de Riesgos'!$Y$39="Muy Baja",'Mapa de Riesgos'!$AA$39="Menor"),CONCATENATE("R5C",'Mapa de Riesgos'!$O$39),"")</f>
        <v/>
      </c>
      <c r="T50" s="49" t="str">
        <f>IF(AND('Mapa de Riesgos'!$Y$40="Muy Baja",'Mapa de Riesgos'!$AA$40="Menor"),CONCATENATE("R5C",'Mapa de Riesgos'!$O$40),"")</f>
        <v/>
      </c>
      <c r="U50" s="50" t="str">
        <f>IF(AND('Mapa de Riesgos'!$Y$41="Muy Baja",'Mapa de Riesgos'!$AA$41="Menor"),CONCATENATE("R5C",'Mapa de Riesgos'!$O$41),"")</f>
        <v/>
      </c>
      <c r="V50" s="39" t="str">
        <f>IF(AND('Mapa de Riesgos'!$Y$36="Muy Baja",'Mapa de Riesgos'!$AA$36="Moderado"),CONCATENATE("R5C",'Mapa de Riesgos'!$O$36),"")</f>
        <v/>
      </c>
      <c r="W50" s="40" t="str">
        <f>IF(AND('Mapa de Riesgos'!$Y$37="Muy Baja",'Mapa de Riesgos'!$AA$37="Moderado"),CONCATENATE("R5C",'Mapa de Riesgos'!$O$37),"")</f>
        <v/>
      </c>
      <c r="X50" s="40" t="str">
        <f>IF(AND('Mapa de Riesgos'!$Y$38="Muy Baja",'Mapa de Riesgos'!$AA$38="Moderado"),CONCATENATE("R5C",'Mapa de Riesgos'!$O$38),"")</f>
        <v/>
      </c>
      <c r="Y50" s="40" t="str">
        <f>IF(AND('Mapa de Riesgos'!$Y$39="Muy Baja",'Mapa de Riesgos'!$AA$39="Moderado"),CONCATENATE("R5C",'Mapa de Riesgos'!$O$39),"")</f>
        <v/>
      </c>
      <c r="Z50" s="40" t="str">
        <f>IF(AND('Mapa de Riesgos'!$Y$40="Muy Baja",'Mapa de Riesgos'!$AA$40="Moderado"),CONCATENATE("R5C",'Mapa de Riesgos'!$O$40),"")</f>
        <v/>
      </c>
      <c r="AA50" s="41" t="str">
        <f>IF(AND('Mapa de Riesgos'!$Y$41="Muy Baja",'Mapa de Riesgos'!$AA$41="Moderado"),CONCATENATE("R5C",'Mapa de Riesgos'!$O$41),"")</f>
        <v/>
      </c>
      <c r="AB50" s="24" t="str">
        <f>IF(AND('Mapa de Riesgos'!$Y$36="Muy Baja",'Mapa de Riesgos'!$AA$36="Mayor"),CONCATENATE("R5C",'Mapa de Riesgos'!$O$36),"")</f>
        <v/>
      </c>
      <c r="AC50" s="25" t="str">
        <f>IF(AND('Mapa de Riesgos'!$Y$37="Muy Baja",'Mapa de Riesgos'!$AA$37="Mayor"),CONCATENATE("R5C",'Mapa de Riesgos'!$O$37),"")</f>
        <v/>
      </c>
      <c r="AD50" s="25" t="str">
        <f>IF(AND('Mapa de Riesgos'!$Y$38="Muy Baja",'Mapa de Riesgos'!$AA$38="Mayor"),CONCATENATE("R5C",'Mapa de Riesgos'!$O$38),"")</f>
        <v/>
      </c>
      <c r="AE50" s="25" t="str">
        <f>IF(AND('Mapa de Riesgos'!$Y$39="Muy Baja",'Mapa de Riesgos'!$AA$39="Mayor"),CONCATENATE("R5C",'Mapa de Riesgos'!$O$39),"")</f>
        <v/>
      </c>
      <c r="AF50" s="25" t="str">
        <f>IF(AND('Mapa de Riesgos'!$Y$40="Muy Baja",'Mapa de Riesgos'!$AA$40="Mayor"),CONCATENATE("R5C",'Mapa de Riesgos'!$O$40),"")</f>
        <v/>
      </c>
      <c r="AG50" s="26" t="str">
        <f>IF(AND('Mapa de Riesgos'!$Y$41="Muy Baja",'Mapa de Riesgos'!$AA$41="Mayor"),CONCATENATE("R5C",'Mapa de Riesgos'!$O$41),"")</f>
        <v/>
      </c>
      <c r="AH50" s="27" t="str">
        <f>IF(AND('Mapa de Riesgos'!$Y$36="Muy Baja",'Mapa de Riesgos'!$AA$36="Catastrófico"),CONCATENATE("R5C",'Mapa de Riesgos'!$O$36),"")</f>
        <v/>
      </c>
      <c r="AI50" s="28" t="str">
        <f>IF(AND('Mapa de Riesgos'!$Y$37="Muy Baja",'Mapa de Riesgos'!$AA$37="Catastrófico"),CONCATENATE("R5C",'Mapa de Riesgos'!$O$37),"")</f>
        <v/>
      </c>
      <c r="AJ50" s="28" t="str">
        <f>IF(AND('Mapa de Riesgos'!$Y$38="Muy Baja",'Mapa de Riesgos'!$AA$38="Catastrófico"),CONCATENATE("R5C",'Mapa de Riesgos'!$O$38),"")</f>
        <v/>
      </c>
      <c r="AK50" s="28" t="str">
        <f>IF(AND('Mapa de Riesgos'!$Y$39="Muy Baja",'Mapa de Riesgos'!$AA$39="Catastrófico"),CONCATENATE("R5C",'Mapa de Riesgos'!$O$39),"")</f>
        <v/>
      </c>
      <c r="AL50" s="28" t="str">
        <f>IF(AND('Mapa de Riesgos'!$Y$40="Muy Baja",'Mapa de Riesgos'!$AA$40="Catastrófico"),CONCATENATE("R5C",'Mapa de Riesgos'!$O$40),"")</f>
        <v/>
      </c>
      <c r="AM50" s="29" t="str">
        <f>IF(AND('Mapa de Riesgos'!$Y$41="Muy Baja",'Mapa de Riesgos'!$AA$41="Catastrófico"),CONCATENATE("R5C",'Mapa de Riesgos'!$O$41),"")</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c r="A51" s="55"/>
      <c r="B51" s="348"/>
      <c r="C51" s="348"/>
      <c r="D51" s="349"/>
      <c r="E51" s="389"/>
      <c r="F51" s="390"/>
      <c r="G51" s="390"/>
      <c r="H51" s="390"/>
      <c r="I51" s="391"/>
      <c r="J51" s="48" t="str">
        <f>IF(AND('Mapa de Riesgos'!$Y$42="Muy Baja",'Mapa de Riesgos'!$AA$42="Leve"),CONCATENATE("R6C",'Mapa de Riesgos'!$O$42),"")</f>
        <v/>
      </c>
      <c r="K51" s="49" t="str">
        <f>IF(AND('Mapa de Riesgos'!$Y$43="Muy Baja",'Mapa de Riesgos'!$AA$43="Leve"),CONCATENATE("R6C",'Mapa de Riesgos'!$O$43),"")</f>
        <v/>
      </c>
      <c r="L51" s="49" t="str">
        <f>IF(AND('Mapa de Riesgos'!$Y$44="Muy Baja",'Mapa de Riesgos'!$AA$44="Leve"),CONCATENATE("R6C",'Mapa de Riesgos'!$O$44),"")</f>
        <v/>
      </c>
      <c r="M51" s="49" t="str">
        <f>IF(AND('Mapa de Riesgos'!$Y$45="Muy Baja",'Mapa de Riesgos'!$AA$45="Leve"),CONCATENATE("R6C",'Mapa de Riesgos'!$O$45),"")</f>
        <v/>
      </c>
      <c r="N51" s="49" t="str">
        <f>IF(AND('Mapa de Riesgos'!$Y$46="Muy Baja",'Mapa de Riesgos'!$AA$46="Leve"),CONCATENATE("R6C",'Mapa de Riesgos'!$O$46),"")</f>
        <v/>
      </c>
      <c r="O51" s="50" t="str">
        <f>IF(AND('Mapa de Riesgos'!$Y$47="Muy Baja",'Mapa de Riesgos'!$AA$47="Leve"),CONCATENATE("R6C",'Mapa de Riesgos'!$O$47),"")</f>
        <v/>
      </c>
      <c r="P51" s="48" t="str">
        <f>IF(AND('Mapa de Riesgos'!$Y$42="Muy Baja",'Mapa de Riesgos'!$AA$42="Menor"),CONCATENATE("R6C",'Mapa de Riesgos'!$O$42),"")</f>
        <v/>
      </c>
      <c r="Q51" s="49" t="str">
        <f>IF(AND('Mapa de Riesgos'!$Y$43="Muy Baja",'Mapa de Riesgos'!$AA$43="Menor"),CONCATENATE("R6C",'Mapa de Riesgos'!$O$43),"")</f>
        <v/>
      </c>
      <c r="R51" s="49" t="str">
        <f>IF(AND('Mapa de Riesgos'!$Y$44="Muy Baja",'Mapa de Riesgos'!$AA$44="Menor"),CONCATENATE("R6C",'Mapa de Riesgos'!$O$44),"")</f>
        <v/>
      </c>
      <c r="S51" s="49" t="str">
        <f>IF(AND('Mapa de Riesgos'!$Y$45="Muy Baja",'Mapa de Riesgos'!$AA$45="Menor"),CONCATENATE("R6C",'Mapa de Riesgos'!$O$45),"")</f>
        <v/>
      </c>
      <c r="T51" s="49" t="str">
        <f>IF(AND('Mapa de Riesgos'!$Y$46="Muy Baja",'Mapa de Riesgos'!$AA$46="Menor"),CONCATENATE("R6C",'Mapa de Riesgos'!$O$46),"")</f>
        <v/>
      </c>
      <c r="U51" s="50" t="str">
        <f>IF(AND('Mapa de Riesgos'!$Y$47="Muy Baja",'Mapa de Riesgos'!$AA$47="Menor"),CONCATENATE("R6C",'Mapa de Riesgos'!$O$47),"")</f>
        <v/>
      </c>
      <c r="V51" s="39" t="str">
        <f>IF(AND('Mapa de Riesgos'!$Y$42="Muy Baja",'Mapa de Riesgos'!$AA$42="Moderado"),CONCATENATE("R6C",'Mapa de Riesgos'!$O$42),"")</f>
        <v/>
      </c>
      <c r="W51" s="40" t="str">
        <f>IF(AND('Mapa de Riesgos'!$Y$43="Muy Baja",'Mapa de Riesgos'!$AA$43="Moderado"),CONCATENATE("R6C",'Mapa de Riesgos'!$O$43),"")</f>
        <v/>
      </c>
      <c r="X51" s="40" t="str">
        <f>IF(AND('Mapa de Riesgos'!$Y$44="Muy Baja",'Mapa de Riesgos'!$AA$44="Moderado"),CONCATENATE("R6C",'Mapa de Riesgos'!$O$44),"")</f>
        <v/>
      </c>
      <c r="Y51" s="40" t="str">
        <f>IF(AND('Mapa de Riesgos'!$Y$45="Muy Baja",'Mapa de Riesgos'!$AA$45="Moderado"),CONCATENATE("R6C",'Mapa de Riesgos'!$O$45),"")</f>
        <v/>
      </c>
      <c r="Z51" s="40" t="str">
        <f>IF(AND('Mapa de Riesgos'!$Y$46="Muy Baja",'Mapa de Riesgos'!$AA$46="Moderado"),CONCATENATE("R6C",'Mapa de Riesgos'!$O$46),"")</f>
        <v/>
      </c>
      <c r="AA51" s="41" t="str">
        <f>IF(AND('Mapa de Riesgos'!$Y$47="Muy Baja",'Mapa de Riesgos'!$AA$47="Moderado"),CONCATENATE("R6C",'Mapa de Riesgos'!$O$47),"")</f>
        <v/>
      </c>
      <c r="AB51" s="24" t="str">
        <f>IF(AND('Mapa de Riesgos'!$Y$42="Muy Baja",'Mapa de Riesgos'!$AA$42="Mayor"),CONCATENATE("R6C",'Mapa de Riesgos'!$O$42),"")</f>
        <v/>
      </c>
      <c r="AC51" s="25" t="str">
        <f>IF(AND('Mapa de Riesgos'!$Y$43="Muy Baja",'Mapa de Riesgos'!$AA$43="Mayor"),CONCATENATE("R6C",'Mapa de Riesgos'!$O$43),"")</f>
        <v/>
      </c>
      <c r="AD51" s="25" t="str">
        <f>IF(AND('Mapa de Riesgos'!$Y$44="Muy Baja",'Mapa de Riesgos'!$AA$44="Mayor"),CONCATENATE("R6C",'Mapa de Riesgos'!$O$44),"")</f>
        <v/>
      </c>
      <c r="AE51" s="25" t="str">
        <f>IF(AND('Mapa de Riesgos'!$Y$45="Muy Baja",'Mapa de Riesgos'!$AA$45="Mayor"),CONCATENATE("R6C",'Mapa de Riesgos'!$O$45),"")</f>
        <v/>
      </c>
      <c r="AF51" s="25" t="str">
        <f>IF(AND('Mapa de Riesgos'!$Y$46="Muy Baja",'Mapa de Riesgos'!$AA$46="Mayor"),CONCATENATE("R6C",'Mapa de Riesgos'!$O$46),"")</f>
        <v/>
      </c>
      <c r="AG51" s="26" t="str">
        <f>IF(AND('Mapa de Riesgos'!$Y$47="Muy Baja",'Mapa de Riesgos'!$AA$47="Mayor"),CONCATENATE("R6C",'Mapa de Riesgos'!$O$47),"")</f>
        <v/>
      </c>
      <c r="AH51" s="27" t="str">
        <f>IF(AND('Mapa de Riesgos'!$Y$42="Muy Baja",'Mapa de Riesgos'!$AA$42="Catastrófico"),CONCATENATE("R6C",'Mapa de Riesgos'!$O$42),"")</f>
        <v/>
      </c>
      <c r="AI51" s="28" t="str">
        <f>IF(AND('Mapa de Riesgos'!$Y$43="Muy Baja",'Mapa de Riesgos'!$AA$43="Catastrófico"),CONCATENATE("R6C",'Mapa de Riesgos'!$O$43),"")</f>
        <v/>
      </c>
      <c r="AJ51" s="28" t="str">
        <f>IF(AND('Mapa de Riesgos'!$Y$44="Muy Baja",'Mapa de Riesgos'!$AA$44="Catastrófico"),CONCATENATE("R6C",'Mapa de Riesgos'!$O$44),"")</f>
        <v/>
      </c>
      <c r="AK51" s="28" t="str">
        <f>IF(AND('Mapa de Riesgos'!$Y$45="Muy Baja",'Mapa de Riesgos'!$AA$45="Catastrófico"),CONCATENATE("R6C",'Mapa de Riesgos'!$O$45),"")</f>
        <v/>
      </c>
      <c r="AL51" s="28" t="str">
        <f>IF(AND('Mapa de Riesgos'!$Y$46="Muy Baja",'Mapa de Riesgos'!$AA$46="Catastrófico"),CONCATENATE("R6C",'Mapa de Riesgos'!$O$46),"")</f>
        <v/>
      </c>
      <c r="AM51" s="29" t="str">
        <f>IF(AND('Mapa de Riesgos'!$Y$47="Muy Baja",'Mapa de Riesgos'!$AA$47="Catastrófico"),CONCATENATE("R6C",'Mapa de Riesgos'!$O$47),"")</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c r="A52" s="55"/>
      <c r="B52" s="348"/>
      <c r="C52" s="348"/>
      <c r="D52" s="349"/>
      <c r="E52" s="389"/>
      <c r="F52" s="390"/>
      <c r="G52" s="390"/>
      <c r="H52" s="390"/>
      <c r="I52" s="391"/>
      <c r="J52" s="48" t="str">
        <f>IF(AND('Mapa de Riesgos'!$Y$48="Muy Baja",'Mapa de Riesgos'!$AA$48="Leve"),CONCATENATE("R7C",'Mapa de Riesgos'!$O$48),"")</f>
        <v/>
      </c>
      <c r="K52" s="49" t="str">
        <f>IF(AND('Mapa de Riesgos'!$Y$49="Muy Baja",'Mapa de Riesgos'!$AA$49="Leve"),CONCATENATE("R7C",'Mapa de Riesgos'!$O$49),"")</f>
        <v/>
      </c>
      <c r="L52" s="49" t="str">
        <f>IF(AND('Mapa de Riesgos'!$Y$50="Muy Baja",'Mapa de Riesgos'!$AA$50="Leve"),CONCATENATE("R7C",'Mapa de Riesgos'!$O$50),"")</f>
        <v/>
      </c>
      <c r="M52" s="49" t="str">
        <f>IF(AND('Mapa de Riesgos'!$Y$51="Muy Baja",'Mapa de Riesgos'!$AA$51="Leve"),CONCATENATE("R7C",'Mapa de Riesgos'!$O$51),"")</f>
        <v/>
      </c>
      <c r="N52" s="49" t="str">
        <f>IF(AND('Mapa de Riesgos'!$Y$52="Muy Baja",'Mapa de Riesgos'!$AA$52="Leve"),CONCATENATE("R7C",'Mapa de Riesgos'!$O$52),"")</f>
        <v/>
      </c>
      <c r="O52" s="50" t="str">
        <f>IF(AND('Mapa de Riesgos'!$Y$53="Muy Baja",'Mapa de Riesgos'!$AA$53="Leve"),CONCATENATE("R7C",'Mapa de Riesgos'!$O$53),"")</f>
        <v/>
      </c>
      <c r="P52" s="48" t="str">
        <f>IF(AND('Mapa de Riesgos'!$Y$48="Muy Baja",'Mapa de Riesgos'!$AA$48="Menor"),CONCATENATE("R7C",'Mapa de Riesgos'!$O$48),"")</f>
        <v/>
      </c>
      <c r="Q52" s="49" t="str">
        <f>IF(AND('Mapa de Riesgos'!$Y$49="Muy Baja",'Mapa de Riesgos'!$AA$49="Menor"),CONCATENATE("R7C",'Mapa de Riesgos'!$O$49),"")</f>
        <v/>
      </c>
      <c r="R52" s="49" t="str">
        <f>IF(AND('Mapa de Riesgos'!$Y$50="Muy Baja",'Mapa de Riesgos'!$AA$50="Menor"),CONCATENATE("R7C",'Mapa de Riesgos'!$O$50),"")</f>
        <v/>
      </c>
      <c r="S52" s="49" t="str">
        <f>IF(AND('Mapa de Riesgos'!$Y$51="Muy Baja",'Mapa de Riesgos'!$AA$51="Menor"),CONCATENATE("R7C",'Mapa de Riesgos'!$O$51),"")</f>
        <v/>
      </c>
      <c r="T52" s="49" t="str">
        <f>IF(AND('Mapa de Riesgos'!$Y$52="Muy Baja",'Mapa de Riesgos'!$AA$52="Menor"),CONCATENATE("R7C",'Mapa de Riesgos'!$O$52),"")</f>
        <v/>
      </c>
      <c r="U52" s="50" t="str">
        <f>IF(AND('Mapa de Riesgos'!$Y$53="Muy Baja",'Mapa de Riesgos'!$AA$53="Menor"),CONCATENATE("R7C",'Mapa de Riesgos'!$O$53),"")</f>
        <v/>
      </c>
      <c r="V52" s="39" t="str">
        <f>IF(AND('Mapa de Riesgos'!$Y$48="Muy Baja",'Mapa de Riesgos'!$AA$48="Moderado"),CONCATENATE("R7C",'Mapa de Riesgos'!$O$48),"")</f>
        <v/>
      </c>
      <c r="W52" s="40" t="str">
        <f>IF(AND('Mapa de Riesgos'!$Y$49="Muy Baja",'Mapa de Riesgos'!$AA$49="Moderado"),CONCATENATE("R7C",'Mapa de Riesgos'!$O$49),"")</f>
        <v/>
      </c>
      <c r="X52" s="40" t="str">
        <f>IF(AND('Mapa de Riesgos'!$Y$50="Muy Baja",'Mapa de Riesgos'!$AA$50="Moderado"),CONCATENATE("R7C",'Mapa de Riesgos'!$O$50),"")</f>
        <v/>
      </c>
      <c r="Y52" s="40" t="str">
        <f>IF(AND('Mapa de Riesgos'!$Y$51="Muy Baja",'Mapa de Riesgos'!$AA$51="Moderado"),CONCATENATE("R7C",'Mapa de Riesgos'!$O$51),"")</f>
        <v/>
      </c>
      <c r="Z52" s="40" t="str">
        <f>IF(AND('Mapa de Riesgos'!$Y$52="Muy Baja",'Mapa de Riesgos'!$AA$52="Moderado"),CONCATENATE("R7C",'Mapa de Riesgos'!$O$52),"")</f>
        <v/>
      </c>
      <c r="AA52" s="41" t="str">
        <f>IF(AND('Mapa de Riesgos'!$Y$53="Muy Baja",'Mapa de Riesgos'!$AA$53="Moderado"),CONCATENATE("R7C",'Mapa de Riesgos'!$O$53),"")</f>
        <v/>
      </c>
      <c r="AB52" s="24" t="str">
        <f>IF(AND('Mapa de Riesgos'!$Y$48="Muy Baja",'Mapa de Riesgos'!$AA$48="Mayor"),CONCATENATE("R7C",'Mapa de Riesgos'!$O$48),"")</f>
        <v/>
      </c>
      <c r="AC52" s="25" t="str">
        <f>IF(AND('Mapa de Riesgos'!$Y$49="Muy Baja",'Mapa de Riesgos'!$AA$49="Mayor"),CONCATENATE("R7C",'Mapa de Riesgos'!$O$49),"")</f>
        <v/>
      </c>
      <c r="AD52" s="25" t="str">
        <f>IF(AND('Mapa de Riesgos'!$Y$50="Muy Baja",'Mapa de Riesgos'!$AA$50="Mayor"),CONCATENATE("R7C",'Mapa de Riesgos'!$O$50),"")</f>
        <v/>
      </c>
      <c r="AE52" s="25" t="str">
        <f>IF(AND('Mapa de Riesgos'!$Y$51="Muy Baja",'Mapa de Riesgos'!$AA$51="Mayor"),CONCATENATE("R7C",'Mapa de Riesgos'!$O$51),"")</f>
        <v/>
      </c>
      <c r="AF52" s="25" t="str">
        <f>IF(AND('Mapa de Riesgos'!$Y$52="Muy Baja",'Mapa de Riesgos'!$AA$52="Mayor"),CONCATENATE("R7C",'Mapa de Riesgos'!$O$52),"")</f>
        <v/>
      </c>
      <c r="AG52" s="26" t="str">
        <f>IF(AND('Mapa de Riesgos'!$Y$53="Muy Baja",'Mapa de Riesgos'!$AA$53="Mayor"),CONCATENATE("R7C",'Mapa de Riesgos'!$O$53),"")</f>
        <v/>
      </c>
      <c r="AH52" s="27" t="str">
        <f>IF(AND('Mapa de Riesgos'!$Y$48="Muy Baja",'Mapa de Riesgos'!$AA$48="Catastrófico"),CONCATENATE("R7C",'Mapa de Riesgos'!$O$48),"")</f>
        <v/>
      </c>
      <c r="AI52" s="28" t="str">
        <f>IF(AND('Mapa de Riesgos'!$Y$49="Muy Baja",'Mapa de Riesgos'!$AA$49="Catastrófico"),CONCATENATE("R7C",'Mapa de Riesgos'!$O$49),"")</f>
        <v/>
      </c>
      <c r="AJ52" s="28" t="str">
        <f>IF(AND('Mapa de Riesgos'!$Y$50="Muy Baja",'Mapa de Riesgos'!$AA$50="Catastrófico"),CONCATENATE("R7C",'Mapa de Riesgos'!$O$50),"")</f>
        <v/>
      </c>
      <c r="AK52" s="28" t="str">
        <f>IF(AND('Mapa de Riesgos'!$Y$51="Muy Baja",'Mapa de Riesgos'!$AA$51="Catastrófico"),CONCATENATE("R7C",'Mapa de Riesgos'!$O$51),"")</f>
        <v/>
      </c>
      <c r="AL52" s="28" t="str">
        <f>IF(AND('Mapa de Riesgos'!$Y$52="Muy Baja",'Mapa de Riesgos'!$AA$52="Catastrófico"),CONCATENATE("R7C",'Mapa de Riesgos'!$O$52),"")</f>
        <v/>
      </c>
      <c r="AM52" s="29" t="str">
        <f>IF(AND('Mapa de Riesgos'!$Y$53="Muy Baja",'Mapa de Riesgos'!$AA$53="Catastrófico"),CONCATENATE("R7C",'Mapa de Riesgos'!$O$53),"")</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348"/>
      <c r="C53" s="348"/>
      <c r="D53" s="349"/>
      <c r="E53" s="389"/>
      <c r="F53" s="390"/>
      <c r="G53" s="390"/>
      <c r="H53" s="390"/>
      <c r="I53" s="391"/>
      <c r="J53" s="48" t="str">
        <f>IF(AND('Mapa de Riesgos'!$Y$54="Muy Baja",'Mapa de Riesgos'!$AA$54="Leve"),CONCATENATE("R8C",'Mapa de Riesgos'!$O$54),"")</f>
        <v/>
      </c>
      <c r="K53" s="49" t="str">
        <f>IF(AND('Mapa de Riesgos'!$Y$55="Muy Baja",'Mapa de Riesgos'!$AA$55="Leve"),CONCATENATE("R8C",'Mapa de Riesgos'!$O$55),"")</f>
        <v/>
      </c>
      <c r="L53" s="49" t="str">
        <f>IF(AND('Mapa de Riesgos'!$Y$56="Muy Baja",'Mapa de Riesgos'!$AA$56="Leve"),CONCATENATE("R8C",'Mapa de Riesgos'!$O$56),"")</f>
        <v/>
      </c>
      <c r="M53" s="49" t="str">
        <f>IF(AND('Mapa de Riesgos'!$Y$57="Muy Baja",'Mapa de Riesgos'!$AA$57="Leve"),CONCATENATE("R8C",'Mapa de Riesgos'!$O$57),"")</f>
        <v/>
      </c>
      <c r="N53" s="49" t="str">
        <f>IF(AND('Mapa de Riesgos'!$Y$58="Muy Baja",'Mapa de Riesgos'!$AA$58="Leve"),CONCATENATE("R8C",'Mapa de Riesgos'!$O$58),"")</f>
        <v/>
      </c>
      <c r="O53" s="50" t="str">
        <f>IF(AND('Mapa de Riesgos'!$Y$59="Muy Baja",'Mapa de Riesgos'!$AA$59="Leve"),CONCATENATE("R8C",'Mapa de Riesgos'!$O$59),"")</f>
        <v/>
      </c>
      <c r="P53" s="48" t="str">
        <f>IF(AND('Mapa de Riesgos'!$Y$54="Muy Baja",'Mapa de Riesgos'!$AA$54="Menor"),CONCATENATE("R8C",'Mapa de Riesgos'!$O$54),"")</f>
        <v/>
      </c>
      <c r="Q53" s="49" t="str">
        <f>IF(AND('Mapa de Riesgos'!$Y$55="Muy Baja",'Mapa de Riesgos'!$AA$55="Menor"),CONCATENATE("R8C",'Mapa de Riesgos'!$O$55),"")</f>
        <v/>
      </c>
      <c r="R53" s="49" t="str">
        <f>IF(AND('Mapa de Riesgos'!$Y$56="Muy Baja",'Mapa de Riesgos'!$AA$56="Menor"),CONCATENATE("R8C",'Mapa de Riesgos'!$O$56),"")</f>
        <v/>
      </c>
      <c r="S53" s="49" t="str">
        <f>IF(AND('Mapa de Riesgos'!$Y$57="Muy Baja",'Mapa de Riesgos'!$AA$57="Menor"),CONCATENATE("R8C",'Mapa de Riesgos'!$O$57),"")</f>
        <v/>
      </c>
      <c r="T53" s="49" t="str">
        <f>IF(AND('Mapa de Riesgos'!$Y$58="Muy Baja",'Mapa de Riesgos'!$AA$58="Menor"),CONCATENATE("R8C",'Mapa de Riesgos'!$O$58),"")</f>
        <v/>
      </c>
      <c r="U53" s="50" t="str">
        <f>IF(AND('Mapa de Riesgos'!$Y$59="Muy Baja",'Mapa de Riesgos'!$AA$59="Menor"),CONCATENATE("R8C",'Mapa de Riesgos'!$O$59),"")</f>
        <v/>
      </c>
      <c r="V53" s="39" t="str">
        <f>IF(AND('Mapa de Riesgos'!$Y$54="Muy Baja",'Mapa de Riesgos'!$AA$54="Moderado"),CONCATENATE("R8C",'Mapa de Riesgos'!$O$54),"")</f>
        <v/>
      </c>
      <c r="W53" s="40" t="str">
        <f>IF(AND('Mapa de Riesgos'!$Y$55="Muy Baja",'Mapa de Riesgos'!$AA$55="Moderado"),CONCATENATE("R8C",'Mapa de Riesgos'!$O$55),"")</f>
        <v/>
      </c>
      <c r="X53" s="40" t="str">
        <f>IF(AND('Mapa de Riesgos'!$Y$56="Muy Baja",'Mapa de Riesgos'!$AA$56="Moderado"),CONCATENATE("R8C",'Mapa de Riesgos'!$O$56),"")</f>
        <v/>
      </c>
      <c r="Y53" s="40" t="str">
        <f>IF(AND('Mapa de Riesgos'!$Y$57="Muy Baja",'Mapa de Riesgos'!$AA$57="Moderado"),CONCATENATE("R8C",'Mapa de Riesgos'!$O$57),"")</f>
        <v/>
      </c>
      <c r="Z53" s="40" t="str">
        <f>IF(AND('Mapa de Riesgos'!$Y$58="Muy Baja",'Mapa de Riesgos'!$AA$58="Moderado"),CONCATENATE("R8C",'Mapa de Riesgos'!$O$58),"")</f>
        <v/>
      </c>
      <c r="AA53" s="41" t="str">
        <f>IF(AND('Mapa de Riesgos'!$Y$59="Muy Baja",'Mapa de Riesgos'!$AA$59="Moderado"),CONCATENATE("R8C",'Mapa de Riesgos'!$O$59),"")</f>
        <v/>
      </c>
      <c r="AB53" s="24" t="str">
        <f>IF(AND('Mapa de Riesgos'!$Y$54="Muy Baja",'Mapa de Riesgos'!$AA$54="Mayor"),CONCATENATE("R8C",'Mapa de Riesgos'!$O$54),"")</f>
        <v/>
      </c>
      <c r="AC53" s="25" t="str">
        <f>IF(AND('Mapa de Riesgos'!$Y$55="Muy Baja",'Mapa de Riesgos'!$AA$55="Mayor"),CONCATENATE("R8C",'Mapa de Riesgos'!$O$55),"")</f>
        <v/>
      </c>
      <c r="AD53" s="25" t="str">
        <f>IF(AND('Mapa de Riesgos'!$Y$56="Muy Baja",'Mapa de Riesgos'!$AA$56="Mayor"),CONCATENATE("R8C",'Mapa de Riesgos'!$O$56),"")</f>
        <v/>
      </c>
      <c r="AE53" s="25" t="str">
        <f>IF(AND('Mapa de Riesgos'!$Y$57="Muy Baja",'Mapa de Riesgos'!$AA$57="Mayor"),CONCATENATE("R8C",'Mapa de Riesgos'!$O$57),"")</f>
        <v/>
      </c>
      <c r="AF53" s="25" t="str">
        <f>IF(AND('Mapa de Riesgos'!$Y$58="Muy Baja",'Mapa de Riesgos'!$AA$58="Mayor"),CONCATENATE("R8C",'Mapa de Riesgos'!$O$58),"")</f>
        <v/>
      </c>
      <c r="AG53" s="26" t="str">
        <f>IF(AND('Mapa de Riesgos'!$Y$59="Muy Baja",'Mapa de Riesgos'!$AA$59="Mayor"),CONCATENATE("R8C",'Mapa de Riesgos'!$O$59),"")</f>
        <v/>
      </c>
      <c r="AH53" s="27" t="str">
        <f>IF(AND('Mapa de Riesgos'!$Y$54="Muy Baja",'Mapa de Riesgos'!$AA$54="Catastrófico"),CONCATENATE("R8C",'Mapa de Riesgos'!$O$54),"")</f>
        <v/>
      </c>
      <c r="AI53" s="28" t="str">
        <f>IF(AND('Mapa de Riesgos'!$Y$55="Muy Baja",'Mapa de Riesgos'!$AA$55="Catastrófico"),CONCATENATE("R8C",'Mapa de Riesgos'!$O$55),"")</f>
        <v/>
      </c>
      <c r="AJ53" s="28" t="str">
        <f>IF(AND('Mapa de Riesgos'!$Y$56="Muy Baja",'Mapa de Riesgos'!$AA$56="Catastrófico"),CONCATENATE("R8C",'Mapa de Riesgos'!$O$56),"")</f>
        <v/>
      </c>
      <c r="AK53" s="28" t="str">
        <f>IF(AND('Mapa de Riesgos'!$Y$57="Muy Baja",'Mapa de Riesgos'!$AA$57="Catastrófico"),CONCATENATE("R8C",'Mapa de Riesgos'!$O$57),"")</f>
        <v/>
      </c>
      <c r="AL53" s="28" t="str">
        <f>IF(AND('Mapa de Riesgos'!$Y$58="Muy Baja",'Mapa de Riesgos'!$AA$58="Catastrófico"),CONCATENATE("R8C",'Mapa de Riesgos'!$O$58),"")</f>
        <v/>
      </c>
      <c r="AM53" s="29" t="str">
        <f>IF(AND('Mapa de Riesgos'!$Y$59="Muy Baja",'Mapa de Riesgos'!$AA$59="Catastrófico"),CONCATENATE("R8C",'Mapa de Riesgos'!$O$59),"")</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348"/>
      <c r="C54" s="348"/>
      <c r="D54" s="349"/>
      <c r="E54" s="389"/>
      <c r="F54" s="390"/>
      <c r="G54" s="390"/>
      <c r="H54" s="390"/>
      <c r="I54" s="391"/>
      <c r="J54" s="48" t="str">
        <f>IF(AND('Mapa de Riesgos'!$Y$60="Muy Baja",'Mapa de Riesgos'!$AA$60="Leve"),CONCATENATE("R9C",'Mapa de Riesgos'!$O$60),"")</f>
        <v/>
      </c>
      <c r="K54" s="49" t="str">
        <f>IF(AND('Mapa de Riesgos'!$Y$61="Muy Baja",'Mapa de Riesgos'!$AA$61="Leve"),CONCATENATE("R9C",'Mapa de Riesgos'!$O$61),"")</f>
        <v/>
      </c>
      <c r="L54" s="49" t="str">
        <f>IF(AND('Mapa de Riesgos'!$Y$62="Muy Baja",'Mapa de Riesgos'!$AA$62="Leve"),CONCATENATE("R9C",'Mapa de Riesgos'!$O$62),"")</f>
        <v/>
      </c>
      <c r="M54" s="49" t="str">
        <f>IF(AND('Mapa de Riesgos'!$Y$63="Muy Baja",'Mapa de Riesgos'!$AA$63="Leve"),CONCATENATE("R9C",'Mapa de Riesgos'!$O$63),"")</f>
        <v/>
      </c>
      <c r="N54" s="49" t="str">
        <f>IF(AND('Mapa de Riesgos'!$Y$64="Muy Baja",'Mapa de Riesgos'!$AA$64="Leve"),CONCATENATE("R9C",'Mapa de Riesgos'!$O$64),"")</f>
        <v/>
      </c>
      <c r="O54" s="50" t="str">
        <f>IF(AND('Mapa de Riesgos'!$Y$65="Muy Baja",'Mapa de Riesgos'!$AA$65="Leve"),CONCATENATE("R9C",'Mapa de Riesgos'!$O$65),"")</f>
        <v/>
      </c>
      <c r="P54" s="48" t="str">
        <f>IF(AND('Mapa de Riesgos'!$Y$60="Muy Baja",'Mapa de Riesgos'!$AA$60="Menor"),CONCATENATE("R9C",'Mapa de Riesgos'!$O$60),"")</f>
        <v/>
      </c>
      <c r="Q54" s="49" t="str">
        <f>IF(AND('Mapa de Riesgos'!$Y$61="Muy Baja",'Mapa de Riesgos'!$AA$61="Menor"),CONCATENATE("R9C",'Mapa de Riesgos'!$O$61),"")</f>
        <v/>
      </c>
      <c r="R54" s="49" t="str">
        <f>IF(AND('Mapa de Riesgos'!$Y$62="Muy Baja",'Mapa de Riesgos'!$AA$62="Menor"),CONCATENATE("R9C",'Mapa de Riesgos'!$O$62),"")</f>
        <v/>
      </c>
      <c r="S54" s="49" t="str">
        <f>IF(AND('Mapa de Riesgos'!$Y$63="Muy Baja",'Mapa de Riesgos'!$AA$63="Menor"),CONCATENATE("R9C",'Mapa de Riesgos'!$O$63),"")</f>
        <v/>
      </c>
      <c r="T54" s="49" t="str">
        <f>IF(AND('Mapa de Riesgos'!$Y$64="Muy Baja",'Mapa de Riesgos'!$AA$64="Menor"),CONCATENATE("R9C",'Mapa de Riesgos'!$O$64),"")</f>
        <v/>
      </c>
      <c r="U54" s="50" t="str">
        <f>IF(AND('Mapa de Riesgos'!$Y$65="Muy Baja",'Mapa de Riesgos'!$AA$65="Menor"),CONCATENATE("R9C",'Mapa de Riesgos'!$O$65),"")</f>
        <v/>
      </c>
      <c r="V54" s="39" t="str">
        <f>IF(AND('Mapa de Riesgos'!$Y$60="Muy Baja",'Mapa de Riesgos'!$AA$60="Moderado"),CONCATENATE("R9C",'Mapa de Riesgos'!$O$60),"")</f>
        <v/>
      </c>
      <c r="W54" s="40" t="str">
        <f>IF(AND('Mapa de Riesgos'!$Y$61="Muy Baja",'Mapa de Riesgos'!$AA$61="Moderado"),CONCATENATE("R9C",'Mapa de Riesgos'!$O$61),"")</f>
        <v/>
      </c>
      <c r="X54" s="40" t="str">
        <f>IF(AND('Mapa de Riesgos'!$Y$62="Muy Baja",'Mapa de Riesgos'!$AA$62="Moderado"),CONCATENATE("R9C",'Mapa de Riesgos'!$O$62),"")</f>
        <v/>
      </c>
      <c r="Y54" s="40" t="str">
        <f>IF(AND('Mapa de Riesgos'!$Y$63="Muy Baja",'Mapa de Riesgos'!$AA$63="Moderado"),CONCATENATE("R9C",'Mapa de Riesgos'!$O$63),"")</f>
        <v/>
      </c>
      <c r="Z54" s="40" t="str">
        <f>IF(AND('Mapa de Riesgos'!$Y$64="Muy Baja",'Mapa de Riesgos'!$AA$64="Moderado"),CONCATENATE("R9C",'Mapa de Riesgos'!$O$64),"")</f>
        <v/>
      </c>
      <c r="AA54" s="41" t="str">
        <f>IF(AND('Mapa de Riesgos'!$Y$65="Muy Baja",'Mapa de Riesgos'!$AA$65="Moderado"),CONCATENATE("R9C",'Mapa de Riesgos'!$O$65),"")</f>
        <v/>
      </c>
      <c r="AB54" s="24" t="str">
        <f>IF(AND('Mapa de Riesgos'!$Y$60="Muy Baja",'Mapa de Riesgos'!$AA$60="Mayor"),CONCATENATE("R9C",'Mapa de Riesgos'!$O$60),"")</f>
        <v/>
      </c>
      <c r="AC54" s="25" t="str">
        <f>IF(AND('Mapa de Riesgos'!$Y$61="Muy Baja",'Mapa de Riesgos'!$AA$61="Mayor"),CONCATENATE("R9C",'Mapa de Riesgos'!$O$61),"")</f>
        <v/>
      </c>
      <c r="AD54" s="25" t="str">
        <f>IF(AND('Mapa de Riesgos'!$Y$62="Muy Baja",'Mapa de Riesgos'!$AA$62="Mayor"),CONCATENATE("R9C",'Mapa de Riesgos'!$O$62),"")</f>
        <v/>
      </c>
      <c r="AE54" s="25" t="str">
        <f>IF(AND('Mapa de Riesgos'!$Y$63="Muy Baja",'Mapa de Riesgos'!$AA$63="Mayor"),CONCATENATE("R9C",'Mapa de Riesgos'!$O$63),"")</f>
        <v/>
      </c>
      <c r="AF54" s="25" t="str">
        <f>IF(AND('Mapa de Riesgos'!$Y$64="Muy Baja",'Mapa de Riesgos'!$AA$64="Mayor"),CONCATENATE("R9C",'Mapa de Riesgos'!$O$64),"")</f>
        <v/>
      </c>
      <c r="AG54" s="26" t="str">
        <f>IF(AND('Mapa de Riesgos'!$Y$65="Muy Baja",'Mapa de Riesgos'!$AA$65="Mayor"),CONCATENATE("R9C",'Mapa de Riesgos'!$O$65),"")</f>
        <v/>
      </c>
      <c r="AH54" s="27" t="str">
        <f>IF(AND('Mapa de Riesgos'!$Y$60="Muy Baja",'Mapa de Riesgos'!$AA$60="Catastrófico"),CONCATENATE("R9C",'Mapa de Riesgos'!$O$60),"")</f>
        <v/>
      </c>
      <c r="AI54" s="28" t="str">
        <f>IF(AND('Mapa de Riesgos'!$Y$61="Muy Baja",'Mapa de Riesgos'!$AA$61="Catastrófico"),CONCATENATE("R9C",'Mapa de Riesgos'!$O$61),"")</f>
        <v/>
      </c>
      <c r="AJ54" s="28" t="str">
        <f>IF(AND('Mapa de Riesgos'!$Y$62="Muy Baja",'Mapa de Riesgos'!$AA$62="Catastrófico"),CONCATENATE("R9C",'Mapa de Riesgos'!$O$62),"")</f>
        <v/>
      </c>
      <c r="AK54" s="28" t="str">
        <f>IF(AND('Mapa de Riesgos'!$Y$63="Muy Baja",'Mapa de Riesgos'!$AA$63="Catastrófico"),CONCATENATE("R9C",'Mapa de Riesgos'!$O$63),"")</f>
        <v/>
      </c>
      <c r="AL54" s="28" t="str">
        <f>IF(AND('Mapa de Riesgos'!$Y$64="Muy Baja",'Mapa de Riesgos'!$AA$64="Catastrófico"),CONCATENATE("R9C",'Mapa de Riesgos'!$O$64),"")</f>
        <v/>
      </c>
      <c r="AM54" s="29" t="str">
        <f>IF(AND('Mapa de Riesgos'!$Y$65="Muy Baja",'Mapa de Riesgos'!$AA$65="Catastrófico"),CONCATENATE("R9C",'Mapa de Riesgos'!$O$65),"")</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c r="A55" s="55"/>
      <c r="B55" s="348"/>
      <c r="C55" s="348"/>
      <c r="D55" s="349"/>
      <c r="E55" s="392"/>
      <c r="F55" s="393"/>
      <c r="G55" s="393"/>
      <c r="H55" s="393"/>
      <c r="I55" s="394"/>
      <c r="J55" s="51" t="str">
        <f>IF(AND('Mapa de Riesgos'!$Y$66="Muy Baja",'Mapa de Riesgos'!$AA$66="Leve"),CONCATENATE("R10C",'Mapa de Riesgos'!$O$66),"")</f>
        <v/>
      </c>
      <c r="K55" s="52" t="str">
        <f>IF(AND('Mapa de Riesgos'!$Y$67="Muy Baja",'Mapa de Riesgos'!$AA$67="Leve"),CONCATENATE("R10C",'Mapa de Riesgos'!$O$67),"")</f>
        <v/>
      </c>
      <c r="L55" s="52" t="str">
        <f>IF(AND('Mapa de Riesgos'!$Y$68="Muy Baja",'Mapa de Riesgos'!$AA$68="Leve"),CONCATENATE("R10C",'Mapa de Riesgos'!$O$68),"")</f>
        <v/>
      </c>
      <c r="M55" s="52" t="str">
        <f>IF(AND('Mapa de Riesgos'!$Y$69="Muy Baja",'Mapa de Riesgos'!$AA$69="Leve"),CONCATENATE("R10C",'Mapa de Riesgos'!$O$69),"")</f>
        <v/>
      </c>
      <c r="N55" s="52" t="str">
        <f>IF(AND('Mapa de Riesgos'!$Y$70="Muy Baja",'Mapa de Riesgos'!$AA$70="Leve"),CONCATENATE("R10C",'Mapa de Riesgos'!$O$70),"")</f>
        <v/>
      </c>
      <c r="O55" s="53" t="str">
        <f>IF(AND('Mapa de Riesgos'!$Y$71="Muy Baja",'Mapa de Riesgos'!$AA$71="Leve"),CONCATENATE("R10C",'Mapa de Riesgos'!$O$71),"")</f>
        <v/>
      </c>
      <c r="P55" s="51" t="str">
        <f>IF(AND('Mapa de Riesgos'!$Y$66="Muy Baja",'Mapa de Riesgos'!$AA$66="Menor"),CONCATENATE("R10C",'Mapa de Riesgos'!$O$66),"")</f>
        <v/>
      </c>
      <c r="Q55" s="52" t="str">
        <f>IF(AND('Mapa de Riesgos'!$Y$67="Muy Baja",'Mapa de Riesgos'!$AA$67="Menor"),CONCATENATE("R10C",'Mapa de Riesgos'!$O$67),"")</f>
        <v/>
      </c>
      <c r="R55" s="52" t="str">
        <f>IF(AND('Mapa de Riesgos'!$Y$68="Muy Baja",'Mapa de Riesgos'!$AA$68="Menor"),CONCATENATE("R10C",'Mapa de Riesgos'!$O$68),"")</f>
        <v/>
      </c>
      <c r="S55" s="52" t="str">
        <f>IF(AND('Mapa de Riesgos'!$Y$69="Muy Baja",'Mapa de Riesgos'!$AA$69="Menor"),CONCATENATE("R10C",'Mapa de Riesgos'!$O$69),"")</f>
        <v/>
      </c>
      <c r="T55" s="52" t="str">
        <f>IF(AND('Mapa de Riesgos'!$Y$70="Muy Baja",'Mapa de Riesgos'!$AA$70="Menor"),CONCATENATE("R10C",'Mapa de Riesgos'!$O$70),"")</f>
        <v/>
      </c>
      <c r="U55" s="53" t="str">
        <f>IF(AND('Mapa de Riesgos'!$Y$71="Muy Baja",'Mapa de Riesgos'!$AA$71="Menor"),CONCATENATE("R10C",'Mapa de Riesgos'!$O$71),"")</f>
        <v/>
      </c>
      <c r="V55" s="42" t="str">
        <f>IF(AND('Mapa de Riesgos'!$Y$66="Muy Baja",'Mapa de Riesgos'!$AA$66="Moderado"),CONCATENATE("R10C",'Mapa de Riesgos'!$O$66),"")</f>
        <v/>
      </c>
      <c r="W55" s="43" t="str">
        <f>IF(AND('Mapa de Riesgos'!$Y$67="Muy Baja",'Mapa de Riesgos'!$AA$67="Moderado"),CONCATENATE("R10C",'Mapa de Riesgos'!$O$67),"")</f>
        <v/>
      </c>
      <c r="X55" s="43" t="str">
        <f>IF(AND('Mapa de Riesgos'!$Y$68="Muy Baja",'Mapa de Riesgos'!$AA$68="Moderado"),CONCATENATE("R10C",'Mapa de Riesgos'!$O$68),"")</f>
        <v/>
      </c>
      <c r="Y55" s="43" t="str">
        <f>IF(AND('Mapa de Riesgos'!$Y$69="Muy Baja",'Mapa de Riesgos'!$AA$69="Moderado"),CONCATENATE("R10C",'Mapa de Riesgos'!$O$69),"")</f>
        <v/>
      </c>
      <c r="Z55" s="43" t="str">
        <f>IF(AND('Mapa de Riesgos'!$Y$70="Muy Baja",'Mapa de Riesgos'!$AA$70="Moderado"),CONCATENATE("R10C",'Mapa de Riesgos'!$O$70),"")</f>
        <v/>
      </c>
      <c r="AA55" s="44" t="str">
        <f>IF(AND('Mapa de Riesgos'!$Y$71="Muy Baja",'Mapa de Riesgos'!$AA$71="Moderado"),CONCATENATE("R10C",'Mapa de Riesgos'!$O$71),"")</f>
        <v/>
      </c>
      <c r="AB55" s="30" t="str">
        <f>IF(AND('Mapa de Riesgos'!$Y$66="Muy Baja",'Mapa de Riesgos'!$AA$66="Mayor"),CONCATENATE("R10C",'Mapa de Riesgos'!$O$66),"")</f>
        <v/>
      </c>
      <c r="AC55" s="31" t="str">
        <f>IF(AND('Mapa de Riesgos'!$Y$67="Muy Baja",'Mapa de Riesgos'!$AA$67="Mayor"),CONCATENATE("R10C",'Mapa de Riesgos'!$O$67),"")</f>
        <v/>
      </c>
      <c r="AD55" s="31" t="str">
        <f>IF(AND('Mapa de Riesgos'!$Y$68="Muy Baja",'Mapa de Riesgos'!$AA$68="Mayor"),CONCATENATE("R10C",'Mapa de Riesgos'!$O$68),"")</f>
        <v/>
      </c>
      <c r="AE55" s="31" t="str">
        <f>IF(AND('Mapa de Riesgos'!$Y$69="Muy Baja",'Mapa de Riesgos'!$AA$69="Mayor"),CONCATENATE("R10C",'Mapa de Riesgos'!$O$69),"")</f>
        <v/>
      </c>
      <c r="AF55" s="31" t="str">
        <f>IF(AND('Mapa de Riesgos'!$Y$70="Muy Baja",'Mapa de Riesgos'!$AA$70="Mayor"),CONCATENATE("R10C",'Mapa de Riesgos'!$O$70),"")</f>
        <v/>
      </c>
      <c r="AG55" s="32" t="str">
        <f>IF(AND('Mapa de Riesgos'!$Y$71="Muy Baja",'Mapa de Riesgos'!$AA$71="Mayor"),CONCATENATE("R10C",'Mapa de Riesgos'!$O$71),"")</f>
        <v/>
      </c>
      <c r="AH55" s="33" t="str">
        <f>IF(AND('Mapa de Riesgos'!$Y$66="Muy Baja",'Mapa de Riesgos'!$AA$66="Catastrófico"),CONCATENATE("R10C",'Mapa de Riesgos'!$O$66),"")</f>
        <v/>
      </c>
      <c r="AI55" s="34" t="str">
        <f>IF(AND('Mapa de Riesgos'!$Y$67="Muy Baja",'Mapa de Riesgos'!$AA$67="Catastrófico"),CONCATENATE("R10C",'Mapa de Riesgos'!$O$67),"")</f>
        <v/>
      </c>
      <c r="AJ55" s="34" t="str">
        <f>IF(AND('Mapa de Riesgos'!$Y$68="Muy Baja",'Mapa de Riesgos'!$AA$68="Catastrófico"),CONCATENATE("R10C",'Mapa de Riesgos'!$O$68),"")</f>
        <v/>
      </c>
      <c r="AK55" s="34" t="str">
        <f>IF(AND('Mapa de Riesgos'!$Y$69="Muy Baja",'Mapa de Riesgos'!$AA$69="Catastrófico"),CONCATENATE("R10C",'Mapa de Riesgos'!$O$69),"")</f>
        <v/>
      </c>
      <c r="AL55" s="34" t="str">
        <f>IF(AND('Mapa de Riesgos'!$Y$70="Muy Baja",'Mapa de Riesgos'!$AA$70="Catastrófico"),CONCATENATE("R10C",'Mapa de Riesgos'!$O$70),"")</f>
        <v/>
      </c>
      <c r="AM55" s="35" t="str">
        <f>IF(AND('Mapa de Riesgos'!$Y$71="Muy Baja",'Mapa de Riesgos'!$AA$71="Catastrófico"),CONCATENATE("R10C",'Mapa de Riesgos'!$O$71),"")</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386" t="s">
        <v>166</v>
      </c>
      <c r="K56" s="387"/>
      <c r="L56" s="387"/>
      <c r="M56" s="387"/>
      <c r="N56" s="387"/>
      <c r="O56" s="388"/>
      <c r="P56" s="386" t="s">
        <v>167</v>
      </c>
      <c r="Q56" s="387"/>
      <c r="R56" s="387"/>
      <c r="S56" s="387"/>
      <c r="T56" s="387"/>
      <c r="U56" s="388"/>
      <c r="V56" s="386" t="s">
        <v>168</v>
      </c>
      <c r="W56" s="387"/>
      <c r="X56" s="387"/>
      <c r="Y56" s="387"/>
      <c r="Z56" s="387"/>
      <c r="AA56" s="388"/>
      <c r="AB56" s="386" t="s">
        <v>169</v>
      </c>
      <c r="AC56" s="395"/>
      <c r="AD56" s="387"/>
      <c r="AE56" s="387"/>
      <c r="AF56" s="387"/>
      <c r="AG56" s="388"/>
      <c r="AH56" s="386" t="s">
        <v>170</v>
      </c>
      <c r="AI56" s="387"/>
      <c r="AJ56" s="387"/>
      <c r="AK56" s="387"/>
      <c r="AL56" s="387"/>
      <c r="AM56" s="388"/>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389"/>
      <c r="K57" s="390"/>
      <c r="L57" s="390"/>
      <c r="M57" s="390"/>
      <c r="N57" s="390"/>
      <c r="O57" s="391"/>
      <c r="P57" s="389"/>
      <c r="Q57" s="390"/>
      <c r="R57" s="390"/>
      <c r="S57" s="390"/>
      <c r="T57" s="390"/>
      <c r="U57" s="391"/>
      <c r="V57" s="389"/>
      <c r="W57" s="390"/>
      <c r="X57" s="390"/>
      <c r="Y57" s="390"/>
      <c r="Z57" s="390"/>
      <c r="AA57" s="391"/>
      <c r="AB57" s="389"/>
      <c r="AC57" s="390"/>
      <c r="AD57" s="390"/>
      <c r="AE57" s="390"/>
      <c r="AF57" s="390"/>
      <c r="AG57" s="391"/>
      <c r="AH57" s="389"/>
      <c r="AI57" s="390"/>
      <c r="AJ57" s="390"/>
      <c r="AK57" s="390"/>
      <c r="AL57" s="390"/>
      <c r="AM57" s="391"/>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389"/>
      <c r="K58" s="390"/>
      <c r="L58" s="390"/>
      <c r="M58" s="390"/>
      <c r="N58" s="390"/>
      <c r="O58" s="391"/>
      <c r="P58" s="389"/>
      <c r="Q58" s="390"/>
      <c r="R58" s="390"/>
      <c r="S58" s="390"/>
      <c r="T58" s="390"/>
      <c r="U58" s="391"/>
      <c r="V58" s="389"/>
      <c r="W58" s="390"/>
      <c r="X58" s="390"/>
      <c r="Y58" s="390"/>
      <c r="Z58" s="390"/>
      <c r="AA58" s="391"/>
      <c r="AB58" s="389"/>
      <c r="AC58" s="390"/>
      <c r="AD58" s="390"/>
      <c r="AE58" s="390"/>
      <c r="AF58" s="390"/>
      <c r="AG58" s="391"/>
      <c r="AH58" s="389"/>
      <c r="AI58" s="390"/>
      <c r="AJ58" s="390"/>
      <c r="AK58" s="390"/>
      <c r="AL58" s="390"/>
      <c r="AM58" s="391"/>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389"/>
      <c r="K59" s="390"/>
      <c r="L59" s="390"/>
      <c r="M59" s="390"/>
      <c r="N59" s="390"/>
      <c r="O59" s="391"/>
      <c r="P59" s="389"/>
      <c r="Q59" s="390"/>
      <c r="R59" s="390"/>
      <c r="S59" s="390"/>
      <c r="T59" s="390"/>
      <c r="U59" s="391"/>
      <c r="V59" s="389"/>
      <c r="W59" s="390"/>
      <c r="X59" s="390"/>
      <c r="Y59" s="390"/>
      <c r="Z59" s="390"/>
      <c r="AA59" s="391"/>
      <c r="AB59" s="389"/>
      <c r="AC59" s="390"/>
      <c r="AD59" s="390"/>
      <c r="AE59" s="390"/>
      <c r="AF59" s="390"/>
      <c r="AG59" s="391"/>
      <c r="AH59" s="389"/>
      <c r="AI59" s="390"/>
      <c r="AJ59" s="390"/>
      <c r="AK59" s="390"/>
      <c r="AL59" s="390"/>
      <c r="AM59" s="391"/>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389"/>
      <c r="K60" s="390"/>
      <c r="L60" s="390"/>
      <c r="M60" s="390"/>
      <c r="N60" s="390"/>
      <c r="O60" s="391"/>
      <c r="P60" s="389"/>
      <c r="Q60" s="390"/>
      <c r="R60" s="390"/>
      <c r="S60" s="390"/>
      <c r="T60" s="390"/>
      <c r="U60" s="391"/>
      <c r="V60" s="389"/>
      <c r="W60" s="390"/>
      <c r="X60" s="390"/>
      <c r="Y60" s="390"/>
      <c r="Z60" s="390"/>
      <c r="AA60" s="391"/>
      <c r="AB60" s="389"/>
      <c r="AC60" s="390"/>
      <c r="AD60" s="390"/>
      <c r="AE60" s="390"/>
      <c r="AF60" s="390"/>
      <c r="AG60" s="391"/>
      <c r="AH60" s="389"/>
      <c r="AI60" s="390"/>
      <c r="AJ60" s="390"/>
      <c r="AK60" s="390"/>
      <c r="AL60" s="390"/>
      <c r="AM60" s="391"/>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c r="A61" s="55"/>
      <c r="B61" s="55"/>
      <c r="C61" s="55"/>
      <c r="D61" s="55"/>
      <c r="E61" s="55"/>
      <c r="F61" s="55"/>
      <c r="G61" s="55"/>
      <c r="H61" s="55"/>
      <c r="I61" s="55"/>
      <c r="J61" s="392"/>
      <c r="K61" s="393"/>
      <c r="L61" s="393"/>
      <c r="M61" s="393"/>
      <c r="N61" s="393"/>
      <c r="O61" s="394"/>
      <c r="P61" s="392"/>
      <c r="Q61" s="393"/>
      <c r="R61" s="393"/>
      <c r="S61" s="393"/>
      <c r="T61" s="393"/>
      <c r="U61" s="394"/>
      <c r="V61" s="392"/>
      <c r="W61" s="393"/>
      <c r="X61" s="393"/>
      <c r="Y61" s="393"/>
      <c r="Z61" s="393"/>
      <c r="AA61" s="394"/>
      <c r="AB61" s="392"/>
      <c r="AC61" s="393"/>
      <c r="AD61" s="393"/>
      <c r="AE61" s="393"/>
      <c r="AF61" s="393"/>
      <c r="AG61" s="394"/>
      <c r="AH61" s="392"/>
      <c r="AI61" s="393"/>
      <c r="AJ61" s="393"/>
      <c r="AK61" s="393"/>
      <c r="AL61" s="393"/>
      <c r="AM61" s="394"/>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c r="A245" s="55"/>
    </row>
    <row r="246" spans="1:60">
      <c r="A246" s="55"/>
    </row>
    <row r="247" spans="1:60">
      <c r="A247" s="55"/>
    </row>
    <row r="248" spans="1:60">
      <c r="A248" s="55"/>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defaultColWidth="11.5703125" defaultRowHeight="14.25"/>
  <cols>
    <col min="1" max="1" width="11.5703125" style="129"/>
    <col min="2" max="2" width="24.140625" style="129" customWidth="1"/>
    <col min="3" max="3" width="70.140625" style="129" customWidth="1"/>
    <col min="4" max="4" width="42.42578125" style="129" customWidth="1"/>
    <col min="5" max="16384" width="11.5703125" style="129"/>
  </cols>
  <sheetData>
    <row r="1" spans="1:37" ht="15">
      <c r="B1" s="436"/>
      <c r="C1" s="439" t="s">
        <v>0</v>
      </c>
      <c r="D1" s="119" t="s">
        <v>1</v>
      </c>
    </row>
    <row r="2" spans="1:37" ht="15">
      <c r="B2" s="437"/>
      <c r="C2" s="440"/>
      <c r="D2" s="119" t="s">
        <v>2</v>
      </c>
    </row>
    <row r="3" spans="1:37" ht="15">
      <c r="B3" s="437"/>
      <c r="C3" s="440"/>
      <c r="D3" s="119" t="s">
        <v>172</v>
      </c>
    </row>
    <row r="4" spans="1:37" ht="15">
      <c r="B4" s="438"/>
      <c r="C4" s="441"/>
      <c r="D4" s="119" t="s">
        <v>173</v>
      </c>
    </row>
    <row r="5" spans="1:37" ht="23.25">
      <c r="A5" s="130"/>
      <c r="B5" s="435" t="s">
        <v>174</v>
      </c>
      <c r="C5" s="435"/>
      <c r="D5" s="435"/>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7">
      <c r="A6" s="130"/>
      <c r="B6" s="131"/>
      <c r="C6" s="131"/>
      <c r="D6" s="131"/>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row>
    <row r="7" spans="1:37" ht="18">
      <c r="A7" s="130"/>
      <c r="B7" s="149"/>
      <c r="C7" s="150" t="s">
        <v>175</v>
      </c>
      <c r="D7" s="150" t="s">
        <v>147</v>
      </c>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row>
    <row r="8" spans="1:37" ht="36">
      <c r="A8" s="130"/>
      <c r="B8" s="151" t="s">
        <v>176</v>
      </c>
      <c r="C8" s="152" t="s">
        <v>177</v>
      </c>
      <c r="D8" s="153">
        <v>0.2</v>
      </c>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row>
    <row r="9" spans="1:37" ht="36">
      <c r="A9" s="130"/>
      <c r="B9" s="154" t="s">
        <v>178</v>
      </c>
      <c r="C9" s="152" t="s">
        <v>179</v>
      </c>
      <c r="D9" s="153">
        <v>0.4</v>
      </c>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row>
    <row r="10" spans="1:37" ht="36">
      <c r="A10" s="130"/>
      <c r="B10" s="155" t="s">
        <v>180</v>
      </c>
      <c r="C10" s="152" t="s">
        <v>181</v>
      </c>
      <c r="D10" s="153">
        <v>0.6</v>
      </c>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row>
    <row r="11" spans="1:37" ht="36">
      <c r="A11" s="130"/>
      <c r="B11" s="156" t="s">
        <v>182</v>
      </c>
      <c r="C11" s="152" t="s">
        <v>183</v>
      </c>
      <c r="D11" s="153">
        <v>0.8</v>
      </c>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row>
    <row r="12" spans="1:37" ht="36">
      <c r="A12" s="130"/>
      <c r="B12" s="157" t="s">
        <v>184</v>
      </c>
      <c r="C12" s="152" t="s">
        <v>185</v>
      </c>
      <c r="D12" s="153">
        <v>1</v>
      </c>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row>
    <row r="13" spans="1:37">
      <c r="A13" s="130"/>
      <c r="B13" s="140"/>
      <c r="C13" s="140"/>
      <c r="D13" s="14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row>
    <row r="14" spans="1:37" ht="15">
      <c r="A14" s="130"/>
      <c r="B14" s="148"/>
      <c r="C14" s="140"/>
      <c r="D14" s="14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row>
    <row r="15" spans="1:37">
      <c r="A15" s="130"/>
      <c r="B15" s="140"/>
      <c r="C15" s="140"/>
      <c r="D15" s="14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row>
    <row r="16" spans="1:37">
      <c r="A16" s="130"/>
      <c r="B16" s="140"/>
      <c r="C16" s="140"/>
      <c r="D16" s="14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row>
    <row r="17" spans="1:37">
      <c r="A17" s="130"/>
      <c r="B17" s="140"/>
      <c r="C17" s="140"/>
      <c r="D17" s="14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row>
    <row r="18" spans="1:37">
      <c r="A18" s="130"/>
      <c r="B18" s="140"/>
      <c r="C18" s="140"/>
      <c r="D18" s="14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row>
    <row r="19" spans="1:37">
      <c r="A19" s="130"/>
      <c r="B19" s="140"/>
      <c r="C19" s="140"/>
      <c r="D19" s="14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row>
    <row r="20" spans="1:37">
      <c r="A20" s="130"/>
      <c r="B20" s="140"/>
      <c r="C20" s="140"/>
      <c r="D20" s="14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row>
    <row r="21" spans="1:37">
      <c r="A21" s="130"/>
      <c r="B21" s="140"/>
      <c r="C21" s="140"/>
      <c r="D21" s="14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row>
    <row r="22" spans="1:37">
      <c r="A22" s="130"/>
      <c r="B22" s="140"/>
      <c r="C22" s="140"/>
      <c r="D22" s="14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row>
    <row r="23" spans="1:37">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row>
    <row r="24" spans="1:37">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row>
    <row r="25" spans="1:37">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row>
    <row r="26" spans="1:37">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row>
    <row r="27" spans="1:37">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row>
    <row r="28" spans="1:37">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row>
    <row r="29" spans="1:37">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row>
    <row r="30" spans="1:37">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row>
    <row r="31" spans="1:37">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row>
    <row r="32" spans="1:37">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row>
    <row r="33" spans="1:37">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row>
    <row r="34" spans="1:37">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row>
    <row r="35" spans="1:37">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row>
    <row r="36" spans="1:37">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row>
    <row r="37" spans="1:37">
      <c r="A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row>
    <row r="38" spans="1:37">
      <c r="A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row>
    <row r="39" spans="1:37">
      <c r="A39" s="130"/>
    </row>
    <row r="40" spans="1:37">
      <c r="A40" s="130"/>
    </row>
    <row r="41" spans="1:37">
      <c r="A41" s="130"/>
    </row>
    <row r="42" spans="1:37">
      <c r="A42" s="130"/>
    </row>
    <row r="43" spans="1:37">
      <c r="A43" s="130"/>
    </row>
    <row r="44" spans="1:37">
      <c r="A44" s="130"/>
    </row>
    <row r="45" spans="1:37">
      <c r="A45" s="130"/>
    </row>
    <row r="46" spans="1:37">
      <c r="A46" s="130"/>
    </row>
    <row r="47" spans="1:37">
      <c r="A47" s="130"/>
    </row>
    <row r="48" spans="1:37">
      <c r="A48" s="130"/>
    </row>
    <row r="49" spans="1:1">
      <c r="A49" s="130"/>
    </row>
    <row r="50" spans="1:1">
      <c r="A50" s="130"/>
    </row>
    <row r="51" spans="1:1">
      <c r="A51" s="130"/>
    </row>
    <row r="52" spans="1:1">
      <c r="A52" s="130"/>
    </row>
    <row r="53" spans="1:1">
      <c r="A53" s="130"/>
    </row>
    <row r="54" spans="1:1">
      <c r="A54" s="130"/>
    </row>
    <row r="55" spans="1:1">
      <c r="A55" s="130"/>
    </row>
    <row r="56" spans="1:1">
      <c r="A56" s="130"/>
    </row>
    <row r="57" spans="1:1">
      <c r="A57" s="130"/>
    </row>
    <row r="58" spans="1:1">
      <c r="A58" s="130"/>
    </row>
    <row r="59" spans="1:1">
      <c r="A59" s="130"/>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defaultColWidth="11.5703125" defaultRowHeight="14.25"/>
  <cols>
    <col min="1" max="1" width="11.5703125" style="129"/>
    <col min="2" max="2" width="40.42578125" style="129" customWidth="1"/>
    <col min="3" max="3" width="27.85546875" style="129" customWidth="1"/>
    <col min="4" max="4" width="43.7109375" style="129" customWidth="1"/>
    <col min="5" max="5" width="55.5703125" style="129" customWidth="1"/>
    <col min="6" max="6" width="144.7109375" style="129" bestFit="1" customWidth="1"/>
    <col min="7" max="16384" width="11.5703125" style="129"/>
  </cols>
  <sheetData>
    <row r="1" spans="1:22" ht="26.25" customHeight="1">
      <c r="B1" s="449"/>
      <c r="C1" s="450" t="s">
        <v>0</v>
      </c>
      <c r="D1" s="451"/>
      <c r="E1" s="119" t="s">
        <v>1</v>
      </c>
    </row>
    <row r="2" spans="1:22" ht="26.25" customHeight="1">
      <c r="B2" s="449"/>
      <c r="C2" s="452"/>
      <c r="D2" s="453"/>
      <c r="E2" s="119" t="s">
        <v>2</v>
      </c>
    </row>
    <row r="3" spans="1:22" ht="26.25" customHeight="1">
      <c r="B3" s="449"/>
      <c r="C3" s="452"/>
      <c r="D3" s="453"/>
      <c r="E3" s="119" t="s">
        <v>172</v>
      </c>
    </row>
    <row r="4" spans="1:22" ht="28.5" customHeight="1">
      <c r="B4" s="449"/>
      <c r="C4" s="454"/>
      <c r="D4" s="455"/>
      <c r="E4" s="119" t="s">
        <v>186</v>
      </c>
    </row>
    <row r="5" spans="1:22" ht="33.75">
      <c r="A5" s="130"/>
      <c r="B5" s="448" t="s">
        <v>187</v>
      </c>
      <c r="C5" s="448"/>
      <c r="D5" s="448"/>
      <c r="E5" s="448"/>
      <c r="F5" s="130"/>
      <c r="G5" s="130"/>
      <c r="H5" s="130"/>
      <c r="I5" s="130"/>
      <c r="J5" s="130"/>
      <c r="K5" s="130"/>
      <c r="L5" s="130"/>
      <c r="M5" s="130"/>
      <c r="N5" s="130"/>
      <c r="O5" s="130"/>
      <c r="P5" s="130"/>
      <c r="Q5" s="130"/>
      <c r="R5" s="130"/>
      <c r="S5" s="130"/>
      <c r="T5" s="130"/>
      <c r="U5" s="130"/>
      <c r="V5" s="130"/>
    </row>
    <row r="6" spans="1:22">
      <c r="A6" s="130"/>
      <c r="B6" s="131"/>
      <c r="C6" s="131"/>
      <c r="D6" s="131"/>
      <c r="E6" s="131"/>
      <c r="F6" s="130"/>
      <c r="G6" s="130"/>
      <c r="H6" s="130"/>
      <c r="I6" s="130"/>
      <c r="J6" s="130"/>
      <c r="K6" s="130"/>
      <c r="L6" s="130"/>
      <c r="M6" s="130"/>
      <c r="N6" s="130"/>
      <c r="O6" s="130"/>
      <c r="P6" s="130"/>
      <c r="Q6" s="130"/>
      <c r="R6" s="130"/>
      <c r="S6" s="130"/>
      <c r="T6" s="130"/>
      <c r="U6" s="130"/>
      <c r="V6" s="130"/>
    </row>
    <row r="7" spans="1:22" ht="30" customHeight="1">
      <c r="A7" s="130"/>
      <c r="B7" s="120"/>
      <c r="C7" s="445" t="s">
        <v>188</v>
      </c>
      <c r="D7" s="446"/>
      <c r="E7" s="447"/>
      <c r="F7" s="130"/>
      <c r="G7" s="130"/>
      <c r="H7" s="130"/>
      <c r="I7" s="130"/>
      <c r="J7" s="130"/>
      <c r="K7" s="130"/>
      <c r="L7" s="130"/>
      <c r="M7" s="130"/>
      <c r="N7" s="130"/>
      <c r="O7" s="130"/>
      <c r="P7" s="130"/>
      <c r="Q7" s="130"/>
      <c r="R7" s="130"/>
      <c r="S7" s="130"/>
      <c r="T7" s="130"/>
      <c r="U7" s="130"/>
      <c r="V7" s="130"/>
    </row>
    <row r="8" spans="1:22" ht="88.5" customHeight="1">
      <c r="A8" s="132" t="s">
        <v>189</v>
      </c>
      <c r="B8" s="133" t="s">
        <v>190</v>
      </c>
      <c r="C8" s="442" t="s">
        <v>191</v>
      </c>
      <c r="D8" s="443"/>
      <c r="E8" s="444"/>
      <c r="F8" s="130"/>
      <c r="G8" s="130"/>
      <c r="H8" s="130"/>
      <c r="I8" s="130"/>
      <c r="J8" s="130"/>
      <c r="K8" s="130"/>
      <c r="L8" s="130"/>
      <c r="M8" s="130"/>
      <c r="N8" s="130"/>
      <c r="O8" s="130"/>
      <c r="P8" s="130"/>
      <c r="Q8" s="130"/>
      <c r="R8" s="130"/>
      <c r="S8" s="130"/>
      <c r="T8" s="130"/>
      <c r="U8" s="130"/>
      <c r="V8" s="130"/>
    </row>
    <row r="9" spans="1:22" ht="75.75" customHeight="1">
      <c r="A9" s="132" t="s">
        <v>192</v>
      </c>
      <c r="B9" s="134" t="s">
        <v>193</v>
      </c>
      <c r="C9" s="442" t="s">
        <v>194</v>
      </c>
      <c r="D9" s="443"/>
      <c r="E9" s="444"/>
      <c r="F9" s="130"/>
      <c r="G9" s="130"/>
      <c r="H9" s="130"/>
      <c r="I9" s="130"/>
      <c r="J9" s="130"/>
      <c r="K9" s="130"/>
      <c r="L9" s="130"/>
      <c r="M9" s="130"/>
      <c r="N9" s="130"/>
      <c r="O9" s="130"/>
      <c r="P9" s="130"/>
      <c r="Q9" s="130"/>
      <c r="R9" s="130"/>
      <c r="S9" s="130"/>
      <c r="T9" s="130"/>
      <c r="U9" s="130"/>
      <c r="V9" s="130"/>
    </row>
    <row r="10" spans="1:22" ht="78.75" customHeight="1">
      <c r="A10" s="132" t="s">
        <v>162</v>
      </c>
      <c r="B10" s="135" t="s">
        <v>195</v>
      </c>
      <c r="C10" s="442" t="s">
        <v>196</v>
      </c>
      <c r="D10" s="443"/>
      <c r="E10" s="444"/>
      <c r="F10" s="130"/>
      <c r="G10" s="130"/>
      <c r="H10" s="130"/>
      <c r="I10" s="130"/>
      <c r="J10" s="130"/>
      <c r="K10" s="130"/>
      <c r="L10" s="130"/>
      <c r="M10" s="130"/>
      <c r="N10" s="130"/>
      <c r="O10" s="130"/>
      <c r="P10" s="130"/>
      <c r="Q10" s="130"/>
      <c r="R10" s="130"/>
      <c r="S10" s="130"/>
      <c r="T10" s="130"/>
      <c r="U10" s="130"/>
      <c r="V10" s="130"/>
    </row>
    <row r="11" spans="1:22" ht="78.75" customHeight="1">
      <c r="A11" s="132" t="s">
        <v>197</v>
      </c>
      <c r="B11" s="136" t="s">
        <v>198</v>
      </c>
      <c r="C11" s="442" t="s">
        <v>199</v>
      </c>
      <c r="D11" s="443"/>
      <c r="E11" s="444"/>
      <c r="F11" s="130"/>
      <c r="G11" s="130"/>
      <c r="H11" s="130"/>
      <c r="I11" s="130"/>
      <c r="J11" s="130"/>
      <c r="K11" s="130"/>
      <c r="L11" s="130"/>
      <c r="M11" s="130"/>
      <c r="N11" s="130"/>
      <c r="O11" s="130"/>
      <c r="P11" s="130"/>
      <c r="Q11" s="130"/>
      <c r="R11" s="130"/>
      <c r="S11" s="130"/>
      <c r="T11" s="130"/>
      <c r="U11" s="130"/>
      <c r="V11" s="130"/>
    </row>
    <row r="12" spans="1:22" ht="85.5" customHeight="1">
      <c r="A12" s="132" t="s">
        <v>200</v>
      </c>
      <c r="B12" s="137" t="s">
        <v>201</v>
      </c>
      <c r="C12" s="442" t="s">
        <v>202</v>
      </c>
      <c r="D12" s="443"/>
      <c r="E12" s="444"/>
      <c r="F12" s="130"/>
      <c r="G12" s="130"/>
      <c r="H12" s="130"/>
      <c r="I12" s="130"/>
      <c r="J12" s="130"/>
      <c r="K12" s="130"/>
      <c r="L12" s="130"/>
      <c r="M12" s="130"/>
      <c r="N12" s="130"/>
      <c r="O12" s="130"/>
      <c r="P12" s="130"/>
      <c r="Q12" s="130"/>
      <c r="R12" s="130"/>
      <c r="S12" s="130"/>
      <c r="T12" s="130"/>
      <c r="U12" s="130"/>
      <c r="V12" s="130"/>
    </row>
    <row r="13" spans="1:22" ht="20.25">
      <c r="A13" s="132"/>
      <c r="B13" s="132"/>
      <c r="C13" s="138"/>
      <c r="D13" s="138"/>
      <c r="E13" s="138"/>
      <c r="F13" s="130"/>
      <c r="G13" s="130"/>
      <c r="H13" s="130"/>
      <c r="I13" s="130"/>
      <c r="J13" s="130"/>
      <c r="K13" s="130"/>
      <c r="L13" s="130"/>
      <c r="M13" s="130"/>
      <c r="N13" s="130"/>
      <c r="O13" s="130"/>
      <c r="P13" s="130"/>
      <c r="Q13" s="130"/>
      <c r="R13" s="130"/>
      <c r="S13" s="130"/>
      <c r="T13" s="130"/>
      <c r="U13" s="130"/>
      <c r="V13" s="130"/>
    </row>
    <row r="14" spans="1:22" ht="15">
      <c r="A14" s="132"/>
      <c r="B14" s="139"/>
      <c r="C14" s="139"/>
      <c r="D14" s="139"/>
      <c r="E14" s="139"/>
      <c r="F14" s="130"/>
      <c r="G14" s="130"/>
      <c r="H14" s="130"/>
      <c r="I14" s="130"/>
      <c r="J14" s="130"/>
      <c r="K14" s="130"/>
      <c r="L14" s="130"/>
      <c r="M14" s="130"/>
      <c r="N14" s="130"/>
      <c r="O14" s="130"/>
      <c r="P14" s="130"/>
      <c r="Q14" s="130"/>
      <c r="R14" s="130"/>
      <c r="S14" s="130"/>
      <c r="T14" s="130"/>
      <c r="U14" s="130"/>
      <c r="V14" s="130"/>
    </row>
    <row r="15" spans="1:22">
      <c r="A15" s="132"/>
      <c r="B15" s="132" t="s">
        <v>203</v>
      </c>
      <c r="C15" s="132" t="s">
        <v>145</v>
      </c>
      <c r="D15" s="132"/>
      <c r="E15" s="132" t="s">
        <v>204</v>
      </c>
      <c r="F15" s="130"/>
      <c r="G15" s="130"/>
      <c r="H15" s="130"/>
      <c r="I15" s="130"/>
      <c r="J15" s="130"/>
      <c r="K15" s="130"/>
      <c r="L15" s="130"/>
      <c r="M15" s="130"/>
      <c r="N15" s="130"/>
      <c r="O15" s="130"/>
      <c r="P15" s="130"/>
      <c r="Q15" s="130"/>
      <c r="R15" s="130"/>
      <c r="S15" s="130"/>
      <c r="T15" s="130"/>
      <c r="U15" s="130"/>
      <c r="V15" s="130"/>
    </row>
    <row r="16" spans="1:22">
      <c r="A16" s="132"/>
      <c r="B16" s="132" t="s">
        <v>205</v>
      </c>
      <c r="C16" s="132" t="s">
        <v>206</v>
      </c>
      <c r="D16" s="132"/>
      <c r="E16" s="132" t="s">
        <v>207</v>
      </c>
      <c r="F16" s="130"/>
      <c r="G16" s="130"/>
      <c r="H16" s="130"/>
      <c r="I16" s="130"/>
      <c r="J16" s="130"/>
      <c r="K16" s="130"/>
      <c r="L16" s="130"/>
      <c r="M16" s="130"/>
      <c r="N16" s="130"/>
      <c r="O16" s="130"/>
      <c r="P16" s="130"/>
      <c r="Q16" s="130"/>
      <c r="R16" s="130"/>
      <c r="S16" s="130"/>
      <c r="T16" s="130"/>
      <c r="U16" s="130"/>
      <c r="V16" s="130"/>
    </row>
    <row r="17" spans="1:22">
      <c r="A17" s="132"/>
      <c r="B17" s="132"/>
      <c r="C17" s="132" t="s">
        <v>125</v>
      </c>
      <c r="D17" s="132"/>
      <c r="E17" s="132" t="s">
        <v>208</v>
      </c>
      <c r="F17" s="130"/>
      <c r="G17" s="130"/>
      <c r="H17" s="130"/>
      <c r="I17" s="130"/>
      <c r="J17" s="130"/>
      <c r="K17" s="130"/>
      <c r="L17" s="130"/>
      <c r="M17" s="130"/>
      <c r="N17" s="130"/>
      <c r="O17" s="130"/>
      <c r="P17" s="130"/>
      <c r="Q17" s="130"/>
      <c r="R17" s="130"/>
      <c r="S17" s="130"/>
      <c r="T17" s="130"/>
      <c r="U17" s="130"/>
      <c r="V17" s="130"/>
    </row>
    <row r="18" spans="1:22">
      <c r="A18" s="132"/>
      <c r="B18" s="132"/>
      <c r="C18" s="132" t="s">
        <v>111</v>
      </c>
      <c r="D18" s="132"/>
      <c r="E18" s="132" t="s">
        <v>209</v>
      </c>
      <c r="F18" s="130"/>
      <c r="G18" s="130"/>
      <c r="H18" s="130"/>
      <c r="I18" s="130"/>
      <c r="J18" s="130"/>
      <c r="K18" s="130"/>
      <c r="L18" s="130"/>
      <c r="M18" s="130"/>
      <c r="N18" s="130"/>
      <c r="O18" s="130"/>
      <c r="P18" s="130"/>
      <c r="Q18" s="130"/>
      <c r="R18" s="130"/>
      <c r="S18" s="130"/>
      <c r="T18" s="130"/>
      <c r="U18" s="130"/>
      <c r="V18" s="130"/>
    </row>
    <row r="19" spans="1:22">
      <c r="A19" s="132"/>
      <c r="B19" s="132"/>
      <c r="C19" s="132" t="s">
        <v>138</v>
      </c>
      <c r="D19" s="132"/>
      <c r="E19" s="132" t="s">
        <v>210</v>
      </c>
      <c r="F19" s="130"/>
      <c r="G19" s="130"/>
      <c r="H19" s="130"/>
      <c r="I19" s="130"/>
      <c r="J19" s="130"/>
      <c r="K19" s="130"/>
      <c r="L19" s="130"/>
      <c r="M19" s="130"/>
      <c r="N19" s="130"/>
      <c r="O19" s="130"/>
      <c r="P19" s="130"/>
      <c r="Q19" s="130"/>
      <c r="R19" s="130"/>
      <c r="S19" s="130"/>
      <c r="T19" s="130"/>
      <c r="U19" s="130"/>
      <c r="V19" s="130"/>
    </row>
    <row r="20" spans="1:22">
      <c r="A20" s="132"/>
      <c r="B20" s="132"/>
      <c r="C20" s="132"/>
      <c r="D20" s="132"/>
      <c r="E20" s="132"/>
      <c r="F20" s="130"/>
      <c r="G20" s="130"/>
      <c r="H20" s="130"/>
      <c r="I20" s="130"/>
      <c r="J20" s="130"/>
      <c r="K20" s="130"/>
      <c r="L20" s="130"/>
      <c r="M20" s="130"/>
      <c r="N20" s="130"/>
      <c r="O20" s="130"/>
      <c r="P20" s="130"/>
    </row>
    <row r="21" spans="1:22">
      <c r="A21" s="132"/>
      <c r="B21" s="132"/>
      <c r="C21" s="132"/>
      <c r="D21" s="132"/>
      <c r="E21" s="132"/>
      <c r="F21" s="130"/>
      <c r="G21" s="130"/>
      <c r="H21" s="130"/>
      <c r="I21" s="130"/>
      <c r="J21" s="130"/>
      <c r="K21" s="130"/>
      <c r="L21" s="130"/>
      <c r="M21" s="130"/>
      <c r="N21" s="130"/>
      <c r="O21" s="130"/>
      <c r="P21" s="130"/>
    </row>
    <row r="22" spans="1:22">
      <c r="A22" s="132"/>
      <c r="B22" s="140"/>
      <c r="C22" s="140"/>
      <c r="D22" s="140"/>
      <c r="E22" s="140"/>
      <c r="F22" s="130"/>
      <c r="G22" s="130"/>
      <c r="H22" s="130"/>
      <c r="I22" s="130"/>
      <c r="J22" s="130"/>
      <c r="K22" s="130"/>
      <c r="L22" s="130"/>
      <c r="M22" s="130"/>
      <c r="N22" s="130"/>
      <c r="O22" s="130"/>
      <c r="P22" s="130"/>
    </row>
    <row r="23" spans="1:22">
      <c r="A23" s="132"/>
      <c r="B23" s="140"/>
      <c r="C23" s="140"/>
      <c r="D23" s="140"/>
      <c r="E23" s="140"/>
      <c r="F23" s="130"/>
      <c r="G23" s="130"/>
      <c r="H23" s="130"/>
      <c r="I23" s="130"/>
      <c r="J23" s="130"/>
      <c r="K23" s="130"/>
      <c r="L23" s="130"/>
      <c r="M23" s="130"/>
      <c r="N23" s="130"/>
      <c r="O23" s="130"/>
      <c r="P23" s="130"/>
    </row>
    <row r="24" spans="1:22">
      <c r="A24" s="132"/>
      <c r="B24" s="140"/>
      <c r="C24" s="140"/>
      <c r="D24" s="140"/>
      <c r="E24" s="140"/>
      <c r="F24" s="130"/>
      <c r="G24" s="130"/>
      <c r="H24" s="130"/>
      <c r="I24" s="130"/>
      <c r="J24" s="130"/>
      <c r="K24" s="130"/>
      <c r="L24" s="130"/>
      <c r="M24" s="130"/>
      <c r="N24" s="130"/>
      <c r="O24" s="130"/>
      <c r="P24" s="130"/>
    </row>
    <row r="25" spans="1:22">
      <c r="A25" s="132"/>
      <c r="B25" s="140"/>
      <c r="C25" s="140"/>
      <c r="D25" s="140"/>
      <c r="E25" s="140"/>
      <c r="F25" s="130"/>
      <c r="G25" s="130"/>
      <c r="H25" s="130"/>
      <c r="I25" s="130"/>
      <c r="J25" s="130"/>
      <c r="K25" s="130"/>
      <c r="L25" s="130"/>
      <c r="M25" s="130"/>
      <c r="N25" s="130"/>
      <c r="O25" s="130"/>
      <c r="P25" s="130"/>
    </row>
    <row r="26" spans="1:22" ht="20.25">
      <c r="A26" s="132"/>
      <c r="B26" s="132"/>
      <c r="C26" s="138"/>
      <c r="D26" s="138"/>
      <c r="E26" s="138"/>
      <c r="F26" s="130"/>
      <c r="G26" s="130"/>
      <c r="H26" s="130"/>
      <c r="I26" s="130"/>
      <c r="J26" s="130"/>
      <c r="K26" s="130"/>
      <c r="L26" s="130"/>
      <c r="M26" s="130"/>
      <c r="N26" s="130"/>
      <c r="O26" s="130"/>
      <c r="P26" s="130"/>
    </row>
    <row r="27" spans="1:22" ht="20.25">
      <c r="A27" s="132"/>
      <c r="B27" s="132"/>
      <c r="C27" s="138"/>
      <c r="D27" s="138"/>
      <c r="E27" s="138"/>
      <c r="F27" s="130"/>
      <c r="G27" s="130"/>
      <c r="H27" s="130"/>
      <c r="I27" s="130"/>
      <c r="J27" s="130"/>
      <c r="K27" s="130"/>
      <c r="L27" s="130"/>
      <c r="M27" s="130"/>
      <c r="N27" s="130"/>
      <c r="O27" s="130"/>
      <c r="P27" s="130"/>
    </row>
    <row r="28" spans="1:22" ht="20.25">
      <c r="A28" s="132"/>
      <c r="B28" s="132"/>
      <c r="C28" s="138"/>
      <c r="D28" s="138"/>
      <c r="E28" s="138"/>
      <c r="F28" s="130"/>
      <c r="G28" s="130"/>
      <c r="H28" s="130"/>
      <c r="I28" s="130"/>
      <c r="J28" s="130"/>
      <c r="K28" s="130"/>
      <c r="L28" s="130"/>
      <c r="M28" s="130"/>
      <c r="N28" s="130"/>
      <c r="O28" s="130"/>
      <c r="P28" s="130"/>
    </row>
    <row r="29" spans="1:22" ht="20.25">
      <c r="A29" s="132"/>
      <c r="B29" s="132"/>
      <c r="C29" s="138"/>
      <c r="D29" s="138"/>
      <c r="E29" s="138"/>
      <c r="F29" s="130"/>
      <c r="G29" s="130"/>
      <c r="H29" s="130"/>
      <c r="I29" s="130"/>
      <c r="J29" s="130"/>
      <c r="K29" s="130"/>
      <c r="L29" s="130"/>
      <c r="M29" s="130"/>
      <c r="N29" s="130"/>
      <c r="O29" s="130"/>
      <c r="P29" s="130"/>
    </row>
    <row r="30" spans="1:22" ht="20.25">
      <c r="A30" s="132"/>
      <c r="B30" s="132"/>
      <c r="C30" s="138"/>
      <c r="D30" s="138"/>
      <c r="E30" s="138"/>
      <c r="F30" s="130"/>
      <c r="G30" s="130"/>
      <c r="H30" s="130"/>
      <c r="I30" s="130"/>
      <c r="J30" s="130"/>
      <c r="K30" s="130"/>
      <c r="L30" s="130"/>
      <c r="M30" s="130"/>
      <c r="N30" s="130"/>
      <c r="O30" s="130"/>
      <c r="P30" s="130"/>
    </row>
    <row r="31" spans="1:22" ht="20.25">
      <c r="A31" s="132"/>
      <c r="B31" s="132"/>
      <c r="C31" s="138"/>
      <c r="D31" s="138"/>
      <c r="E31" s="138"/>
      <c r="F31" s="130"/>
      <c r="G31" s="130"/>
      <c r="H31" s="130"/>
      <c r="I31" s="130"/>
      <c r="J31" s="130"/>
      <c r="K31" s="130"/>
      <c r="L31" s="130"/>
      <c r="M31" s="130"/>
      <c r="N31" s="130"/>
      <c r="O31" s="130"/>
      <c r="P31" s="130"/>
    </row>
    <row r="32" spans="1:22" ht="20.25">
      <c r="A32" s="132"/>
      <c r="B32" s="132"/>
      <c r="C32" s="138"/>
      <c r="D32" s="138"/>
      <c r="E32" s="138"/>
      <c r="F32" s="130"/>
      <c r="G32" s="130"/>
      <c r="H32" s="130"/>
      <c r="I32" s="130"/>
      <c r="J32" s="130"/>
      <c r="K32" s="130"/>
      <c r="L32" s="130"/>
      <c r="M32" s="130"/>
      <c r="N32" s="130"/>
      <c r="O32" s="130"/>
      <c r="P32" s="130"/>
    </row>
    <row r="33" spans="1:16" ht="20.25">
      <c r="A33" s="132"/>
      <c r="B33" s="132"/>
      <c r="C33" s="138"/>
      <c r="D33" s="138"/>
      <c r="E33" s="138"/>
      <c r="F33" s="130"/>
      <c r="G33" s="130"/>
      <c r="H33" s="130"/>
      <c r="I33" s="130"/>
      <c r="J33" s="130"/>
      <c r="K33" s="130"/>
      <c r="L33" s="130"/>
      <c r="M33" s="130"/>
      <c r="N33" s="130"/>
      <c r="O33" s="130"/>
      <c r="P33" s="130"/>
    </row>
    <row r="34" spans="1:16" ht="20.25">
      <c r="A34" s="132"/>
      <c r="B34" s="132"/>
      <c r="C34" s="138"/>
      <c r="D34" s="138"/>
      <c r="E34" s="138"/>
      <c r="F34" s="130"/>
      <c r="G34" s="130"/>
      <c r="H34" s="130"/>
      <c r="I34" s="130"/>
      <c r="J34" s="130"/>
      <c r="K34" s="130"/>
      <c r="L34" s="130"/>
      <c r="M34" s="130"/>
      <c r="N34" s="130"/>
      <c r="O34" s="130"/>
      <c r="P34" s="130"/>
    </row>
    <row r="35" spans="1:16" ht="20.25">
      <c r="A35" s="132"/>
      <c r="B35" s="132"/>
      <c r="C35" s="138"/>
      <c r="D35" s="138"/>
      <c r="E35" s="138"/>
      <c r="F35" s="130"/>
      <c r="G35" s="130"/>
      <c r="H35" s="130"/>
      <c r="I35" s="130"/>
      <c r="J35" s="130"/>
      <c r="K35" s="130"/>
      <c r="L35" s="130"/>
      <c r="M35" s="130"/>
      <c r="N35" s="130"/>
      <c r="O35" s="130"/>
      <c r="P35" s="130"/>
    </row>
    <row r="36" spans="1:16" ht="20.25">
      <c r="A36" s="132"/>
      <c r="B36" s="132"/>
      <c r="C36" s="138"/>
      <c r="D36" s="138"/>
      <c r="E36" s="138"/>
      <c r="F36" s="130"/>
      <c r="G36" s="130"/>
      <c r="H36" s="130"/>
      <c r="I36" s="130"/>
      <c r="J36" s="130"/>
      <c r="K36" s="130"/>
      <c r="L36" s="130"/>
      <c r="M36" s="130"/>
      <c r="N36" s="130"/>
      <c r="O36" s="130"/>
      <c r="P36" s="130"/>
    </row>
    <row r="37" spans="1:16" ht="20.25">
      <c r="A37" s="132"/>
      <c r="B37" s="132"/>
      <c r="C37" s="138"/>
      <c r="D37" s="138"/>
      <c r="E37" s="138"/>
      <c r="F37" s="130"/>
      <c r="G37" s="130"/>
      <c r="H37" s="130"/>
      <c r="I37" s="130"/>
      <c r="J37" s="130"/>
      <c r="K37" s="130"/>
      <c r="L37" s="130"/>
      <c r="M37" s="130"/>
      <c r="N37" s="130"/>
      <c r="O37" s="130"/>
      <c r="P37" s="130"/>
    </row>
    <row r="38" spans="1:16" ht="20.25">
      <c r="A38" s="132"/>
      <c r="B38" s="132"/>
      <c r="C38" s="138"/>
      <c r="D38" s="138"/>
      <c r="E38" s="138"/>
      <c r="F38" s="130"/>
      <c r="G38" s="130"/>
      <c r="H38" s="130"/>
      <c r="I38" s="130"/>
      <c r="J38" s="130"/>
      <c r="K38" s="130"/>
      <c r="L38" s="130"/>
      <c r="M38" s="130"/>
      <c r="N38" s="130"/>
      <c r="O38" s="130"/>
      <c r="P38" s="130"/>
    </row>
    <row r="39" spans="1:16" ht="20.25">
      <c r="A39" s="132"/>
      <c r="B39" s="132"/>
      <c r="C39" s="138"/>
      <c r="D39" s="138"/>
      <c r="E39" s="138"/>
      <c r="F39" s="130"/>
      <c r="G39" s="130"/>
      <c r="H39" s="130"/>
      <c r="I39" s="130"/>
      <c r="J39" s="130"/>
      <c r="K39" s="130"/>
      <c r="L39" s="130"/>
      <c r="M39" s="130"/>
      <c r="N39" s="130"/>
      <c r="O39" s="130"/>
      <c r="P39" s="130"/>
    </row>
    <row r="40" spans="1:16" ht="20.25">
      <c r="A40" s="132"/>
      <c r="B40" s="132"/>
      <c r="C40" s="138"/>
      <c r="D40" s="138"/>
      <c r="E40" s="138"/>
      <c r="F40" s="130"/>
      <c r="G40" s="130"/>
      <c r="H40" s="130"/>
      <c r="I40" s="130"/>
      <c r="J40" s="130"/>
      <c r="K40" s="130"/>
      <c r="L40" s="130"/>
      <c r="M40" s="130"/>
      <c r="N40" s="130"/>
      <c r="O40" s="130"/>
      <c r="P40" s="130"/>
    </row>
    <row r="41" spans="1:16" ht="20.25">
      <c r="A41" s="132"/>
      <c r="B41" s="132"/>
      <c r="C41" s="138"/>
      <c r="D41" s="138"/>
      <c r="E41" s="138"/>
      <c r="F41" s="130"/>
      <c r="G41" s="130"/>
      <c r="H41" s="130"/>
      <c r="I41" s="130"/>
      <c r="J41" s="130"/>
      <c r="K41" s="130"/>
      <c r="L41" s="130"/>
      <c r="M41" s="130"/>
      <c r="N41" s="130"/>
      <c r="O41" s="130"/>
      <c r="P41" s="130"/>
    </row>
    <row r="42" spans="1:16" ht="20.25">
      <c r="A42" s="132"/>
      <c r="B42" s="132"/>
      <c r="C42" s="138"/>
      <c r="D42" s="138"/>
      <c r="E42" s="138"/>
      <c r="F42" s="130"/>
      <c r="G42" s="130"/>
      <c r="H42" s="130"/>
      <c r="I42" s="130"/>
      <c r="J42" s="130"/>
      <c r="K42" s="130"/>
      <c r="L42" s="130"/>
      <c r="M42" s="130"/>
      <c r="N42" s="130"/>
      <c r="O42" s="130"/>
      <c r="P42" s="130"/>
    </row>
    <row r="43" spans="1:16" ht="20.25">
      <c r="A43" s="132"/>
      <c r="B43" s="132"/>
      <c r="C43" s="138"/>
      <c r="D43" s="138"/>
      <c r="E43" s="138"/>
      <c r="F43" s="130"/>
      <c r="G43" s="130"/>
      <c r="H43" s="130"/>
      <c r="I43" s="130"/>
      <c r="J43" s="130"/>
      <c r="K43" s="130"/>
      <c r="L43" s="130"/>
      <c r="M43" s="130"/>
      <c r="N43" s="130"/>
      <c r="O43" s="130"/>
      <c r="P43" s="130"/>
    </row>
    <row r="44" spans="1:16" ht="20.25">
      <c r="A44" s="132"/>
      <c r="B44" s="132"/>
      <c r="C44" s="138"/>
      <c r="D44" s="138"/>
      <c r="E44" s="138"/>
      <c r="F44" s="130"/>
      <c r="G44" s="130"/>
      <c r="H44" s="130"/>
      <c r="I44" s="130"/>
      <c r="J44" s="130"/>
      <c r="K44" s="130"/>
      <c r="L44" s="130"/>
      <c r="M44" s="130"/>
      <c r="N44" s="130"/>
      <c r="O44" s="130"/>
      <c r="P44" s="130"/>
    </row>
    <row r="45" spans="1:16" ht="20.25">
      <c r="A45" s="132"/>
      <c r="B45" s="132"/>
      <c r="C45" s="138"/>
      <c r="D45" s="138"/>
      <c r="E45" s="138"/>
      <c r="F45" s="130"/>
      <c r="G45" s="130"/>
      <c r="H45" s="130"/>
      <c r="I45" s="130"/>
      <c r="J45" s="130"/>
      <c r="K45" s="130"/>
      <c r="L45" s="130"/>
      <c r="M45" s="130"/>
      <c r="N45" s="130"/>
      <c r="O45" s="130"/>
      <c r="P45" s="130"/>
    </row>
    <row r="46" spans="1:16" ht="20.25">
      <c r="A46" s="132"/>
      <c r="B46" s="132"/>
      <c r="C46" s="138"/>
      <c r="D46" s="138"/>
      <c r="E46" s="138"/>
      <c r="F46" s="130"/>
      <c r="G46" s="130"/>
      <c r="H46" s="130"/>
      <c r="I46" s="130"/>
      <c r="J46" s="130"/>
      <c r="K46" s="130"/>
      <c r="L46" s="130"/>
      <c r="M46" s="130"/>
      <c r="N46" s="130"/>
      <c r="O46" s="130"/>
      <c r="P46" s="130"/>
    </row>
    <row r="47" spans="1:16" ht="20.25">
      <c r="A47" s="132"/>
      <c r="B47" s="132"/>
      <c r="C47" s="138"/>
      <c r="D47" s="138"/>
      <c r="E47" s="138"/>
      <c r="F47" s="130"/>
      <c r="G47" s="130"/>
      <c r="H47" s="130"/>
      <c r="I47" s="130"/>
      <c r="J47" s="130"/>
      <c r="K47" s="130"/>
      <c r="L47" s="130"/>
      <c r="M47" s="130"/>
      <c r="N47" s="130"/>
      <c r="O47" s="130"/>
      <c r="P47" s="130"/>
    </row>
    <row r="48" spans="1:16" ht="20.25">
      <c r="A48" s="132"/>
      <c r="B48" s="132"/>
      <c r="C48" s="138"/>
      <c r="D48" s="138"/>
      <c r="E48" s="138"/>
      <c r="F48" s="130"/>
      <c r="G48" s="130"/>
      <c r="H48" s="130"/>
      <c r="I48" s="130"/>
      <c r="J48" s="130"/>
      <c r="K48" s="130"/>
      <c r="L48" s="130"/>
      <c r="M48" s="130"/>
      <c r="N48" s="130"/>
      <c r="O48" s="130"/>
      <c r="P48" s="130"/>
    </row>
    <row r="49" spans="1:16" ht="20.25">
      <c r="A49" s="132"/>
      <c r="B49" s="132"/>
      <c r="C49" s="138"/>
      <c r="D49" s="138"/>
      <c r="E49" s="138"/>
      <c r="F49" s="130"/>
      <c r="G49" s="130"/>
      <c r="H49" s="130"/>
      <c r="I49" s="130"/>
      <c r="J49" s="130"/>
      <c r="K49" s="130"/>
      <c r="L49" s="130"/>
      <c r="M49" s="130"/>
      <c r="N49" s="130"/>
      <c r="O49" s="130"/>
      <c r="P49" s="130"/>
    </row>
    <row r="50" spans="1:16" ht="20.25">
      <c r="A50" s="132"/>
      <c r="B50" s="132"/>
      <c r="C50" s="138"/>
      <c r="D50" s="138"/>
      <c r="E50" s="138"/>
      <c r="F50" s="130"/>
      <c r="G50" s="130"/>
      <c r="H50" s="130"/>
      <c r="I50" s="130"/>
      <c r="J50" s="130"/>
      <c r="K50" s="130"/>
      <c r="L50" s="130"/>
      <c r="M50" s="130"/>
      <c r="N50" s="130"/>
      <c r="O50" s="130"/>
      <c r="P50" s="130"/>
    </row>
    <row r="51" spans="1:16" ht="20.25">
      <c r="A51" s="132"/>
      <c r="B51" s="132"/>
      <c r="C51" s="138"/>
      <c r="D51" s="138"/>
      <c r="E51" s="138"/>
      <c r="F51" s="130"/>
      <c r="G51" s="130"/>
      <c r="H51" s="130"/>
      <c r="I51" s="130"/>
      <c r="J51" s="130"/>
      <c r="K51" s="130"/>
      <c r="L51" s="130"/>
      <c r="M51" s="130"/>
      <c r="N51" s="130"/>
      <c r="O51" s="130"/>
      <c r="P51" s="130"/>
    </row>
    <row r="52" spans="1:16" ht="20.25">
      <c r="A52" s="132"/>
      <c r="B52" s="132"/>
      <c r="C52" s="138"/>
      <c r="D52" s="138"/>
      <c r="E52" s="138"/>
      <c r="F52" s="130"/>
      <c r="G52" s="130"/>
      <c r="H52" s="130"/>
      <c r="I52" s="130"/>
      <c r="J52" s="130"/>
      <c r="K52" s="130"/>
      <c r="L52" s="130"/>
      <c r="M52" s="130"/>
      <c r="N52" s="130"/>
      <c r="O52" s="130"/>
      <c r="P52" s="130"/>
    </row>
    <row r="53" spans="1:16" ht="20.25">
      <c r="A53" s="132"/>
      <c r="B53" s="132"/>
      <c r="C53" s="138"/>
      <c r="D53" s="138"/>
      <c r="E53" s="138"/>
      <c r="F53" s="130"/>
      <c r="G53" s="130"/>
      <c r="H53" s="130"/>
      <c r="I53" s="130"/>
      <c r="J53" s="130"/>
      <c r="K53" s="130"/>
      <c r="L53" s="130"/>
      <c r="M53" s="130"/>
      <c r="N53" s="130"/>
      <c r="O53" s="130"/>
      <c r="P53" s="130"/>
    </row>
    <row r="54" spans="1:16" ht="20.25">
      <c r="A54" s="132"/>
      <c r="B54" s="132"/>
      <c r="C54" s="138"/>
      <c r="D54" s="138"/>
      <c r="E54" s="138"/>
      <c r="F54" s="130"/>
      <c r="G54" s="130"/>
      <c r="H54" s="130"/>
      <c r="I54" s="130"/>
      <c r="J54" s="130"/>
      <c r="K54" s="130"/>
      <c r="L54" s="130"/>
      <c r="M54" s="130"/>
      <c r="N54" s="130"/>
      <c r="O54" s="130"/>
      <c r="P54" s="130"/>
    </row>
    <row r="55" spans="1:16" ht="20.25">
      <c r="A55" s="132"/>
      <c r="B55" s="132"/>
      <c r="C55" s="138"/>
      <c r="D55" s="138"/>
      <c r="E55" s="138"/>
      <c r="F55" s="130"/>
      <c r="G55" s="130"/>
      <c r="H55" s="130"/>
      <c r="I55" s="130"/>
      <c r="J55" s="130"/>
      <c r="K55" s="130"/>
      <c r="L55" s="130"/>
      <c r="M55" s="130"/>
      <c r="N55" s="130"/>
      <c r="O55" s="130"/>
      <c r="P55" s="130"/>
    </row>
    <row r="56" spans="1:16" ht="20.25">
      <c r="A56" s="132"/>
      <c r="B56" s="141"/>
      <c r="C56" s="142"/>
      <c r="D56" s="142"/>
      <c r="E56" s="142"/>
    </row>
    <row r="57" spans="1:16" ht="20.25">
      <c r="A57" s="132"/>
      <c r="B57" s="141"/>
      <c r="C57" s="142"/>
      <c r="D57" s="142"/>
      <c r="E57" s="142"/>
    </row>
    <row r="58" spans="1:16" ht="20.25">
      <c r="A58" s="132"/>
      <c r="B58" s="141"/>
      <c r="C58" s="142"/>
      <c r="D58" s="142"/>
      <c r="E58" s="142"/>
    </row>
    <row r="59" spans="1:16" ht="20.25">
      <c r="A59" s="132"/>
      <c r="B59" s="141"/>
      <c r="C59" s="142"/>
      <c r="D59" s="142"/>
      <c r="E59" s="142"/>
    </row>
    <row r="60" spans="1:16" ht="20.25">
      <c r="A60" s="132"/>
      <c r="B60" s="141"/>
      <c r="C60" s="142"/>
      <c r="D60" s="142"/>
      <c r="E60" s="142"/>
    </row>
    <row r="61" spans="1:16" ht="20.25">
      <c r="A61" s="132"/>
      <c r="B61" s="141"/>
      <c r="C61" s="142"/>
      <c r="D61" s="142"/>
      <c r="E61" s="142"/>
    </row>
    <row r="62" spans="1:16" ht="20.25">
      <c r="A62" s="132"/>
      <c r="B62" s="141"/>
      <c r="C62" s="142"/>
      <c r="D62" s="142"/>
      <c r="E62" s="142"/>
    </row>
    <row r="63" spans="1:16" ht="20.25">
      <c r="A63" s="132"/>
      <c r="B63" s="141"/>
      <c r="C63" s="142"/>
      <c r="D63" s="142"/>
      <c r="E63" s="142"/>
    </row>
    <row r="64" spans="1:16" ht="20.25">
      <c r="A64" s="132"/>
      <c r="B64" s="141"/>
      <c r="C64" s="142"/>
      <c r="D64" s="142"/>
      <c r="E64" s="142"/>
    </row>
    <row r="65" spans="1:5" ht="20.25">
      <c r="A65" s="132"/>
      <c r="B65" s="141"/>
      <c r="C65" s="142"/>
      <c r="D65" s="142"/>
      <c r="E65" s="142"/>
    </row>
    <row r="66" spans="1:5" ht="20.25">
      <c r="A66" s="132"/>
      <c r="B66" s="141"/>
      <c r="C66" s="142"/>
      <c r="D66" s="142"/>
      <c r="E66" s="142"/>
    </row>
    <row r="67" spans="1:5" ht="20.25">
      <c r="A67" s="132"/>
      <c r="B67" s="141"/>
      <c r="C67" s="142"/>
      <c r="D67" s="142"/>
      <c r="E67" s="142"/>
    </row>
    <row r="68" spans="1:5" ht="20.25">
      <c r="A68" s="132"/>
      <c r="B68" s="141"/>
      <c r="C68" s="142"/>
      <c r="D68" s="142"/>
      <c r="E68" s="142"/>
    </row>
    <row r="69" spans="1:5" ht="20.25">
      <c r="A69" s="132"/>
      <c r="B69" s="141"/>
      <c r="C69" s="142"/>
      <c r="D69" s="142"/>
      <c r="E69" s="142"/>
    </row>
    <row r="70" spans="1:5" ht="20.25">
      <c r="A70" s="132"/>
      <c r="B70" s="141"/>
      <c r="C70" s="142"/>
      <c r="D70" s="142"/>
      <c r="E70" s="142"/>
    </row>
    <row r="71" spans="1:5" ht="20.25">
      <c r="A71" s="132"/>
      <c r="B71" s="141"/>
      <c r="C71" s="142"/>
      <c r="D71" s="142"/>
      <c r="E71" s="142"/>
    </row>
    <row r="72" spans="1:5" ht="20.25">
      <c r="A72" s="132"/>
      <c r="B72" s="141"/>
      <c r="C72" s="142"/>
      <c r="D72" s="142"/>
      <c r="E72" s="142"/>
    </row>
    <row r="73" spans="1:5" ht="20.25">
      <c r="A73" s="132"/>
      <c r="B73" s="141"/>
      <c r="C73" s="142"/>
      <c r="D73" s="142"/>
      <c r="E73" s="142"/>
    </row>
    <row r="74" spans="1:5" ht="20.25">
      <c r="A74" s="132"/>
      <c r="B74" s="141"/>
      <c r="C74" s="142"/>
      <c r="D74" s="142"/>
      <c r="E74" s="142"/>
    </row>
    <row r="75" spans="1:5" ht="20.25">
      <c r="A75" s="132"/>
      <c r="B75" s="141"/>
      <c r="C75" s="142"/>
      <c r="D75" s="142"/>
      <c r="E75" s="142"/>
    </row>
    <row r="76" spans="1:5" ht="20.25">
      <c r="A76" s="132"/>
      <c r="B76" s="141"/>
      <c r="C76" s="142"/>
      <c r="D76" s="142"/>
      <c r="E76" s="142"/>
    </row>
    <row r="77" spans="1:5" ht="20.25">
      <c r="A77" s="132"/>
      <c r="B77" s="141"/>
      <c r="C77" s="142"/>
      <c r="D77" s="142"/>
      <c r="E77" s="142"/>
    </row>
    <row r="78" spans="1:5" ht="20.25">
      <c r="A78" s="132"/>
      <c r="B78" s="141"/>
      <c r="C78" s="142"/>
      <c r="D78" s="142"/>
      <c r="E78" s="142"/>
    </row>
    <row r="79" spans="1:5" ht="20.25">
      <c r="A79" s="132"/>
      <c r="B79" s="141"/>
      <c r="C79" s="142"/>
      <c r="D79" s="142"/>
      <c r="E79" s="142"/>
    </row>
    <row r="80" spans="1:5" ht="20.25">
      <c r="A80" s="132"/>
      <c r="B80" s="141"/>
      <c r="C80" s="142"/>
      <c r="D80" s="142"/>
      <c r="E80" s="142"/>
    </row>
    <row r="81" spans="1:5" ht="20.25">
      <c r="A81" s="132"/>
      <c r="B81" s="141"/>
      <c r="C81" s="142"/>
      <c r="D81" s="142"/>
      <c r="E81" s="142"/>
    </row>
    <row r="82" spans="1:5" ht="20.25">
      <c r="A82" s="132"/>
      <c r="B82" s="141"/>
      <c r="C82" s="142"/>
      <c r="D82" s="142"/>
      <c r="E82" s="142"/>
    </row>
    <row r="83" spans="1:5" ht="20.25">
      <c r="A83" s="132"/>
      <c r="B83" s="141"/>
      <c r="C83" s="142"/>
      <c r="D83" s="142"/>
      <c r="E83" s="142"/>
    </row>
    <row r="84" spans="1:5" ht="20.25">
      <c r="A84" s="132"/>
      <c r="B84" s="141"/>
      <c r="C84" s="142"/>
      <c r="D84" s="142"/>
      <c r="E84" s="142"/>
    </row>
    <row r="85" spans="1:5" ht="20.25">
      <c r="A85" s="132"/>
      <c r="B85" s="141"/>
      <c r="C85" s="142"/>
      <c r="D85" s="142"/>
      <c r="E85" s="142"/>
    </row>
    <row r="86" spans="1:5" ht="20.25">
      <c r="A86" s="132"/>
      <c r="B86" s="141"/>
      <c r="C86" s="142"/>
      <c r="D86" s="142"/>
      <c r="E86" s="142"/>
    </row>
    <row r="87" spans="1:5" ht="20.25">
      <c r="A87" s="132"/>
      <c r="B87" s="141"/>
      <c r="C87" s="142"/>
      <c r="D87" s="142"/>
      <c r="E87" s="142"/>
    </row>
    <row r="88" spans="1:5" ht="20.25">
      <c r="A88" s="132"/>
      <c r="B88" s="141"/>
      <c r="C88" s="142"/>
      <c r="D88" s="142"/>
      <c r="E88" s="142"/>
    </row>
    <row r="89" spans="1:5" ht="20.25">
      <c r="A89" s="132"/>
      <c r="B89" s="141"/>
      <c r="C89" s="142"/>
      <c r="D89" s="142"/>
      <c r="E89" s="142"/>
    </row>
    <row r="90" spans="1:5" ht="20.25">
      <c r="A90" s="132"/>
      <c r="B90" s="141"/>
      <c r="C90" s="142"/>
      <c r="D90" s="142"/>
      <c r="E90" s="142"/>
    </row>
    <row r="91" spans="1:5" ht="20.25">
      <c r="A91" s="132"/>
      <c r="B91" s="141"/>
      <c r="C91" s="142"/>
      <c r="D91" s="142"/>
      <c r="E91" s="142"/>
    </row>
    <row r="92" spans="1:5" ht="20.25">
      <c r="A92" s="132"/>
      <c r="B92" s="141"/>
      <c r="C92" s="142"/>
      <c r="D92" s="142"/>
      <c r="E92" s="142"/>
    </row>
    <row r="93" spans="1:5" ht="20.25">
      <c r="A93" s="132"/>
      <c r="B93" s="141"/>
      <c r="C93" s="142"/>
      <c r="D93" s="142"/>
      <c r="E93" s="142"/>
    </row>
    <row r="94" spans="1:5" ht="20.25">
      <c r="A94" s="132"/>
      <c r="B94" s="141"/>
      <c r="C94" s="142"/>
      <c r="D94" s="142"/>
      <c r="E94" s="142"/>
    </row>
    <row r="95" spans="1:5" ht="20.25">
      <c r="A95" s="132"/>
      <c r="B95" s="141"/>
      <c r="C95" s="142"/>
      <c r="D95" s="142"/>
      <c r="E95" s="142"/>
    </row>
    <row r="96" spans="1:5" ht="20.25">
      <c r="A96" s="132"/>
      <c r="B96" s="141"/>
      <c r="C96" s="142"/>
      <c r="D96" s="142"/>
      <c r="E96" s="142"/>
    </row>
    <row r="97" spans="1:5" ht="20.25">
      <c r="A97" s="132"/>
      <c r="B97" s="141"/>
      <c r="C97" s="142"/>
      <c r="D97" s="142"/>
      <c r="E97" s="142"/>
    </row>
    <row r="98" spans="1:5" ht="20.25">
      <c r="A98" s="132"/>
      <c r="B98" s="141"/>
      <c r="C98" s="142"/>
      <c r="D98" s="142"/>
      <c r="E98" s="142"/>
    </row>
    <row r="99" spans="1:5" ht="20.25">
      <c r="A99" s="132"/>
      <c r="B99" s="141"/>
      <c r="C99" s="142"/>
      <c r="D99" s="142"/>
      <c r="E99" s="142"/>
    </row>
    <row r="100" spans="1:5" ht="20.25">
      <c r="A100" s="132"/>
      <c r="B100" s="141"/>
      <c r="C100" s="142"/>
      <c r="D100" s="142"/>
      <c r="E100" s="142"/>
    </row>
    <row r="101" spans="1:5" ht="20.25">
      <c r="A101" s="132"/>
      <c r="B101" s="141"/>
      <c r="C101" s="142"/>
      <c r="D101" s="142"/>
      <c r="E101" s="142"/>
    </row>
    <row r="102" spans="1:5" ht="20.25">
      <c r="A102" s="132"/>
      <c r="B102" s="141"/>
      <c r="C102" s="142"/>
      <c r="D102" s="142"/>
      <c r="E102" s="142"/>
    </row>
    <row r="103" spans="1:5" ht="20.25">
      <c r="A103" s="132"/>
      <c r="B103" s="141"/>
      <c r="C103" s="142"/>
      <c r="D103" s="142"/>
      <c r="E103" s="142"/>
    </row>
    <row r="104" spans="1:5" ht="20.25">
      <c r="A104" s="132"/>
      <c r="B104" s="141"/>
      <c r="C104" s="142"/>
      <c r="D104" s="142"/>
      <c r="E104" s="142"/>
    </row>
    <row r="105" spans="1:5" ht="20.25">
      <c r="A105" s="132"/>
      <c r="B105" s="141"/>
      <c r="C105" s="142"/>
      <c r="D105" s="142"/>
      <c r="E105" s="142"/>
    </row>
    <row r="106" spans="1:5" ht="20.25">
      <c r="A106" s="132"/>
      <c r="B106" s="141"/>
      <c r="C106" s="142"/>
      <c r="D106" s="142"/>
      <c r="E106" s="142"/>
    </row>
    <row r="107" spans="1:5" ht="20.25">
      <c r="A107" s="132"/>
      <c r="B107" s="141"/>
      <c r="C107" s="142"/>
      <c r="D107" s="142"/>
      <c r="E107" s="142"/>
    </row>
    <row r="108" spans="1:5" ht="20.25">
      <c r="A108" s="132"/>
      <c r="B108" s="141"/>
      <c r="C108" s="142"/>
      <c r="D108" s="142"/>
      <c r="E108" s="142"/>
    </row>
    <row r="109" spans="1:5" ht="20.25">
      <c r="A109" s="132"/>
      <c r="B109" s="141"/>
      <c r="C109" s="142"/>
      <c r="D109" s="142"/>
      <c r="E109" s="142"/>
    </row>
    <row r="110" spans="1:5" ht="20.25">
      <c r="A110" s="132"/>
      <c r="B110" s="141"/>
      <c r="C110" s="142"/>
      <c r="D110" s="142"/>
      <c r="E110" s="142"/>
    </row>
    <row r="111" spans="1:5" ht="20.25">
      <c r="A111" s="132"/>
      <c r="B111" s="141"/>
      <c r="C111" s="142"/>
      <c r="D111" s="142"/>
      <c r="E111" s="142"/>
    </row>
    <row r="112" spans="1:5" ht="20.25">
      <c r="A112" s="132"/>
      <c r="B112" s="141"/>
      <c r="C112" s="142"/>
      <c r="D112" s="142"/>
      <c r="E112" s="142"/>
    </row>
    <row r="113" spans="1:5" ht="20.25">
      <c r="A113" s="132"/>
      <c r="B113" s="141"/>
      <c r="C113" s="142"/>
      <c r="D113" s="142"/>
      <c r="E113" s="142"/>
    </row>
    <row r="114" spans="1:5" ht="20.25">
      <c r="A114" s="132"/>
      <c r="B114" s="141"/>
      <c r="C114" s="142"/>
      <c r="D114" s="142"/>
      <c r="E114" s="142"/>
    </row>
    <row r="115" spans="1:5" ht="20.25">
      <c r="A115" s="132"/>
      <c r="B115" s="141"/>
      <c r="C115" s="142"/>
      <c r="D115" s="142"/>
      <c r="E115" s="142"/>
    </row>
    <row r="116" spans="1:5" ht="20.25">
      <c r="A116" s="132"/>
      <c r="B116" s="141"/>
      <c r="C116" s="142"/>
      <c r="D116" s="142"/>
      <c r="E116" s="142"/>
    </row>
    <row r="117" spans="1:5" ht="20.25">
      <c r="A117" s="132"/>
      <c r="B117" s="141"/>
      <c r="C117" s="142"/>
      <c r="D117" s="142"/>
      <c r="E117" s="142"/>
    </row>
    <row r="118" spans="1:5" ht="20.25">
      <c r="A118" s="132"/>
      <c r="B118" s="141"/>
      <c r="C118" s="142"/>
      <c r="D118" s="142"/>
      <c r="E118" s="142"/>
    </row>
    <row r="119" spans="1:5" ht="20.25">
      <c r="A119" s="132"/>
      <c r="B119" s="141"/>
      <c r="C119" s="142"/>
      <c r="D119" s="142"/>
      <c r="E119" s="142"/>
    </row>
    <row r="120" spans="1:5" ht="20.25">
      <c r="A120" s="132"/>
      <c r="B120" s="141"/>
      <c r="C120" s="142"/>
      <c r="D120" s="142"/>
      <c r="E120" s="142"/>
    </row>
    <row r="121" spans="1:5" ht="20.25">
      <c r="A121" s="132"/>
      <c r="B121" s="141"/>
      <c r="C121" s="142"/>
      <c r="D121" s="142"/>
      <c r="E121" s="142"/>
    </row>
    <row r="122" spans="1:5" ht="20.25">
      <c r="A122" s="132"/>
      <c r="B122" s="141"/>
      <c r="C122" s="142"/>
      <c r="D122" s="142"/>
      <c r="E122" s="142"/>
    </row>
    <row r="123" spans="1:5" ht="20.25">
      <c r="A123" s="132"/>
      <c r="B123" s="141"/>
      <c r="C123" s="142"/>
      <c r="D123" s="142"/>
      <c r="E123" s="142"/>
    </row>
    <row r="124" spans="1:5" ht="20.25">
      <c r="A124" s="132"/>
      <c r="B124" s="141"/>
      <c r="C124" s="142"/>
      <c r="D124" s="142"/>
      <c r="E124" s="142"/>
    </row>
    <row r="125" spans="1:5" ht="20.25">
      <c r="A125" s="132"/>
      <c r="B125" s="141"/>
      <c r="C125" s="142"/>
      <c r="D125" s="142"/>
      <c r="E125" s="142"/>
    </row>
    <row r="126" spans="1:5" ht="20.25">
      <c r="A126" s="132"/>
      <c r="B126" s="141"/>
      <c r="C126" s="142"/>
      <c r="D126" s="142"/>
      <c r="E126" s="142"/>
    </row>
    <row r="127" spans="1:5" ht="20.25">
      <c r="A127" s="132"/>
      <c r="B127" s="141"/>
      <c r="C127" s="142"/>
      <c r="D127" s="142"/>
      <c r="E127" s="142"/>
    </row>
    <row r="128" spans="1:5" ht="20.25">
      <c r="A128" s="132"/>
      <c r="B128" s="141"/>
      <c r="C128" s="142"/>
      <c r="D128" s="142"/>
      <c r="E128" s="142"/>
    </row>
    <row r="129" spans="1:5" ht="20.25">
      <c r="A129" s="132"/>
      <c r="B129" s="141"/>
      <c r="C129" s="142"/>
      <c r="D129" s="142"/>
      <c r="E129" s="142"/>
    </row>
    <row r="130" spans="1:5" ht="20.25">
      <c r="A130" s="132"/>
      <c r="B130" s="141"/>
      <c r="C130" s="142"/>
      <c r="D130" s="142"/>
      <c r="E130" s="142"/>
    </row>
    <row r="131" spans="1:5" ht="20.25">
      <c r="A131" s="132"/>
      <c r="B131" s="141"/>
      <c r="C131" s="142"/>
      <c r="D131" s="142"/>
      <c r="E131" s="142"/>
    </row>
    <row r="132" spans="1:5" ht="20.25">
      <c r="A132" s="132"/>
      <c r="B132" s="141"/>
      <c r="C132" s="142"/>
      <c r="D132" s="142"/>
      <c r="E132" s="142"/>
    </row>
    <row r="133" spans="1:5" ht="20.25">
      <c r="A133" s="132"/>
      <c r="B133" s="141"/>
      <c r="C133" s="142"/>
      <c r="D133" s="142"/>
      <c r="E133" s="142"/>
    </row>
    <row r="134" spans="1:5" ht="20.25">
      <c r="A134" s="132"/>
      <c r="B134" s="141"/>
      <c r="C134" s="142"/>
      <c r="D134" s="142"/>
      <c r="E134" s="142"/>
    </row>
    <row r="135" spans="1:5" ht="20.25">
      <c r="A135" s="132"/>
      <c r="B135" s="141"/>
      <c r="C135" s="142"/>
      <c r="D135" s="142"/>
      <c r="E135" s="142"/>
    </row>
    <row r="136" spans="1:5" ht="20.25">
      <c r="A136" s="132"/>
      <c r="B136" s="141"/>
      <c r="C136" s="142"/>
      <c r="D136" s="142"/>
      <c r="E136" s="142"/>
    </row>
    <row r="137" spans="1:5" ht="20.25">
      <c r="A137" s="132"/>
      <c r="B137" s="141"/>
      <c r="C137" s="142"/>
      <c r="D137" s="142"/>
      <c r="E137" s="142"/>
    </row>
    <row r="138" spans="1:5" ht="20.25">
      <c r="A138" s="132"/>
      <c r="B138" s="141"/>
      <c r="C138" s="142"/>
      <c r="D138" s="142"/>
      <c r="E138" s="142"/>
    </row>
    <row r="139" spans="1:5" ht="20.25">
      <c r="A139" s="132"/>
      <c r="B139" s="141"/>
      <c r="C139" s="142"/>
      <c r="D139" s="142"/>
      <c r="E139" s="142"/>
    </row>
    <row r="140" spans="1:5" ht="20.25">
      <c r="A140" s="132"/>
      <c r="B140" s="141"/>
      <c r="C140" s="142"/>
      <c r="D140" s="142"/>
      <c r="E140" s="142"/>
    </row>
    <row r="141" spans="1:5" ht="20.25">
      <c r="A141" s="132"/>
      <c r="B141" s="141"/>
      <c r="C141" s="142"/>
      <c r="D141" s="142"/>
      <c r="E141" s="142"/>
    </row>
    <row r="142" spans="1:5" ht="20.25">
      <c r="A142" s="132"/>
      <c r="B142" s="141"/>
      <c r="C142" s="142"/>
      <c r="D142" s="142"/>
      <c r="E142" s="142"/>
    </row>
    <row r="143" spans="1:5" ht="20.25">
      <c r="A143" s="132"/>
      <c r="B143" s="141"/>
      <c r="C143" s="142"/>
      <c r="D143" s="142"/>
      <c r="E143" s="142"/>
    </row>
    <row r="144" spans="1:5" ht="20.25">
      <c r="A144" s="132"/>
      <c r="B144" s="141"/>
      <c r="C144" s="142"/>
      <c r="D144" s="142"/>
      <c r="E144" s="142"/>
    </row>
    <row r="145" spans="1:5" ht="20.25">
      <c r="A145" s="132"/>
      <c r="B145" s="141"/>
      <c r="C145" s="142"/>
      <c r="D145" s="142"/>
      <c r="E145" s="142"/>
    </row>
    <row r="146" spans="1:5" ht="20.25">
      <c r="A146" s="132"/>
      <c r="B146" s="141"/>
      <c r="C146" s="142"/>
      <c r="D146" s="142"/>
      <c r="E146" s="142"/>
    </row>
    <row r="147" spans="1:5" ht="20.25">
      <c r="A147" s="132"/>
      <c r="B147" s="141"/>
      <c r="C147" s="142"/>
      <c r="D147" s="142"/>
      <c r="E147" s="142"/>
    </row>
    <row r="148" spans="1:5" ht="20.25">
      <c r="A148" s="132"/>
      <c r="B148" s="141"/>
      <c r="C148" s="142"/>
      <c r="D148" s="142"/>
      <c r="E148" s="142"/>
    </row>
    <row r="149" spans="1:5" ht="20.25">
      <c r="A149" s="132"/>
      <c r="B149" s="141"/>
      <c r="C149" s="142"/>
      <c r="D149" s="142"/>
      <c r="E149" s="142"/>
    </row>
    <row r="150" spans="1:5" ht="20.25">
      <c r="A150" s="132"/>
      <c r="B150" s="141"/>
      <c r="C150" s="142"/>
      <c r="D150" s="142"/>
      <c r="E150" s="142"/>
    </row>
    <row r="151" spans="1:5" ht="20.25">
      <c r="A151" s="132"/>
      <c r="B151" s="141"/>
      <c r="C151" s="142"/>
      <c r="D151" s="142"/>
      <c r="E151" s="142"/>
    </row>
    <row r="152" spans="1:5" ht="20.25">
      <c r="A152" s="132"/>
      <c r="B152" s="141"/>
      <c r="C152" s="142"/>
      <c r="D152" s="142"/>
      <c r="E152" s="142"/>
    </row>
    <row r="153" spans="1:5" ht="20.25">
      <c r="A153" s="132"/>
      <c r="B153" s="141"/>
      <c r="C153" s="142"/>
      <c r="D153" s="142"/>
      <c r="E153" s="142"/>
    </row>
    <row r="154" spans="1:5" ht="20.25">
      <c r="A154" s="132"/>
      <c r="B154" s="141"/>
      <c r="C154" s="142"/>
      <c r="D154" s="142"/>
      <c r="E154" s="142"/>
    </row>
    <row r="155" spans="1:5" ht="20.25">
      <c r="A155" s="132"/>
      <c r="B155" s="141"/>
      <c r="C155" s="142"/>
      <c r="D155" s="142"/>
      <c r="E155" s="142"/>
    </row>
    <row r="156" spans="1:5" ht="20.25">
      <c r="A156" s="132"/>
      <c r="B156" s="141"/>
      <c r="C156" s="142"/>
      <c r="D156" s="142"/>
      <c r="E156" s="142"/>
    </row>
    <row r="157" spans="1:5" ht="20.25">
      <c r="A157" s="132"/>
      <c r="B157" s="141"/>
      <c r="C157" s="142"/>
      <c r="D157" s="142"/>
      <c r="E157" s="142"/>
    </row>
    <row r="158" spans="1:5" ht="20.25">
      <c r="A158" s="132"/>
      <c r="B158" s="141"/>
      <c r="C158" s="142"/>
      <c r="D158" s="142"/>
      <c r="E158" s="142"/>
    </row>
    <row r="159" spans="1:5" ht="20.25">
      <c r="A159" s="132"/>
      <c r="B159" s="141"/>
      <c r="C159" s="142"/>
      <c r="D159" s="142"/>
      <c r="E159" s="142"/>
    </row>
    <row r="160" spans="1:5" ht="20.25">
      <c r="A160" s="132"/>
      <c r="B160" s="141"/>
      <c r="C160" s="142"/>
      <c r="D160" s="142"/>
      <c r="E160" s="142"/>
    </row>
    <row r="161" spans="1:5" ht="20.25">
      <c r="A161" s="132"/>
      <c r="B161" s="141"/>
      <c r="C161" s="142"/>
      <c r="D161" s="142"/>
      <c r="E161" s="142"/>
    </row>
    <row r="162" spans="1:5" ht="20.25">
      <c r="A162" s="132"/>
      <c r="B162" s="141"/>
      <c r="C162" s="142"/>
      <c r="D162" s="142"/>
      <c r="E162" s="142"/>
    </row>
    <row r="163" spans="1:5" ht="20.25">
      <c r="A163" s="132"/>
      <c r="B163" s="141"/>
      <c r="C163" s="142"/>
      <c r="D163" s="142"/>
      <c r="E163" s="142"/>
    </row>
    <row r="164" spans="1:5" ht="20.25">
      <c r="A164" s="132"/>
      <c r="B164" s="141"/>
      <c r="C164" s="142"/>
      <c r="D164" s="142"/>
      <c r="E164" s="142"/>
    </row>
    <row r="165" spans="1:5" ht="20.25">
      <c r="A165" s="132"/>
      <c r="B165" s="141"/>
      <c r="C165" s="142"/>
      <c r="D165" s="142"/>
      <c r="E165" s="142"/>
    </row>
    <row r="166" spans="1:5" ht="20.25">
      <c r="A166" s="132"/>
      <c r="B166" s="141"/>
      <c r="C166" s="142"/>
      <c r="D166" s="142"/>
      <c r="E166" s="142"/>
    </row>
    <row r="167" spans="1:5" ht="20.25">
      <c r="A167" s="132"/>
      <c r="B167" s="141"/>
      <c r="C167" s="142"/>
      <c r="D167" s="142"/>
      <c r="E167" s="142"/>
    </row>
    <row r="168" spans="1:5" ht="20.25">
      <c r="A168" s="132"/>
      <c r="B168" s="141"/>
      <c r="C168" s="142"/>
      <c r="D168" s="142"/>
      <c r="E168" s="142"/>
    </row>
    <row r="169" spans="1:5" ht="20.25">
      <c r="A169" s="132"/>
      <c r="B169" s="141"/>
      <c r="C169" s="142"/>
      <c r="D169" s="142"/>
      <c r="E169" s="142"/>
    </row>
    <row r="170" spans="1:5" ht="20.25">
      <c r="A170" s="132"/>
      <c r="B170" s="141"/>
      <c r="C170" s="142"/>
      <c r="D170" s="142"/>
      <c r="E170" s="142"/>
    </row>
    <row r="171" spans="1:5" ht="20.25">
      <c r="A171" s="132"/>
      <c r="B171" s="141"/>
      <c r="C171" s="142"/>
      <c r="D171" s="142"/>
      <c r="E171" s="142"/>
    </row>
    <row r="172" spans="1:5" ht="20.25">
      <c r="A172" s="132"/>
      <c r="B172" s="141"/>
      <c r="C172" s="142"/>
      <c r="D172" s="142"/>
      <c r="E172" s="142"/>
    </row>
    <row r="173" spans="1:5" ht="20.25">
      <c r="A173" s="132"/>
      <c r="B173" s="141"/>
      <c r="C173" s="142"/>
      <c r="D173" s="142"/>
      <c r="E173" s="142"/>
    </row>
    <row r="174" spans="1:5" ht="20.25">
      <c r="A174" s="132"/>
      <c r="B174" s="141"/>
      <c r="C174" s="142"/>
      <c r="D174" s="142"/>
      <c r="E174" s="142"/>
    </row>
    <row r="175" spans="1:5" ht="20.25">
      <c r="A175" s="132"/>
      <c r="B175" s="141"/>
      <c r="C175" s="142"/>
      <c r="D175" s="142"/>
      <c r="E175" s="142"/>
    </row>
    <row r="176" spans="1:5" ht="20.25">
      <c r="A176" s="132"/>
      <c r="B176" s="141"/>
      <c r="C176" s="142"/>
      <c r="D176" s="142"/>
      <c r="E176" s="142"/>
    </row>
    <row r="177" spans="1:5" ht="20.25">
      <c r="A177" s="132"/>
      <c r="B177" s="141"/>
      <c r="C177" s="142"/>
      <c r="D177" s="142"/>
      <c r="E177" s="142"/>
    </row>
    <row r="178" spans="1:5" ht="20.25">
      <c r="A178" s="132"/>
      <c r="B178" s="141"/>
      <c r="C178" s="142"/>
      <c r="D178" s="142"/>
      <c r="E178" s="142"/>
    </row>
    <row r="179" spans="1:5" ht="20.25">
      <c r="A179" s="132"/>
      <c r="B179" s="141"/>
      <c r="C179" s="142"/>
      <c r="D179" s="142"/>
      <c r="E179" s="142"/>
    </row>
    <row r="180" spans="1:5" ht="20.25">
      <c r="A180" s="132"/>
      <c r="B180" s="141"/>
      <c r="C180" s="142"/>
      <c r="D180" s="142"/>
      <c r="E180" s="142"/>
    </row>
    <row r="181" spans="1:5" ht="20.25">
      <c r="A181" s="132"/>
      <c r="B181" s="141"/>
      <c r="C181" s="142"/>
      <c r="D181" s="142"/>
      <c r="E181" s="142"/>
    </row>
    <row r="182" spans="1:5" ht="20.25">
      <c r="A182" s="132"/>
      <c r="B182" s="141"/>
      <c r="C182" s="142"/>
      <c r="D182" s="142"/>
      <c r="E182" s="142"/>
    </row>
    <row r="183" spans="1:5" ht="20.25">
      <c r="A183" s="132"/>
      <c r="B183" s="141"/>
      <c r="C183" s="142"/>
      <c r="D183" s="142"/>
      <c r="E183" s="142"/>
    </row>
    <row r="184" spans="1:5" ht="20.25">
      <c r="A184" s="132"/>
      <c r="B184" s="141"/>
      <c r="C184" s="142"/>
      <c r="D184" s="142"/>
      <c r="E184" s="142"/>
    </row>
    <row r="185" spans="1:5" ht="20.25">
      <c r="A185" s="132"/>
      <c r="B185" s="141"/>
      <c r="C185" s="142"/>
      <c r="D185" s="142"/>
      <c r="E185" s="142"/>
    </row>
    <row r="186" spans="1:5" ht="20.25">
      <c r="A186" s="132"/>
      <c r="B186" s="141"/>
      <c r="C186" s="142"/>
      <c r="D186" s="142"/>
      <c r="E186" s="142"/>
    </row>
    <row r="187" spans="1:5" ht="20.25">
      <c r="A187" s="132"/>
      <c r="B187" s="141"/>
      <c r="C187" s="142"/>
      <c r="D187" s="142"/>
      <c r="E187" s="142"/>
    </row>
    <row r="188" spans="1:5" ht="20.25">
      <c r="A188" s="132"/>
      <c r="B188" s="141"/>
      <c r="C188" s="142"/>
      <c r="D188" s="142"/>
      <c r="E188" s="142"/>
    </row>
    <row r="189" spans="1:5" ht="20.25">
      <c r="A189" s="132"/>
      <c r="B189" s="141"/>
      <c r="C189" s="142"/>
      <c r="D189" s="142"/>
      <c r="E189" s="142"/>
    </row>
    <row r="190" spans="1:5" ht="20.25">
      <c r="A190" s="132"/>
      <c r="B190" s="141"/>
      <c r="C190" s="142"/>
      <c r="D190" s="142"/>
      <c r="E190" s="142"/>
    </row>
    <row r="191" spans="1:5" ht="20.25">
      <c r="A191" s="132"/>
      <c r="B191" s="141"/>
      <c r="C191" s="142"/>
      <c r="D191" s="142"/>
      <c r="E191" s="142"/>
    </row>
    <row r="192" spans="1:5" ht="20.25">
      <c r="A192" s="132"/>
      <c r="B192" s="141"/>
      <c r="C192" s="142"/>
      <c r="D192" s="142"/>
      <c r="E192" s="142"/>
    </row>
    <row r="193" spans="1:5" ht="20.25">
      <c r="A193" s="132"/>
      <c r="B193" s="141"/>
      <c r="C193" s="142"/>
      <c r="D193" s="142"/>
      <c r="E193" s="142"/>
    </row>
    <row r="194" spans="1:5" ht="20.25">
      <c r="A194" s="132"/>
      <c r="B194" s="141"/>
      <c r="C194" s="142"/>
      <c r="D194" s="142"/>
      <c r="E194" s="142"/>
    </row>
    <row r="195" spans="1:5" ht="20.25">
      <c r="A195" s="132"/>
      <c r="B195" s="141"/>
      <c r="C195" s="142"/>
      <c r="D195" s="142"/>
      <c r="E195" s="142"/>
    </row>
    <row r="196" spans="1:5" ht="20.25">
      <c r="A196" s="132"/>
      <c r="B196" s="141"/>
      <c r="C196" s="142"/>
      <c r="D196" s="142"/>
      <c r="E196" s="142"/>
    </row>
    <row r="197" spans="1:5" ht="20.25">
      <c r="A197" s="132"/>
      <c r="B197" s="141"/>
      <c r="C197" s="142"/>
      <c r="D197" s="142"/>
      <c r="E197" s="142"/>
    </row>
    <row r="198" spans="1:5" ht="20.25">
      <c r="A198" s="132"/>
      <c r="B198" s="141"/>
      <c r="C198" s="142"/>
      <c r="D198" s="142"/>
      <c r="E198" s="142"/>
    </row>
    <row r="199" spans="1:5" ht="20.25">
      <c r="A199" s="132"/>
      <c r="B199" s="141"/>
      <c r="C199" s="142"/>
      <c r="D199" s="142"/>
      <c r="E199" s="142"/>
    </row>
    <row r="200" spans="1:5" ht="20.25">
      <c r="A200" s="132"/>
      <c r="B200" s="141"/>
      <c r="C200" s="142"/>
      <c r="D200" s="142"/>
      <c r="E200" s="142"/>
    </row>
    <row r="201" spans="1:5" ht="20.25">
      <c r="A201" s="132"/>
      <c r="B201" s="141"/>
      <c r="C201" s="142"/>
      <c r="D201" s="142"/>
      <c r="E201" s="142"/>
    </row>
    <row r="202" spans="1:5" ht="20.25">
      <c r="A202" s="132"/>
      <c r="B202" s="141"/>
      <c r="C202" s="142"/>
      <c r="D202" s="142"/>
      <c r="E202" s="142"/>
    </row>
    <row r="203" spans="1:5" ht="20.25">
      <c r="A203" s="132"/>
      <c r="B203" s="141"/>
      <c r="C203" s="142"/>
      <c r="D203" s="142"/>
      <c r="E203" s="142"/>
    </row>
    <row r="204" spans="1:5" ht="20.25">
      <c r="A204" s="132"/>
      <c r="B204" s="141"/>
      <c r="C204" s="142"/>
      <c r="D204" s="142"/>
      <c r="E204" s="142"/>
    </row>
    <row r="205" spans="1:5" ht="20.25">
      <c r="A205" s="132"/>
      <c r="B205" s="141"/>
      <c r="C205" s="142"/>
      <c r="D205" s="142"/>
      <c r="E205" s="142"/>
    </row>
    <row r="206" spans="1:5" ht="20.25">
      <c r="A206" s="132"/>
      <c r="B206" s="141"/>
      <c r="C206" s="142"/>
      <c r="D206" s="142"/>
      <c r="E206" s="142"/>
    </row>
    <row r="207" spans="1:5" ht="20.25">
      <c r="A207" s="132"/>
      <c r="B207" s="141"/>
      <c r="C207" s="142"/>
      <c r="D207" s="142"/>
      <c r="E207" s="142"/>
    </row>
    <row r="208" spans="1:5" ht="20.25">
      <c r="A208" s="132"/>
      <c r="B208" s="141"/>
      <c r="C208" s="142"/>
      <c r="D208" s="142"/>
      <c r="E208" s="142"/>
    </row>
    <row r="209" spans="1:9" ht="20.25">
      <c r="A209" s="132"/>
      <c r="B209" s="141"/>
      <c r="C209" s="142"/>
      <c r="D209" s="142"/>
      <c r="E209" s="142"/>
    </row>
    <row r="210" spans="1:9" ht="20.25">
      <c r="A210" s="132"/>
      <c r="B210" s="141"/>
      <c r="C210" s="142"/>
      <c r="D210" s="142"/>
      <c r="E210" s="142"/>
    </row>
    <row r="211" spans="1:9" ht="20.25">
      <c r="A211" s="132"/>
      <c r="B211" s="141"/>
      <c r="C211" s="142"/>
      <c r="D211" s="142"/>
      <c r="E211" s="142"/>
    </row>
    <row r="212" spans="1:9">
      <c r="A212" s="130"/>
      <c r="B212" s="141"/>
      <c r="C212" s="141"/>
      <c r="D212" s="141"/>
      <c r="E212" s="141"/>
    </row>
    <row r="213" spans="1:9" ht="20.25">
      <c r="A213" s="130"/>
      <c r="B213" s="143" t="s">
        <v>211</v>
      </c>
      <c r="C213" s="143" t="s">
        <v>212</v>
      </c>
      <c r="D213" s="143"/>
      <c r="E213" s="144" t="s">
        <v>211</v>
      </c>
      <c r="F213" s="144" t="s">
        <v>212</v>
      </c>
    </row>
    <row r="214" spans="1:9" ht="20.25">
      <c r="A214" s="130"/>
      <c r="B214" s="145" t="s">
        <v>213</v>
      </c>
      <c r="C214" s="145" t="s">
        <v>214</v>
      </c>
      <c r="D214" s="145"/>
      <c r="E214" s="129" t="s">
        <v>213</v>
      </c>
      <c r="G214" s="129" t="str">
        <f>IF(NOT(ISBLANK(E214)),E214,IF(NOT(ISBLANK(F214)),"     "&amp;F214,FALSE))</f>
        <v>Afectación Económica o presupuestal</v>
      </c>
      <c r="H214" s="129" t="s">
        <v>213</v>
      </c>
      <c r="I214" s="129" t="str">
        <f>IF(NOT(ISERROR(MATCH(H214,_xlfn.ANCHORARRAY(B225),0))),G227&amp;"Por favor no seleccionar los criterios de impacto",H214)</f>
        <v>❌Por favor no seleccionar los criterios de impacto</v>
      </c>
    </row>
    <row r="215" spans="1:9" ht="20.25">
      <c r="A215" s="130"/>
      <c r="B215" s="145" t="s">
        <v>213</v>
      </c>
      <c r="C215" s="145" t="s">
        <v>194</v>
      </c>
      <c r="D215" s="145"/>
      <c r="F215" s="129" t="s">
        <v>214</v>
      </c>
      <c r="G215" s="129" t="str">
        <f t="shared" ref="G215:G225" si="0">IF(NOT(ISBLANK(E215)),E215,IF(NOT(ISBLANK(F215)),"     "&amp;F215,FALSE))</f>
        <v xml:space="preserve">     Afectación menor a 10 SMLMV .</v>
      </c>
    </row>
    <row r="216" spans="1:9" ht="20.25">
      <c r="A216" s="130"/>
      <c r="B216" s="145" t="s">
        <v>213</v>
      </c>
      <c r="C216" s="145" t="s">
        <v>196</v>
      </c>
      <c r="D216" s="145"/>
      <c r="F216" s="129" t="s">
        <v>194</v>
      </c>
      <c r="G216" s="129" t="str">
        <f t="shared" si="0"/>
        <v xml:space="preserve">     Entre 10 y 50 SMLMV </v>
      </c>
    </row>
    <row r="217" spans="1:9" ht="20.25">
      <c r="A217" s="130"/>
      <c r="B217" s="145" t="s">
        <v>213</v>
      </c>
      <c r="C217" s="145" t="s">
        <v>199</v>
      </c>
      <c r="D217" s="145"/>
      <c r="F217" s="129" t="s">
        <v>196</v>
      </c>
      <c r="G217" s="129" t="str">
        <f t="shared" si="0"/>
        <v xml:space="preserve">     Entre 50 y 100 SMLMV </v>
      </c>
    </row>
    <row r="218" spans="1:9" ht="20.25">
      <c r="A218" s="130"/>
      <c r="B218" s="145" t="s">
        <v>213</v>
      </c>
      <c r="C218" s="145" t="s">
        <v>202</v>
      </c>
      <c r="D218" s="145"/>
      <c r="F218" s="129" t="s">
        <v>199</v>
      </c>
      <c r="G218" s="129" t="str">
        <f t="shared" si="0"/>
        <v xml:space="preserve">     Entre 100 y 500 SMLMV </v>
      </c>
    </row>
    <row r="219" spans="1:9" ht="20.25">
      <c r="A219" s="130"/>
      <c r="B219" s="145" t="s">
        <v>215</v>
      </c>
      <c r="C219" s="145" t="s">
        <v>216</v>
      </c>
      <c r="D219" s="145"/>
      <c r="F219" s="129" t="s">
        <v>202</v>
      </c>
      <c r="G219" s="129" t="str">
        <f t="shared" si="0"/>
        <v xml:space="preserve">     Mayor a 500 SMLMV </v>
      </c>
    </row>
    <row r="220" spans="1:9" ht="20.25">
      <c r="A220" s="130"/>
      <c r="B220" s="145" t="s">
        <v>215</v>
      </c>
      <c r="C220" s="145" t="s">
        <v>217</v>
      </c>
      <c r="D220" s="145"/>
      <c r="E220" s="129" t="s">
        <v>215</v>
      </c>
      <c r="G220" s="129" t="str">
        <f t="shared" si="0"/>
        <v>Pérdida Reputacional</v>
      </c>
    </row>
    <row r="221" spans="1:9" ht="20.25">
      <c r="A221" s="130"/>
      <c r="B221" s="145" t="s">
        <v>215</v>
      </c>
      <c r="C221" s="145" t="s">
        <v>218</v>
      </c>
      <c r="D221" s="145"/>
      <c r="F221" s="129" t="s">
        <v>216</v>
      </c>
      <c r="G221" s="129" t="str">
        <f t="shared" si="0"/>
        <v xml:space="preserve">     El riesgo afecta la imagen de alguna área de la organización</v>
      </c>
    </row>
    <row r="222" spans="1:9" ht="20.25">
      <c r="A222" s="130"/>
      <c r="B222" s="145" t="s">
        <v>215</v>
      </c>
      <c r="C222" s="145" t="s">
        <v>219</v>
      </c>
      <c r="D222" s="145"/>
      <c r="F222" s="129" t="s">
        <v>217</v>
      </c>
      <c r="G222" s="129" t="str">
        <f t="shared" si="0"/>
        <v xml:space="preserve">     El riesgo afecta la imagen de la entidad internamente, de conocimiento general, nivel interno, de junta dircetiva y accionistas y/o de provedores</v>
      </c>
    </row>
    <row r="223" spans="1:9" ht="20.25">
      <c r="A223" s="130"/>
      <c r="B223" s="145" t="s">
        <v>215</v>
      </c>
      <c r="C223" s="145" t="s">
        <v>220</v>
      </c>
      <c r="D223" s="145"/>
      <c r="F223" s="129" t="s">
        <v>218</v>
      </c>
      <c r="G223" s="129" t="str">
        <f t="shared" si="0"/>
        <v xml:space="preserve">     El riesgo afecta la imagen de la entidad con algunos usuarios de relevancia frente al logro de los objetivos</v>
      </c>
    </row>
    <row r="224" spans="1:9">
      <c r="A224" s="130"/>
      <c r="B224" s="146"/>
      <c r="C224" s="146"/>
      <c r="D224" s="146"/>
      <c r="F224" s="129" t="s">
        <v>219</v>
      </c>
      <c r="G224" s="129" t="str">
        <f t="shared" si="0"/>
        <v xml:space="preserve">     El riesgo afecta la imagen de de la entidad con efecto publicitario sostenido a nivel de sector administrativo, nivel departamental o municipal</v>
      </c>
    </row>
    <row r="225" spans="1:7">
      <c r="A225" s="130"/>
      <c r="B225" s="146" t="str" cm="1">
        <f t="array" ref="B225:B227">_xlfn.UNIQUE(Tabla1[[#All],[Criterios]])</f>
        <v>Criterios</v>
      </c>
      <c r="C225" s="146"/>
      <c r="D225" s="146"/>
      <c r="F225" s="129" t="s">
        <v>220</v>
      </c>
      <c r="G225" s="129" t="str">
        <f t="shared" si="0"/>
        <v xml:space="preserve">     El riesgo afecta la imagen de la entidad a nivel nacional, con efecto publicitarios sostenible a nivel país</v>
      </c>
    </row>
    <row r="226" spans="1:7">
      <c r="A226" s="130"/>
      <c r="B226" s="146" t="str">
        <v>Afectación Económica o presupuestal</v>
      </c>
      <c r="C226" s="146"/>
      <c r="D226" s="146"/>
    </row>
    <row r="227" spans="1:7">
      <c r="B227" s="146" t="str">
        <v>Pérdida Reputacional</v>
      </c>
      <c r="C227" s="146"/>
      <c r="D227" s="146"/>
      <c r="G227" s="17" t="s">
        <v>221</v>
      </c>
    </row>
    <row r="228" spans="1:7">
      <c r="B228" s="147"/>
      <c r="C228" s="147"/>
      <c r="D228" s="147"/>
      <c r="G228" s="17" t="s">
        <v>222</v>
      </c>
    </row>
    <row r="229" spans="1:7">
      <c r="B229" s="147"/>
      <c r="C229" s="147"/>
      <c r="D229" s="147"/>
    </row>
    <row r="230" spans="1:7">
      <c r="B230" s="147"/>
      <c r="C230" s="147"/>
      <c r="D230" s="147"/>
    </row>
    <row r="231" spans="1:7">
      <c r="B231" s="147"/>
      <c r="C231" s="147"/>
      <c r="D231" s="147"/>
      <c r="E231" s="147"/>
    </row>
    <row r="232" spans="1:7">
      <c r="B232" s="147"/>
      <c r="C232" s="147"/>
      <c r="D232" s="147"/>
      <c r="E232" s="147"/>
    </row>
    <row r="233" spans="1:7">
      <c r="B233" s="147"/>
      <c r="C233" s="147"/>
      <c r="D233" s="147"/>
      <c r="E233" s="147"/>
    </row>
    <row r="234" spans="1:7">
      <c r="B234" s="147"/>
      <c r="C234" s="147"/>
      <c r="D234" s="147"/>
      <c r="E234" s="147"/>
    </row>
    <row r="235" spans="1:7">
      <c r="B235" s="147"/>
      <c r="C235" s="147"/>
      <c r="D235" s="147"/>
      <c r="E235" s="147"/>
    </row>
    <row r="236" spans="1:7">
      <c r="B236" s="147"/>
      <c r="C236" s="147"/>
      <c r="D236" s="147"/>
      <c r="E236" s="147"/>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defaultColWidth="14.28515625" defaultRowHeight="12.75"/>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5">
      <c r="B1" s="456"/>
      <c r="C1" s="166" t="s">
        <v>0</v>
      </c>
      <c r="D1" s="166"/>
      <c r="E1" s="166"/>
      <c r="F1" s="119" t="s">
        <v>1</v>
      </c>
    </row>
    <row r="2" spans="2:6" ht="15">
      <c r="B2" s="456"/>
      <c r="C2" s="166"/>
      <c r="D2" s="166"/>
      <c r="E2" s="166"/>
      <c r="F2" s="119" t="s">
        <v>2</v>
      </c>
    </row>
    <row r="3" spans="2:6" ht="15">
      <c r="B3" s="456"/>
      <c r="C3" s="166"/>
      <c r="D3" s="166"/>
      <c r="E3" s="166"/>
      <c r="F3" s="119" t="s">
        <v>3</v>
      </c>
    </row>
    <row r="4" spans="2:6" ht="15">
      <c r="B4" s="456"/>
      <c r="C4" s="166"/>
      <c r="D4" s="166"/>
      <c r="E4" s="166"/>
      <c r="F4" s="119" t="s">
        <v>223</v>
      </c>
    </row>
    <row r="5" spans="2:6" ht="24" customHeight="1" thickBot="1">
      <c r="B5" s="457" t="s">
        <v>224</v>
      </c>
      <c r="C5" s="458"/>
      <c r="D5" s="458"/>
      <c r="E5" s="458"/>
      <c r="F5" s="459"/>
    </row>
    <row r="6" spans="2:6" ht="16.5" thickBot="1">
      <c r="B6" s="58"/>
      <c r="C6" s="58"/>
      <c r="D6" s="58"/>
      <c r="E6" s="58"/>
      <c r="F6" s="58"/>
    </row>
    <row r="7" spans="2:6" ht="16.5" thickBot="1">
      <c r="B7" s="461" t="s">
        <v>225</v>
      </c>
      <c r="C7" s="462"/>
      <c r="D7" s="462"/>
      <c r="E7" s="70" t="s">
        <v>226</v>
      </c>
      <c r="F7" s="71" t="s">
        <v>227</v>
      </c>
    </row>
    <row r="8" spans="2:6" ht="31.5">
      <c r="B8" s="463" t="s">
        <v>228</v>
      </c>
      <c r="C8" s="466" t="s">
        <v>100</v>
      </c>
      <c r="D8" s="59" t="s">
        <v>113</v>
      </c>
      <c r="E8" s="60" t="s">
        <v>229</v>
      </c>
      <c r="F8" s="61">
        <v>0.25</v>
      </c>
    </row>
    <row r="9" spans="2:6" ht="47.25">
      <c r="B9" s="464"/>
      <c r="C9" s="467"/>
      <c r="D9" s="62" t="s">
        <v>230</v>
      </c>
      <c r="E9" s="63" t="s">
        <v>231</v>
      </c>
      <c r="F9" s="64">
        <v>0.15</v>
      </c>
    </row>
    <row r="10" spans="2:6" ht="47.25">
      <c r="B10" s="464"/>
      <c r="C10" s="468"/>
      <c r="D10" s="62" t="s">
        <v>140</v>
      </c>
      <c r="E10" s="63" t="s">
        <v>232</v>
      </c>
      <c r="F10" s="64">
        <v>0.1</v>
      </c>
    </row>
    <row r="11" spans="2:6" ht="63">
      <c r="B11" s="464"/>
      <c r="C11" s="469" t="s">
        <v>101</v>
      </c>
      <c r="D11" s="62" t="s">
        <v>233</v>
      </c>
      <c r="E11" s="63" t="s">
        <v>234</v>
      </c>
      <c r="F11" s="64">
        <v>0.25</v>
      </c>
    </row>
    <row r="12" spans="2:6" ht="31.5">
      <c r="B12" s="465"/>
      <c r="C12" s="469"/>
      <c r="D12" s="62" t="s">
        <v>114</v>
      </c>
      <c r="E12" s="63" t="s">
        <v>235</v>
      </c>
      <c r="F12" s="64">
        <v>0.15</v>
      </c>
    </row>
    <row r="13" spans="2:6" ht="47.25">
      <c r="B13" s="470" t="s">
        <v>236</v>
      </c>
      <c r="C13" s="469" t="s">
        <v>103</v>
      </c>
      <c r="D13" s="62" t="s">
        <v>115</v>
      </c>
      <c r="E13" s="63" t="s">
        <v>237</v>
      </c>
      <c r="F13" s="65" t="s">
        <v>238</v>
      </c>
    </row>
    <row r="14" spans="2:6" ht="63">
      <c r="B14" s="470"/>
      <c r="C14" s="469"/>
      <c r="D14" s="62" t="s">
        <v>239</v>
      </c>
      <c r="E14" s="63" t="s">
        <v>240</v>
      </c>
      <c r="F14" s="65" t="s">
        <v>238</v>
      </c>
    </row>
    <row r="15" spans="2:6" ht="47.25">
      <c r="B15" s="470"/>
      <c r="C15" s="469" t="s">
        <v>104</v>
      </c>
      <c r="D15" s="62" t="s">
        <v>116</v>
      </c>
      <c r="E15" s="63" t="s">
        <v>241</v>
      </c>
      <c r="F15" s="65" t="s">
        <v>238</v>
      </c>
    </row>
    <row r="16" spans="2:6" ht="47.25">
      <c r="B16" s="470"/>
      <c r="C16" s="469"/>
      <c r="D16" s="62" t="s">
        <v>242</v>
      </c>
      <c r="E16" s="63" t="s">
        <v>243</v>
      </c>
      <c r="F16" s="65" t="s">
        <v>238</v>
      </c>
    </row>
    <row r="17" spans="2:6" ht="31.5">
      <c r="B17" s="470"/>
      <c r="C17" s="469" t="s">
        <v>105</v>
      </c>
      <c r="D17" s="62" t="s">
        <v>117</v>
      </c>
      <c r="E17" s="63" t="s">
        <v>244</v>
      </c>
      <c r="F17" s="65" t="s">
        <v>238</v>
      </c>
    </row>
    <row r="18" spans="2:6" ht="32.25" thickBot="1">
      <c r="B18" s="471"/>
      <c r="C18" s="472"/>
      <c r="D18" s="66" t="s">
        <v>245</v>
      </c>
      <c r="E18" s="67" t="s">
        <v>246</v>
      </c>
      <c r="F18" s="68" t="s">
        <v>238</v>
      </c>
    </row>
    <row r="19" spans="2:6" ht="49.5" customHeight="1">
      <c r="B19" s="460" t="s">
        <v>247</v>
      </c>
      <c r="C19" s="460"/>
      <c r="D19" s="460"/>
      <c r="E19" s="460"/>
      <c r="F19" s="460"/>
    </row>
    <row r="20" spans="2:6" ht="27" customHeight="1">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C80"/>
  <sheetViews>
    <sheetView zoomScale="110" zoomScaleNormal="110" workbookViewId="0">
      <selection activeCell="A10" sqref="A10:A11"/>
    </sheetView>
  </sheetViews>
  <sheetFormatPr defaultColWidth="11.42578125" defaultRowHeight="15"/>
  <cols>
    <col min="1" max="1" width="13.28515625" customWidth="1"/>
    <col min="2" max="2" width="69.7109375" customWidth="1"/>
    <col min="3" max="3" width="54.85546875" customWidth="1"/>
  </cols>
  <sheetData>
    <row r="1" spans="1:3">
      <c r="A1" s="473"/>
      <c r="B1" s="474" t="s">
        <v>0</v>
      </c>
      <c r="C1" s="119" t="s">
        <v>1</v>
      </c>
    </row>
    <row r="2" spans="1:3">
      <c r="A2" s="473"/>
      <c r="B2" s="474"/>
      <c r="C2" s="119" t="s">
        <v>2</v>
      </c>
    </row>
    <row r="3" spans="1:3">
      <c r="A3" s="473"/>
      <c r="B3" s="474"/>
      <c r="C3" s="119" t="s">
        <v>3</v>
      </c>
    </row>
    <row r="4" spans="1:3">
      <c r="A4" s="473"/>
      <c r="B4" s="474"/>
      <c r="C4" s="119" t="s">
        <v>248</v>
      </c>
    </row>
    <row r="5" spans="1:3" ht="40.5" customHeight="1">
      <c r="A5" s="473"/>
      <c r="B5" s="473"/>
      <c r="C5" s="473"/>
    </row>
    <row r="6" spans="1:3" ht="56.25" customHeight="1">
      <c r="A6" s="481" t="s">
        <v>249</v>
      </c>
      <c r="B6" s="481"/>
      <c r="C6" s="481"/>
    </row>
    <row r="7" spans="1:3" ht="51" customHeight="1">
      <c r="A7" s="482" t="s">
        <v>250</v>
      </c>
      <c r="B7" s="482"/>
      <c r="C7" s="482"/>
    </row>
    <row r="8" spans="1:3" ht="53.25" customHeight="1">
      <c r="A8" s="481" t="s">
        <v>251</v>
      </c>
      <c r="B8" s="481"/>
      <c r="C8" s="481"/>
    </row>
    <row r="9" spans="1:3" ht="310.5" customHeight="1">
      <c r="A9" s="483" t="s">
        <v>252</v>
      </c>
      <c r="B9" s="483"/>
      <c r="C9" s="483"/>
    </row>
    <row r="10" spans="1:3" ht="21" customHeight="1">
      <c r="A10" s="484" t="s">
        <v>253</v>
      </c>
      <c r="B10" s="118" t="s">
        <v>254</v>
      </c>
      <c r="C10" s="118" t="s">
        <v>23</v>
      </c>
    </row>
    <row r="11" spans="1:3" ht="21" customHeight="1" thickBot="1">
      <c r="A11" s="485"/>
      <c r="B11" s="114" t="s">
        <v>255</v>
      </c>
      <c r="C11" s="115" t="s">
        <v>256</v>
      </c>
    </row>
    <row r="12" spans="1:3" ht="30" customHeight="1" thickBot="1">
      <c r="A12" s="116">
        <v>1</v>
      </c>
      <c r="B12" s="117" t="s">
        <v>257</v>
      </c>
      <c r="C12" s="117" t="s">
        <v>258</v>
      </c>
    </row>
    <row r="13" spans="1:3" ht="30" customHeight="1" thickBot="1">
      <c r="A13" s="116">
        <v>2</v>
      </c>
      <c r="B13" s="117" t="s">
        <v>259</v>
      </c>
      <c r="C13" s="117" t="s">
        <v>260</v>
      </c>
    </row>
    <row r="14" spans="1:3" ht="30" customHeight="1" thickBot="1">
      <c r="A14" s="116">
        <v>3</v>
      </c>
      <c r="B14" s="117" t="s">
        <v>261</v>
      </c>
      <c r="C14" s="117" t="s">
        <v>262</v>
      </c>
    </row>
    <row r="15" spans="1:3" ht="30" customHeight="1" thickBot="1">
      <c r="A15" s="116">
        <v>4</v>
      </c>
      <c r="B15" s="117" t="s">
        <v>263</v>
      </c>
      <c r="C15" s="117" t="s">
        <v>264</v>
      </c>
    </row>
    <row r="16" spans="1:3" ht="30" customHeight="1" thickBot="1">
      <c r="A16" s="116">
        <v>5</v>
      </c>
      <c r="B16" s="117" t="s">
        <v>265</v>
      </c>
      <c r="C16" s="117" t="s">
        <v>266</v>
      </c>
    </row>
    <row r="17" spans="1:3" ht="30" customHeight="1" thickBot="1">
      <c r="A17" s="116">
        <v>6</v>
      </c>
      <c r="B17" s="117" t="s">
        <v>267</v>
      </c>
      <c r="C17" s="117" t="s">
        <v>268</v>
      </c>
    </row>
    <row r="18" spans="1:3" ht="30" customHeight="1" thickBot="1">
      <c r="A18" s="116">
        <v>7</v>
      </c>
      <c r="B18" s="117" t="s">
        <v>269</v>
      </c>
      <c r="C18" s="117" t="s">
        <v>270</v>
      </c>
    </row>
    <row r="19" spans="1:3" ht="30" customHeight="1" thickBot="1">
      <c r="A19" s="116">
        <v>8</v>
      </c>
      <c r="B19" s="117" t="s">
        <v>267</v>
      </c>
      <c r="C19" s="117" t="s">
        <v>271</v>
      </c>
    </row>
    <row r="20" spans="1:3" ht="53.25" customHeight="1" thickBot="1">
      <c r="A20" s="116">
        <v>9</v>
      </c>
      <c r="B20" s="117" t="s">
        <v>272</v>
      </c>
      <c r="C20" s="117" t="s">
        <v>273</v>
      </c>
    </row>
    <row r="21" spans="1:3" ht="30" customHeight="1" thickBot="1">
      <c r="A21" s="116">
        <v>10</v>
      </c>
      <c r="B21" s="117" t="s">
        <v>274</v>
      </c>
      <c r="C21" s="117" t="s">
        <v>275</v>
      </c>
    </row>
    <row r="22" spans="1:3" ht="30" customHeight="1" thickBot="1">
      <c r="A22" s="116">
        <v>11</v>
      </c>
      <c r="B22" s="117" t="s">
        <v>276</v>
      </c>
      <c r="C22" s="117" t="s">
        <v>277</v>
      </c>
    </row>
    <row r="23" spans="1:3" ht="30" customHeight="1" thickBot="1">
      <c r="A23" s="116">
        <v>12</v>
      </c>
      <c r="B23" s="117" t="s">
        <v>278</v>
      </c>
      <c r="C23" s="117" t="s">
        <v>279</v>
      </c>
    </row>
    <row r="24" spans="1:3" ht="30" customHeight="1" thickBot="1">
      <c r="A24" s="116">
        <v>13</v>
      </c>
      <c r="B24" s="117" t="s">
        <v>280</v>
      </c>
      <c r="C24" s="117" t="s">
        <v>281</v>
      </c>
    </row>
    <row r="25" spans="1:3" ht="30" customHeight="1" thickBot="1">
      <c r="A25" s="116">
        <v>14</v>
      </c>
      <c r="B25" s="117" t="s">
        <v>282</v>
      </c>
      <c r="C25" s="117" t="s">
        <v>283</v>
      </c>
    </row>
    <row r="26" spans="1:3" ht="30" customHeight="1" thickBot="1">
      <c r="A26" s="116">
        <v>15</v>
      </c>
      <c r="B26" s="117" t="s">
        <v>284</v>
      </c>
      <c r="C26" s="117" t="s">
        <v>285</v>
      </c>
    </row>
    <row r="27" spans="1:3" ht="30" customHeight="1" thickBot="1">
      <c r="A27" s="116">
        <v>16</v>
      </c>
      <c r="B27" s="117" t="s">
        <v>286</v>
      </c>
      <c r="C27" s="117" t="s">
        <v>287</v>
      </c>
    </row>
    <row r="28" spans="1:3" ht="30" customHeight="1" thickBot="1">
      <c r="A28" s="116">
        <v>17</v>
      </c>
      <c r="B28" s="117" t="s">
        <v>288</v>
      </c>
      <c r="C28" s="117" t="s">
        <v>289</v>
      </c>
    </row>
    <row r="29" spans="1:3" ht="30" customHeight="1" thickBot="1">
      <c r="A29" s="116">
        <v>18</v>
      </c>
      <c r="B29" s="117" t="s">
        <v>288</v>
      </c>
      <c r="C29" s="117" t="s">
        <v>290</v>
      </c>
    </row>
    <row r="30" spans="1:3" ht="30" customHeight="1" thickBot="1">
      <c r="A30" s="116">
        <v>19</v>
      </c>
      <c r="B30" s="117" t="s">
        <v>288</v>
      </c>
      <c r="C30" s="117" t="s">
        <v>291</v>
      </c>
    </row>
    <row r="31" spans="1:3" ht="30" customHeight="1" thickBot="1">
      <c r="A31" s="116">
        <v>20</v>
      </c>
      <c r="B31" s="117" t="s">
        <v>288</v>
      </c>
      <c r="C31" s="117" t="s">
        <v>292</v>
      </c>
    </row>
    <row r="32" spans="1:3" ht="30" customHeight="1" thickBot="1">
      <c r="A32" s="116">
        <v>21</v>
      </c>
      <c r="B32" s="117" t="s">
        <v>293</v>
      </c>
      <c r="C32" s="117" t="s">
        <v>294</v>
      </c>
    </row>
    <row r="33" spans="1:3" ht="30" customHeight="1" thickBot="1">
      <c r="A33" s="116">
        <v>22</v>
      </c>
      <c r="B33" s="117" t="s">
        <v>295</v>
      </c>
      <c r="C33" s="117" t="s">
        <v>296</v>
      </c>
    </row>
    <row r="34" spans="1:3" ht="30" customHeight="1" thickBot="1">
      <c r="A34" s="116">
        <v>23</v>
      </c>
      <c r="B34" s="117" t="s">
        <v>297</v>
      </c>
      <c r="C34" s="117" t="s">
        <v>298</v>
      </c>
    </row>
    <row r="35" spans="1:3" ht="39.75" customHeight="1" thickBot="1">
      <c r="A35" s="116">
        <v>24</v>
      </c>
      <c r="B35" s="117" t="s">
        <v>299</v>
      </c>
      <c r="C35" s="117" t="s">
        <v>300</v>
      </c>
    </row>
    <row r="36" spans="1:3" ht="30" customHeight="1" thickBot="1">
      <c r="A36" s="116">
        <v>25</v>
      </c>
      <c r="B36" s="117" t="s">
        <v>301</v>
      </c>
      <c r="C36" s="117" t="s">
        <v>302</v>
      </c>
    </row>
    <row r="37" spans="1:3" ht="30" customHeight="1" thickBot="1">
      <c r="A37" s="116">
        <v>26</v>
      </c>
      <c r="B37" s="117" t="s">
        <v>303</v>
      </c>
      <c r="C37" s="117" t="s">
        <v>304</v>
      </c>
    </row>
    <row r="38" spans="1:3" ht="30" customHeight="1" thickBot="1">
      <c r="A38" s="116">
        <v>27</v>
      </c>
      <c r="B38" s="117" t="s">
        <v>305</v>
      </c>
      <c r="C38" s="117" t="s">
        <v>306</v>
      </c>
    </row>
    <row r="39" spans="1:3" ht="30" customHeight="1" thickBot="1">
      <c r="A39" s="116">
        <v>28</v>
      </c>
      <c r="B39" s="117" t="s">
        <v>307</v>
      </c>
      <c r="C39" s="117" t="s">
        <v>308</v>
      </c>
    </row>
    <row r="40" spans="1:3" ht="30" customHeight="1" thickBot="1">
      <c r="A40" s="116">
        <v>29</v>
      </c>
      <c r="B40" s="117" t="s">
        <v>309</v>
      </c>
      <c r="C40" s="117" t="s">
        <v>310</v>
      </c>
    </row>
    <row r="41" spans="1:3" ht="30" customHeight="1" thickBot="1">
      <c r="A41" s="116">
        <v>30</v>
      </c>
      <c r="B41" s="117" t="s">
        <v>311</v>
      </c>
      <c r="C41" s="117" t="s">
        <v>312</v>
      </c>
    </row>
    <row r="42" spans="1:3" ht="30" customHeight="1" thickBot="1">
      <c r="A42" s="116">
        <v>31</v>
      </c>
      <c r="B42" s="117" t="s">
        <v>313</v>
      </c>
      <c r="C42" s="117" t="s">
        <v>314</v>
      </c>
    </row>
    <row r="43" spans="1:3" ht="30" customHeight="1" thickBot="1">
      <c r="A43" s="116">
        <v>32</v>
      </c>
      <c r="B43" s="117" t="s">
        <v>315</v>
      </c>
      <c r="C43" s="117" t="s">
        <v>316</v>
      </c>
    </row>
    <row r="44" spans="1:3" ht="30" customHeight="1" thickBot="1">
      <c r="A44" s="116">
        <v>33</v>
      </c>
      <c r="B44" s="117" t="s">
        <v>317</v>
      </c>
      <c r="C44" s="117" t="s">
        <v>121</v>
      </c>
    </row>
    <row r="45" spans="1:3" ht="30" customHeight="1" thickBot="1">
      <c r="A45" s="116">
        <v>34</v>
      </c>
      <c r="B45" s="117" t="s">
        <v>318</v>
      </c>
      <c r="C45" s="117" t="s">
        <v>319</v>
      </c>
    </row>
    <row r="46" spans="1:3" ht="30" customHeight="1" thickBot="1">
      <c r="A46" s="116">
        <v>35</v>
      </c>
      <c r="B46" s="117" t="s">
        <v>320</v>
      </c>
      <c r="C46" s="117" t="s">
        <v>321</v>
      </c>
    </row>
    <row r="47" spans="1:3" ht="30" customHeight="1" thickBot="1">
      <c r="A47" s="116">
        <v>36</v>
      </c>
      <c r="B47" s="117" t="s">
        <v>295</v>
      </c>
      <c r="C47" s="117" t="s">
        <v>322</v>
      </c>
    </row>
    <row r="48" spans="1:3" ht="30" customHeight="1" thickBot="1">
      <c r="A48" s="116">
        <v>37</v>
      </c>
      <c r="B48" s="117" t="s">
        <v>323</v>
      </c>
      <c r="C48" s="117" t="s">
        <v>324</v>
      </c>
    </row>
    <row r="49" spans="1:3" ht="30" customHeight="1" thickBot="1">
      <c r="A49" s="116">
        <v>38</v>
      </c>
      <c r="B49" s="117" t="s">
        <v>325</v>
      </c>
      <c r="C49" s="117" t="s">
        <v>326</v>
      </c>
    </row>
    <row r="50" spans="1:3" ht="30" customHeight="1" thickBot="1">
      <c r="A50" s="116">
        <v>39</v>
      </c>
      <c r="B50" s="117" t="s">
        <v>327</v>
      </c>
      <c r="C50" s="117" t="s">
        <v>328</v>
      </c>
    </row>
    <row r="51" spans="1:3" ht="30" customHeight="1" thickBot="1">
      <c r="A51" s="116">
        <v>40</v>
      </c>
      <c r="B51" s="117" t="s">
        <v>329</v>
      </c>
      <c r="C51" s="117" t="s">
        <v>330</v>
      </c>
    </row>
    <row r="52" spans="1:3" ht="30" customHeight="1" thickBot="1">
      <c r="A52" s="116">
        <v>41</v>
      </c>
      <c r="B52" s="117" t="s">
        <v>327</v>
      </c>
      <c r="C52" s="117" t="s">
        <v>331</v>
      </c>
    </row>
    <row r="53" spans="1:3" ht="30" customHeight="1" thickBot="1">
      <c r="A53" s="116">
        <v>42</v>
      </c>
      <c r="B53" s="117" t="s">
        <v>332</v>
      </c>
      <c r="C53" s="117" t="s">
        <v>333</v>
      </c>
    </row>
    <row r="54" spans="1:3" ht="30" customHeight="1" thickBot="1">
      <c r="A54" s="116">
        <v>43</v>
      </c>
      <c r="B54" s="117" t="s">
        <v>334</v>
      </c>
      <c r="C54" s="117" t="s">
        <v>335</v>
      </c>
    </row>
    <row r="55" spans="1:3" ht="30" customHeight="1" thickBot="1">
      <c r="A55" s="116">
        <v>43</v>
      </c>
      <c r="B55" s="117" t="s">
        <v>336</v>
      </c>
      <c r="C55" s="117" t="s">
        <v>337</v>
      </c>
    </row>
    <row r="56" spans="1:3" ht="30" customHeight="1" thickBot="1">
      <c r="A56" s="116">
        <v>44</v>
      </c>
      <c r="B56" s="117" t="s">
        <v>338</v>
      </c>
      <c r="C56" s="117" t="s">
        <v>339</v>
      </c>
    </row>
    <row r="57" spans="1:3" ht="30" customHeight="1" thickBot="1">
      <c r="A57" s="116">
        <v>45</v>
      </c>
      <c r="B57" s="117" t="s">
        <v>340</v>
      </c>
      <c r="C57" s="117" t="s">
        <v>341</v>
      </c>
    </row>
    <row r="58" spans="1:3" ht="40.5" customHeight="1" thickBot="1">
      <c r="A58" s="116">
        <v>46</v>
      </c>
      <c r="B58" s="117" t="s">
        <v>342</v>
      </c>
      <c r="C58" s="117" t="s">
        <v>343</v>
      </c>
    </row>
    <row r="59" spans="1:3" ht="30" customHeight="1" thickBot="1">
      <c r="A59" s="116">
        <v>47</v>
      </c>
      <c r="B59" s="117" t="s">
        <v>344</v>
      </c>
      <c r="C59" s="117" t="s">
        <v>345</v>
      </c>
    </row>
    <row r="60" spans="1:3" ht="30" customHeight="1" thickBot="1">
      <c r="A60" s="116">
        <v>48</v>
      </c>
      <c r="B60" s="117" t="s">
        <v>344</v>
      </c>
      <c r="C60" s="117" t="s">
        <v>346</v>
      </c>
    </row>
    <row r="61" spans="1:3" ht="30" customHeight="1" thickBot="1">
      <c r="A61" s="116">
        <v>49</v>
      </c>
      <c r="B61" s="117" t="s">
        <v>344</v>
      </c>
      <c r="C61" s="117" t="s">
        <v>347</v>
      </c>
    </row>
    <row r="62" spans="1:3" ht="30" customHeight="1" thickBot="1">
      <c r="A62" s="116">
        <v>50</v>
      </c>
      <c r="B62" s="117" t="s">
        <v>348</v>
      </c>
      <c r="C62" s="117" t="s">
        <v>349</v>
      </c>
    </row>
    <row r="63" spans="1:3" ht="21.75" customHeight="1">
      <c r="A63" s="475" t="s">
        <v>350</v>
      </c>
      <c r="B63" s="475"/>
      <c r="C63" s="475"/>
    </row>
    <row r="65" spans="1:3">
      <c r="A65" s="476" t="s">
        <v>351</v>
      </c>
      <c r="B65" s="477"/>
      <c r="C65" s="477"/>
    </row>
    <row r="66" spans="1:3">
      <c r="A66" s="477"/>
      <c r="B66" s="477"/>
      <c r="C66" s="477"/>
    </row>
    <row r="67" spans="1:3">
      <c r="A67" s="477"/>
      <c r="B67" s="477"/>
      <c r="C67" s="477"/>
    </row>
    <row r="68" spans="1:3">
      <c r="A68" s="477"/>
      <c r="B68" s="477"/>
      <c r="C68" s="477"/>
    </row>
    <row r="69" spans="1:3">
      <c r="A69" s="477"/>
      <c r="B69" s="477"/>
      <c r="C69" s="477"/>
    </row>
    <row r="70" spans="1:3">
      <c r="A70" s="477"/>
      <c r="B70" s="477"/>
      <c r="C70" s="477"/>
    </row>
    <row r="71" spans="1:3">
      <c r="A71" s="477"/>
      <c r="B71" s="477"/>
      <c r="C71" s="477"/>
    </row>
    <row r="72" spans="1:3">
      <c r="A72" s="477"/>
      <c r="B72" s="477"/>
      <c r="C72" s="477"/>
    </row>
    <row r="73" spans="1:3">
      <c r="A73" s="477"/>
      <c r="B73" s="477"/>
      <c r="C73" s="477"/>
    </row>
    <row r="75" spans="1:3">
      <c r="A75" s="478" t="s">
        <v>352</v>
      </c>
      <c r="B75" s="479"/>
      <c r="C75" s="479"/>
    </row>
    <row r="76" spans="1:3">
      <c r="A76" s="479"/>
      <c r="B76" s="479"/>
      <c r="C76" s="479"/>
    </row>
    <row r="77" spans="1:3">
      <c r="A77" s="479"/>
      <c r="B77" s="479"/>
      <c r="C77" s="479"/>
    </row>
    <row r="79" spans="1:3">
      <c r="A79" s="480"/>
      <c r="B79" s="480"/>
      <c r="C79" s="480"/>
    </row>
    <row r="80" spans="1:3">
      <c r="A80" s="480"/>
      <c r="B80" s="480"/>
      <c r="C80" s="480"/>
    </row>
  </sheetData>
  <mergeCells count="12">
    <mergeCell ref="A79:C80"/>
    <mergeCell ref="A5:C5"/>
    <mergeCell ref="A6:C6"/>
    <mergeCell ref="A7:C7"/>
    <mergeCell ref="A8:C8"/>
    <mergeCell ref="A9:C9"/>
    <mergeCell ref="A10:A11"/>
    <mergeCell ref="A1:A4"/>
    <mergeCell ref="B1:B4"/>
    <mergeCell ref="A63:C63"/>
    <mergeCell ref="A65:C73"/>
    <mergeCell ref="A75:C77"/>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workbookViewId="0">
      <selection activeCell="E5" sqref="E5"/>
    </sheetView>
  </sheetViews>
  <sheetFormatPr defaultColWidth="11.42578125" defaultRowHeight="15"/>
  <sheetData>
    <row r="2" spans="2:5">
      <c r="B2" t="s">
        <v>353</v>
      </c>
      <c r="E2" t="s">
        <v>106</v>
      </c>
    </row>
    <row r="3" spans="2:5">
      <c r="B3" t="s">
        <v>354</v>
      </c>
    </row>
    <row r="4" spans="2:5">
      <c r="B4" t="s">
        <v>355</v>
      </c>
    </row>
    <row r="5" spans="2:5">
      <c r="B5" t="s">
        <v>118</v>
      </c>
    </row>
    <row r="8" spans="2:5">
      <c r="B8" t="s">
        <v>356</v>
      </c>
    </row>
    <row r="9" spans="2:5">
      <c r="B9" t="s">
        <v>357</v>
      </c>
    </row>
    <row r="10" spans="2:5">
      <c r="B10" t="s">
        <v>358</v>
      </c>
    </row>
    <row r="13" spans="2:5">
      <c r="B13" t="s">
        <v>110</v>
      </c>
    </row>
    <row r="14" spans="2:5">
      <c r="B14" t="s">
        <v>124</v>
      </c>
    </row>
    <row r="15" spans="2:5">
      <c r="B15" t="s">
        <v>359</v>
      </c>
    </row>
    <row r="16" spans="2:5">
      <c r="B16" t="s">
        <v>360</v>
      </c>
    </row>
    <row r="17" spans="2:2">
      <c r="B17" t="s">
        <v>361</v>
      </c>
    </row>
    <row r="18" spans="2:2">
      <c r="B18" t="s">
        <v>362</v>
      </c>
    </row>
    <row r="19" spans="2:2">
      <c r="B19" t="s">
        <v>363</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2023-10-10T14:40:48Z</dcterms:modified>
  <cp:category/>
  <cp:contentStatus/>
</cp:coreProperties>
</file>