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hidePivotFieldList="1" defaultThemeVersion="124226"/>
  <mc:AlternateContent xmlns:mc="http://schemas.openxmlformats.org/markup-compatibility/2006">
    <mc:Choice Requires="x15">
      <x15ac:absPath xmlns:x15ac="http://schemas.microsoft.com/office/spreadsheetml/2010/11/ac" url="C:\Users\Carolina Toledo\Downloads\"/>
    </mc:Choice>
  </mc:AlternateContent>
  <xr:revisionPtr revIDLastSave="8" documentId="8_{85BCCF6C-D64B-4743-ACF5-080F6FFCF345}" xr6:coauthVersionLast="47" xr6:coauthVersionMax="47" xr10:uidLastSave="{57DAEECB-8FFF-4B4E-8CF4-0AFD89EFA09B}"/>
  <bookViews>
    <workbookView xWindow="-110" yWindow="-110" windowWidth="21820" windowHeight="1300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3467"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Q12" i="1" l="1"/>
  <c r="H60" i="1" l="1"/>
  <c r="I60" i="1" s="1"/>
  <c r="T66" i="1"/>
  <c r="K61" i="1"/>
  <c r="K62" i="1"/>
  <c r="K63" i="1"/>
  <c r="K64" i="1"/>
  <c r="K65" i="1"/>
  <c r="H66" i="1"/>
  <c r="I66" i="1" s="1"/>
  <c r="K67" i="1"/>
  <c r="Q67" i="1"/>
  <c r="T67" i="1"/>
  <c r="K68" i="1"/>
  <c r="Q68" i="1"/>
  <c r="T68" i="1"/>
  <c r="K69" i="1"/>
  <c r="Q69" i="1"/>
  <c r="T69" i="1"/>
  <c r="K70" i="1"/>
  <c r="Q70" i="1"/>
  <c r="T70" i="1"/>
  <c r="K71" i="1"/>
  <c r="Q71" i="1"/>
  <c r="T71" i="1"/>
  <c r="X68" i="1" l="1"/>
  <c r="Y68" i="1" s="1"/>
  <c r="AB67" i="1"/>
  <c r="AA67" i="1" s="1"/>
  <c r="AB66" i="1"/>
  <c r="AA66" i="1" s="1"/>
  <c r="X66" i="1"/>
  <c r="Z66" i="1" s="1"/>
  <c r="X71" i="1"/>
  <c r="Z71" i="1" s="1"/>
  <c r="X67" i="1"/>
  <c r="Z67" i="1" s="1"/>
  <c r="X70" i="1"/>
  <c r="Y70" i="1" s="1"/>
  <c r="AB68" i="1"/>
  <c r="AA68" i="1" s="1"/>
  <c r="X69" i="1"/>
  <c r="Z69" i="1" s="1"/>
  <c r="AB70" i="1"/>
  <c r="AA70" i="1" s="1"/>
  <c r="AB71" i="1"/>
  <c r="AA71" i="1" s="1"/>
  <c r="AB69" i="1"/>
  <c r="AA69" i="1" s="1"/>
  <c r="Z68" i="1" l="1"/>
  <c r="AC68" i="1"/>
  <c r="Y69" i="1"/>
  <c r="AC69" i="1" s="1"/>
  <c r="Y66" i="1"/>
  <c r="AC66" i="1" s="1"/>
  <c r="Y71" i="1"/>
  <c r="AC71" i="1" s="1"/>
  <c r="Y67" i="1"/>
  <c r="AC67" i="1" s="1"/>
  <c r="Z70" i="1"/>
  <c r="AC70" i="1"/>
  <c r="T12" i="1" l="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G225" i="13" l="1"/>
  <c r="G215" i="13"/>
  <c r="G216" i="13"/>
  <c r="G217" i="13"/>
  <c r="G218" i="13"/>
  <c r="G219" i="13"/>
  <c r="G220" i="13"/>
  <c r="G221" i="13"/>
  <c r="G222" i="13"/>
  <c r="G223" i="13"/>
  <c r="G224" i="13"/>
  <c r="G214" i="13"/>
  <c r="K17" i="1"/>
  <c r="K16" i="1"/>
  <c r="K13" i="1"/>
  <c r="K14" i="1"/>
  <c r="B225" i="13" a="1"/>
  <c r="K15" i="1"/>
  <c r="B225"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H54" i="1" l="1"/>
  <c r="I54" i="1" s="1"/>
  <c r="H48" i="1"/>
  <c r="I48" i="1" s="1"/>
  <c r="H42" i="1"/>
  <c r="I42" i="1" s="1"/>
  <c r="I36" i="1"/>
  <c r="H30" i="1"/>
  <c r="I30" i="1" s="1"/>
  <c r="H24" i="1"/>
  <c r="I24" i="1" s="1"/>
  <c r="H18" i="1"/>
  <c r="Q17" i="1"/>
  <c r="Q16" i="1"/>
  <c r="I18" i="1" l="1"/>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6" i="1"/>
  <c r="T17" i="1"/>
  <c r="X12" i="1" l="1"/>
  <c r="Y12" i="1" s="1"/>
  <c r="Z12" i="1" l="1"/>
  <c r="X13" i="1" s="1"/>
  <c r="X16" i="1" l="1"/>
  <c r="Y16" i="1" l="1"/>
  <c r="Z16" i="1"/>
  <c r="X17" i="1" s="1"/>
  <c r="Y17" i="1" l="1"/>
  <c r="Z17" i="1"/>
  <c r="V25" i="19" l="1"/>
  <c r="AH25" i="19"/>
  <c r="P45" i="19"/>
  <c r="AH45" i="19"/>
  <c r="AH15" i="19"/>
  <c r="AB55" i="19"/>
  <c r="J45" i="19"/>
  <c r="AH35" i="19"/>
  <c r="V45" i="19"/>
  <c r="AH55" i="19"/>
  <c r="V15" i="19"/>
  <c r="J25" i="19"/>
  <c r="V35" i="19"/>
  <c r="P25" i="19"/>
  <c r="V55" i="19"/>
  <c r="J15" i="19"/>
  <c r="AB15" i="19"/>
  <c r="J35" i="19"/>
  <c r="AB35" i="19"/>
  <c r="J55" i="19"/>
  <c r="AB25" i="19"/>
  <c r="P35" i="19"/>
  <c r="P55" i="19"/>
  <c r="AB45" i="19"/>
  <c r="P15" i="19"/>
  <c r="W27" i="19" l="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AI6" i="19" l="1"/>
  <c r="AI16" i="19"/>
  <c r="Q36" i="19"/>
  <c r="W6" i="19"/>
  <c r="W26" i="19"/>
  <c r="K26" i="19"/>
  <c r="W46" i="19"/>
  <c r="AI36" i="19"/>
  <c r="AI26" i="19"/>
  <c r="AC6" i="19"/>
  <c r="Q46" i="19"/>
  <c r="AC16" i="19"/>
  <c r="W36" i="19"/>
  <c r="AC36" i="19"/>
  <c r="K16" i="19"/>
  <c r="AC26" i="19"/>
  <c r="K46" i="19"/>
  <c r="AI46" i="19"/>
  <c r="AC46" i="19"/>
  <c r="Q6" i="19"/>
  <c r="W16" i="19"/>
  <c r="K36" i="19"/>
  <c r="Q26" i="19"/>
  <c r="K6" i="19"/>
  <c r="Q16" i="19"/>
  <c r="K66" i="1" l="1"/>
  <c r="L66" i="1" s="1"/>
  <c r="K48" i="1"/>
  <c r="L48" i="1" s="1"/>
  <c r="K12" i="1"/>
  <c r="L12" i="1" s="1"/>
  <c r="K60" i="1"/>
  <c r="L60" i="1" s="1"/>
  <c r="K24" i="1"/>
  <c r="L24" i="1" s="1"/>
  <c r="K18" i="1"/>
  <c r="L18" i="1" s="1"/>
  <c r="K42" i="1"/>
  <c r="L42" i="1" s="1"/>
  <c r="K36" i="1"/>
  <c r="L36" i="1" s="1"/>
  <c r="K30" i="1"/>
  <c r="L30" i="1" s="1"/>
  <c r="K54" i="1"/>
  <c r="L54" i="1" s="1"/>
  <c r="AJ10" i="18" l="1"/>
  <c r="M54" i="1"/>
  <c r="L34" i="18"/>
  <c r="X34" i="18"/>
  <c r="L10" i="18"/>
  <c r="AJ42" i="18"/>
  <c r="R34" i="18"/>
  <c r="AD42" i="18"/>
  <c r="L18" i="18"/>
  <c r="N54" i="1"/>
  <c r="AD26" i="18"/>
  <c r="X42" i="18"/>
  <c r="L42" i="18"/>
  <c r="X26" i="18"/>
  <c r="AJ34" i="18"/>
  <c r="R10" i="18"/>
  <c r="R42" i="18"/>
  <c r="X10" i="18"/>
  <c r="AD34" i="18"/>
  <c r="L26" i="18"/>
  <c r="R18" i="18"/>
  <c r="R26" i="18"/>
  <c r="AJ18" i="18"/>
  <c r="AJ26" i="18"/>
  <c r="AD18" i="18"/>
  <c r="AD10" i="18"/>
  <c r="X18" i="18"/>
  <c r="L40" i="18"/>
  <c r="AD40" i="18"/>
  <c r="R24" i="18"/>
  <c r="AJ24" i="18"/>
  <c r="AJ32" i="18"/>
  <c r="L32" i="18"/>
  <c r="AJ8" i="18"/>
  <c r="X16" i="18"/>
  <c r="L24" i="18"/>
  <c r="L8" i="18"/>
  <c r="R32" i="18"/>
  <c r="X40" i="18"/>
  <c r="X8" i="18"/>
  <c r="M36" i="1"/>
  <c r="X32" i="18"/>
  <c r="AD16" i="18"/>
  <c r="AD8" i="18"/>
  <c r="AJ16" i="18"/>
  <c r="X24" i="18"/>
  <c r="R16" i="18"/>
  <c r="R40" i="18"/>
  <c r="AJ40" i="18"/>
  <c r="L16" i="18"/>
  <c r="AD32" i="18"/>
  <c r="R8" i="18"/>
  <c r="N36" i="1"/>
  <c r="AD24" i="18"/>
  <c r="M60" i="1"/>
  <c r="T26" i="18"/>
  <c r="AF26" i="18"/>
  <c r="Z10" i="18"/>
  <c r="Z34" i="18"/>
  <c r="AL34" i="18"/>
  <c r="AL10" i="18"/>
  <c r="N42" i="18"/>
  <c r="AL18" i="18"/>
  <c r="AL42" i="18"/>
  <c r="AL26" i="18"/>
  <c r="AF34" i="18"/>
  <c r="T34" i="18"/>
  <c r="Z42" i="18"/>
  <c r="AF18" i="18"/>
  <c r="N34" i="18"/>
  <c r="N26" i="18"/>
  <c r="T18" i="18"/>
  <c r="Z18" i="18"/>
  <c r="Z26" i="18"/>
  <c r="T10" i="18"/>
  <c r="AF42" i="18"/>
  <c r="N60" i="1"/>
  <c r="N18" i="18"/>
  <c r="N10" i="18"/>
  <c r="AF10" i="18"/>
  <c r="T42" i="18"/>
  <c r="AF40" i="18"/>
  <c r="N8" i="18"/>
  <c r="T24" i="18"/>
  <c r="AL8" i="18"/>
  <c r="M42" i="1"/>
  <c r="Z8" i="18"/>
  <c r="N24" i="18"/>
  <c r="AL32" i="18"/>
  <c r="AF24" i="18"/>
  <c r="AL40" i="18"/>
  <c r="AF8" i="18"/>
  <c r="Z32" i="18"/>
  <c r="N40" i="18"/>
  <c r="T32" i="18"/>
  <c r="Z24" i="18"/>
  <c r="AF32" i="18"/>
  <c r="N42" i="1"/>
  <c r="Z16" i="18"/>
  <c r="N32" i="18"/>
  <c r="AL16" i="18"/>
  <c r="T16" i="18"/>
  <c r="AF16" i="18"/>
  <c r="T40" i="18"/>
  <c r="Z40" i="18"/>
  <c r="AL24" i="18"/>
  <c r="N16" i="18"/>
  <c r="T8" i="18"/>
  <c r="V6" i="18"/>
  <c r="AB38" i="18"/>
  <c r="AB22" i="18"/>
  <c r="AH38" i="18"/>
  <c r="AH30" i="18"/>
  <c r="AB6" i="18"/>
  <c r="V38" i="18"/>
  <c r="P30" i="18"/>
  <c r="P14" i="18"/>
  <c r="AB14" i="18"/>
  <c r="J14" i="18"/>
  <c r="N12" i="1"/>
  <c r="J6" i="18"/>
  <c r="J38" i="18"/>
  <c r="P6" i="18"/>
  <c r="V22" i="18"/>
  <c r="J22" i="18"/>
  <c r="V30" i="18"/>
  <c r="J30" i="18"/>
  <c r="AH22" i="18"/>
  <c r="AH6" i="18"/>
  <c r="M12" i="1"/>
  <c r="AB12" i="1" s="1"/>
  <c r="AA12" i="1" s="1"/>
  <c r="V14" i="18"/>
  <c r="AH14" i="18"/>
  <c r="P22" i="18"/>
  <c r="P38" i="18"/>
  <c r="AB30" i="18"/>
  <c r="AD30" i="18"/>
  <c r="L38" i="18"/>
  <c r="AJ30" i="18"/>
  <c r="L22" i="18"/>
  <c r="AD38" i="18"/>
  <c r="L30" i="18"/>
  <c r="AJ6" i="18"/>
  <c r="AJ38" i="18"/>
  <c r="AD14" i="18"/>
  <c r="R22" i="18"/>
  <c r="L6" i="18"/>
  <c r="AD22" i="18"/>
  <c r="R38" i="18"/>
  <c r="AD6" i="18"/>
  <c r="AJ22" i="18"/>
  <c r="X14" i="18"/>
  <c r="N18" i="1"/>
  <c r="R30" i="18"/>
  <c r="M18" i="1"/>
  <c r="AJ14" i="18"/>
  <c r="R6" i="18"/>
  <c r="X30" i="18"/>
  <c r="X6" i="18"/>
  <c r="X38" i="18"/>
  <c r="X22" i="18"/>
  <c r="L14" i="18"/>
  <c r="R14" i="18"/>
  <c r="AH10" i="18"/>
  <c r="M48" i="1"/>
  <c r="AB26" i="18"/>
  <c r="P10" i="18"/>
  <c r="AH26" i="18"/>
  <c r="J10" i="18"/>
  <c r="AB10" i="18"/>
  <c r="P26" i="18"/>
  <c r="J42" i="18"/>
  <c r="V26" i="18"/>
  <c r="V34" i="18"/>
  <c r="AB42" i="18"/>
  <c r="J26" i="18"/>
  <c r="J18" i="18"/>
  <c r="V42" i="18"/>
  <c r="P34" i="18"/>
  <c r="V18" i="18"/>
  <c r="P42" i="18"/>
  <c r="AH18" i="18"/>
  <c r="P18" i="18"/>
  <c r="N48" i="1"/>
  <c r="V10" i="18"/>
  <c r="AB18" i="18"/>
  <c r="AH34" i="18"/>
  <c r="AH42" i="18"/>
  <c r="J34" i="18"/>
  <c r="AB34" i="18"/>
  <c r="J8" i="18"/>
  <c r="J32" i="18"/>
  <c r="V40" i="18"/>
  <c r="AB24" i="18"/>
  <c r="V24" i="18"/>
  <c r="V32" i="18"/>
  <c r="AH24" i="18"/>
  <c r="AH8" i="18"/>
  <c r="AB32" i="18"/>
  <c r="P8" i="18"/>
  <c r="J40" i="18"/>
  <c r="V16" i="18"/>
  <c r="P24" i="18"/>
  <c r="AB16" i="18"/>
  <c r="AB8" i="18"/>
  <c r="N30" i="1"/>
  <c r="AB40" i="18"/>
  <c r="J16" i="18"/>
  <c r="P16" i="18"/>
  <c r="AH40" i="18"/>
  <c r="AH16" i="18"/>
  <c r="J24" i="18"/>
  <c r="M30" i="1"/>
  <c r="AH32" i="18"/>
  <c r="P32" i="18"/>
  <c r="P40" i="18"/>
  <c r="V8" i="18"/>
  <c r="Z22" i="18"/>
  <c r="Z38" i="18"/>
  <c r="AL38" i="18"/>
  <c r="T38" i="18"/>
  <c r="AF22" i="18"/>
  <c r="M24" i="1"/>
  <c r="AL22" i="18"/>
  <c r="T30" i="18"/>
  <c r="AF14" i="18"/>
  <c r="N14" i="18"/>
  <c r="T22" i="18"/>
  <c r="N6" i="18"/>
  <c r="N30" i="18"/>
  <c r="T6" i="18"/>
  <c r="AL6" i="18"/>
  <c r="N24" i="1"/>
  <c r="Z6" i="18"/>
  <c r="AL14" i="18"/>
  <c r="AF6" i="18"/>
  <c r="N38" i="18"/>
  <c r="AF30" i="18"/>
  <c r="Z14" i="18"/>
  <c r="T14" i="18"/>
  <c r="Z30" i="18"/>
  <c r="N22" i="18"/>
  <c r="AF38" i="18"/>
  <c r="AL30" i="18"/>
  <c r="M66" i="1"/>
  <c r="AH44" i="18"/>
  <c r="J28" i="18"/>
  <c r="J44" i="18"/>
  <c r="P12" i="18"/>
  <c r="AH28" i="18"/>
  <c r="V44" i="18"/>
  <c r="N66" i="1"/>
  <c r="V12" i="18"/>
  <c r="AB20" i="18"/>
  <c r="AB28" i="18"/>
  <c r="P28" i="18"/>
  <c r="AH36" i="18"/>
  <c r="P20" i="18"/>
  <c r="P36" i="18"/>
  <c r="V36" i="18"/>
  <c r="AB36" i="18"/>
  <c r="AH12" i="18"/>
  <c r="P44" i="18"/>
  <c r="AH20" i="18"/>
  <c r="J36" i="18"/>
  <c r="V28" i="18"/>
  <c r="V20" i="18"/>
  <c r="J12" i="18"/>
  <c r="J20" i="18"/>
  <c r="AB12" i="18"/>
  <c r="AB44" i="18"/>
  <c r="V22" i="19" l="1"/>
  <c r="V12" i="19"/>
  <c r="AB12" i="19"/>
  <c r="V42" i="19"/>
  <c r="AH42" i="19"/>
  <c r="AH22" i="19"/>
  <c r="P22" i="19"/>
  <c r="AH32" i="19"/>
  <c r="J42" i="19"/>
  <c r="AH12" i="19"/>
  <c r="AB42" i="19"/>
  <c r="AH52" i="19"/>
  <c r="AB32" i="19"/>
  <c r="AB52" i="19"/>
  <c r="J12" i="19"/>
  <c r="AB22" i="19"/>
  <c r="P42" i="19"/>
  <c r="J52" i="19"/>
  <c r="V52" i="19"/>
  <c r="J32" i="19"/>
  <c r="J22" i="19"/>
  <c r="P52" i="19"/>
  <c r="P32" i="19"/>
  <c r="V32" i="19"/>
  <c r="P12" i="19"/>
  <c r="V24" i="19"/>
  <c r="AB24" i="19"/>
  <c r="AH34" i="19"/>
  <c r="V34" i="19"/>
  <c r="P24" i="19"/>
  <c r="J44" i="19"/>
  <c r="P44" i="19"/>
  <c r="AB14" i="19"/>
  <c r="AH24" i="19"/>
  <c r="J34" i="19"/>
  <c r="P14" i="19"/>
  <c r="J54" i="19"/>
  <c r="P54" i="19"/>
  <c r="AH14" i="19"/>
  <c r="J14" i="19"/>
  <c r="P34" i="19"/>
  <c r="AH54" i="19"/>
  <c r="V14" i="19"/>
  <c r="J24" i="19"/>
  <c r="AH44" i="19"/>
  <c r="V54" i="19"/>
  <c r="V44" i="19"/>
  <c r="AB54" i="19"/>
  <c r="AB44" i="19"/>
  <c r="AB34" i="19"/>
  <c r="AB28" i="19"/>
  <c r="V38" i="19"/>
  <c r="AH28" i="19"/>
  <c r="AB38" i="19"/>
  <c r="V48" i="19"/>
  <c r="P8" i="19"/>
  <c r="J48" i="19"/>
  <c r="AB8" i="19"/>
  <c r="P38" i="19"/>
  <c r="AH38" i="19"/>
  <c r="P48" i="19"/>
  <c r="AB18" i="19"/>
  <c r="J8" i="19"/>
  <c r="J18" i="19"/>
  <c r="P18" i="19"/>
  <c r="V28" i="19"/>
  <c r="P28" i="19"/>
  <c r="AB48" i="19"/>
  <c r="V8" i="19"/>
  <c r="AH48" i="19"/>
  <c r="AH18" i="19"/>
  <c r="V18" i="19"/>
  <c r="J38" i="19"/>
  <c r="J28" i="19"/>
  <c r="AH8" i="19"/>
  <c r="J47" i="19"/>
  <c r="P47" i="19"/>
  <c r="P17" i="19"/>
  <c r="V27" i="19"/>
  <c r="AB17" i="19"/>
  <c r="J7" i="19"/>
  <c r="AH37" i="19"/>
  <c r="V47" i="19"/>
  <c r="AB27" i="19"/>
  <c r="AH7" i="19"/>
  <c r="P7" i="19"/>
  <c r="V7" i="19"/>
  <c r="J17" i="19"/>
  <c r="AH27" i="19"/>
  <c r="AH17" i="19"/>
  <c r="AH47" i="19"/>
  <c r="AB37" i="19"/>
  <c r="AB47" i="19"/>
  <c r="P37" i="19"/>
  <c r="V17" i="19"/>
  <c r="V37" i="19"/>
  <c r="P27" i="19"/>
  <c r="J37" i="19"/>
  <c r="AB7" i="19"/>
  <c r="J27" i="19"/>
  <c r="AB33" i="19"/>
  <c r="AB43" i="19"/>
  <c r="P13" i="19"/>
  <c r="AH43" i="19"/>
  <c r="J13" i="19"/>
  <c r="AH33" i="19"/>
  <c r="AB13" i="19"/>
  <c r="V33" i="19"/>
  <c r="V43" i="19"/>
  <c r="V13" i="19"/>
  <c r="P43" i="19"/>
  <c r="J43" i="19"/>
  <c r="AH13" i="19"/>
  <c r="P33" i="19"/>
  <c r="AB23" i="19"/>
  <c r="J23" i="19"/>
  <c r="J53" i="19"/>
  <c r="P23" i="19"/>
  <c r="AH23" i="19"/>
  <c r="AB53" i="19"/>
  <c r="V23" i="19"/>
  <c r="P53" i="19"/>
  <c r="J33" i="19"/>
  <c r="AH53" i="19"/>
  <c r="V53" i="19"/>
  <c r="AH49" i="19"/>
  <c r="V39" i="19"/>
  <c r="J19" i="19"/>
  <c r="AB29" i="19"/>
  <c r="V49" i="19"/>
  <c r="AH29" i="19"/>
  <c r="AB39" i="19"/>
  <c r="J29" i="19"/>
  <c r="AB49" i="19"/>
  <c r="AH19" i="19"/>
  <c r="P39" i="19"/>
  <c r="V9" i="19"/>
  <c r="V29" i="19"/>
  <c r="P49" i="19"/>
  <c r="AH39" i="19"/>
  <c r="AB19" i="19"/>
  <c r="AB9" i="19"/>
  <c r="P19" i="19"/>
  <c r="J39" i="19"/>
  <c r="P9" i="19"/>
  <c r="AH9" i="19"/>
  <c r="P29" i="19"/>
  <c r="J49" i="19"/>
  <c r="V19" i="19"/>
  <c r="J9" i="19"/>
  <c r="AB16" i="19"/>
  <c r="AH36" i="19"/>
  <c r="AC12" i="1"/>
  <c r="J36" i="19"/>
  <c r="V6" i="19"/>
  <c r="AH6" i="19"/>
  <c r="AB26" i="19"/>
  <c r="AH26" i="19"/>
  <c r="P26" i="19"/>
  <c r="AB36" i="19"/>
  <c r="AH46" i="19"/>
  <c r="J46" i="19"/>
  <c r="V46" i="19"/>
  <c r="AB46" i="19"/>
  <c r="J16" i="19"/>
  <c r="V16" i="19"/>
  <c r="AB6" i="19"/>
  <c r="AH16" i="19"/>
  <c r="P16" i="19"/>
  <c r="J6" i="19"/>
  <c r="V26" i="19"/>
  <c r="V36" i="19"/>
  <c r="P36" i="19"/>
  <c r="J26" i="19"/>
  <c r="P6" i="19"/>
  <c r="P46" i="19"/>
  <c r="V11" i="19"/>
  <c r="AB41" i="19"/>
  <c r="J21" i="19"/>
  <c r="V41" i="19"/>
  <c r="P51" i="19"/>
  <c r="J51" i="19"/>
  <c r="P11" i="19"/>
  <c r="AB21" i="19"/>
  <c r="AB31" i="19"/>
  <c r="V31" i="19"/>
  <c r="V21" i="19"/>
  <c r="AH51" i="19"/>
  <c r="P31" i="19"/>
  <c r="AH41" i="19"/>
  <c r="AB51" i="19"/>
  <c r="AH21" i="19"/>
  <c r="AH31" i="19"/>
  <c r="AH11" i="19"/>
  <c r="J11" i="19"/>
  <c r="J31" i="19"/>
  <c r="P41" i="19"/>
  <c r="P21" i="19"/>
  <c r="AB11" i="19"/>
  <c r="V51" i="19"/>
  <c r="J41" i="19"/>
  <c r="AH20" i="19"/>
  <c r="P10" i="19"/>
  <c r="P30" i="19"/>
  <c r="AH30" i="19"/>
  <c r="AH50" i="19"/>
  <c r="P40" i="19"/>
  <c r="J30" i="19"/>
  <c r="AB50" i="19"/>
  <c r="V50" i="19"/>
  <c r="AH40" i="19"/>
  <c r="V10" i="19"/>
  <c r="V40" i="19"/>
  <c r="J40" i="19"/>
  <c r="V20" i="19"/>
  <c r="J50" i="19"/>
  <c r="P50" i="19"/>
  <c r="J10" i="19"/>
  <c r="P20" i="19"/>
  <c r="AB30" i="19"/>
  <c r="AH10" i="19"/>
  <c r="AB40" i="19"/>
  <c r="AB10" i="19"/>
  <c r="AB20" i="19"/>
  <c r="J20" i="19"/>
  <c r="V3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<sst xmlns="http://schemas.openxmlformats.org/spreadsheetml/2006/main" count="472" uniqueCount="351">
  <si>
    <t>Matriz Mapa Riesgos Fiscales</t>
  </si>
  <si>
    <r>
      <t>Código:</t>
    </r>
    <r>
      <rPr>
        <sz val="11"/>
        <rFont val="Arial"/>
        <family val="2"/>
      </rPr>
      <t xml:space="preserve"> F-DPM-1210-238,37-055</t>
    </r>
  </si>
  <si>
    <r>
      <t xml:space="preserve">Versión: </t>
    </r>
    <r>
      <rPr>
        <sz val="11"/>
        <rFont val="Arial"/>
        <family val="2"/>
      </rPr>
      <t>0.0</t>
    </r>
  </si>
  <si>
    <r>
      <t xml:space="preserve">Fecha Aprobación: </t>
    </r>
    <r>
      <rPr>
        <sz val="11"/>
        <rFont val="Arial"/>
        <family val="2"/>
      </rPr>
      <t>Septiembre-08-2023</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</si>
  <si>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</si>
  <si>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</si>
  <si>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en entidades públicas, versión 6 – noviembre 2022 de la Función Pública</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</si>
  <si>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</si>
  <si>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</si>
  <si>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</si>
  <si>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</si>
  <si>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</si>
  <si>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</si>
  <si>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</si>
  <si>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</si>
  <si>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</si>
  <si>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</si>
  <si>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</si>
  <si>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</si>
  <si>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</si>
  <si>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</si>
  <si>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</si>
  <si>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</si>
  <si>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</si>
  <si>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</si>
  <si>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</si>
  <si>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</si>
  <si>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</si>
  <si>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</si>
  <si>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</si>
  <si>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</si>
  <si>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</si>
  <si>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</si>
  <si>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</si>
  <si>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</si>
  <si>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</si>
  <si>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</si>
  <si>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</si>
  <si>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</si>
  <si>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</si>
  <si>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</si>
  <si>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</si>
  <si>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</si>
  <si>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</si>
  <si>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</si>
  <si>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</si>
  <si>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</si>
  <si>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</si>
  <si>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</si>
  <si>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</si>
  <si>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</si>
  <si>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</si>
  <si>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</si>
  <si>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</si>
  <si>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</si>
  <si>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</si>
  <si>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</si>
  <si>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</si>
  <si>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</si>
  <si>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</si>
  <si>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</si>
  <si>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</si>
  <si>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</si>
  <si>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</si>
  <si>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</si>
  <si>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</si>
  <si>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Anexo 1. Catálogo Indicativo y Enunciativo de Puntos de riesgo fiscal y Circunstancias Inmediatas.</t>
    </r>
  </si>
  <si>
    <r>
      <t xml:space="preserve">Código: </t>
    </r>
    <r>
      <rPr>
        <sz val="11"/>
        <rFont val="Arial"/>
        <family val="2"/>
      </rPr>
      <t>F-DPM-1210-238,37-055</t>
    </r>
  </si>
  <si>
    <r>
      <t xml:space="preserve">Versión: </t>
    </r>
    <r>
      <rPr>
        <sz val="12"/>
        <rFont val="Arial"/>
        <family val="2"/>
      </rPr>
      <t>0.0</t>
    </r>
  </si>
  <si>
    <r>
      <t>Fecha Aprobación:</t>
    </r>
    <r>
      <rPr>
        <sz val="12"/>
        <rFont val="Arial"/>
        <family val="2"/>
      </rPr>
      <t xml:space="preserve"> Septiembre-08-2023</t>
    </r>
  </si>
  <si>
    <r>
      <t xml:space="preserve">Página: </t>
    </r>
    <r>
      <rPr>
        <sz val="12"/>
        <rFont val="Arial"/>
        <family val="2"/>
      </rPr>
      <t>2 de 8</t>
    </r>
  </si>
  <si>
    <t>Proceso:</t>
  </si>
  <si>
    <t>GESTIÓN DE ALMACEN E INVENTARIOS</t>
  </si>
  <si>
    <t>Objetivo:</t>
  </si>
  <si>
    <t>Garantizar la custodia, asegurabilidad, suministro de bienes muebles (activos fijos y devolutivos de consumo con control) y bienes de consumo (papelería, cafetería, aseo, alumbrado público, combustible y eléctricos) a todos los procesos de la administración central einstituciones educativas del Municipio de Bucaramanga, realizando una gestión efectiva que contribuya al cumplimiento de los objetivos de la entidad.</t>
  </si>
  <si>
    <t>Alcance:</t>
  </si>
  <si>
    <t>Custodiar los bienes muebles distribuidos en la Administración Municipal y las instituciones educativas, guiados por el manejo adecuado de los traslados, incorporación, inclusión y procedimientos de baja de acuerdo a los lineamientos estipulados en el SIGC.</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</si>
  <si>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</si>
  <si>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</si>
  <si>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</si>
  <si>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</si>
  <si>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</si>
  <si>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</si>
  <si>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</si>
  <si>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</si>
  <si>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</si>
  <si>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</si>
  <si>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</si>
  <si>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</si>
  <si>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</si>
  <si>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</si>
  <si>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</si>
  <si>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</si>
  <si>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</si>
  <si>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</si>
  <si>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</si>
  <si>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</si>
  <si>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</si>
  <si>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</si>
  <si>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</si>
  <si>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</si>
  <si>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</si>
  <si>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</si>
  <si>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</si>
  <si>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</si>
  <si>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</si>
  <si>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t>
  </si>
  <si>
    <t>Pérdida, extravío, hurto, robo o declaratoria de bienes muebles faltantes pertenecientes a la entidad</t>
  </si>
  <si>
    <t>A causa de la omisión en la aplicación del procedimiento para actualización del inventario de bienes muebles</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</si>
  <si>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</si>
  <si>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</si>
  <si>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</si>
  <si>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</si>
  <si>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</si>
  <si>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</si>
  <si>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</si>
  <si>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</si>
  <si>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</si>
  <si>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</si>
  <si>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un seguimiento del inventario de bienes muebles asignado a los servidores públicos de la Secretaría Administrativa, de acuerdo con el formato ESTADO ACTUAL DEL INVENTARIO RESUMIDO DEL SERVIDOR PÚBLICO F-INV-8500-238,37-015 reportado por el área de Inventarios</t>
  </si>
  <si>
    <t>Servidores públicos Secretaría Administrativa</t>
  </si>
  <si>
    <t>inventarios</t>
  </si>
  <si>
    <t>Realizar el envío por correo electrónico del inventario de bienes muebles asignados a los servidores públicos de la Administración Central, en el  formato ESTADO ACTUAL DEL INVENTARIO RESUMIDO DEL SERVIDOR PÚBLICO F-INV-8500-238,37-015</t>
  </si>
  <si>
    <t>Profesional encargado del área de inventarios.</t>
  </si>
  <si>
    <t>Recursos Físicos</t>
  </si>
  <si>
    <t>atencion al ciudadano</t>
  </si>
  <si>
    <t>Talento Humano</t>
  </si>
  <si>
    <t>Bienes y servicios</t>
  </si>
  <si>
    <t>Bienes</t>
  </si>
  <si>
    <t>Talento humano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</si>
  <si>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</si>
  <si>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</si>
  <si>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</si>
  <si>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</si>
  <si>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</si>
  <si>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</si>
  <si>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</si>
  <si>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</si>
  <si>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</si>
  <si>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</si>
  <si>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</si>
  <si>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</si>
  <si>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</si>
  <si>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</si>
  <si>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</si>
  <si>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</si>
  <si>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</si>
  <si>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</si>
  <si>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</si>
  <si>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</si>
  <si>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</si>
  <si>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</si>
  <si>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</si>
  <si>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</si>
  <si>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</si>
  <si>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</si>
  <si>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</si>
  <si>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</si>
  <si>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</si>
  <si>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</si>
  <si>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</si>
  <si>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</si>
  <si>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</si>
  <si>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</si>
  <si>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</si>
  <si>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</si>
  <si>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</si>
  <si>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</si>
  <si>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</si>
  <si>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</si>
  <si>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</si>
  <si>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</si>
  <si>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</si>
  <si>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</si>
  <si>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</si>
  <si>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</si>
  <si>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</si>
  <si>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</si>
  <si>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</si>
  <si>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</si>
  <si>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</si>
  <si>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</si>
  <si>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</si>
  <si>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</si>
  <si>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</si>
  <si>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</si>
  <si>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</si>
  <si>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</si>
  <si>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</si>
  <si>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</si>
  <si>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</si>
  <si>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</si>
  <si>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</si>
  <si>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</si>
  <si>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</si>
  <si>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</si>
  <si>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</si>
  <si>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</si>
  <si>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</si>
  <si>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</si>
  <si>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</si>
  <si>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</si>
  <si>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</si>
  <si>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</si>
  <si>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</si>
  <si>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</si>
  <si>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</si>
  <si>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</si>
  <si>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</si>
  <si>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</si>
  <si>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</si>
  <si>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</si>
  <si>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</si>
  <si>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</si>
  <si>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</si>
  <si>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</si>
  <si>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</si>
  <si>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</si>
  <si>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</si>
  <si>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</si>
  <si>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</si>
  <si>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</si>
  <si>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</si>
  <si>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</si>
  <si>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</si>
  <si>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</si>
  <si>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</si>
  <si>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</si>
  <si>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</si>
  <si>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</si>
  <si>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</si>
  <si>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</si>
  <si>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</si>
  <si>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</si>
  <si>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</si>
  <si>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</si>
  <si>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</si>
  <si>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</si>
  <si>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</si>
  <si>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</si>
  <si>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</si>
  <si>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</si>
  <si>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</si>
  <si>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</si>
  <si>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</si>
  <si>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</si>
  <si>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</si>
  <si>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</si>
  <si>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</si>
  <si>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</si>
  <si>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</si>
  <si>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</si>
  <si>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</si>
  <si>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</si>
  <si>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</si>
  <si>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</si>
  <si>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</si>
  <si>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</si>
  <si>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</si>
  <si>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</si>
  <si>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</si>
  <si>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</si>
  <si>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</si>
  <si>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</si>
  <si>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</si>
  <si>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</si>
  <si>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</si>
  <si>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</si>
  <si>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</si>
  <si>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</si>
  <si>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</si>
  <si>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</si>
  <si>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</si>
  <si>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</si>
  <si>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</si>
  <si>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</si>
  <si>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</si>
  <si>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</si>
  <si>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</si>
  <si>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</si>
  <si>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</si>
  <si>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</si>
  <si>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</si>
  <si>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</si>
  <si>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</si>
  <si>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</si>
  <si>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</si>
  <si>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</si>
  <si>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</si>
  <si>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</si>
  <si>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</si>
  <si>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</si>
  <si>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</si>
  <si>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</si>
  <si>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</si>
  <si>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</si>
  <si>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</si>
  <si>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</si>
  <si>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</si>
  <si>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Ejecución de un alcance inferior al contratado y pago total del contrato</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</si>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</sst>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2"/>
      <name val="Arial"/>
      <family val="2"/>
    </font>
    <font>
      <b/>
      <sz val="11"/>
      <name val="Arial"/>
      <family val="2"/>
    </font>
    <font>
      <sz val="11"/>
      <name val="Arial"/>
      <family val="2"/>
    </font>
    <font>
      <sz val="12"/>
      <color theme="1"/>
      <name val="Arial"/>
      <family val="2"/>
    </font>
    <font>
      <sz val="20"/>
      <color theme="1"/>
      <name val="Arial"/>
      <family val="2"/>
    </font>
    <font>
      <sz val="12"/>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11"/>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6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theme="9" tint="-0.2499465926084170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50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3" xfId="0" applyFont="1" applyFill="1" applyBorder="1" applyAlignment="1">
      <alignment horizontal="center" vertical="center" wrapText="1" readingOrder="1"/>
    </xf>
    <xf numFmtId="0" fontId="26" fillId="3" borderId="33" xfId="0" applyFont="1" applyFill="1" applyBorder="1" applyAlignment="1">
      <alignment horizontal="justify" vertical="center" wrapText="1" readingOrder="1"/>
    </xf>
    <xf numFmtId="9" fontId="25" fillId="3" borderId="40" xfId="0" applyNumberFormat="1"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6" fillId="3" borderId="32" xfId="0" applyFont="1" applyFill="1" applyBorder="1" applyAlignment="1">
      <alignment horizontal="justify" vertical="center" wrapText="1" readingOrder="1"/>
    </xf>
    <xf numFmtId="9" fontId="25" fillId="3" borderId="35" xfId="0" applyNumberFormat="1" applyFont="1" applyFill="1" applyBorder="1" applyAlignment="1">
      <alignment horizontal="center" vertical="center" wrapText="1" readingOrder="1"/>
    </xf>
    <xf numFmtId="0" fontId="26" fillId="3" borderId="35"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6" fillId="3" borderId="37" xfId="0" applyFont="1" applyFill="1" applyBorder="1" applyAlignment="1">
      <alignment horizontal="justify" vertical="center" wrapText="1" readingOrder="1"/>
    </xf>
    <xf numFmtId="0" fontId="26" fillId="3" borderId="38" xfId="0" applyFont="1" applyFill="1" applyBorder="1" applyAlignment="1">
      <alignment horizontal="center" vertical="center" wrapText="1" readingOrder="1"/>
    </xf>
    <xf numFmtId="0" fontId="33" fillId="3" borderId="0" xfId="0" applyFont="1" applyFill="1"/>
    <xf numFmtId="0" fontId="25" fillId="14" borderId="42" xfId="0" applyFont="1" applyFill="1" applyBorder="1" applyAlignment="1">
      <alignment horizontal="center" vertical="center" wrapText="1" readingOrder="1"/>
    </xf>
    <xf numFmtId="0" fontId="25" fillId="14" borderId="43"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top" wrapText="1"/>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23" fillId="0" borderId="2" xfId="0" applyFont="1" applyBorder="1" applyAlignment="1" applyProtection="1">
      <alignment horizontal="center" vertical="center"/>
      <protection locked="0"/>
    </xf>
    <xf numFmtId="14" fontId="23"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0" fillId="0" borderId="16" xfId="0" applyFont="1" applyBorder="1" applyAlignment="1">
      <alignment horizontal="center" vertical="center" wrapText="1"/>
    </xf>
    <xf numFmtId="0" fontId="51"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justify" vertical="center" wrapText="1"/>
    </xf>
    <xf numFmtId="0" fontId="49" fillId="0" borderId="14" xfId="0" applyFont="1" applyBorder="1" applyAlignment="1">
      <alignment horizontal="center" vertical="center" wrapText="1"/>
    </xf>
    <xf numFmtId="0" fontId="54" fillId="3" borderId="32" xfId="0" applyFont="1" applyFill="1" applyBorder="1" applyAlignment="1">
      <alignment horizontal="left" vertical="center"/>
    </xf>
    <xf numFmtId="0" fontId="22" fillId="3" borderId="32" xfId="0" applyFont="1" applyFill="1" applyBorder="1" applyAlignment="1">
      <alignment horizontal="center" vertical="center" wrapText="1"/>
    </xf>
    <xf numFmtId="0" fontId="36" fillId="3" borderId="32" xfId="2" applyFont="1" applyFill="1" applyBorder="1"/>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left" vertical="top" wrapText="1"/>
    </xf>
    <xf numFmtId="0" fontId="41" fillId="3" borderId="32" xfId="0" applyFont="1" applyFill="1" applyBorder="1" applyAlignment="1">
      <alignment horizontal="left" vertical="center" wrapText="1"/>
    </xf>
    <xf numFmtId="0" fontId="42" fillId="3" borderId="32" xfId="0" applyFont="1" applyFill="1" applyBorder="1" applyAlignment="1">
      <alignment horizontal="left" vertical="top" wrapText="1"/>
    </xf>
    <xf numFmtId="0" fontId="36" fillId="3" borderId="32" xfId="2" applyFont="1" applyFill="1" applyBorder="1" applyAlignment="1">
      <alignment horizontal="left" vertical="top" wrapText="1"/>
    </xf>
    <xf numFmtId="0" fontId="59" fillId="0" borderId="0" xfId="0" applyFont="1"/>
    <xf numFmtId="0" fontId="59" fillId="3" borderId="0" xfId="0" applyFont="1" applyFill="1"/>
    <xf numFmtId="0" fontId="59" fillId="3" borderId="32" xfId="0" applyFont="1" applyFill="1" applyBorder="1"/>
    <xf numFmtId="0" fontId="62" fillId="3" borderId="0" xfId="0" applyFont="1" applyFill="1"/>
    <xf numFmtId="0" fontId="63" fillId="5" borderId="32" xfId="0" applyFont="1" applyFill="1" applyBorder="1" applyAlignment="1">
      <alignment horizontal="center" vertical="center" wrapText="1" readingOrder="1"/>
    </xf>
    <xf numFmtId="0" fontId="63" fillId="7" borderId="32" xfId="0" applyFont="1" applyFill="1" applyBorder="1" applyAlignment="1">
      <alignment horizontal="center" vertical="center" wrapText="1" readingOrder="1"/>
    </xf>
    <xf numFmtId="0" fontId="63" fillId="4" borderId="32" xfId="0" applyFont="1" applyFill="1" applyBorder="1" applyAlignment="1">
      <alignment horizontal="center" vertical="center" wrapText="1" readingOrder="1"/>
    </xf>
    <xf numFmtId="0" fontId="63" fillId="8" borderId="32" xfId="0" applyFont="1" applyFill="1" applyBorder="1" applyAlignment="1">
      <alignment horizontal="center" vertical="center" wrapText="1" readingOrder="1"/>
    </xf>
    <xf numFmtId="0" fontId="64" fillId="9" borderId="32" xfId="0" applyFont="1" applyFill="1" applyBorder="1" applyAlignment="1">
      <alignment horizontal="center" vertical="center" wrapText="1" readingOrder="1"/>
    </xf>
    <xf numFmtId="0" fontId="65" fillId="3" borderId="0" xfId="0" applyFont="1" applyFill="1" applyAlignment="1">
      <alignment horizontal="justify" vertical="center" wrapText="1" readingOrder="1"/>
    </xf>
    <xf numFmtId="0" fontId="66" fillId="3" borderId="0" xfId="0" applyFont="1" applyFill="1" applyAlignment="1">
      <alignment vertical="center"/>
    </xf>
    <xf numFmtId="0" fontId="55" fillId="3" borderId="0" xfId="0" applyFont="1" applyFill="1"/>
    <xf numFmtId="0" fontId="62" fillId="0" borderId="0" xfId="0" applyFont="1"/>
    <xf numFmtId="0" fontId="65" fillId="0" borderId="0" xfId="0" applyFont="1" applyAlignment="1">
      <alignment horizontal="justify" vertical="center" wrapText="1" readingOrder="1"/>
    </xf>
    <xf numFmtId="0" fontId="67" fillId="0" borderId="0" xfId="0" applyFont="1" applyAlignment="1">
      <alignment vertical="center"/>
    </xf>
    <xf numFmtId="0" fontId="59" fillId="0" borderId="0" xfId="0" pivotButton="1" applyFont="1"/>
    <xf numFmtId="0" fontId="67" fillId="0" borderId="0" xfId="0" applyFont="1"/>
    <xf numFmtId="0" fontId="68" fillId="0" borderId="0" xfId="0" applyFont="1"/>
    <xf numFmtId="0" fontId="55" fillId="0" borderId="0" xfId="0" applyFont="1"/>
    <xf numFmtId="0" fontId="66" fillId="3" borderId="0" xfId="0" applyFont="1" applyFill="1" applyAlignment="1">
      <alignment horizontal="left" vertical="center"/>
    </xf>
    <xf numFmtId="0" fontId="70" fillId="0" borderId="32" xfId="0" applyFont="1" applyBorder="1" applyAlignment="1">
      <alignment horizontal="center" vertical="center" wrapText="1"/>
    </xf>
    <xf numFmtId="0" fontId="71" fillId="6" borderId="32" xfId="0" applyFont="1" applyFill="1" applyBorder="1" applyAlignment="1">
      <alignment horizontal="center" vertical="center" wrapText="1" readingOrder="1"/>
    </xf>
    <xf numFmtId="0" fontId="72" fillId="5" borderId="32" xfId="0" applyFont="1" applyFill="1" applyBorder="1" applyAlignment="1">
      <alignment horizontal="center" vertical="center" wrapText="1" readingOrder="1"/>
    </xf>
    <xf numFmtId="0" fontId="72" fillId="0" borderId="32" xfId="0" applyFont="1" applyBorder="1" applyAlignment="1">
      <alignment horizontal="justify" vertical="center" wrapText="1" readingOrder="1"/>
    </xf>
    <xf numFmtId="9" fontId="72" fillId="0" borderId="32" xfId="0" applyNumberFormat="1" applyFont="1" applyBorder="1" applyAlignment="1">
      <alignment horizontal="center" vertical="center" wrapText="1" readingOrder="1"/>
    </xf>
    <xf numFmtId="0" fontId="72" fillId="7" borderId="32" xfId="0" applyFont="1" applyFill="1" applyBorder="1" applyAlignment="1">
      <alignment horizontal="center" vertical="center" wrapText="1" readingOrder="1"/>
    </xf>
    <xf numFmtId="0" fontId="72" fillId="4" borderId="32" xfId="0" applyFont="1" applyFill="1" applyBorder="1" applyAlignment="1">
      <alignment horizontal="center" vertical="center" wrapText="1" readingOrder="1"/>
    </xf>
    <xf numFmtId="0" fontId="72" fillId="8" borderId="32" xfId="0" applyFont="1" applyFill="1" applyBorder="1" applyAlignment="1">
      <alignment horizontal="center" vertical="center" wrapText="1" readingOrder="1"/>
    </xf>
    <xf numFmtId="0" fontId="73" fillId="9" borderId="32" xfId="0" applyFont="1" applyFill="1" applyBorder="1" applyAlignment="1">
      <alignment horizontal="center" vertical="center" wrapText="1" readingOrder="1"/>
    </xf>
    <xf numFmtId="0" fontId="1" fillId="0" borderId="2" xfId="0" applyFont="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0" fillId="3" borderId="55" xfId="0" applyFill="1" applyBorder="1" applyAlignment="1">
      <alignment horizontal="center"/>
    </xf>
    <xf numFmtId="0" fontId="0" fillId="3" borderId="60" xfId="0" applyFill="1" applyBorder="1" applyAlignment="1">
      <alignment horizontal="center"/>
    </xf>
    <xf numFmtId="0" fontId="0" fillId="3" borderId="56" xfId="0" applyFill="1" applyBorder="1" applyAlignment="1">
      <alignment horizontal="center"/>
    </xf>
    <xf numFmtId="0" fontId="36" fillId="3" borderId="55" xfId="2" applyFont="1" applyFill="1" applyBorder="1" applyAlignment="1">
      <alignment horizontal="center"/>
    </xf>
    <xf numFmtId="0" fontId="36" fillId="3" borderId="60" xfId="2" applyFont="1" applyFill="1" applyBorder="1" applyAlignment="1">
      <alignment horizontal="center"/>
    </xf>
    <xf numFmtId="0" fontId="36" fillId="3" borderId="56" xfId="2" applyFont="1" applyFill="1" applyBorder="1" applyAlignment="1">
      <alignment horizontal="center"/>
    </xf>
    <xf numFmtId="0" fontId="0" fillId="3" borderId="32" xfId="0" applyFill="1" applyBorder="1" applyAlignment="1">
      <alignment horizontal="center"/>
    </xf>
    <xf numFmtId="0" fontId="56" fillId="3" borderId="32" xfId="0" applyFont="1" applyFill="1" applyBorder="1" applyAlignment="1">
      <alignment horizontal="center" vertical="center"/>
    </xf>
    <xf numFmtId="0" fontId="0" fillId="3" borderId="32" xfId="0" applyFill="1" applyBorder="1" applyAlignment="1">
      <alignment horizontal="center" vertical="center"/>
    </xf>
    <xf numFmtId="0" fontId="37" fillId="15" borderId="32" xfId="2" applyFont="1" applyFill="1" applyBorder="1" applyAlignment="1">
      <alignment horizontal="center" vertical="center" wrapText="1"/>
    </xf>
    <xf numFmtId="0" fontId="36" fillId="0" borderId="32" xfId="2" quotePrefix="1" applyFont="1" applyBorder="1" applyAlignment="1">
      <alignment horizontal="left" vertical="center" wrapText="1"/>
    </xf>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2" fillId="3" borderId="32" xfId="2" quotePrefix="1" applyFont="1" applyFill="1" applyBorder="1" applyAlignment="1">
      <alignment horizontal="justify" vertical="center" wrapText="1"/>
    </xf>
    <xf numFmtId="0" fontId="36" fillId="3" borderId="32" xfId="2" quotePrefix="1" applyFont="1" applyFill="1" applyBorder="1" applyAlignment="1">
      <alignment horizontal="left" vertical="top" wrapText="1"/>
    </xf>
    <xf numFmtId="0" fontId="41" fillId="3" borderId="32" xfId="3" applyFont="1" applyFill="1" applyBorder="1" applyAlignment="1">
      <alignment horizontal="left" vertical="top" wrapText="1" readingOrder="1"/>
    </xf>
    <xf numFmtId="0" fontId="42" fillId="3" borderId="32" xfId="2" applyFont="1" applyFill="1" applyBorder="1" applyAlignment="1">
      <alignment horizontal="justify" vertical="center" wrapText="1"/>
    </xf>
    <xf numFmtId="0" fontId="40" fillId="3" borderId="32" xfId="2" quotePrefix="1" applyFont="1" applyFill="1" applyBorder="1" applyAlignment="1">
      <alignment horizontal="center" vertical="top" wrapText="1"/>
    </xf>
    <xf numFmtId="0" fontId="41" fillId="15" borderId="32" xfId="3" applyFont="1" applyFill="1" applyBorder="1" applyAlignment="1">
      <alignment horizontal="center" vertical="center" wrapText="1"/>
    </xf>
    <xf numFmtId="0" fontId="41" fillId="15" borderId="32" xfId="2" applyFont="1" applyFill="1" applyBorder="1" applyAlignment="1">
      <alignment horizontal="center" vertical="center"/>
    </xf>
    <xf numFmtId="0" fontId="41" fillId="3" borderId="32" xfId="0" applyFont="1" applyFill="1" applyBorder="1" applyAlignment="1">
      <alignment horizontal="left"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0" fontId="45" fillId="0" borderId="8"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protection hidden="1"/>
    </xf>
    <xf numFmtId="0" fontId="44" fillId="0" borderId="8" xfId="0" applyFont="1" applyBorder="1" applyAlignment="1" applyProtection="1">
      <alignment horizontal="center" vertical="center"/>
      <protection hidden="1"/>
    </xf>
    <xf numFmtId="0" fontId="44"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hidden="1"/>
    </xf>
    <xf numFmtId="0" fontId="44" fillId="0" borderId="8"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74" fillId="13" borderId="4" xfId="0" applyFont="1" applyFill="1" applyBorder="1" applyAlignment="1" applyProtection="1">
      <alignment horizontal="center" vertical="center"/>
      <protection locked="0"/>
    </xf>
    <xf numFmtId="0" fontId="74" fillId="13" borderId="8" xfId="0" applyFont="1" applyFill="1" applyBorder="1" applyAlignment="1" applyProtection="1">
      <alignment horizontal="center" vertical="center"/>
      <protection locked="0"/>
    </xf>
    <xf numFmtId="0" fontId="74" fillId="13" borderId="5"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13" borderId="4" xfId="0" applyFont="1" applyFill="1" applyBorder="1" applyAlignment="1" applyProtection="1">
      <alignment horizontal="center" vertical="center"/>
      <protection locked="0"/>
    </xf>
    <xf numFmtId="0" fontId="1" fillId="13" borderId="8" xfId="0" applyFont="1" applyFill="1" applyBorder="1" applyAlignment="1" applyProtection="1">
      <alignment horizontal="center" vertical="center"/>
      <protection locked="0"/>
    </xf>
    <xf numFmtId="0" fontId="1" fillId="13" borderId="5" xfId="0" applyFont="1" applyFill="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47"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74" fillId="0" borderId="4"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74" fillId="0" borderId="5" xfId="0" applyFont="1" applyBorder="1" applyAlignment="1" applyProtection="1">
      <alignment horizontal="center" vertical="center" wrapText="1"/>
      <protection locked="0"/>
    </xf>
    <xf numFmtId="0" fontId="54" fillId="14" borderId="6" xfId="0" applyFont="1" applyFill="1" applyBorder="1" applyAlignment="1">
      <alignment horizontal="left" vertical="center"/>
    </xf>
    <xf numFmtId="0" fontId="54" fillId="14" borderId="7" xfId="0" applyFont="1" applyFill="1" applyBorder="1" applyAlignment="1">
      <alignment horizontal="left" vertical="center"/>
    </xf>
    <xf numFmtId="0" fontId="53" fillId="14" borderId="6" xfId="0" applyFont="1" applyFill="1" applyBorder="1" applyAlignment="1">
      <alignment horizontal="left" vertical="center"/>
    </xf>
    <xf numFmtId="0" fontId="53" fillId="14" borderId="7" xfId="0" applyFont="1" applyFill="1" applyBorder="1" applyAlignment="1">
      <alignment horizontal="left" vertical="center"/>
    </xf>
    <xf numFmtId="0" fontId="47" fillId="14" borderId="27" xfId="0" applyFont="1" applyFill="1" applyBorder="1" applyAlignment="1">
      <alignment horizontal="center" vertical="center" wrapText="1"/>
    </xf>
    <xf numFmtId="0" fontId="47" fillId="14" borderId="28" xfId="0" applyFont="1" applyFill="1" applyBorder="1" applyAlignment="1">
      <alignment horizontal="center" vertical="center" wrapText="1"/>
    </xf>
    <xf numFmtId="0" fontId="47" fillId="14" borderId="29" xfId="0" applyFont="1" applyFill="1" applyBorder="1" applyAlignment="1">
      <alignment horizontal="center" vertical="center" wrapText="1"/>
    </xf>
    <xf numFmtId="0" fontId="47" fillId="14" borderId="9" xfId="0" applyFont="1" applyFill="1" applyBorder="1" applyAlignment="1">
      <alignment horizontal="center" vertical="center" wrapText="1"/>
    </xf>
    <xf numFmtId="0" fontId="47" fillId="14" borderId="0" xfId="0" applyFont="1" applyFill="1" applyAlignment="1">
      <alignment horizontal="center" vertical="center" wrapText="1"/>
    </xf>
    <xf numFmtId="0" fontId="47" fillId="14" borderId="47" xfId="0" applyFont="1" applyFill="1" applyBorder="1" applyAlignment="1">
      <alignment horizontal="center" vertical="center" wrapText="1"/>
    </xf>
    <xf numFmtId="0" fontId="47" fillId="14" borderId="3" xfId="0" applyFont="1" applyFill="1" applyBorder="1" applyAlignment="1">
      <alignment horizontal="center" vertical="center" wrapText="1"/>
    </xf>
    <xf numFmtId="0" fontId="47" fillId="14" borderId="30" xfId="0" applyFont="1" applyFill="1" applyBorder="1" applyAlignment="1">
      <alignment horizontal="center" vertical="center" wrapText="1"/>
    </xf>
    <xf numFmtId="0" fontId="47" fillId="14" borderId="31"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3" borderId="0" xfId="0" applyFont="1" applyFill="1" applyAlignment="1">
      <alignment horizontal="left" vertical="center"/>
    </xf>
    <xf numFmtId="9" fontId="23" fillId="0" borderId="4" xfId="0" applyNumberFormat="1" applyFont="1" applyBorder="1" applyAlignment="1" applyProtection="1">
      <alignment horizontal="center" vertical="center"/>
      <protection hidden="1"/>
    </xf>
    <xf numFmtId="9" fontId="23" fillId="0" borderId="5" xfId="0" applyNumberFormat="1" applyFont="1" applyBorder="1" applyAlignment="1" applyProtection="1">
      <alignment horizontal="center" vertical="center"/>
      <protection hidden="1"/>
    </xf>
    <xf numFmtId="0" fontId="44" fillId="0" borderId="4" xfId="0" applyFont="1" applyBorder="1" applyAlignment="1" applyProtection="1">
      <alignment horizontal="center" vertical="center" textRotation="90" wrapText="1"/>
      <protection hidden="1"/>
    </xf>
    <xf numFmtId="0" fontId="44" fillId="0" borderId="5" xfId="0" applyFont="1" applyBorder="1" applyAlignment="1" applyProtection="1">
      <alignment horizontal="center" vertical="center" textRotation="90" wrapText="1"/>
      <protection hidden="1"/>
    </xf>
    <xf numFmtId="0" fontId="44" fillId="0" borderId="4" xfId="0" applyFont="1" applyBorder="1" applyAlignment="1" applyProtection="1">
      <alignment horizontal="center" vertical="center" textRotation="90"/>
      <protection hidden="1"/>
    </xf>
    <xf numFmtId="0" fontId="44" fillId="0" borderId="5" xfId="0" applyFont="1" applyBorder="1" applyAlignment="1" applyProtection="1">
      <alignment horizontal="center" vertical="center" textRotation="90"/>
      <protection hidden="1"/>
    </xf>
    <xf numFmtId="0" fontId="23" fillId="0" borderId="4" xfId="0" applyFont="1" applyBorder="1" applyAlignment="1" applyProtection="1">
      <alignment horizontal="center" vertical="center" textRotation="90"/>
      <protection locked="0"/>
    </xf>
    <xf numFmtId="0" fontId="23" fillId="0" borderId="5" xfId="0" applyFont="1" applyBorder="1" applyAlignment="1" applyProtection="1">
      <alignment horizontal="center" vertical="center" textRotation="90"/>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9" fillId="0" borderId="0" xfId="0" applyFont="1" applyAlignment="1">
      <alignment horizontal="center" vertical="center" wrapText="1"/>
    </xf>
    <xf numFmtId="0" fontId="14" fillId="5" borderId="13"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3" xfId="0" applyFont="1" applyBorder="1" applyAlignment="1">
      <alignment horizontal="center" vertical="center" wrapText="1"/>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69" fillId="0" borderId="32" xfId="0" applyFont="1" applyBorder="1" applyAlignment="1">
      <alignment horizontal="center" vertical="center"/>
    </xf>
    <xf numFmtId="0" fontId="59" fillId="0" borderId="54" xfId="0" applyFont="1" applyBorder="1" applyAlignment="1">
      <alignment horizontal="center"/>
    </xf>
    <xf numFmtId="0" fontId="59" fillId="0" borderId="51" xfId="0" applyFont="1" applyBorder="1" applyAlignment="1">
      <alignment horizontal="center"/>
    </xf>
    <xf numFmtId="0" fontId="59" fillId="0" borderId="33" xfId="0" applyFont="1" applyBorder="1" applyAlignment="1">
      <alignment horizontal="center"/>
    </xf>
    <xf numFmtId="0" fontId="56" fillId="0" borderId="54" xfId="0" applyFont="1" applyBorder="1" applyAlignment="1">
      <alignment horizontal="center" vertical="center"/>
    </xf>
    <xf numFmtId="0" fontId="59" fillId="0" borderId="51" xfId="0" applyFont="1" applyBorder="1" applyAlignment="1">
      <alignment horizontal="center" vertical="center"/>
    </xf>
    <xf numFmtId="0" fontId="59" fillId="0" borderId="33" xfId="0" applyFont="1" applyBorder="1" applyAlignment="1">
      <alignment horizontal="center" vertical="center"/>
    </xf>
    <xf numFmtId="0" fontId="63" fillId="0" borderId="55" xfId="0" applyFont="1" applyBorder="1" applyAlignment="1">
      <alignment horizontal="center" vertical="center" wrapText="1" readingOrder="1"/>
    </xf>
    <xf numFmtId="0" fontId="63" fillId="0" borderId="60" xfId="0" applyFont="1" applyBorder="1" applyAlignment="1">
      <alignment horizontal="center" vertical="center" wrapText="1" readingOrder="1"/>
    </xf>
    <xf numFmtId="0" fontId="63" fillId="0" borderId="56" xfId="0" applyFont="1" applyBorder="1" applyAlignment="1">
      <alignment horizontal="center" vertical="center" wrapText="1" readingOrder="1"/>
    </xf>
    <xf numFmtId="0" fontId="61" fillId="6" borderId="55" xfId="0" applyFont="1" applyFill="1" applyBorder="1" applyAlignment="1">
      <alignment horizontal="center" vertical="center" wrapText="1" readingOrder="1"/>
    </xf>
    <xf numFmtId="0" fontId="61" fillId="6" borderId="60" xfId="0" applyFont="1" applyFill="1" applyBorder="1" applyAlignment="1">
      <alignment horizontal="center" vertical="center" wrapText="1" readingOrder="1"/>
    </xf>
    <xf numFmtId="0" fontId="61" fillId="6" borderId="56" xfId="0" applyFont="1" applyFill="1" applyBorder="1" applyAlignment="1">
      <alignment horizontal="center" vertical="center" wrapText="1" readingOrder="1"/>
    </xf>
    <xf numFmtId="0" fontId="60" fillId="0" borderId="32" xfId="0" applyFont="1" applyBorder="1" applyAlignment="1">
      <alignment horizontal="center" vertical="center"/>
    </xf>
    <xf numFmtId="0" fontId="59" fillId="0" borderId="32" xfId="0" applyFont="1" applyBorder="1" applyAlignment="1">
      <alignment horizontal="center"/>
    </xf>
    <xf numFmtId="0" fontId="57" fillId="0" borderId="57" xfId="0" applyFont="1" applyBorder="1" applyAlignment="1">
      <alignment horizontal="center" vertical="center"/>
    </xf>
    <xf numFmtId="0" fontId="57" fillId="0" borderId="44" xfId="0" applyFont="1" applyBorder="1" applyAlignment="1">
      <alignment horizontal="center" vertical="center"/>
    </xf>
    <xf numFmtId="0" fontId="57" fillId="0" borderId="58" xfId="0" applyFont="1" applyBorder="1" applyAlignment="1">
      <alignment horizontal="center" vertical="center"/>
    </xf>
    <xf numFmtId="0" fontId="57" fillId="0" borderId="46" xfId="0" applyFont="1" applyBorder="1" applyAlignment="1">
      <alignment horizontal="center" vertical="center"/>
    </xf>
    <xf numFmtId="0" fontId="57" fillId="0" borderId="59" xfId="0" applyFont="1" applyBorder="1" applyAlignment="1">
      <alignment horizontal="center" vertical="center"/>
    </xf>
    <xf numFmtId="0" fontId="57" fillId="0" borderId="45" xfId="0" applyFont="1" applyBorder="1" applyAlignment="1">
      <alignment horizontal="center" vertical="center"/>
    </xf>
    <xf numFmtId="0" fontId="5" fillId="3" borderId="32" xfId="0" applyFont="1" applyFill="1" applyBorder="1" applyAlignment="1">
      <alignment horizont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41" xfId="0" applyFont="1" applyFill="1" applyBorder="1" applyAlignment="1">
      <alignment horizontal="center" vertical="center" wrapText="1" readingOrder="1"/>
    </xf>
    <xf numFmtId="0" fontId="25" fillId="14" borderId="42" xfId="0" applyFont="1" applyFill="1" applyBorder="1" applyAlignment="1">
      <alignment horizontal="center" vertical="center" wrapText="1" readingOrder="1"/>
    </xf>
    <xf numFmtId="0" fontId="25" fillId="3" borderId="52" xfId="0" applyFont="1" applyFill="1" applyBorder="1" applyAlignment="1">
      <alignment horizontal="center" vertical="center" wrapText="1" readingOrder="1"/>
    </xf>
    <xf numFmtId="0" fontId="25" fillId="3" borderId="53" xfId="0" applyFont="1" applyFill="1" applyBorder="1" applyAlignment="1">
      <alignment horizontal="center" vertical="center" wrapText="1" readingOrder="1"/>
    </xf>
    <xf numFmtId="0" fontId="25" fillId="3" borderId="3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51" xfId="0" applyFont="1" applyFill="1" applyBorder="1" applyAlignment="1">
      <alignment horizontal="center" vertical="center" wrapText="1" readingOrder="1"/>
    </xf>
    <xf numFmtId="0" fontId="25" fillId="3" borderId="33"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6"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0" fillId="0" borderId="32" xfId="0" applyBorder="1" applyAlignment="1">
      <alignment horizontal="center"/>
    </xf>
    <xf numFmtId="0" fontId="56" fillId="0" borderId="32"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0" fillId="0" borderId="32" xfId="0" applyFont="1" applyBorder="1" applyAlignment="1">
      <alignment horizontal="center" vertical="center" wrapText="1"/>
    </xf>
    <xf numFmtId="0" fontId="48" fillId="0" borderId="32" xfId="0" applyFont="1" applyBorder="1" applyAlignment="1">
      <alignment horizontal="left" vertical="center" wrapText="1"/>
    </xf>
    <xf numFmtId="17" fontId="1" fillId="0" borderId="32" xfId="0" applyNumberFormat="1" applyFont="1" applyBorder="1" applyAlignment="1">
      <alignment horizontal="justify" vertical="center" wrapText="1"/>
    </xf>
    <xf numFmtId="0" fontId="49" fillId="0" borderId="49" xfId="0" applyFont="1" applyBorder="1" applyAlignment="1">
      <alignment horizontal="center" vertical="center" wrapText="1"/>
    </xf>
    <xf numFmtId="0" fontId="49" fillId="0" borderId="48" xfId="0" applyFont="1" applyBorder="1" applyAlignment="1">
      <alignment horizontal="center" vertical="center" wrapText="1"/>
    </xf>
    <xf numFmtId="0" fontId="74" fillId="3" borderId="4" xfId="0" applyFont="1" applyFill="1" applyBorder="1" applyAlignment="1" applyProtection="1">
      <alignment horizontal="center" vertical="center"/>
      <protection locked="0"/>
    </xf>
    <xf numFmtId="0" fontId="74" fillId="3" borderId="8" xfId="0" applyFont="1" applyFill="1" applyBorder="1" applyAlignment="1" applyProtection="1">
      <alignment horizontal="center" vertical="center"/>
      <protection locked="0"/>
    </xf>
    <xf numFmtId="0" fontId="74" fillId="3" borderId="5" xfId="0" applyFont="1" applyFill="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5">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419100</xdr:colOff>
      <xdr:row>0</xdr:row>
      <xdr:rowOff>0</xdr:rowOff>
    </xdr:from>
    <xdr:to>
      <xdr:col>2</xdr:col>
      <xdr:colOff>1318678</xdr:colOff>
      <xdr:row>3</xdr:row>
      <xdr:rowOff>128741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628775" y="0"/>
          <a:ext cx="899578" cy="681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0863722"/>
          <a:ext cx="8477520" cy="107950"/>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5717" y="2926897"/>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346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109">
      <pivotArea type="all" dataOnly="0" outline="0" fieldPosition="0"/>
    </format>
    <format dxfId="110">
      <pivotArea field="0" type="button" dataOnly="0" labelOnly="1" outline="0" axis="axisRow" fieldPosition="0"/>
    </format>
    <format dxfId="111">
      <pivotArea field="1" type="button" dataOnly="0" labelOnly="1" outline="0" axis="axisRow" fieldPosition="1"/>
    </format>
    <format dxfId="112">
      <pivotArea dataOnly="0" labelOnly="1" outline="0" fieldPosition="0">
        <references count="1">
          <reference field="0" count="0"/>
        </references>
      </pivotArea>
    </format>
    <format dxfId="113">
      <pivotArea dataOnly="0" labelOnly="1" outline="0" fieldPosition="0">
        <references count="2">
          <reference field="0" count="1" selected="0">
            <x v="0"/>
          </reference>
          <reference field="1" count="5">
            <x v="0"/>
            <x v="6"/>
            <x v="7"/>
            <x v="8"/>
            <x v="9"/>
          </reference>
        </references>
      </pivotArea>
    </format>
    <format dxfId="11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B1:H50"/>
  <sheetViews>
    <sheetView zoomScaleNormal="100" workbookViewId="0">
      <selection activeCell="B8" sqref="B8:H9"/>
    </sheetView>
  </sheetViews>
  <sheetFormatPr defaultColWidth="11.42578125" defaultRowHeight="14.45"/>
  <cols>
    <col min="1" max="1" width="2.7109375" style="55" customWidth="1" collapsed="1"/>
    <col min="2" max="3" width="24.7109375" style="55" customWidth="1" collapsed="1"/>
    <col min="4" max="4" width="16" style="55" customWidth="1" collapsed="1"/>
    <col min="5" max="5" width="24.7109375" style="55" customWidth="1" collapsed="1"/>
    <col min="6" max="6" width="27.7109375" style="55" customWidth="1" collapsed="1"/>
    <col min="7" max="7" width="24.7109375" style="55" customWidth="1" collapsed="1"/>
    <col min="8" max="8" width="40.28515625" style="55" customWidth="1" collapsed="1"/>
    <col min="9" max="16384" width="11.42578125" style="55" collapsed="1"/>
  </cols>
  <sheetData>
    <row r="1" spans="2:8">
      <c r="B1" s="160"/>
      <c r="C1" s="161" t="s">
        <v>0</v>
      </c>
      <c r="D1" s="162"/>
      <c r="E1" s="162"/>
      <c r="F1" s="162"/>
      <c r="G1" s="162"/>
      <c r="H1" s="113" t="s">
        <v>1</v>
      </c>
    </row>
    <row r="2" spans="2:8">
      <c r="B2" s="160"/>
      <c r="C2" s="162"/>
      <c r="D2" s="162"/>
      <c r="E2" s="162"/>
      <c r="F2" s="162"/>
      <c r="G2" s="162"/>
      <c r="H2" s="113" t="s">
        <v>2</v>
      </c>
    </row>
    <row r="3" spans="2:8">
      <c r="B3" s="160"/>
      <c r="C3" s="162"/>
      <c r="D3" s="162"/>
      <c r="E3" s="162"/>
      <c r="F3" s="162"/>
      <c r="G3" s="162"/>
      <c r="H3" s="113" t="s">
        <v>3</v>
      </c>
    </row>
    <row r="4" spans="2:8">
      <c r="B4" s="160"/>
      <c r="C4" s="162"/>
      <c r="D4" s="162"/>
      <c r="E4" s="162"/>
      <c r="F4" s="162"/>
      <c r="G4" s="162"/>
      <c r="H4" s="113" t="s">
        <v>4</v>
      </c>
    </row>
    <row r="5" spans="2:8">
      <c r="B5" s="154"/>
      <c r="C5" s="155"/>
      <c r="D5" s="155"/>
      <c r="E5" s="155"/>
      <c r="F5" s="155"/>
      <c r="G5" s="155"/>
      <c r="H5" s="156"/>
    </row>
    <row r="6" spans="2:8" ht="18">
      <c r="B6" s="163" t="s">
        <v>5</v>
      </c>
      <c r="C6" s="163"/>
      <c r="D6" s="163"/>
      <c r="E6" s="163"/>
      <c r="F6" s="163"/>
      <c r="G6" s="163"/>
      <c r="H6" s="163"/>
    </row>
    <row r="7" spans="2:8">
      <c r="B7" s="157"/>
      <c r="C7" s="158"/>
      <c r="D7" s="158"/>
      <c r="E7" s="158"/>
      <c r="F7" s="158"/>
      <c r="G7" s="158"/>
      <c r="H7" s="159"/>
    </row>
    <row r="8" spans="2:8" ht="63" customHeight="1">
      <c r="B8" s="164" t="s">
        <v>6</v>
      </c>
      <c r="C8" s="164"/>
      <c r="D8" s="164"/>
      <c r="E8" s="164"/>
      <c r="F8" s="164"/>
      <c r="G8" s="164"/>
      <c r="H8" s="164"/>
    </row>
    <row r="9" spans="2:8" ht="63" customHeight="1">
      <c r="B9" s="164"/>
      <c r="C9" s="164"/>
      <c r="D9" s="164"/>
      <c r="E9" s="164"/>
      <c r="F9" s="164"/>
      <c r="G9" s="164"/>
      <c r="H9" s="164"/>
    </row>
    <row r="10" spans="2:8">
      <c r="B10" s="165" t="s">
        <v>7</v>
      </c>
      <c r="C10" s="166"/>
      <c r="D10" s="166"/>
      <c r="E10" s="166"/>
      <c r="F10" s="166"/>
      <c r="G10" s="166"/>
      <c r="H10" s="166"/>
    </row>
    <row r="11" spans="2:8" ht="95.25" customHeight="1">
      <c r="B11" s="167" t="s">
        <v>8</v>
      </c>
      <c r="C11" s="167"/>
      <c r="D11" s="167"/>
      <c r="E11" s="167"/>
      <c r="F11" s="167"/>
      <c r="G11" s="167"/>
      <c r="H11" s="167"/>
    </row>
    <row r="12" spans="2:8">
      <c r="B12" s="116"/>
      <c r="C12" s="117"/>
      <c r="D12" s="117"/>
      <c r="E12" s="117"/>
      <c r="F12" s="117"/>
      <c r="G12" s="117"/>
      <c r="H12" s="117"/>
    </row>
    <row r="13" spans="2:8" ht="16.5" customHeight="1">
      <c r="B13" s="168" t="s">
        <v>9</v>
      </c>
      <c r="C13" s="168"/>
      <c r="D13" s="168"/>
      <c r="E13" s="168"/>
      <c r="F13" s="168"/>
      <c r="G13" s="168"/>
      <c r="H13" s="168"/>
    </row>
    <row r="14" spans="2:8" ht="16.5" customHeight="1">
      <c r="B14" s="168"/>
      <c r="C14" s="168"/>
      <c r="D14" s="168"/>
      <c r="E14" s="168"/>
      <c r="F14" s="168"/>
      <c r="G14" s="168"/>
      <c r="H14" s="168"/>
    </row>
    <row r="15" spans="2:8" ht="11.65" customHeight="1">
      <c r="B15" s="118"/>
      <c r="C15" s="119"/>
      <c r="D15" s="119"/>
      <c r="E15" s="119"/>
      <c r="F15" s="119"/>
      <c r="G15" s="118"/>
      <c r="H15" s="118"/>
    </row>
    <row r="16" spans="2:8" ht="27.4" customHeight="1">
      <c r="B16" s="171" t="s">
        <v>10</v>
      </c>
      <c r="C16" s="171"/>
      <c r="D16" s="171"/>
      <c r="E16" s="171"/>
      <c r="F16" s="171"/>
      <c r="G16" s="171"/>
      <c r="H16" s="171"/>
    </row>
    <row r="17" spans="2:8">
      <c r="B17" s="119"/>
      <c r="C17" s="172" t="s">
        <v>11</v>
      </c>
      <c r="D17" s="172"/>
      <c r="E17" s="173" t="s">
        <v>12</v>
      </c>
      <c r="F17" s="173"/>
      <c r="G17" s="119"/>
      <c r="H17" s="119"/>
    </row>
    <row r="18" spans="2:8" ht="13.5" customHeight="1">
      <c r="B18" s="115"/>
      <c r="C18" s="169" t="s">
        <v>13</v>
      </c>
      <c r="D18" s="169"/>
      <c r="E18" s="170" t="s">
        <v>14</v>
      </c>
      <c r="F18" s="170"/>
      <c r="G18" s="115"/>
      <c r="H18" s="115"/>
    </row>
    <row r="19" spans="2:8" ht="13.5" customHeight="1">
      <c r="B19" s="115"/>
      <c r="C19" s="169" t="s">
        <v>15</v>
      </c>
      <c r="D19" s="169"/>
      <c r="E19" s="170" t="s">
        <v>16</v>
      </c>
      <c r="F19" s="170"/>
      <c r="G19" s="115"/>
      <c r="H19" s="115"/>
    </row>
    <row r="20" spans="2:8" ht="13.5" customHeight="1">
      <c r="B20" s="115"/>
      <c r="C20" s="169" t="s">
        <v>17</v>
      </c>
      <c r="D20" s="169"/>
      <c r="E20" s="170" t="s">
        <v>18</v>
      </c>
      <c r="F20" s="170"/>
      <c r="G20" s="115"/>
      <c r="H20" s="115"/>
    </row>
    <row r="21" spans="2:8" ht="27" customHeight="1">
      <c r="B21" s="115"/>
      <c r="C21" s="169" t="s">
        <v>19</v>
      </c>
      <c r="D21" s="169"/>
      <c r="E21" s="170" t="s">
        <v>20</v>
      </c>
      <c r="F21" s="170"/>
      <c r="G21" s="115"/>
      <c r="H21" s="115"/>
    </row>
    <row r="22" spans="2:8" ht="30" customHeight="1">
      <c r="B22" s="115"/>
      <c r="C22" s="174" t="s">
        <v>21</v>
      </c>
      <c r="D22" s="174"/>
      <c r="E22" s="170" t="s">
        <v>22</v>
      </c>
      <c r="F22" s="170"/>
      <c r="G22" s="115"/>
      <c r="H22" s="115"/>
    </row>
    <row r="23" spans="2:8" ht="44.25" customHeight="1">
      <c r="B23" s="115"/>
      <c r="C23" s="174" t="s">
        <v>23</v>
      </c>
      <c r="D23" s="174"/>
      <c r="E23" s="170" t="s">
        <v>24</v>
      </c>
      <c r="F23" s="170"/>
      <c r="G23" s="115"/>
      <c r="H23" s="115"/>
    </row>
    <row r="24" spans="2:8" ht="69" customHeight="1">
      <c r="B24" s="115"/>
      <c r="C24" s="174" t="s">
        <v>25</v>
      </c>
      <c r="D24" s="174"/>
      <c r="E24" s="170" t="s">
        <v>26</v>
      </c>
      <c r="F24" s="170"/>
      <c r="G24" s="115"/>
      <c r="H24" s="115"/>
    </row>
    <row r="25" spans="2:8" ht="69.75" customHeight="1">
      <c r="B25" s="115"/>
      <c r="C25" s="174" t="s">
        <v>27</v>
      </c>
      <c r="D25" s="174"/>
      <c r="E25" s="170" t="s">
        <v>28</v>
      </c>
      <c r="F25" s="170"/>
      <c r="G25" s="115"/>
      <c r="H25" s="115"/>
    </row>
    <row r="26" spans="2:8" ht="63.75" customHeight="1">
      <c r="B26" s="115"/>
      <c r="C26" s="174" t="s">
        <v>29</v>
      </c>
      <c r="D26" s="174"/>
      <c r="E26" s="170" t="s">
        <v>30</v>
      </c>
      <c r="F26" s="170"/>
      <c r="G26" s="115"/>
      <c r="H26" s="115"/>
    </row>
    <row r="27" spans="2:8" ht="64.5" customHeight="1">
      <c r="B27" s="115"/>
      <c r="C27" s="174" t="s">
        <v>31</v>
      </c>
      <c r="D27" s="174"/>
      <c r="E27" s="170" t="s">
        <v>32</v>
      </c>
      <c r="F27" s="170"/>
      <c r="G27" s="115"/>
      <c r="H27" s="115"/>
    </row>
    <row r="28" spans="2:8" ht="41.25" customHeight="1">
      <c r="B28" s="115"/>
      <c r="C28" s="174" t="s">
        <v>33</v>
      </c>
      <c r="D28" s="174"/>
      <c r="E28" s="170" t="s">
        <v>34</v>
      </c>
      <c r="F28" s="170"/>
      <c r="G28" s="115"/>
      <c r="H28" s="115"/>
    </row>
    <row r="29" spans="2:8" ht="40.5" customHeight="1">
      <c r="B29" s="115"/>
      <c r="C29" s="174" t="s">
        <v>35</v>
      </c>
      <c r="D29" s="174"/>
      <c r="E29" s="170" t="s">
        <v>36</v>
      </c>
      <c r="F29" s="170"/>
      <c r="G29" s="115"/>
      <c r="H29" s="115"/>
    </row>
    <row r="30" spans="2:8" ht="42" customHeight="1">
      <c r="B30" s="115"/>
      <c r="C30" s="174" t="s">
        <v>37</v>
      </c>
      <c r="D30" s="174"/>
      <c r="E30" s="170" t="s">
        <v>38</v>
      </c>
      <c r="F30" s="170"/>
      <c r="G30" s="115"/>
      <c r="H30" s="115"/>
    </row>
    <row r="31" spans="2:8" ht="24.75" customHeight="1">
      <c r="B31" s="115"/>
      <c r="C31" s="174" t="s">
        <v>39</v>
      </c>
      <c r="D31" s="174"/>
      <c r="E31" s="170" t="s">
        <v>40</v>
      </c>
      <c r="F31" s="170"/>
      <c r="G31" s="115"/>
      <c r="H31" s="115"/>
    </row>
    <row r="32" spans="2:8" ht="23.25" customHeight="1">
      <c r="B32" s="115"/>
      <c r="C32" s="174" t="s">
        <v>41</v>
      </c>
      <c r="D32" s="174"/>
      <c r="E32" s="170" t="s">
        <v>42</v>
      </c>
      <c r="F32" s="170"/>
      <c r="G32" s="115"/>
      <c r="H32" s="115"/>
    </row>
    <row r="33" spans="2:8" ht="30.75" customHeight="1">
      <c r="B33" s="115"/>
      <c r="C33" s="174" t="s">
        <v>43</v>
      </c>
      <c r="D33" s="174"/>
      <c r="E33" s="170" t="s">
        <v>44</v>
      </c>
      <c r="F33" s="170"/>
      <c r="G33" s="115"/>
      <c r="H33" s="115"/>
    </row>
    <row r="34" spans="2:8" ht="35.25" customHeight="1">
      <c r="B34" s="115"/>
      <c r="C34" s="174" t="s">
        <v>43</v>
      </c>
      <c r="D34" s="174"/>
      <c r="E34" s="170" t="s">
        <v>44</v>
      </c>
      <c r="F34" s="170"/>
      <c r="G34" s="115"/>
      <c r="H34" s="115"/>
    </row>
    <row r="35" spans="2:8" ht="33" customHeight="1">
      <c r="B35" s="115"/>
      <c r="C35" s="174" t="s">
        <v>45</v>
      </c>
      <c r="D35" s="174"/>
      <c r="E35" s="170" t="s">
        <v>46</v>
      </c>
      <c r="F35" s="170"/>
      <c r="G35" s="115"/>
      <c r="H35" s="115"/>
    </row>
    <row r="36" spans="2:8" ht="30" customHeight="1">
      <c r="B36" s="115"/>
      <c r="C36" s="174" t="s">
        <v>47</v>
      </c>
      <c r="D36" s="174"/>
      <c r="E36" s="170" t="s">
        <v>48</v>
      </c>
      <c r="F36" s="170"/>
      <c r="G36" s="115"/>
      <c r="H36" s="115"/>
    </row>
    <row r="37" spans="2:8" ht="35.25" customHeight="1">
      <c r="B37" s="115"/>
      <c r="C37" s="174" t="s">
        <v>49</v>
      </c>
      <c r="D37" s="174"/>
      <c r="E37" s="170" t="s">
        <v>50</v>
      </c>
      <c r="F37" s="170"/>
      <c r="G37" s="115"/>
      <c r="H37" s="115"/>
    </row>
    <row r="38" spans="2:8" ht="31.5" customHeight="1">
      <c r="B38" s="115"/>
      <c r="C38" s="174" t="s">
        <v>51</v>
      </c>
      <c r="D38" s="174"/>
      <c r="E38" s="170" t="s">
        <v>52</v>
      </c>
      <c r="F38" s="170"/>
      <c r="G38" s="115"/>
      <c r="H38" s="115"/>
    </row>
    <row r="39" spans="2:8" ht="54" customHeight="1">
      <c r="B39" s="115"/>
      <c r="C39" s="174" t="s">
        <v>53</v>
      </c>
      <c r="D39" s="174"/>
      <c r="E39" s="170" t="s">
        <v>54</v>
      </c>
      <c r="F39" s="170"/>
      <c r="G39" s="115"/>
      <c r="H39" s="115"/>
    </row>
    <row r="40" spans="2:8" ht="30.75" customHeight="1">
      <c r="B40" s="115"/>
      <c r="C40" s="174" t="s">
        <v>55</v>
      </c>
      <c r="D40" s="174"/>
      <c r="E40" s="170" t="s">
        <v>56</v>
      </c>
      <c r="F40" s="170"/>
      <c r="G40" s="115"/>
      <c r="H40" s="115"/>
    </row>
    <row r="41" spans="2:8" ht="74.25" customHeight="1">
      <c r="B41" s="115"/>
      <c r="C41" s="174" t="s">
        <v>57</v>
      </c>
      <c r="D41" s="174"/>
      <c r="E41" s="170" t="s">
        <v>58</v>
      </c>
      <c r="F41" s="170"/>
      <c r="G41" s="115"/>
      <c r="H41" s="115"/>
    </row>
    <row r="42" spans="2:8" ht="82.5" customHeight="1">
      <c r="B42" s="115"/>
      <c r="C42" s="174" t="s">
        <v>59</v>
      </c>
      <c r="D42" s="174"/>
      <c r="E42" s="170" t="s">
        <v>60</v>
      </c>
      <c r="F42" s="170"/>
      <c r="G42" s="115"/>
      <c r="H42" s="115"/>
    </row>
    <row r="43" spans="2:8" ht="6.75" customHeight="1">
      <c r="B43" s="115"/>
      <c r="C43" s="120"/>
      <c r="D43" s="120"/>
      <c r="E43" s="121"/>
      <c r="F43" s="121"/>
      <c r="G43" s="115"/>
      <c r="H43" s="115"/>
    </row>
    <row r="44" spans="2:8">
      <c r="B44" s="115"/>
      <c r="C44" s="122"/>
      <c r="D44" s="122"/>
      <c r="E44" s="122"/>
      <c r="F44" s="122"/>
      <c r="G44" s="115"/>
      <c r="H44" s="115"/>
    </row>
    <row r="45" spans="2:8" ht="21" customHeight="1">
      <c r="B45" s="122" t="s">
        <v>61</v>
      </c>
      <c r="C45" s="122"/>
      <c r="D45" s="122"/>
      <c r="E45" s="122"/>
      <c r="F45" s="122"/>
      <c r="G45" s="122"/>
      <c r="H45" s="122"/>
    </row>
    <row r="46" spans="2:8" ht="20.25" customHeight="1">
      <c r="B46" s="122" t="s">
        <v>62</v>
      </c>
      <c r="C46" s="122"/>
      <c r="D46" s="122"/>
      <c r="E46" s="122"/>
      <c r="F46" s="122"/>
      <c r="G46" s="122"/>
      <c r="H46" s="122"/>
    </row>
    <row r="47" spans="2:8" ht="20.25" customHeight="1">
      <c r="B47" s="122" t="s">
        <v>63</v>
      </c>
      <c r="C47" s="122"/>
      <c r="D47" s="122"/>
      <c r="E47" s="122"/>
      <c r="F47" s="122"/>
      <c r="G47" s="122"/>
      <c r="H47" s="122"/>
    </row>
    <row r="48" spans="2:8" ht="20.25" customHeight="1">
      <c r="B48" s="122" t="s">
        <v>64</v>
      </c>
      <c r="C48" s="122"/>
      <c r="D48" s="122"/>
      <c r="E48" s="122"/>
      <c r="F48" s="122"/>
      <c r="G48" s="122"/>
      <c r="H48" s="122"/>
    </row>
    <row r="49" spans="2:8" ht="16.5" customHeight="1">
      <c r="B49" s="122" t="s">
        <v>65</v>
      </c>
      <c r="C49" s="122"/>
      <c r="D49" s="122"/>
      <c r="E49" s="122"/>
      <c r="F49" s="122"/>
      <c r="G49" s="122"/>
      <c r="H49" s="122"/>
    </row>
    <row r="50" spans="2:8" ht="17.25" customHeight="1">
      <c r="B50" s="122" t="s">
        <v>66</v>
      </c>
      <c r="C50" s="115"/>
      <c r="D50" s="115"/>
      <c r="E50" s="115"/>
      <c r="F50" s="115"/>
      <c r="G50" s="115"/>
      <c r="H50" s="115"/>
    </row>
  </sheetData>
  <mergeCells count="62">
    <mergeCell ref="C41:D41"/>
    <mergeCell ref="E41:F41"/>
    <mergeCell ref="C42:D42"/>
    <mergeCell ref="E42:F42"/>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B8:H9"/>
    <mergeCell ref="B10:H10"/>
    <mergeCell ref="B11:H11"/>
    <mergeCell ref="B13:H14"/>
    <mergeCell ref="C19:D19"/>
    <mergeCell ref="E19:F19"/>
    <mergeCell ref="B16:H16"/>
    <mergeCell ref="C17:D17"/>
    <mergeCell ref="E17:F17"/>
    <mergeCell ref="C18:D18"/>
    <mergeCell ref="E18:F18"/>
    <mergeCell ref="B5:H5"/>
    <mergeCell ref="B7:H7"/>
    <mergeCell ref="B1:B4"/>
    <mergeCell ref="C1:G4"/>
    <mergeCell ref="B6:H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defaultColWidth="11.42578125" defaultRowHeight="12.95"/>
  <cols>
    <col min="1" max="1" width="32.85546875" style="9" customWidth="1"/>
    <col min="2" max="16384" width="11.42578125" style="9"/>
  </cols>
  <sheetData>
    <row r="3" spans="1:1">
      <c r="A3" s="10" t="s">
        <v>113</v>
      </c>
    </row>
    <row r="4" spans="1:1">
      <c r="A4" s="10" t="s">
        <v>210</v>
      </c>
    </row>
    <row r="5" spans="1:1">
      <c r="A5" s="10" t="s">
        <v>212</v>
      </c>
    </row>
    <row r="6" spans="1:1">
      <c r="A6" s="10" t="s">
        <v>214</v>
      </c>
    </row>
    <row r="7" spans="1:1">
      <c r="A7" s="10" t="s">
        <v>114</v>
      </c>
    </row>
    <row r="8" spans="1:1">
      <c r="A8" s="10" t="s">
        <v>115</v>
      </c>
    </row>
    <row r="9" spans="1:1">
      <c r="A9" s="10" t="s">
        <v>220</v>
      </c>
    </row>
    <row r="10" spans="1:1">
      <c r="A10" s="10" t="s">
        <v>116</v>
      </c>
    </row>
    <row r="11" spans="1:1">
      <c r="A11" s="10" t="s">
        <v>223</v>
      </c>
    </row>
    <row r="12" spans="1:1">
      <c r="A12" s="10" t="s">
        <v>347</v>
      </c>
    </row>
    <row r="13" spans="1:1">
      <c r="A13" s="10" t="s">
        <v>348</v>
      </c>
    </row>
    <row r="14" spans="1:1">
      <c r="A14" s="10" t="s">
        <v>349</v>
      </c>
    </row>
    <row r="16" spans="1:1">
      <c r="A16" s="10" t="s">
        <v>350</v>
      </c>
    </row>
    <row r="17" spans="1:1">
      <c r="A17" s="10" t="s">
        <v>335</v>
      </c>
    </row>
    <row r="18" spans="1:1">
      <c r="A18" s="10" t="s">
        <v>336</v>
      </c>
    </row>
    <row r="20" spans="1:1">
      <c r="A20" s="10" t="s">
        <v>339</v>
      </c>
    </row>
    <row r="21" spans="1:1">
      <c r="A21" s="10" t="s">
        <v>340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zoomScale="40" zoomScaleNormal="40" workbookViewId="0">
      <selection activeCell="E5" sqref="E5"/>
    </sheetView>
  </sheetViews>
  <sheetFormatPr defaultColWidth="11.42578125" defaultRowHeight="14.1"/>
  <cols>
    <col min="1" max="1" width="4" style="2" bestFit="1" customWidth="1"/>
    <col min="2" max="2" width="14.140625" style="2" customWidth="1"/>
    <col min="3" max="3" width="25.7109375" style="2" customWidth="1"/>
    <col min="4" max="4" width="27.140625" style="2" customWidth="1"/>
    <col min="5" max="5" width="40.140625" style="1" customWidth="1"/>
    <col min="6" max="6" width="40.140625"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7"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3.5703125" style="1" customWidth="1"/>
    <col min="32" max="32" width="18.85546875" style="1" customWidth="1"/>
    <col min="33" max="34" width="14.5703125" style="1" customWidth="1"/>
    <col min="35" max="35" width="14.85546875" style="1" customWidth="1"/>
    <col min="36" max="36" width="18.5703125" style="1" customWidth="1"/>
    <col min="37" max="37" width="31.5703125" style="1" customWidth="1"/>
    <col min="38" max="16384" width="11.42578125" style="1"/>
  </cols>
  <sheetData>
    <row r="1" spans="1:69">
      <c r="A1" s="266"/>
      <c r="B1" s="267"/>
      <c r="C1" s="267"/>
      <c r="D1" s="268"/>
      <c r="E1" s="288" t="s">
        <v>0</v>
      </c>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90"/>
      <c r="AJ1" s="284" t="s">
        <v>67</v>
      </c>
      <c r="AK1" s="285"/>
    </row>
    <row r="2" spans="1:69" ht="15.6">
      <c r="A2" s="269"/>
      <c r="B2" s="270"/>
      <c r="C2" s="270"/>
      <c r="D2" s="271"/>
      <c r="E2" s="291"/>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3"/>
      <c r="AJ2" s="286" t="s">
        <v>68</v>
      </c>
      <c r="AK2" s="287"/>
    </row>
    <row r="3" spans="1:69" ht="15.6">
      <c r="A3" s="269"/>
      <c r="B3" s="270"/>
      <c r="C3" s="270"/>
      <c r="D3" s="271"/>
      <c r="E3" s="291"/>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3"/>
      <c r="AJ3" s="286" t="s">
        <v>69</v>
      </c>
      <c r="AK3" s="287"/>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6">
      <c r="A4" s="272"/>
      <c r="B4" s="273"/>
      <c r="C4" s="273"/>
      <c r="D4" s="274"/>
      <c r="E4" s="294"/>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6"/>
      <c r="AJ4" s="286" t="s">
        <v>70</v>
      </c>
      <c r="AK4" s="287"/>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c r="A5" s="15"/>
      <c r="B5" s="16"/>
      <c r="C5" s="15"/>
      <c r="D5" s="15"/>
      <c r="E5" s="8"/>
      <c r="F5" s="14"/>
      <c r="G5" s="8"/>
      <c r="H5" s="8"/>
      <c r="I5" s="8"/>
      <c r="J5" s="8"/>
      <c r="K5" s="8"/>
      <c r="L5" s="8"/>
      <c r="M5" s="8"/>
      <c r="N5" s="8"/>
      <c r="O5" s="8"/>
      <c r="P5" s="106"/>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18">
      <c r="A6" s="211" t="s">
        <v>71</v>
      </c>
      <c r="B6" s="212"/>
      <c r="C6" s="218" t="s">
        <v>72</v>
      </c>
      <c r="D6" s="219"/>
      <c r="E6" s="219"/>
      <c r="F6" s="219"/>
      <c r="G6" s="219"/>
      <c r="H6" s="219"/>
      <c r="I6" s="219"/>
      <c r="J6" s="219"/>
      <c r="K6" s="219"/>
      <c r="L6" s="219"/>
      <c r="M6" s="219"/>
      <c r="N6" s="220"/>
      <c r="O6" s="300"/>
      <c r="P6" s="300"/>
      <c r="Q6" s="30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35.25" customHeight="1">
      <c r="A7" s="211" t="s">
        <v>73</v>
      </c>
      <c r="B7" s="212"/>
      <c r="C7" s="221" t="s">
        <v>74</v>
      </c>
      <c r="D7" s="222"/>
      <c r="E7" s="222"/>
      <c r="F7" s="222"/>
      <c r="G7" s="222"/>
      <c r="H7" s="222"/>
      <c r="I7" s="222"/>
      <c r="J7" s="222"/>
      <c r="K7" s="222"/>
      <c r="L7" s="222"/>
      <c r="M7" s="222"/>
      <c r="N7" s="223"/>
      <c r="O7" s="8"/>
      <c r="P7" s="106"/>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32.25" customHeight="1">
      <c r="A8" s="211" t="s">
        <v>75</v>
      </c>
      <c r="B8" s="212"/>
      <c r="C8" s="221" t="s">
        <v>76</v>
      </c>
      <c r="D8" s="222"/>
      <c r="E8" s="222"/>
      <c r="F8" s="222"/>
      <c r="G8" s="222"/>
      <c r="H8" s="222"/>
      <c r="I8" s="222"/>
      <c r="J8" s="222"/>
      <c r="K8" s="222"/>
      <c r="L8" s="222"/>
      <c r="M8" s="222"/>
      <c r="N8" s="223"/>
      <c r="O8" s="8"/>
      <c r="P8" s="106"/>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c r="A9" s="278" t="s">
        <v>77</v>
      </c>
      <c r="B9" s="279"/>
      <c r="C9" s="279"/>
      <c r="D9" s="279"/>
      <c r="E9" s="279"/>
      <c r="F9" s="279"/>
      <c r="G9" s="280"/>
      <c r="H9" s="278" t="s">
        <v>78</v>
      </c>
      <c r="I9" s="279"/>
      <c r="J9" s="279"/>
      <c r="K9" s="279"/>
      <c r="L9" s="279"/>
      <c r="M9" s="279"/>
      <c r="N9" s="280"/>
      <c r="O9" s="278" t="s">
        <v>79</v>
      </c>
      <c r="P9" s="279"/>
      <c r="Q9" s="279"/>
      <c r="R9" s="279"/>
      <c r="S9" s="279"/>
      <c r="T9" s="279"/>
      <c r="U9" s="279"/>
      <c r="V9" s="279"/>
      <c r="W9" s="280"/>
      <c r="X9" s="278" t="s">
        <v>80</v>
      </c>
      <c r="Y9" s="279"/>
      <c r="Z9" s="279"/>
      <c r="AA9" s="279"/>
      <c r="AB9" s="279"/>
      <c r="AC9" s="279"/>
      <c r="AD9" s="280"/>
      <c r="AE9" s="278" t="s">
        <v>81</v>
      </c>
      <c r="AF9" s="279"/>
      <c r="AG9" s="279"/>
      <c r="AH9" s="279"/>
      <c r="AI9" s="279"/>
      <c r="AJ9" s="279"/>
      <c r="AK9" s="280"/>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c r="A10" s="213" t="s">
        <v>82</v>
      </c>
      <c r="B10" s="206" t="s">
        <v>21</v>
      </c>
      <c r="C10" s="200" t="s">
        <v>23</v>
      </c>
      <c r="D10" s="200" t="s">
        <v>25</v>
      </c>
      <c r="E10" s="215" t="s">
        <v>27</v>
      </c>
      <c r="F10" s="207" t="s">
        <v>29</v>
      </c>
      <c r="G10" s="200" t="s">
        <v>83</v>
      </c>
      <c r="H10" s="202" t="s">
        <v>84</v>
      </c>
      <c r="I10" s="203" t="s">
        <v>85</v>
      </c>
      <c r="J10" s="207" t="s">
        <v>86</v>
      </c>
      <c r="K10" s="207" t="s">
        <v>87</v>
      </c>
      <c r="L10" s="205" t="s">
        <v>88</v>
      </c>
      <c r="M10" s="203" t="s">
        <v>85</v>
      </c>
      <c r="N10" s="200" t="s">
        <v>35</v>
      </c>
      <c r="O10" s="216" t="s">
        <v>89</v>
      </c>
      <c r="P10" s="201" t="s">
        <v>37</v>
      </c>
      <c r="Q10" s="207" t="s">
        <v>39</v>
      </c>
      <c r="R10" s="201" t="s">
        <v>90</v>
      </c>
      <c r="S10" s="201"/>
      <c r="T10" s="201"/>
      <c r="U10" s="201"/>
      <c r="V10" s="201"/>
      <c r="W10" s="201"/>
      <c r="X10" s="199" t="s">
        <v>91</v>
      </c>
      <c r="Y10" s="199" t="s">
        <v>92</v>
      </c>
      <c r="Z10" s="199" t="s">
        <v>85</v>
      </c>
      <c r="AA10" s="199" t="s">
        <v>93</v>
      </c>
      <c r="AB10" s="199" t="s">
        <v>85</v>
      </c>
      <c r="AC10" s="199" t="s">
        <v>94</v>
      </c>
      <c r="AD10" s="216" t="s">
        <v>55</v>
      </c>
      <c r="AE10" s="201" t="s">
        <v>81</v>
      </c>
      <c r="AF10" s="201" t="s">
        <v>95</v>
      </c>
      <c r="AG10" s="201" t="s">
        <v>96</v>
      </c>
      <c r="AH10" s="207" t="s">
        <v>97</v>
      </c>
      <c r="AI10" s="201" t="s">
        <v>98</v>
      </c>
      <c r="AJ10" s="201" t="s">
        <v>99</v>
      </c>
      <c r="AK10" s="201" t="s">
        <v>59</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58.5" customHeight="1">
      <c r="A11" s="214"/>
      <c r="B11" s="206"/>
      <c r="C11" s="201"/>
      <c r="D11" s="201"/>
      <c r="E11" s="206"/>
      <c r="F11" s="200"/>
      <c r="G11" s="201"/>
      <c r="H11" s="200"/>
      <c r="I11" s="204"/>
      <c r="J11" s="200"/>
      <c r="K11" s="200"/>
      <c r="L11" s="204"/>
      <c r="M11" s="204"/>
      <c r="N11" s="201"/>
      <c r="O11" s="217"/>
      <c r="P11" s="201"/>
      <c r="Q11" s="200"/>
      <c r="R11" s="7" t="s">
        <v>100</v>
      </c>
      <c r="S11" s="7" t="s">
        <v>101</v>
      </c>
      <c r="T11" s="7" t="s">
        <v>102</v>
      </c>
      <c r="U11" s="7" t="s">
        <v>103</v>
      </c>
      <c r="V11" s="7" t="s">
        <v>104</v>
      </c>
      <c r="W11" s="7" t="s">
        <v>105</v>
      </c>
      <c r="X11" s="199"/>
      <c r="Y11" s="199"/>
      <c r="Z11" s="199"/>
      <c r="AA11" s="199"/>
      <c r="AB11" s="199"/>
      <c r="AC11" s="199"/>
      <c r="AD11" s="217"/>
      <c r="AE11" s="201"/>
      <c r="AF11" s="201"/>
      <c r="AG11" s="201"/>
      <c r="AH11" s="200"/>
      <c r="AI11" s="201"/>
      <c r="AJ11" s="201"/>
      <c r="AK11" s="201"/>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row>
    <row r="12" spans="1:69" s="3" customFormat="1" ht="109.5" customHeight="1">
      <c r="A12" s="175">
        <v>1</v>
      </c>
      <c r="B12" s="178" t="s">
        <v>106</v>
      </c>
      <c r="C12" s="178" t="s">
        <v>107</v>
      </c>
      <c r="D12" s="178" t="s">
        <v>108</v>
      </c>
      <c r="E12" s="181" t="s">
        <v>109</v>
      </c>
      <c r="F12" s="178" t="s">
        <v>110</v>
      </c>
      <c r="G12" s="208">
        <v>365</v>
      </c>
      <c r="H12" s="193" t="str">
        <f>IF(G12&lt;=0,"",IF(G12&lt;=2,"Muy Baja",IF(G12&lt;=24,"Baja",IF(G12&lt;=500,"Media",IF(G12&lt;=5000,"Alta","Muy Alta")))))</f>
        <v>Media</v>
      </c>
      <c r="I12" s="187">
        <f>IF(H12="","",IF(H12="Muy Baja",0.2,IF(H12="Baja",0.4,IF(H12="Media",0.6,IF(H12="Alta",0.8,IF(H12="Muy Alta",1,))))))</f>
        <v>0.6</v>
      </c>
      <c r="J12" s="190" t="s">
        <v>111</v>
      </c>
      <c r="K12" s="187" t="str">
        <f>IF(NOT(ISERROR(MATCH(J12,'Tabla Impacto'!$B$225:$B$227,0))),'Tabla Impacto'!$G$227&amp;"Por favor no seleccionar los criterios de impacto(Afectación Económica o presupuestal y Pérdida Reputacional)",J12)</f>
        <v xml:space="preserve">     Entre 100 y 500 SMLMV </v>
      </c>
      <c r="L12" s="193" t="str">
        <f>IF(OR(K12='Tabla Impacto'!$C$15,K12='Tabla Impacto'!$E$15),"Leve",IF(OR(K12='Tabla Impacto'!$C$16,K12='Tabla Impacto'!$E$16),"Menor",IF(OR(K12='Tabla Impacto'!$C$17,K12='Tabla Impacto'!$E$17),"Moderado",IF(OR(K12='Tabla Impacto'!$C$18,K12='Tabla Impacto'!$E$18),"Mayor",IF(OR(K12='Tabla Impacto'!$C$19,K12='Tabla Impacto'!$E$19),"Catastrófico","")))))</f>
        <v>Mayor</v>
      </c>
      <c r="M12" s="187">
        <f>IF(L12="","",IF(L12="Leve",0.2,IF(L12="Menor",0.4,IF(L12="Moderado",0.6,IF(L12="Mayor",0.8,IF(L12="Catastrófico",1,))))))</f>
        <v>0.8</v>
      </c>
      <c r="N12" s="18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309" t="s">
        <v>112</v>
      </c>
      <c r="Q12" s="311" t="str">
        <f>IF(OR(R12="Preventivo",R12="Detectivo"),"Probabilidad",IF(R12="Correctivo","Impacto",""))</f>
        <v>Probabilidad</v>
      </c>
      <c r="R12" s="307" t="s">
        <v>113</v>
      </c>
      <c r="S12" s="307" t="s">
        <v>114</v>
      </c>
      <c r="T12" s="301" t="str">
        <f>IF(AND(R12="Preventivo",S12="Automático"),"50%",IF(AND(R12="Preventivo",S12="Manual"),"40%",IF(AND(R12="Detectivo",S12="Automático"),"40%",IF(AND(R12="Detectivo",S12="Manual"),"30%",IF(AND(R12="Correctivo",S12="Automático"),"35%",IF(AND(R12="Correctivo",S12="Manual"),"25%",""))))))</f>
        <v>40%</v>
      </c>
      <c r="U12" s="307" t="s">
        <v>115</v>
      </c>
      <c r="V12" s="307" t="s">
        <v>116</v>
      </c>
      <c r="W12" s="307" t="s">
        <v>117</v>
      </c>
      <c r="X12" s="86">
        <f>IFERROR(IF(Q12="Probabilidad",(I12-(+I12*T12)),IF(Q12="Impacto",I12,"")),"")</f>
        <v>0.36</v>
      </c>
      <c r="Y12" s="303" t="str">
        <f>IFERROR(IF(X12="","",IF(X12&lt;=0.2,"Muy Baja",IF(X12&lt;=0.4,"Baja",IF(X12&lt;=0.6,"Media",IF(X12&lt;=0.8,"Alta","Muy Alta"))))),"")</f>
        <v>Baja</v>
      </c>
      <c r="Z12" s="301">
        <f>+X12</f>
        <v>0.36</v>
      </c>
      <c r="AA12" s="303" t="str">
        <f>IFERROR(IF(AB12="","",IF(AB12&lt;=0.2,"Leve",IF(AB12&lt;=0.4,"Menor",IF(AB12&lt;=0.6,"Moderado",IF(AB12&lt;=0.8,"Mayor","Catastrófico"))))),"")</f>
        <v>Mayor</v>
      </c>
      <c r="AB12" s="301">
        <f>IFERROR(IF(Q12="Impacto",(M12-(+M12*T12)),IF(Q12="Probabilidad",M12,"")),"")</f>
        <v>0.8</v>
      </c>
      <c r="AC12" s="30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307" t="s">
        <v>118</v>
      </c>
      <c r="AE12" s="100" t="s">
        <v>119</v>
      </c>
      <c r="AF12" s="100" t="s">
        <v>120</v>
      </c>
      <c r="AG12" s="101">
        <v>45201</v>
      </c>
      <c r="AH12" s="101">
        <v>45260</v>
      </c>
      <c r="AI12" s="89"/>
      <c r="AJ12" s="85"/>
      <c r="AK12" s="88"/>
      <c r="AL12" s="13" t="s">
        <v>121</v>
      </c>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row>
    <row r="13" spans="1:69" ht="93" customHeight="1">
      <c r="A13" s="176"/>
      <c r="B13" s="179"/>
      <c r="C13" s="179"/>
      <c r="D13" s="179"/>
      <c r="E13" s="182"/>
      <c r="F13" s="179"/>
      <c r="G13" s="209"/>
      <c r="H13" s="194"/>
      <c r="I13" s="188"/>
      <c r="J13" s="191"/>
      <c r="K13" s="188">
        <f>IF(NOT(ISERROR(MATCH(J13,_xlfn.ANCHORARRAY(E24),0))),I26&amp;"Por favor no seleccionar los criterios de impacto",J13)</f>
        <v>0</v>
      </c>
      <c r="L13" s="194"/>
      <c r="M13" s="188"/>
      <c r="N13" s="185"/>
      <c r="O13" s="6">
        <v>2</v>
      </c>
      <c r="P13" s="310"/>
      <c r="Q13" s="312"/>
      <c r="R13" s="308"/>
      <c r="S13" s="308"/>
      <c r="T13" s="302"/>
      <c r="U13" s="308"/>
      <c r="V13" s="308"/>
      <c r="W13" s="308"/>
      <c r="X13" s="86" t="str">
        <f>IFERROR(IF(AND(Q12="Probabilidad",Q13="Probabilidad"),(Z12-(+Z12*T13)),IF(Q13="Probabilidad",(I12-(+I12*T13)),IF(Q13="Impacto",Z12,""))),"")</f>
        <v/>
      </c>
      <c r="Y13" s="304"/>
      <c r="Z13" s="302"/>
      <c r="AA13" s="304"/>
      <c r="AB13" s="302"/>
      <c r="AC13" s="306"/>
      <c r="AD13" s="308"/>
      <c r="AE13" s="100" t="s">
        <v>122</v>
      </c>
      <c r="AF13" s="100" t="s">
        <v>123</v>
      </c>
      <c r="AG13" s="101">
        <v>45201</v>
      </c>
      <c r="AH13" s="101">
        <v>45260</v>
      </c>
      <c r="AI13" s="92"/>
      <c r="AJ13" s="81"/>
      <c r="AK13" s="91"/>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c r="A14" s="176"/>
      <c r="B14" s="179"/>
      <c r="C14" s="179"/>
      <c r="D14" s="179"/>
      <c r="E14" s="182"/>
      <c r="F14" s="179"/>
      <c r="G14" s="209"/>
      <c r="H14" s="194"/>
      <c r="I14" s="188"/>
      <c r="J14" s="191"/>
      <c r="K14" s="188">
        <f>IF(NOT(ISERROR(MATCH(J14,_xlfn.ANCHORARRAY(E25),0))),I27&amp;"Por favor no seleccionar los criterios de impacto",J14)</f>
        <v>0</v>
      </c>
      <c r="L14" s="194"/>
      <c r="M14" s="188"/>
      <c r="N14" s="185"/>
      <c r="O14" s="72">
        <v>3</v>
      </c>
      <c r="P14" s="104"/>
      <c r="Q14" s="73"/>
      <c r="R14" s="74"/>
      <c r="S14" s="74"/>
      <c r="T14" s="75"/>
      <c r="U14" s="84"/>
      <c r="V14" s="84"/>
      <c r="W14" s="84"/>
      <c r="X14" s="76"/>
      <c r="Y14" s="77"/>
      <c r="Z14" s="78"/>
      <c r="AA14" s="77"/>
      <c r="AB14" s="78"/>
      <c r="AC14" s="79"/>
      <c r="AD14" s="80"/>
      <c r="AE14" s="81"/>
      <c r="AF14" s="82"/>
      <c r="AG14" s="83"/>
      <c r="AH14" s="83"/>
      <c r="AI14" s="83"/>
      <c r="AJ14" s="81"/>
      <c r="AK14" s="82"/>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c r="A15" s="176"/>
      <c r="B15" s="179"/>
      <c r="C15" s="179"/>
      <c r="D15" s="179"/>
      <c r="E15" s="182"/>
      <c r="F15" s="179"/>
      <c r="G15" s="209"/>
      <c r="H15" s="194"/>
      <c r="I15" s="188"/>
      <c r="J15" s="191"/>
      <c r="K15" s="188">
        <f>IF(NOT(ISERROR(MATCH(J15,_xlfn.ANCHORARRAY(E26),0))),I28&amp;"Por favor no seleccionar los criterios de impacto",J15)</f>
        <v>0</v>
      </c>
      <c r="L15" s="194"/>
      <c r="M15" s="188"/>
      <c r="N15" s="185"/>
      <c r="O15" s="72">
        <v>4</v>
      </c>
      <c r="P15" s="103"/>
      <c r="Q15" s="73"/>
      <c r="R15" s="74"/>
      <c r="S15" s="74"/>
      <c r="T15" s="75"/>
      <c r="U15" s="74"/>
      <c r="V15" s="74"/>
      <c r="W15" s="74"/>
      <c r="X15" s="76"/>
      <c r="Y15" s="77"/>
      <c r="Z15" s="78"/>
      <c r="AA15" s="77"/>
      <c r="AB15" s="78"/>
      <c r="AC15" s="79"/>
      <c r="AD15" s="80"/>
      <c r="AE15" s="81"/>
      <c r="AF15" s="82"/>
      <c r="AG15" s="83"/>
      <c r="AH15" s="83"/>
      <c r="AI15" s="83"/>
      <c r="AJ15" s="81"/>
      <c r="AK15" s="82"/>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c r="A16" s="176"/>
      <c r="B16" s="179"/>
      <c r="C16" s="179"/>
      <c r="D16" s="179"/>
      <c r="E16" s="182"/>
      <c r="F16" s="179"/>
      <c r="G16" s="209"/>
      <c r="H16" s="194"/>
      <c r="I16" s="188"/>
      <c r="J16" s="191"/>
      <c r="K16" s="188">
        <f>IF(NOT(ISERROR(MATCH(J16,_xlfn.ANCHORARRAY(E27),0))),I29&amp;"Por favor no seleccionar los criterios de impacto",J16)</f>
        <v>0</v>
      </c>
      <c r="L16" s="194"/>
      <c r="M16" s="188"/>
      <c r="N16" s="185"/>
      <c r="O16" s="72">
        <v>5</v>
      </c>
      <c r="P16" s="103"/>
      <c r="Q16" s="73" t="str">
        <f t="shared" ref="Q16:Q17" si="0">IF(OR(R16="Preventivo",R16="Detectivo"),"Probabilidad",IF(R16="Correctivo","Impacto",""))</f>
        <v/>
      </c>
      <c r="R16" s="74"/>
      <c r="S16" s="74"/>
      <c r="T16" s="75" t="str">
        <f t="shared" ref="T16:T17" si="1">IF(AND(R16="Preventivo",S16="Automático"),"50%",IF(AND(R16="Preventivo",S16="Manual"),"40%",IF(AND(R16="Detectivo",S16="Automático"),"40%",IF(AND(R16="Detectivo",S16="Manual"),"30%",IF(AND(R16="Correctivo",S16="Automático"),"35%",IF(AND(R16="Correctivo",S16="Manual"),"25%",""))))))</f>
        <v/>
      </c>
      <c r="U16" s="74"/>
      <c r="V16" s="74"/>
      <c r="W16" s="74"/>
      <c r="X16" s="76" t="str">
        <f t="shared" ref="X16:X17" si="2">IFERROR(IF(AND(Q15="Probabilidad",Q16="Probabilidad"),(Z15-(+Z15*T16)),IF(AND(Q15="Impacto",Q16="Probabilidad"),(Z14-(+Z14*T16)),IF(Q16="Impacto",Z15,""))),"")</f>
        <v/>
      </c>
      <c r="Y16" s="77" t="str">
        <f t="shared" ref="Y16:Y71" si="3">IFERROR(IF(X16="","",IF(X16&lt;=0.2,"Muy Baja",IF(X16&lt;=0.4,"Baja",IF(X16&lt;=0.6,"Media",IF(X16&lt;=0.8,"Alta","Muy Alta"))))),"")</f>
        <v/>
      </c>
      <c r="Z16" s="78" t="str">
        <f t="shared" ref="Z16:Z17" si="4">+X16</f>
        <v/>
      </c>
      <c r="AA16" s="77" t="str">
        <f t="shared" ref="AA16:AA71" si="5">IFERROR(IF(AB16="","",IF(AB16&lt;=0.2,"Leve",IF(AB16&lt;=0.4,"Menor",IF(AB16&lt;=0.6,"Moderado",IF(AB16&lt;=0.8,"Mayor","Catastrófico"))))),"")</f>
        <v/>
      </c>
      <c r="AB16" s="78" t="str">
        <f t="shared" ref="AB16:AB17" si="6">IFERROR(IF(AND(Q15="Impacto",Q16="Impacto"),(AB15-(+AB15*T16)),IF(AND(Q15="Probabilidad",Q16="Impacto"),(AB14-(+AB14*T16)),IF(Q16="Probabilidad",AB15,""))),"")</f>
        <v/>
      </c>
      <c r="AC16" s="79" t="str">
        <f t="shared" ref="AC16:AC17" si="7">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80"/>
      <c r="AE16" s="81"/>
      <c r="AF16" s="82"/>
      <c r="AG16" s="83"/>
      <c r="AH16" s="83"/>
      <c r="AI16" s="83"/>
      <c r="AJ16" s="81"/>
      <c r="AK16" s="82"/>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c r="A17" s="177"/>
      <c r="B17" s="180"/>
      <c r="C17" s="180"/>
      <c r="D17" s="180"/>
      <c r="E17" s="183"/>
      <c r="F17" s="180"/>
      <c r="G17" s="210"/>
      <c r="H17" s="195"/>
      <c r="I17" s="189"/>
      <c r="J17" s="192"/>
      <c r="K17" s="189">
        <f>IF(NOT(ISERROR(MATCH(J17,_xlfn.ANCHORARRAY(E28),0))),I30&amp;"Por favor no seleccionar los criterios de impacto",J17)</f>
        <v>0</v>
      </c>
      <c r="L17" s="195"/>
      <c r="M17" s="189"/>
      <c r="N17" s="186"/>
      <c r="O17" s="72">
        <v>6</v>
      </c>
      <c r="P17" s="103"/>
      <c r="Q17" s="73" t="str">
        <f t="shared" si="0"/>
        <v/>
      </c>
      <c r="R17" s="74"/>
      <c r="S17" s="74"/>
      <c r="T17" s="75" t="str">
        <f t="shared" si="1"/>
        <v/>
      </c>
      <c r="U17" s="74"/>
      <c r="V17" s="74"/>
      <c r="W17" s="74"/>
      <c r="X17" s="76" t="str">
        <f t="shared" si="2"/>
        <v/>
      </c>
      <c r="Y17" s="77" t="str">
        <f t="shared" si="3"/>
        <v/>
      </c>
      <c r="Z17" s="78" t="str">
        <f t="shared" si="4"/>
        <v/>
      </c>
      <c r="AA17" s="77" t="str">
        <f t="shared" si="5"/>
        <v/>
      </c>
      <c r="AB17" s="78" t="str">
        <f t="shared" si="6"/>
        <v/>
      </c>
      <c r="AC17" s="79" t="str">
        <f t="shared" si="7"/>
        <v/>
      </c>
      <c r="AD17" s="80"/>
      <c r="AE17" s="81"/>
      <c r="AF17" s="82"/>
      <c r="AG17" s="83"/>
      <c r="AH17" s="83"/>
      <c r="AI17" s="83"/>
      <c r="AJ17" s="81"/>
      <c r="AK17" s="82"/>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08.75" hidden="1" customHeight="1">
      <c r="A18" s="175">
        <v>2</v>
      </c>
      <c r="B18" s="230"/>
      <c r="C18" s="230"/>
      <c r="D18" s="230"/>
      <c r="E18" s="236"/>
      <c r="F18" s="230"/>
      <c r="G18" s="499"/>
      <c r="H18" s="227" t="str">
        <f>IF(G18&lt;=0,"",IF(G18&lt;=2,"Muy Baja",IF(G18&lt;=24,"Baja",IF(G18&lt;=500,"Media",IF(G18&lt;=5000,"Alta","Muy Alta")))))</f>
        <v/>
      </c>
      <c r="I18" s="196" t="str">
        <f>IF(H18="","",IF(H18="Muy Baja",0.2,IF(H18="Baja",0.4,IF(H18="Media",0.6,IF(H18="Alta",0.8,IF(H18="Muy Alta",1,))))))</f>
        <v/>
      </c>
      <c r="J18" s="224"/>
      <c r="K18" s="196">
        <f>IF(NOT(ISERROR(MATCH(J18,'Tabla Impacto'!$B$225:$B$227,0))),'Tabla Impacto'!$G$227&amp;"Por favor no seleccionar los criterios de impacto(Afectación Económica o presupuestal y Pérdida Reputacional)",J18)</f>
        <v>0</v>
      </c>
      <c r="L18" s="227" t="str">
        <f>IF(OR(K18='Tabla Impacto'!$C$15,K18='Tabla Impacto'!$E$15),"Leve",IF(OR(K18='Tabla Impacto'!$C$16,K18='Tabla Impacto'!$E$16),"Menor",IF(OR(K18='Tabla Impacto'!$C$17,K18='Tabla Impacto'!$E$17),"Moderado",IF(OR(K18='Tabla Impacto'!$C$18,K18='Tabla Impacto'!$E$18),"Mayor",IF(OR(K18='Tabla Impacto'!$C$19,K18='Tabla Impacto'!$E$19),"Catastrófico","")))))</f>
        <v/>
      </c>
      <c r="M18" s="196" t="str">
        <f>IF(L18="","",IF(L18="Leve",0.2,IF(L18="Menor",0.4,IF(L18="Moderado",0.6,IF(L18="Mayor",0.8,IF(L18="Catastrófico",1,))))))</f>
        <v/>
      </c>
      <c r="N18" s="24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72">
        <v>1</v>
      </c>
      <c r="P18" s="103"/>
      <c r="Q18" s="87"/>
      <c r="R18" s="93"/>
      <c r="S18" s="93"/>
      <c r="T18" s="94"/>
      <c r="U18" s="93"/>
      <c r="V18" s="93"/>
      <c r="W18" s="93"/>
      <c r="X18" s="86"/>
      <c r="Y18" s="95"/>
      <c r="Z18" s="96"/>
      <c r="AA18" s="95"/>
      <c r="AB18" s="96"/>
      <c r="AC18" s="97"/>
      <c r="AD18" s="98"/>
      <c r="AE18" s="100"/>
      <c r="AF18" s="100"/>
      <c r="AG18" s="101"/>
      <c r="AH18" s="101"/>
      <c r="AI18" s="83"/>
      <c r="AJ18" s="81"/>
      <c r="AK18" s="82"/>
      <c r="AL18" s="8" t="s">
        <v>124</v>
      </c>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hidden="1" customHeight="1">
      <c r="A19" s="176"/>
      <c r="B19" s="231"/>
      <c r="C19" s="231"/>
      <c r="D19" s="231"/>
      <c r="E19" s="237"/>
      <c r="F19" s="231"/>
      <c r="G19" s="500"/>
      <c r="H19" s="228"/>
      <c r="I19" s="197"/>
      <c r="J19" s="225"/>
      <c r="K19" s="197">
        <f>IF(NOT(ISERROR(MATCH(J19,_xlfn.ANCHORARRAY(E30),0))),I32&amp;"Por favor no seleccionar los criterios de impacto",J19)</f>
        <v>0</v>
      </c>
      <c r="L19" s="228"/>
      <c r="M19" s="197"/>
      <c r="N19" s="246"/>
      <c r="O19" s="72">
        <v>2</v>
      </c>
      <c r="P19" s="103"/>
      <c r="Q19" s="87"/>
      <c r="R19" s="93"/>
      <c r="S19" s="93"/>
      <c r="T19" s="94"/>
      <c r="U19" s="93"/>
      <c r="V19" s="93"/>
      <c r="W19" s="93"/>
      <c r="X19" s="86"/>
      <c r="Y19" s="95"/>
      <c r="Z19" s="96"/>
      <c r="AA19" s="95"/>
      <c r="AB19" s="96"/>
      <c r="AC19" s="97"/>
      <c r="AD19" s="98"/>
      <c r="AE19" s="100"/>
      <c r="AF19" s="100"/>
      <c r="AG19" s="101"/>
      <c r="AH19" s="101"/>
      <c r="AI19" s="83"/>
      <c r="AJ19" s="81"/>
      <c r="AK19" s="82"/>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hidden="1" customHeight="1">
      <c r="A20" s="176"/>
      <c r="B20" s="231"/>
      <c r="C20" s="231"/>
      <c r="D20" s="231"/>
      <c r="E20" s="237"/>
      <c r="F20" s="231"/>
      <c r="G20" s="500"/>
      <c r="H20" s="228"/>
      <c r="I20" s="197"/>
      <c r="J20" s="225"/>
      <c r="K20" s="197">
        <f>IF(NOT(ISERROR(MATCH(J20,_xlfn.ANCHORARRAY(E31),0))),I33&amp;"Por favor no seleccionar los criterios de impacto",J20)</f>
        <v>0</v>
      </c>
      <c r="L20" s="228"/>
      <c r="M20" s="197"/>
      <c r="N20" s="246"/>
      <c r="O20" s="72">
        <v>3</v>
      </c>
      <c r="P20" s="105"/>
      <c r="Q20" s="87"/>
      <c r="R20" s="93"/>
      <c r="S20" s="93"/>
      <c r="T20" s="94"/>
      <c r="U20" s="93"/>
      <c r="V20" s="93"/>
      <c r="W20" s="93"/>
      <c r="X20" s="86"/>
      <c r="Y20" s="95"/>
      <c r="Z20" s="96"/>
      <c r="AA20" s="95"/>
      <c r="AB20" s="96"/>
      <c r="AC20" s="97"/>
      <c r="AD20" s="98"/>
      <c r="AE20" s="100"/>
      <c r="AF20" s="102"/>
      <c r="AG20" s="101"/>
      <c r="AH20" s="101"/>
      <c r="AI20" s="83"/>
      <c r="AJ20" s="81"/>
      <c r="AK20" s="82"/>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hidden="1" customHeight="1">
      <c r="A21" s="176"/>
      <c r="B21" s="231"/>
      <c r="C21" s="231"/>
      <c r="D21" s="231"/>
      <c r="E21" s="237"/>
      <c r="F21" s="231"/>
      <c r="G21" s="500"/>
      <c r="H21" s="228"/>
      <c r="I21" s="197"/>
      <c r="J21" s="225"/>
      <c r="K21" s="197">
        <f>IF(NOT(ISERROR(MATCH(J21,_xlfn.ANCHORARRAY(E32),0))),I34&amp;"Por favor no seleccionar los criterios de impacto",J21)</f>
        <v>0</v>
      </c>
      <c r="L21" s="228"/>
      <c r="M21" s="197"/>
      <c r="N21" s="246"/>
      <c r="O21" s="72">
        <v>4</v>
      </c>
      <c r="P21" s="103"/>
      <c r="Q21" s="73"/>
      <c r="R21" s="74"/>
      <c r="S21" s="74"/>
      <c r="T21" s="75"/>
      <c r="U21" s="74"/>
      <c r="V21" s="74"/>
      <c r="W21" s="74"/>
      <c r="X21" s="76"/>
      <c r="Y21" s="77"/>
      <c r="Z21" s="78"/>
      <c r="AA21" s="77"/>
      <c r="AB21" s="78"/>
      <c r="AC21" s="79"/>
      <c r="AD21" s="80"/>
      <c r="AE21" s="81"/>
      <c r="AF21" s="82"/>
      <c r="AG21" s="83"/>
      <c r="AH21" s="83"/>
      <c r="AI21" s="83"/>
      <c r="AJ21" s="81"/>
      <c r="AK21" s="82"/>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hidden="1" customHeight="1">
      <c r="A22" s="176"/>
      <c r="B22" s="231"/>
      <c r="C22" s="231"/>
      <c r="D22" s="231"/>
      <c r="E22" s="237"/>
      <c r="F22" s="231"/>
      <c r="G22" s="500"/>
      <c r="H22" s="228"/>
      <c r="I22" s="197"/>
      <c r="J22" s="225"/>
      <c r="K22" s="197">
        <f>IF(NOT(ISERROR(MATCH(J22,_xlfn.ANCHORARRAY(E33),0))),I35&amp;"Por favor no seleccionar los criterios de impacto",J22)</f>
        <v>0</v>
      </c>
      <c r="L22" s="228"/>
      <c r="M22" s="197"/>
      <c r="N22" s="246"/>
      <c r="O22" s="72">
        <v>5</v>
      </c>
      <c r="P22" s="103"/>
      <c r="Q22" s="73"/>
      <c r="R22" s="74"/>
      <c r="S22" s="74"/>
      <c r="T22" s="75"/>
      <c r="U22" s="74"/>
      <c r="V22" s="74"/>
      <c r="W22" s="74"/>
      <c r="X22" s="76"/>
      <c r="Y22" s="77"/>
      <c r="Z22" s="78"/>
      <c r="AA22" s="77"/>
      <c r="AB22" s="78"/>
      <c r="AC22" s="79"/>
      <c r="AD22" s="80"/>
      <c r="AE22" s="81"/>
      <c r="AF22" s="82"/>
      <c r="AG22" s="83"/>
      <c r="AH22" s="83"/>
      <c r="AI22" s="83"/>
      <c r="AJ22" s="81"/>
      <c r="AK22" s="82"/>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hidden="1" customHeight="1">
      <c r="A23" s="177"/>
      <c r="B23" s="232"/>
      <c r="C23" s="232"/>
      <c r="D23" s="232"/>
      <c r="E23" s="238"/>
      <c r="F23" s="232"/>
      <c r="G23" s="501"/>
      <c r="H23" s="229"/>
      <c r="I23" s="198"/>
      <c r="J23" s="226"/>
      <c r="K23" s="198">
        <f>IF(NOT(ISERROR(MATCH(J23,_xlfn.ANCHORARRAY(E34),0))),I36&amp;"Por favor no seleccionar los criterios de impacto",J23)</f>
        <v>0</v>
      </c>
      <c r="L23" s="229"/>
      <c r="M23" s="198"/>
      <c r="N23" s="247"/>
      <c r="O23" s="72">
        <v>6</v>
      </c>
      <c r="P23" s="103"/>
      <c r="Q23" s="73"/>
      <c r="R23" s="74"/>
      <c r="S23" s="74"/>
      <c r="T23" s="75"/>
      <c r="U23" s="74"/>
      <c r="V23" s="74"/>
      <c r="W23" s="74"/>
      <c r="X23" s="76"/>
      <c r="Y23" s="77"/>
      <c r="Z23" s="78"/>
      <c r="AA23" s="77"/>
      <c r="AB23" s="78"/>
      <c r="AC23" s="79"/>
      <c r="AD23" s="80"/>
      <c r="AE23" s="81"/>
      <c r="AF23" s="82"/>
      <c r="AG23" s="83"/>
      <c r="AH23" s="83"/>
      <c r="AI23" s="83"/>
      <c r="AJ23" s="81"/>
      <c r="AK23" s="82"/>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91.5" hidden="1" customHeight="1">
      <c r="A24" s="175">
        <v>3</v>
      </c>
      <c r="B24" s="230"/>
      <c r="C24" s="230"/>
      <c r="D24" s="230"/>
      <c r="E24" s="236"/>
      <c r="F24" s="230"/>
      <c r="G24" s="233"/>
      <c r="H24" s="227" t="str">
        <f>IF(G24&lt;=0,"",IF(G24&lt;=2,"Muy Baja",IF(G24&lt;=24,"Baja",IF(G24&lt;=500,"Media",IF(G24&lt;=5000,"Alta","Muy Alta")))))</f>
        <v/>
      </c>
      <c r="I24" s="196" t="str">
        <f>IF(H24="","",IF(H24="Muy Baja",0.2,IF(H24="Baja",0.4,IF(H24="Media",0.6,IF(H24="Alta",0.8,IF(H24="Muy Alta",1,))))))</f>
        <v/>
      </c>
      <c r="J24" s="224"/>
      <c r="K24" s="196">
        <f>IF(NOT(ISERROR(MATCH(J24,'Tabla Impacto'!$B$225:$B$227,0))),'Tabla Impacto'!$G$227&amp;"Por favor no seleccionar los criterios de impacto(Afectación Económica o presupuestal y Pérdida Reputacional)",J24)</f>
        <v>0</v>
      </c>
      <c r="L24" s="227" t="str">
        <f>IF(OR(K24='Tabla Impacto'!$C$15,K24='Tabla Impacto'!$E$15),"Leve",IF(OR(K24='Tabla Impacto'!$C$16,K24='Tabla Impacto'!$E$16),"Menor",IF(OR(K24='Tabla Impacto'!$C$17,K24='Tabla Impacto'!$E$17),"Moderado",IF(OR(K24='Tabla Impacto'!$C$18,K24='Tabla Impacto'!$E$18),"Mayor",IF(OR(K24='Tabla Impacto'!$C$19,K24='Tabla Impacto'!$E$19),"Catastrófico","")))))</f>
        <v/>
      </c>
      <c r="M24" s="196" t="str">
        <f>IF(L24="","",IF(L24="Leve",0.2,IF(L24="Menor",0.4,IF(L24="Moderado",0.6,IF(L24="Mayor",0.8,IF(L24="Catastrófico",1,))))))</f>
        <v/>
      </c>
      <c r="N24" s="245"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72">
        <v>1</v>
      </c>
      <c r="P24" s="103"/>
      <c r="Q24" s="87"/>
      <c r="R24" s="93"/>
      <c r="S24" s="93"/>
      <c r="T24" s="94"/>
      <c r="U24" s="93"/>
      <c r="V24" s="93"/>
      <c r="W24" s="93"/>
      <c r="X24" s="86"/>
      <c r="Y24" s="95"/>
      <c r="Z24" s="96"/>
      <c r="AA24" s="95"/>
      <c r="AB24" s="96"/>
      <c r="AC24" s="97"/>
      <c r="AD24" s="98"/>
      <c r="AE24" s="100"/>
      <c r="AF24" s="100"/>
      <c r="AG24" s="101"/>
      <c r="AH24" s="101"/>
      <c r="AI24" s="83"/>
      <c r="AJ24" s="81"/>
      <c r="AK24" s="82"/>
      <c r="AL24" s="8" t="s">
        <v>125</v>
      </c>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8" hidden="1" customHeight="1">
      <c r="A25" s="176"/>
      <c r="B25" s="231"/>
      <c r="C25" s="231"/>
      <c r="D25" s="231"/>
      <c r="E25" s="237"/>
      <c r="F25" s="231"/>
      <c r="G25" s="234"/>
      <c r="H25" s="228"/>
      <c r="I25" s="197"/>
      <c r="J25" s="225"/>
      <c r="K25" s="197">
        <f>IF(NOT(ISERROR(MATCH(J25,_xlfn.ANCHORARRAY(E36),0))),I38&amp;"Por favor no seleccionar los criterios de impacto",J25)</f>
        <v>0</v>
      </c>
      <c r="L25" s="228"/>
      <c r="M25" s="197"/>
      <c r="N25" s="246"/>
      <c r="O25" s="72">
        <v>2</v>
      </c>
      <c r="P25" s="103"/>
      <c r="Q25" s="73"/>
      <c r="R25" s="93"/>
      <c r="S25" s="93"/>
      <c r="T25" s="94"/>
      <c r="U25" s="93"/>
      <c r="V25" s="93"/>
      <c r="W25" s="93"/>
      <c r="X25" s="86"/>
      <c r="Y25" s="95"/>
      <c r="Z25" s="96"/>
      <c r="AA25" s="95"/>
      <c r="AB25" s="96"/>
      <c r="AC25" s="97"/>
      <c r="AD25" s="98"/>
      <c r="AE25" s="100"/>
      <c r="AF25" s="99"/>
      <c r="AG25" s="83"/>
      <c r="AH25" s="83"/>
      <c r="AI25" s="83"/>
      <c r="AJ25" s="81"/>
      <c r="AK25" s="82"/>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hidden="1" customHeight="1">
      <c r="A26" s="176"/>
      <c r="B26" s="231"/>
      <c r="C26" s="231"/>
      <c r="D26" s="231"/>
      <c r="E26" s="237"/>
      <c r="F26" s="231"/>
      <c r="G26" s="234"/>
      <c r="H26" s="228"/>
      <c r="I26" s="197"/>
      <c r="J26" s="225"/>
      <c r="K26" s="197">
        <f>IF(NOT(ISERROR(MATCH(J26,_xlfn.ANCHORARRAY(E37),0))),I39&amp;"Por favor no seleccionar los criterios de impacto",J26)</f>
        <v>0</v>
      </c>
      <c r="L26" s="228"/>
      <c r="M26" s="197"/>
      <c r="N26" s="246"/>
      <c r="O26" s="72">
        <v>3</v>
      </c>
      <c r="P26" s="104"/>
      <c r="Q26" s="73"/>
      <c r="R26" s="74"/>
      <c r="S26" s="74"/>
      <c r="T26" s="75"/>
      <c r="U26" s="74"/>
      <c r="V26" s="74"/>
      <c r="W26" s="74"/>
      <c r="X26" s="76"/>
      <c r="Y26" s="77"/>
      <c r="Z26" s="78"/>
      <c r="AA26" s="77"/>
      <c r="AB26" s="78"/>
      <c r="AC26" s="79"/>
      <c r="AD26" s="80"/>
      <c r="AE26" s="81"/>
      <c r="AF26" s="82"/>
      <c r="AG26" s="83"/>
      <c r="AH26" s="83"/>
      <c r="AI26" s="83"/>
      <c r="AJ26" s="81"/>
      <c r="AK26" s="82"/>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hidden="1" customHeight="1">
      <c r="A27" s="176"/>
      <c r="B27" s="231"/>
      <c r="C27" s="231"/>
      <c r="D27" s="231"/>
      <c r="E27" s="237"/>
      <c r="F27" s="231"/>
      <c r="G27" s="234"/>
      <c r="H27" s="228"/>
      <c r="I27" s="197"/>
      <c r="J27" s="225"/>
      <c r="K27" s="197">
        <f>IF(NOT(ISERROR(MATCH(J27,_xlfn.ANCHORARRAY(E38),0))),I40&amp;"Por favor no seleccionar los criterios de impacto",J27)</f>
        <v>0</v>
      </c>
      <c r="L27" s="228"/>
      <c r="M27" s="197"/>
      <c r="N27" s="246"/>
      <c r="O27" s="72">
        <v>4</v>
      </c>
      <c r="P27" s="103"/>
      <c r="Q27" s="73"/>
      <c r="R27" s="74"/>
      <c r="S27" s="74"/>
      <c r="T27" s="75"/>
      <c r="U27" s="74"/>
      <c r="V27" s="74"/>
      <c r="W27" s="74"/>
      <c r="X27" s="76"/>
      <c r="Y27" s="77"/>
      <c r="Z27" s="78"/>
      <c r="AA27" s="77"/>
      <c r="AB27" s="78"/>
      <c r="AC27" s="79"/>
      <c r="AD27" s="80"/>
      <c r="AE27" s="81"/>
      <c r="AF27" s="82"/>
      <c r="AG27" s="83"/>
      <c r="AH27" s="83"/>
      <c r="AI27" s="83"/>
      <c r="AJ27" s="81"/>
      <c r="AK27" s="82"/>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hidden="1" customHeight="1">
      <c r="A28" s="176"/>
      <c r="B28" s="231"/>
      <c r="C28" s="231"/>
      <c r="D28" s="231"/>
      <c r="E28" s="237"/>
      <c r="F28" s="231"/>
      <c r="G28" s="234"/>
      <c r="H28" s="228"/>
      <c r="I28" s="197"/>
      <c r="J28" s="225"/>
      <c r="K28" s="197">
        <f>IF(NOT(ISERROR(MATCH(J28,_xlfn.ANCHORARRAY(E39),0))),I41&amp;"Por favor no seleccionar los criterios de impacto",J28)</f>
        <v>0</v>
      </c>
      <c r="L28" s="228"/>
      <c r="M28" s="197"/>
      <c r="N28" s="246"/>
      <c r="O28" s="72">
        <v>5</v>
      </c>
      <c r="P28" s="103"/>
      <c r="Q28" s="73"/>
      <c r="R28" s="74"/>
      <c r="S28" s="74"/>
      <c r="T28" s="75"/>
      <c r="U28" s="74"/>
      <c r="V28" s="74"/>
      <c r="W28" s="74"/>
      <c r="X28" s="76"/>
      <c r="Y28" s="77"/>
      <c r="Z28" s="78"/>
      <c r="AA28" s="77"/>
      <c r="AB28" s="78"/>
      <c r="AC28" s="79"/>
      <c r="AD28" s="80"/>
      <c r="AE28" s="81"/>
      <c r="AF28" s="82"/>
      <c r="AG28" s="83"/>
      <c r="AH28" s="83"/>
      <c r="AI28" s="83"/>
      <c r="AJ28" s="81"/>
      <c r="AK28" s="82"/>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hidden="1" customHeight="1">
      <c r="A29" s="177"/>
      <c r="B29" s="232"/>
      <c r="C29" s="232"/>
      <c r="D29" s="232"/>
      <c r="E29" s="238"/>
      <c r="F29" s="232"/>
      <c r="G29" s="235"/>
      <c r="H29" s="229"/>
      <c r="I29" s="198"/>
      <c r="J29" s="226"/>
      <c r="K29" s="198">
        <f>IF(NOT(ISERROR(MATCH(J29,_xlfn.ANCHORARRAY(E40),0))),I42&amp;"Por favor no seleccionar los criterios de impacto",J29)</f>
        <v>0</v>
      </c>
      <c r="L29" s="229"/>
      <c r="M29" s="198"/>
      <c r="N29" s="247"/>
      <c r="O29" s="72">
        <v>6</v>
      </c>
      <c r="P29" s="103"/>
      <c r="Q29" s="73"/>
      <c r="R29" s="74"/>
      <c r="S29" s="74"/>
      <c r="T29" s="75"/>
      <c r="U29" s="74"/>
      <c r="V29" s="74"/>
      <c r="W29" s="74"/>
      <c r="X29" s="76"/>
      <c r="Y29" s="77"/>
      <c r="Z29" s="78"/>
      <c r="AA29" s="77"/>
      <c r="AB29" s="78"/>
      <c r="AC29" s="79"/>
      <c r="AD29" s="80"/>
      <c r="AE29" s="81"/>
      <c r="AF29" s="82"/>
      <c r="AG29" s="83"/>
      <c r="AH29" s="83"/>
      <c r="AI29" s="83"/>
      <c r="AJ29" s="81"/>
      <c r="AK29" s="82"/>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63" hidden="1" customHeight="1">
      <c r="A30" s="175">
        <v>4</v>
      </c>
      <c r="B30" s="230"/>
      <c r="C30" s="230"/>
      <c r="D30" s="230"/>
      <c r="E30" s="236"/>
      <c r="F30" s="230"/>
      <c r="G30" s="239"/>
      <c r="H30" s="227" t="str">
        <f>IF(G30&lt;=0,"",IF(G30&lt;=2,"Muy Baja",IF(G30&lt;=24,"Baja",IF(G30&lt;=500,"Media",IF(G30&lt;=5000,"Alta","Muy Alta")))))</f>
        <v/>
      </c>
      <c r="I30" s="196" t="str">
        <f>IF(H30="","",IF(H30="Muy Baja",0.2,IF(H30="Baja",0.4,IF(H30="Media",0.6,IF(H30="Alta",0.8,IF(H30="Muy Alta",1,))))))</f>
        <v/>
      </c>
      <c r="J30" s="224"/>
      <c r="K30" s="196">
        <f>IF(NOT(ISERROR(MATCH(J30,'Tabla Impacto'!$B$225:$B$227,0))),'Tabla Impacto'!$G$227&amp;"Por favor no seleccionar los criterios de impacto(Afectación Económica o presupuestal y Pérdida Reputacional)",J30)</f>
        <v>0</v>
      </c>
      <c r="L30" s="227" t="str">
        <f>IF(OR(K30='Tabla Impacto'!$C$15,K30='Tabla Impacto'!$E$15),"Leve",IF(OR(K30='Tabla Impacto'!$C$16,K30='Tabla Impacto'!$E$16),"Menor",IF(OR(K30='Tabla Impacto'!$C$17,K30='Tabla Impacto'!$E$17),"Moderado",IF(OR(K30='Tabla Impacto'!$C$18,K30='Tabla Impacto'!$E$18),"Mayor",IF(OR(K30='Tabla Impacto'!$C$19,K30='Tabla Impacto'!$E$19),"Catastrófico","")))))</f>
        <v/>
      </c>
      <c r="M30" s="196" t="str">
        <f>IF(L30="","",IF(L30="Leve",0.2,IF(L30="Menor",0.4,IF(L30="Moderado",0.6,IF(L30="Mayor",0.8,IF(L30="Catastrófico",1,))))))</f>
        <v/>
      </c>
      <c r="N30" s="245"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6">
        <v>1</v>
      </c>
      <c r="P30" s="103"/>
      <c r="Q30" s="87"/>
      <c r="R30" s="93"/>
      <c r="S30" s="93"/>
      <c r="T30" s="94"/>
      <c r="U30" s="93"/>
      <c r="V30" s="93"/>
      <c r="W30" s="93"/>
      <c r="X30" s="86"/>
      <c r="Y30" s="95"/>
      <c r="Z30" s="96"/>
      <c r="AA30" s="95"/>
      <c r="AB30" s="96"/>
      <c r="AC30" s="97"/>
      <c r="AD30" s="98"/>
      <c r="AE30" s="90"/>
      <c r="AF30" s="90"/>
      <c r="AG30" s="101"/>
      <c r="AH30" s="101"/>
      <c r="AI30" s="83"/>
      <c r="AJ30" s="81"/>
      <c r="AK30" s="82"/>
      <c r="AL30" s="8" t="s">
        <v>126</v>
      </c>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c r="A31" s="176"/>
      <c r="B31" s="231"/>
      <c r="C31" s="231"/>
      <c r="D31" s="231"/>
      <c r="E31" s="237"/>
      <c r="F31" s="231"/>
      <c r="G31" s="240"/>
      <c r="H31" s="228"/>
      <c r="I31" s="197"/>
      <c r="J31" s="225"/>
      <c r="K31" s="197">
        <f>IF(NOT(ISERROR(MATCH(J31,_xlfn.ANCHORARRAY(E42),0))),I44&amp;"Por favor no seleccionar los criterios de impacto",J31)</f>
        <v>0</v>
      </c>
      <c r="L31" s="228"/>
      <c r="M31" s="197"/>
      <c r="N31" s="246"/>
      <c r="O31" s="72">
        <v>2</v>
      </c>
      <c r="P31" s="103"/>
      <c r="Q31" s="73"/>
      <c r="R31" s="74"/>
      <c r="S31" s="74"/>
      <c r="T31" s="75"/>
      <c r="U31" s="74"/>
      <c r="V31" s="74"/>
      <c r="W31" s="74"/>
      <c r="X31" s="76"/>
      <c r="Y31" s="77"/>
      <c r="Z31" s="78"/>
      <c r="AA31" s="77"/>
      <c r="AB31" s="78"/>
      <c r="AC31" s="79"/>
      <c r="AD31" s="80"/>
      <c r="AE31" s="81"/>
      <c r="AF31" s="82"/>
      <c r="AG31" s="83"/>
      <c r="AH31" s="83"/>
      <c r="AI31" s="83"/>
      <c r="AJ31" s="81"/>
      <c r="AK31" s="82"/>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c r="A32" s="176"/>
      <c r="B32" s="231"/>
      <c r="C32" s="231"/>
      <c r="D32" s="231"/>
      <c r="E32" s="237"/>
      <c r="F32" s="231"/>
      <c r="G32" s="240"/>
      <c r="H32" s="228"/>
      <c r="I32" s="197"/>
      <c r="J32" s="225"/>
      <c r="K32" s="197">
        <f>IF(NOT(ISERROR(MATCH(J32,_xlfn.ANCHORARRAY(E43),0))),I45&amp;"Por favor no seleccionar los criterios de impacto",J32)</f>
        <v>0</v>
      </c>
      <c r="L32" s="228"/>
      <c r="M32" s="197"/>
      <c r="N32" s="246"/>
      <c r="O32" s="72">
        <v>3</v>
      </c>
      <c r="P32" s="104"/>
      <c r="Q32" s="73"/>
      <c r="R32" s="74"/>
      <c r="S32" s="74"/>
      <c r="T32" s="75"/>
      <c r="U32" s="74"/>
      <c r="V32" s="74"/>
      <c r="W32" s="74"/>
      <c r="X32" s="76"/>
      <c r="Y32" s="77"/>
      <c r="Z32" s="78"/>
      <c r="AA32" s="77"/>
      <c r="AB32" s="78"/>
      <c r="AC32" s="79"/>
      <c r="AD32" s="80"/>
      <c r="AE32" s="81"/>
      <c r="AF32" s="82"/>
      <c r="AG32" s="83"/>
      <c r="AH32" s="83"/>
      <c r="AI32" s="83"/>
      <c r="AJ32" s="81"/>
      <c r="AK32" s="82"/>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c r="A33" s="176"/>
      <c r="B33" s="231"/>
      <c r="C33" s="231"/>
      <c r="D33" s="231"/>
      <c r="E33" s="237"/>
      <c r="F33" s="231"/>
      <c r="G33" s="240"/>
      <c r="H33" s="228"/>
      <c r="I33" s="197"/>
      <c r="J33" s="225"/>
      <c r="K33" s="197">
        <f>IF(NOT(ISERROR(MATCH(J33,_xlfn.ANCHORARRAY(E44),0))),I46&amp;"Por favor no seleccionar los criterios de impacto",J33)</f>
        <v>0</v>
      </c>
      <c r="L33" s="228"/>
      <c r="M33" s="197"/>
      <c r="N33" s="246"/>
      <c r="O33" s="72">
        <v>4</v>
      </c>
      <c r="P33" s="103"/>
      <c r="Q33" s="73"/>
      <c r="R33" s="74"/>
      <c r="S33" s="74"/>
      <c r="T33" s="75"/>
      <c r="U33" s="74"/>
      <c r="V33" s="74"/>
      <c r="W33" s="74"/>
      <c r="X33" s="76"/>
      <c r="Y33" s="77"/>
      <c r="Z33" s="78"/>
      <c r="AA33" s="77"/>
      <c r="AB33" s="78"/>
      <c r="AC33" s="79"/>
      <c r="AD33" s="80"/>
      <c r="AE33" s="81"/>
      <c r="AF33" s="82"/>
      <c r="AG33" s="83"/>
      <c r="AH33" s="83"/>
      <c r="AI33" s="83"/>
      <c r="AJ33" s="81"/>
      <c r="AK33" s="82"/>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c r="A34" s="176"/>
      <c r="B34" s="231"/>
      <c r="C34" s="231"/>
      <c r="D34" s="231"/>
      <c r="E34" s="237"/>
      <c r="F34" s="231"/>
      <c r="G34" s="240"/>
      <c r="H34" s="228"/>
      <c r="I34" s="197"/>
      <c r="J34" s="225"/>
      <c r="K34" s="197">
        <f>IF(NOT(ISERROR(MATCH(J34,_xlfn.ANCHORARRAY(E45),0))),I47&amp;"Por favor no seleccionar los criterios de impacto",J34)</f>
        <v>0</v>
      </c>
      <c r="L34" s="228"/>
      <c r="M34" s="197"/>
      <c r="N34" s="246"/>
      <c r="O34" s="72">
        <v>5</v>
      </c>
      <c r="P34" s="103"/>
      <c r="Q34" s="73"/>
      <c r="R34" s="74"/>
      <c r="S34" s="74"/>
      <c r="T34" s="75"/>
      <c r="U34" s="74"/>
      <c r="V34" s="74"/>
      <c r="W34" s="74"/>
      <c r="X34" s="76"/>
      <c r="Y34" s="77"/>
      <c r="Z34" s="78"/>
      <c r="AA34" s="77"/>
      <c r="AB34" s="78"/>
      <c r="AC34" s="79"/>
      <c r="AD34" s="80"/>
      <c r="AE34" s="81"/>
      <c r="AF34" s="82"/>
      <c r="AG34" s="83"/>
      <c r="AH34" s="83"/>
      <c r="AI34" s="83"/>
      <c r="AJ34" s="81"/>
      <c r="AK34" s="82"/>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c r="A35" s="177"/>
      <c r="B35" s="232"/>
      <c r="C35" s="232"/>
      <c r="D35" s="232"/>
      <c r="E35" s="238"/>
      <c r="F35" s="232"/>
      <c r="G35" s="241"/>
      <c r="H35" s="229"/>
      <c r="I35" s="198"/>
      <c r="J35" s="226"/>
      <c r="K35" s="198">
        <f>IF(NOT(ISERROR(MATCH(J35,_xlfn.ANCHORARRAY(E46),0))),I48&amp;"Por favor no seleccionar los criterios de impacto",J35)</f>
        <v>0</v>
      </c>
      <c r="L35" s="229"/>
      <c r="M35" s="198"/>
      <c r="N35" s="247"/>
      <c r="O35" s="72">
        <v>6</v>
      </c>
      <c r="P35" s="103"/>
      <c r="Q35" s="73"/>
      <c r="R35" s="74"/>
      <c r="S35" s="74"/>
      <c r="T35" s="75"/>
      <c r="U35" s="74"/>
      <c r="V35" s="74"/>
      <c r="W35" s="74"/>
      <c r="X35" s="76"/>
      <c r="Y35" s="77"/>
      <c r="Z35" s="78"/>
      <c r="AA35" s="77"/>
      <c r="AB35" s="78"/>
      <c r="AC35" s="79"/>
      <c r="AD35" s="80"/>
      <c r="AE35" s="81"/>
      <c r="AF35" s="82"/>
      <c r="AG35" s="83"/>
      <c r="AH35" s="83"/>
      <c r="AI35" s="83"/>
      <c r="AJ35" s="81"/>
      <c r="AK35" s="82"/>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49.5" hidden="1" customHeight="1">
      <c r="A36" s="175">
        <v>5</v>
      </c>
      <c r="B36" s="230"/>
      <c r="C36" s="230"/>
      <c r="D36" s="230"/>
      <c r="E36" s="236"/>
      <c r="F36" s="230"/>
      <c r="G36" s="239"/>
      <c r="H36" s="227" t="str">
        <f>IF(G36&lt;=0,"",IF(G36&lt;=2,"Muy Baja",IF(G36&lt;=24,"Baja",IF(G36&lt;=500,"Media",IF(G36&lt;=5000,"Alta","Muy Alta")))))</f>
        <v/>
      </c>
      <c r="I36" s="196" t="str">
        <f>IF(H36="","",IF(H36="Muy Baja",0.2,IF(H36="Baja",0.4,IF(H36="Media",0.6,IF(H36="Alta",0.8,IF(H36="Muy Alta",1,))))))</f>
        <v/>
      </c>
      <c r="J36" s="224"/>
      <c r="K36" s="196">
        <f>IF(NOT(ISERROR(MATCH(J36,'Tabla Impacto'!$B$225:$B$227,0))),'Tabla Impacto'!$G$227&amp;"Por favor no seleccionar los criterios de impacto(Afectación Económica o presupuestal y Pérdida Reputacional)",J36)</f>
        <v>0</v>
      </c>
      <c r="L36" s="227" t="str">
        <f>IF(OR(K36='Tabla Impacto'!$C$15,K36='Tabla Impacto'!$E$15),"Leve",IF(OR(K36='Tabla Impacto'!$C$16,K36='Tabla Impacto'!$E$16),"Menor",IF(OR(K36='Tabla Impacto'!$C$17,K36='Tabla Impacto'!$E$17),"Moderado",IF(OR(K36='Tabla Impacto'!$C$18,K36='Tabla Impacto'!$E$18),"Mayor",IF(OR(K36='Tabla Impacto'!$C$19,K36='Tabla Impacto'!$E$19),"Catastrófico","")))))</f>
        <v/>
      </c>
      <c r="M36" s="196" t="str">
        <f>IF(L36="","",IF(L36="Leve",0.2,IF(L36="Menor",0.4,IF(L36="Moderado",0.6,IF(L36="Mayor",0.8,IF(L36="Catastrófico",1,))))))</f>
        <v/>
      </c>
      <c r="N36" s="245"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152"/>
      <c r="Q36" s="87"/>
      <c r="R36" s="93"/>
      <c r="S36" s="93"/>
      <c r="T36" s="94"/>
      <c r="U36" s="93"/>
      <c r="V36" s="93"/>
      <c r="W36" s="93"/>
      <c r="X36" s="86"/>
      <c r="Y36" s="95"/>
      <c r="Z36" s="96"/>
      <c r="AA36" s="95"/>
      <c r="AB36" s="96"/>
      <c r="AC36" s="97"/>
      <c r="AD36" s="98"/>
      <c r="AE36" s="90"/>
      <c r="AF36" s="90"/>
      <c r="AG36" s="101"/>
      <c r="AH36" s="101"/>
      <c r="AI36" s="83"/>
      <c r="AJ36" s="81"/>
      <c r="AK36" s="82"/>
      <c r="AL36" s="8" t="s">
        <v>126</v>
      </c>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c r="A37" s="176"/>
      <c r="B37" s="231"/>
      <c r="C37" s="231"/>
      <c r="D37" s="231"/>
      <c r="E37" s="237"/>
      <c r="F37" s="231"/>
      <c r="G37" s="240"/>
      <c r="H37" s="228"/>
      <c r="I37" s="197"/>
      <c r="J37" s="225"/>
      <c r="K37" s="197">
        <f>IF(NOT(ISERROR(MATCH(J37,_xlfn.ANCHORARRAY(E48),0))),I50&amp;"Por favor no seleccionar los criterios de impacto",J37)</f>
        <v>0</v>
      </c>
      <c r="L37" s="228"/>
      <c r="M37" s="197"/>
      <c r="N37" s="246"/>
      <c r="O37" s="72">
        <v>2</v>
      </c>
      <c r="P37" s="103"/>
      <c r="Q37" s="73"/>
      <c r="R37" s="74"/>
      <c r="S37" s="74"/>
      <c r="T37" s="75"/>
      <c r="U37" s="74"/>
      <c r="V37" s="74"/>
      <c r="W37" s="74"/>
      <c r="X37" s="76"/>
      <c r="Y37" s="77"/>
      <c r="Z37" s="78"/>
      <c r="AA37" s="77"/>
      <c r="AB37" s="78"/>
      <c r="AC37" s="79"/>
      <c r="AD37" s="80"/>
      <c r="AE37" s="81"/>
      <c r="AF37" s="82"/>
      <c r="AG37" s="83"/>
      <c r="AH37" s="83"/>
      <c r="AI37" s="83"/>
      <c r="AJ37" s="81"/>
      <c r="AK37" s="82"/>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c r="A38" s="176"/>
      <c r="B38" s="231"/>
      <c r="C38" s="231"/>
      <c r="D38" s="231"/>
      <c r="E38" s="237"/>
      <c r="F38" s="231"/>
      <c r="G38" s="240"/>
      <c r="H38" s="228"/>
      <c r="I38" s="197"/>
      <c r="J38" s="225"/>
      <c r="K38" s="197">
        <f>IF(NOT(ISERROR(MATCH(J38,_xlfn.ANCHORARRAY(E49),0))),I51&amp;"Por favor no seleccionar los criterios de impacto",J38)</f>
        <v>0</v>
      </c>
      <c r="L38" s="228"/>
      <c r="M38" s="197"/>
      <c r="N38" s="246"/>
      <c r="O38" s="72">
        <v>3</v>
      </c>
      <c r="P38" s="104"/>
      <c r="Q38" s="73"/>
      <c r="R38" s="74"/>
      <c r="S38" s="74"/>
      <c r="T38" s="75"/>
      <c r="U38" s="74"/>
      <c r="V38" s="74"/>
      <c r="W38" s="74"/>
      <c r="X38" s="76"/>
      <c r="Y38" s="77"/>
      <c r="Z38" s="78"/>
      <c r="AA38" s="77"/>
      <c r="AB38" s="78"/>
      <c r="AC38" s="79"/>
      <c r="AD38" s="80"/>
      <c r="AE38" s="81"/>
      <c r="AF38" s="82"/>
      <c r="AG38" s="83"/>
      <c r="AH38" s="83"/>
      <c r="AI38" s="83"/>
      <c r="AJ38" s="81"/>
      <c r="AK38" s="82"/>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c r="A39" s="176"/>
      <c r="B39" s="231"/>
      <c r="C39" s="231"/>
      <c r="D39" s="231"/>
      <c r="E39" s="237"/>
      <c r="F39" s="231"/>
      <c r="G39" s="240"/>
      <c r="H39" s="228"/>
      <c r="I39" s="197"/>
      <c r="J39" s="225"/>
      <c r="K39" s="197">
        <f>IF(NOT(ISERROR(MATCH(J39,_xlfn.ANCHORARRAY(E50),0))),I52&amp;"Por favor no seleccionar los criterios de impacto",J39)</f>
        <v>0</v>
      </c>
      <c r="L39" s="228"/>
      <c r="M39" s="197"/>
      <c r="N39" s="246"/>
      <c r="O39" s="72">
        <v>4</v>
      </c>
      <c r="P39" s="103"/>
      <c r="Q39" s="73"/>
      <c r="R39" s="74"/>
      <c r="S39" s="74"/>
      <c r="T39" s="75"/>
      <c r="U39" s="74"/>
      <c r="V39" s="74"/>
      <c r="W39" s="74"/>
      <c r="X39" s="76"/>
      <c r="Y39" s="77"/>
      <c r="Z39" s="78"/>
      <c r="AA39" s="77"/>
      <c r="AB39" s="78"/>
      <c r="AC39" s="79"/>
      <c r="AD39" s="80"/>
      <c r="AE39" s="81"/>
      <c r="AF39" s="82"/>
      <c r="AG39" s="83"/>
      <c r="AH39" s="83"/>
      <c r="AI39" s="83"/>
      <c r="AJ39" s="81"/>
      <c r="AK39" s="82"/>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c r="A40" s="176"/>
      <c r="B40" s="231"/>
      <c r="C40" s="231"/>
      <c r="D40" s="231"/>
      <c r="E40" s="237"/>
      <c r="F40" s="231"/>
      <c r="G40" s="240"/>
      <c r="H40" s="228"/>
      <c r="I40" s="197"/>
      <c r="J40" s="225"/>
      <c r="K40" s="197">
        <f>IF(NOT(ISERROR(MATCH(J40,_xlfn.ANCHORARRAY(E51),0))),I53&amp;"Por favor no seleccionar los criterios de impacto",J40)</f>
        <v>0</v>
      </c>
      <c r="L40" s="228"/>
      <c r="M40" s="197"/>
      <c r="N40" s="246"/>
      <c r="O40" s="72">
        <v>5</v>
      </c>
      <c r="P40" s="103"/>
      <c r="Q40" s="73"/>
      <c r="R40" s="74"/>
      <c r="S40" s="74"/>
      <c r="T40" s="75"/>
      <c r="U40" s="74"/>
      <c r="V40" s="74"/>
      <c r="W40" s="74"/>
      <c r="X40" s="76"/>
      <c r="Y40" s="77"/>
      <c r="Z40" s="78"/>
      <c r="AA40" s="77"/>
      <c r="AB40" s="78"/>
      <c r="AC40" s="79"/>
      <c r="AD40" s="80"/>
      <c r="AE40" s="81"/>
      <c r="AF40" s="82"/>
      <c r="AG40" s="83"/>
      <c r="AH40" s="83"/>
      <c r="AI40" s="83"/>
      <c r="AJ40" s="81"/>
      <c r="AK40" s="82"/>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c r="A41" s="177"/>
      <c r="B41" s="232"/>
      <c r="C41" s="232"/>
      <c r="D41" s="232"/>
      <c r="E41" s="238"/>
      <c r="F41" s="232"/>
      <c r="G41" s="241"/>
      <c r="H41" s="229"/>
      <c r="I41" s="198"/>
      <c r="J41" s="226"/>
      <c r="K41" s="198">
        <f>IF(NOT(ISERROR(MATCH(J41,_xlfn.ANCHORARRAY(E52),0))),I54&amp;"Por favor no seleccionar los criterios de impacto",J41)</f>
        <v>0</v>
      </c>
      <c r="L41" s="229"/>
      <c r="M41" s="198"/>
      <c r="N41" s="247"/>
      <c r="O41" s="72">
        <v>6</v>
      </c>
      <c r="P41" s="103"/>
      <c r="Q41" s="73"/>
      <c r="R41" s="74"/>
      <c r="S41" s="74"/>
      <c r="T41" s="75"/>
      <c r="U41" s="74"/>
      <c r="V41" s="74"/>
      <c r="W41" s="74"/>
      <c r="X41" s="76"/>
      <c r="Y41" s="77"/>
      <c r="Z41" s="78"/>
      <c r="AA41" s="77"/>
      <c r="AB41" s="78"/>
      <c r="AC41" s="79"/>
      <c r="AD41" s="80"/>
      <c r="AE41" s="81"/>
      <c r="AF41" s="82"/>
      <c r="AG41" s="83"/>
      <c r="AH41" s="83"/>
      <c r="AI41" s="83"/>
      <c r="AJ41" s="81"/>
      <c r="AK41" s="82"/>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86.25" hidden="1" customHeight="1">
      <c r="A42" s="175">
        <v>6</v>
      </c>
      <c r="B42" s="230"/>
      <c r="C42" s="230"/>
      <c r="D42" s="230"/>
      <c r="E42" s="236"/>
      <c r="F42" s="230"/>
      <c r="G42" s="254"/>
      <c r="H42" s="227" t="str">
        <f>IF(G42&lt;=0,"",IF(G42&lt;=2,"Muy Baja",IF(G42&lt;=24,"Baja",IF(G42&lt;=500,"Media",IF(G42&lt;=5000,"Alta","Muy Alta")))))</f>
        <v/>
      </c>
      <c r="I42" s="196" t="str">
        <f>IF(H42="","",IF(H42="Muy Baja",0.2,IF(H42="Baja",0.4,IF(H42="Media",0.6,IF(H42="Alta",0.8,IF(H42="Muy Alta",1,))))))</f>
        <v/>
      </c>
      <c r="J42" s="224"/>
      <c r="K42" s="196">
        <f>IF(NOT(ISERROR(MATCH(J42,'Tabla Impacto'!$B$225:$B$227,0))),'Tabla Impacto'!$G$227&amp;"Por favor no seleccionar los criterios de impacto(Afectación Económica o presupuestal y Pérdida Reputacional)",J42)</f>
        <v>0</v>
      </c>
      <c r="L42" s="227" t="str">
        <f>IF(OR(K42='Tabla Impacto'!$C$15,K42='Tabla Impacto'!$E$15),"Leve",IF(OR(K42='Tabla Impacto'!$C$16,K42='Tabla Impacto'!$E$16),"Menor",IF(OR(K42='Tabla Impacto'!$C$17,K42='Tabla Impacto'!$E$17),"Moderado",IF(OR(K42='Tabla Impacto'!$C$18,K42='Tabla Impacto'!$E$18),"Mayor",IF(OR(K42='Tabla Impacto'!$C$19,K42='Tabla Impacto'!$E$19),"Catastrófico","")))))</f>
        <v/>
      </c>
      <c r="M42" s="196" t="str">
        <f>IF(L42="","",IF(L42="Leve",0.2,IF(L42="Menor",0.4,IF(L42="Moderado",0.6,IF(L42="Mayor",0.8,IF(L42="Catastrófico",1,))))))</f>
        <v/>
      </c>
      <c r="N42" s="245"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6">
        <v>1</v>
      </c>
      <c r="P42" s="103"/>
      <c r="Q42" s="87"/>
      <c r="R42" s="93"/>
      <c r="S42" s="93"/>
      <c r="T42" s="94"/>
      <c r="U42" s="93"/>
      <c r="V42" s="93"/>
      <c r="W42" s="93"/>
      <c r="X42" s="86"/>
      <c r="Y42" s="95"/>
      <c r="Z42" s="96"/>
      <c r="AA42" s="95"/>
      <c r="AB42" s="96"/>
      <c r="AC42" s="97"/>
      <c r="AD42" s="80"/>
      <c r="AE42" s="99"/>
      <c r="AF42" s="90"/>
      <c r="AG42" s="101"/>
      <c r="AH42" s="101"/>
      <c r="AI42" s="83"/>
      <c r="AJ42" s="81"/>
      <c r="AK42" s="82"/>
      <c r="AL42" s="8" t="s">
        <v>126</v>
      </c>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c r="A43" s="176"/>
      <c r="B43" s="231"/>
      <c r="C43" s="231"/>
      <c r="D43" s="231"/>
      <c r="E43" s="237"/>
      <c r="F43" s="231"/>
      <c r="G43" s="255"/>
      <c r="H43" s="228"/>
      <c r="I43" s="197"/>
      <c r="J43" s="225"/>
      <c r="K43" s="197">
        <f>IF(NOT(ISERROR(MATCH(J43,_xlfn.ANCHORARRAY(E54),0))),I56&amp;"Por favor no seleccionar los criterios de impacto",J43)</f>
        <v>0</v>
      </c>
      <c r="L43" s="228"/>
      <c r="M43" s="197"/>
      <c r="N43" s="246"/>
      <c r="O43" s="72">
        <v>2</v>
      </c>
      <c r="P43" s="103"/>
      <c r="Q43" s="73"/>
      <c r="R43" s="74"/>
      <c r="S43" s="74"/>
      <c r="T43" s="75"/>
      <c r="U43" s="74"/>
      <c r="V43" s="74"/>
      <c r="W43" s="74"/>
      <c r="X43" s="76"/>
      <c r="Y43" s="77"/>
      <c r="Z43" s="78"/>
      <c r="AA43" s="77"/>
      <c r="AB43" s="78"/>
      <c r="AC43" s="79"/>
      <c r="AD43" s="80"/>
      <c r="AE43" s="81"/>
      <c r="AF43" s="82"/>
      <c r="AG43" s="83"/>
      <c r="AH43" s="83"/>
      <c r="AI43" s="83"/>
      <c r="AJ43" s="81"/>
      <c r="AK43" s="82"/>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c r="A44" s="176"/>
      <c r="B44" s="231"/>
      <c r="C44" s="231"/>
      <c r="D44" s="231"/>
      <c r="E44" s="237"/>
      <c r="F44" s="231"/>
      <c r="G44" s="255"/>
      <c r="H44" s="228"/>
      <c r="I44" s="197"/>
      <c r="J44" s="225"/>
      <c r="K44" s="197">
        <f>IF(NOT(ISERROR(MATCH(J44,_xlfn.ANCHORARRAY(E55),0))),I57&amp;"Por favor no seleccionar los criterios de impacto",J44)</f>
        <v>0</v>
      </c>
      <c r="L44" s="228"/>
      <c r="M44" s="197"/>
      <c r="N44" s="246"/>
      <c r="O44" s="72">
        <v>3</v>
      </c>
      <c r="P44" s="104"/>
      <c r="Q44" s="73"/>
      <c r="R44" s="74"/>
      <c r="S44" s="74"/>
      <c r="T44" s="75"/>
      <c r="U44" s="74"/>
      <c r="V44" s="74"/>
      <c r="W44" s="74"/>
      <c r="X44" s="76"/>
      <c r="Y44" s="77"/>
      <c r="Z44" s="78"/>
      <c r="AA44" s="77"/>
      <c r="AB44" s="78"/>
      <c r="AC44" s="79"/>
      <c r="AD44" s="80"/>
      <c r="AE44" s="81"/>
      <c r="AF44" s="82"/>
      <c r="AG44" s="83"/>
      <c r="AH44" s="83"/>
      <c r="AI44" s="83"/>
      <c r="AJ44" s="81"/>
      <c r="AK44" s="82"/>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c r="A45" s="176"/>
      <c r="B45" s="231"/>
      <c r="C45" s="231"/>
      <c r="D45" s="231"/>
      <c r="E45" s="237"/>
      <c r="F45" s="231"/>
      <c r="G45" s="255"/>
      <c r="H45" s="228"/>
      <c r="I45" s="197"/>
      <c r="J45" s="225"/>
      <c r="K45" s="197">
        <f>IF(NOT(ISERROR(MATCH(J45,_xlfn.ANCHORARRAY(E56),0))),I58&amp;"Por favor no seleccionar los criterios de impacto",J45)</f>
        <v>0</v>
      </c>
      <c r="L45" s="228"/>
      <c r="M45" s="197"/>
      <c r="N45" s="246"/>
      <c r="O45" s="72">
        <v>4</v>
      </c>
      <c r="P45" s="103"/>
      <c r="Q45" s="73"/>
      <c r="R45" s="74"/>
      <c r="S45" s="74"/>
      <c r="T45" s="75"/>
      <c r="U45" s="74"/>
      <c r="V45" s="74"/>
      <c r="W45" s="74"/>
      <c r="X45" s="76"/>
      <c r="Y45" s="77"/>
      <c r="Z45" s="78"/>
      <c r="AA45" s="77"/>
      <c r="AB45" s="78"/>
      <c r="AC45" s="79"/>
      <c r="AD45" s="80"/>
      <c r="AE45" s="81"/>
      <c r="AF45" s="82"/>
      <c r="AG45" s="83"/>
      <c r="AH45" s="83"/>
      <c r="AI45" s="83"/>
      <c r="AJ45" s="81"/>
      <c r="AK45" s="82"/>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c r="A46" s="176"/>
      <c r="B46" s="231"/>
      <c r="C46" s="231"/>
      <c r="D46" s="231"/>
      <c r="E46" s="237"/>
      <c r="F46" s="231"/>
      <c r="G46" s="255"/>
      <c r="H46" s="228"/>
      <c r="I46" s="197"/>
      <c r="J46" s="225"/>
      <c r="K46" s="197">
        <f>IF(NOT(ISERROR(MATCH(J46,_xlfn.ANCHORARRAY(E57),0))),I59&amp;"Por favor no seleccionar los criterios de impacto",J46)</f>
        <v>0</v>
      </c>
      <c r="L46" s="228"/>
      <c r="M46" s="197"/>
      <c r="N46" s="246"/>
      <c r="O46" s="72">
        <v>5</v>
      </c>
      <c r="P46" s="103"/>
      <c r="Q46" s="73"/>
      <c r="R46" s="74"/>
      <c r="S46" s="74"/>
      <c r="T46" s="75"/>
      <c r="U46" s="74"/>
      <c r="V46" s="74"/>
      <c r="W46" s="74"/>
      <c r="X46" s="76"/>
      <c r="Y46" s="77"/>
      <c r="Z46" s="78"/>
      <c r="AA46" s="77"/>
      <c r="AB46" s="78"/>
      <c r="AC46" s="79"/>
      <c r="AD46" s="80"/>
      <c r="AE46" s="81"/>
      <c r="AF46" s="82"/>
      <c r="AG46" s="83"/>
      <c r="AH46" s="83"/>
      <c r="AI46" s="83"/>
      <c r="AJ46" s="81"/>
      <c r="AK46" s="82"/>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c r="A47" s="177"/>
      <c r="B47" s="232"/>
      <c r="C47" s="232"/>
      <c r="D47" s="232"/>
      <c r="E47" s="238"/>
      <c r="F47" s="232"/>
      <c r="G47" s="256"/>
      <c r="H47" s="229"/>
      <c r="I47" s="198"/>
      <c r="J47" s="226"/>
      <c r="K47" s="198">
        <f>IF(NOT(ISERROR(MATCH(J47,_xlfn.ANCHORARRAY(E58),0))),I60&amp;"Por favor no seleccionar los criterios de impacto",J47)</f>
        <v>0</v>
      </c>
      <c r="L47" s="229"/>
      <c r="M47" s="198"/>
      <c r="N47" s="247"/>
      <c r="O47" s="72">
        <v>6</v>
      </c>
      <c r="P47" s="103"/>
      <c r="Q47" s="73"/>
      <c r="R47" s="74"/>
      <c r="S47" s="74"/>
      <c r="T47" s="75"/>
      <c r="U47" s="74"/>
      <c r="V47" s="74"/>
      <c r="W47" s="74"/>
      <c r="X47" s="76"/>
      <c r="Y47" s="77"/>
      <c r="Z47" s="78"/>
      <c r="AA47" s="77"/>
      <c r="AB47" s="78"/>
      <c r="AC47" s="79"/>
      <c r="AD47" s="80"/>
      <c r="AE47" s="81"/>
      <c r="AF47" s="82"/>
      <c r="AG47" s="83"/>
      <c r="AH47" s="83"/>
      <c r="AI47" s="83"/>
      <c r="AJ47" s="81"/>
      <c r="AK47" s="82"/>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52.5" hidden="1" customHeight="1">
      <c r="A48" s="175">
        <v>7</v>
      </c>
      <c r="B48" s="230"/>
      <c r="C48" s="281"/>
      <c r="D48" s="230"/>
      <c r="E48" s="275"/>
      <c r="F48" s="257"/>
      <c r="G48" s="260"/>
      <c r="H48" s="263" t="str">
        <f>IF(G48&lt;=0,"",IF(G48&lt;=2,"Muy Baja",IF(G48&lt;=24,"Baja",IF(G48&lt;=500,"Media",IF(G48&lt;=5000,"Alta","Muy Alta")))))</f>
        <v/>
      </c>
      <c r="I48" s="248" t="str">
        <f>IF(H48="","",IF(H48="Muy Baja",0.2,IF(H48="Baja",0.4,IF(H48="Media",0.6,IF(H48="Alta",0.8,IF(H48="Muy Alta",1,))))))</f>
        <v/>
      </c>
      <c r="J48" s="297"/>
      <c r="K48" s="248">
        <f>IF(NOT(ISERROR(MATCH(J48,'Tabla Impacto'!$B$225:$B$227,0))),'Tabla Impacto'!$G$227&amp;"Por favor no seleccionar los criterios de impacto(Afectación Económica o presupuestal y Pérdida Reputacional)",J48)</f>
        <v>0</v>
      </c>
      <c r="L48" s="263" t="str">
        <f>IF(OR(K48='Tabla Impacto'!$C$15,K48='Tabla Impacto'!$E$15),"Leve",IF(OR(K48='Tabla Impacto'!$C$16,K48='Tabla Impacto'!$E$16),"Menor",IF(OR(K48='Tabla Impacto'!$C$17,K48='Tabla Impacto'!$E$17),"Moderado",IF(OR(K48='Tabla Impacto'!$C$18,K48='Tabla Impacto'!$E$18),"Mayor",IF(OR(K48='Tabla Impacto'!$C$19,K48='Tabla Impacto'!$E$19),"Catastrófico","")))))</f>
        <v/>
      </c>
      <c r="M48" s="248" t="str">
        <f>IF(L48="","",IF(L48="Leve",0.2,IF(L48="Menor",0.4,IF(L48="Moderado",0.6,IF(L48="Mayor",0.8,IF(L48="Catastrófico",1,))))))</f>
        <v/>
      </c>
      <c r="N48" s="251"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103"/>
      <c r="Q48" s="87"/>
      <c r="R48" s="93"/>
      <c r="S48" s="93"/>
      <c r="T48" s="94"/>
      <c r="U48" s="93"/>
      <c r="V48" s="93"/>
      <c r="W48" s="93"/>
      <c r="X48" s="86"/>
      <c r="Y48" s="95"/>
      <c r="Z48" s="96"/>
      <c r="AA48" s="95"/>
      <c r="AB48" s="96"/>
      <c r="AC48" s="97"/>
      <c r="AD48" s="98"/>
      <c r="AE48" s="153"/>
      <c r="AF48" s="90"/>
      <c r="AG48" s="101"/>
      <c r="AH48" s="101"/>
      <c r="AI48" s="83"/>
      <c r="AJ48" s="81"/>
      <c r="AK48" s="82"/>
      <c r="AL48" s="8" t="s">
        <v>127</v>
      </c>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c r="A49" s="176"/>
      <c r="B49" s="231"/>
      <c r="C49" s="282"/>
      <c r="D49" s="231"/>
      <c r="E49" s="276"/>
      <c r="F49" s="258"/>
      <c r="G49" s="261"/>
      <c r="H49" s="264"/>
      <c r="I49" s="249"/>
      <c r="J49" s="298"/>
      <c r="K49" s="249">
        <f>IF(NOT(ISERROR(MATCH(J49,_xlfn.ANCHORARRAY(E60),0))),I62&amp;"Por favor no seleccionar los criterios de impacto",J49)</f>
        <v>0</v>
      </c>
      <c r="L49" s="264"/>
      <c r="M49" s="249"/>
      <c r="N49" s="252"/>
      <c r="O49" s="72">
        <v>2</v>
      </c>
      <c r="P49" s="103"/>
      <c r="Q49" s="87"/>
      <c r="R49" s="93"/>
      <c r="S49" s="93"/>
      <c r="T49" s="94"/>
      <c r="U49" s="93"/>
      <c r="V49" s="93"/>
      <c r="W49" s="93"/>
      <c r="X49" s="86"/>
      <c r="Y49" s="95"/>
      <c r="Z49" s="96"/>
      <c r="AA49" s="95"/>
      <c r="AB49" s="96"/>
      <c r="AC49" s="97"/>
      <c r="AD49" s="98"/>
      <c r="AE49" s="81"/>
      <c r="AF49" s="82"/>
      <c r="AG49" s="83"/>
      <c r="AH49" s="83"/>
      <c r="AI49" s="83"/>
      <c r="AJ49" s="81"/>
      <c r="AK49" s="82"/>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c r="A50" s="176"/>
      <c r="B50" s="231"/>
      <c r="C50" s="282"/>
      <c r="D50" s="231"/>
      <c r="E50" s="276"/>
      <c r="F50" s="258"/>
      <c r="G50" s="261"/>
      <c r="H50" s="264"/>
      <c r="I50" s="249"/>
      <c r="J50" s="298"/>
      <c r="K50" s="249">
        <f>IF(NOT(ISERROR(MATCH(J50,_xlfn.ANCHORARRAY(E61),0))),I63&amp;"Por favor no seleccionar los criterios de impacto",J50)</f>
        <v>0</v>
      </c>
      <c r="L50" s="264"/>
      <c r="M50" s="249"/>
      <c r="N50" s="252"/>
      <c r="O50" s="72">
        <v>3</v>
      </c>
      <c r="P50" s="104"/>
      <c r="Q50" s="73"/>
      <c r="R50" s="74"/>
      <c r="S50" s="74"/>
      <c r="T50" s="75"/>
      <c r="U50" s="74"/>
      <c r="V50" s="74"/>
      <c r="W50" s="74"/>
      <c r="X50" s="76"/>
      <c r="Y50" s="77"/>
      <c r="Z50" s="78"/>
      <c r="AA50" s="77"/>
      <c r="AB50" s="78"/>
      <c r="AC50" s="79"/>
      <c r="AD50" s="80"/>
      <c r="AE50" s="81"/>
      <c r="AF50" s="82"/>
      <c r="AG50" s="83"/>
      <c r="AH50" s="83"/>
      <c r="AI50" s="83"/>
      <c r="AJ50" s="81"/>
      <c r="AK50" s="82"/>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c r="A51" s="176"/>
      <c r="B51" s="231"/>
      <c r="C51" s="282"/>
      <c r="D51" s="231"/>
      <c r="E51" s="276"/>
      <c r="F51" s="258"/>
      <c r="G51" s="261"/>
      <c r="H51" s="264"/>
      <c r="I51" s="249"/>
      <c r="J51" s="298"/>
      <c r="K51" s="249">
        <f>IF(NOT(ISERROR(MATCH(J51,_xlfn.ANCHORARRAY(E62),0))),I64&amp;"Por favor no seleccionar los criterios de impacto",J51)</f>
        <v>0</v>
      </c>
      <c r="L51" s="264"/>
      <c r="M51" s="249"/>
      <c r="N51" s="252"/>
      <c r="O51" s="72">
        <v>4</v>
      </c>
      <c r="P51" s="103"/>
      <c r="Q51" s="73"/>
      <c r="R51" s="74"/>
      <c r="S51" s="74"/>
      <c r="T51" s="75"/>
      <c r="U51" s="74"/>
      <c r="V51" s="74"/>
      <c r="W51" s="74"/>
      <c r="X51" s="76"/>
      <c r="Y51" s="77"/>
      <c r="Z51" s="78"/>
      <c r="AA51" s="77"/>
      <c r="AB51" s="78"/>
      <c r="AC51" s="79"/>
      <c r="AD51" s="80"/>
      <c r="AE51" s="81"/>
      <c r="AF51" s="82"/>
      <c r="AG51" s="83"/>
      <c r="AH51" s="83"/>
      <c r="AI51" s="83"/>
      <c r="AJ51" s="81"/>
      <c r="AK51" s="82"/>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c r="A52" s="176"/>
      <c r="B52" s="231"/>
      <c r="C52" s="282"/>
      <c r="D52" s="231"/>
      <c r="E52" s="276"/>
      <c r="F52" s="258"/>
      <c r="G52" s="261"/>
      <c r="H52" s="264"/>
      <c r="I52" s="249"/>
      <c r="J52" s="298"/>
      <c r="K52" s="249">
        <f>IF(NOT(ISERROR(MATCH(J52,_xlfn.ANCHORARRAY(E63),0))),I65&amp;"Por favor no seleccionar los criterios de impacto",J52)</f>
        <v>0</v>
      </c>
      <c r="L52" s="264"/>
      <c r="M52" s="249"/>
      <c r="N52" s="252"/>
      <c r="O52" s="72">
        <v>5</v>
      </c>
      <c r="P52" s="103"/>
      <c r="Q52" s="73"/>
      <c r="R52" s="74"/>
      <c r="S52" s="74"/>
      <c r="T52" s="75"/>
      <c r="U52" s="74"/>
      <c r="V52" s="74"/>
      <c r="W52" s="74"/>
      <c r="X52" s="76"/>
      <c r="Y52" s="77"/>
      <c r="Z52" s="78"/>
      <c r="AA52" s="77"/>
      <c r="AB52" s="78"/>
      <c r="AC52" s="79"/>
      <c r="AD52" s="80"/>
      <c r="AE52" s="81"/>
      <c r="AF52" s="82"/>
      <c r="AG52" s="83"/>
      <c r="AH52" s="83"/>
      <c r="AI52" s="83"/>
      <c r="AJ52" s="81"/>
      <c r="AK52" s="82"/>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c r="A53" s="177"/>
      <c r="B53" s="232"/>
      <c r="C53" s="283"/>
      <c r="D53" s="232"/>
      <c r="E53" s="277"/>
      <c r="F53" s="259"/>
      <c r="G53" s="262"/>
      <c r="H53" s="265"/>
      <c r="I53" s="250"/>
      <c r="J53" s="299"/>
      <c r="K53" s="250">
        <f>IF(NOT(ISERROR(MATCH(J53,_xlfn.ANCHORARRAY(E64),0))),I66&amp;"Por favor no seleccionar los criterios de impacto",J53)</f>
        <v>0</v>
      </c>
      <c r="L53" s="265"/>
      <c r="M53" s="250"/>
      <c r="N53" s="253"/>
      <c r="O53" s="72">
        <v>6</v>
      </c>
      <c r="P53" s="103"/>
      <c r="Q53" s="73"/>
      <c r="R53" s="74"/>
      <c r="S53" s="74"/>
      <c r="T53" s="75"/>
      <c r="U53" s="74"/>
      <c r="V53" s="74"/>
      <c r="W53" s="74"/>
      <c r="X53" s="76"/>
      <c r="Y53" s="77"/>
      <c r="Z53" s="78"/>
      <c r="AA53" s="77"/>
      <c r="AB53" s="78"/>
      <c r="AC53" s="79"/>
      <c r="AD53" s="80"/>
      <c r="AE53" s="81"/>
      <c r="AF53" s="82"/>
      <c r="AG53" s="83"/>
      <c r="AH53" s="83"/>
      <c r="AI53" s="83"/>
      <c r="AJ53" s="81"/>
      <c r="AK53" s="82"/>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78" hidden="1" customHeight="1">
      <c r="A54" s="175">
        <v>8</v>
      </c>
      <c r="B54" s="230"/>
      <c r="C54" s="230"/>
      <c r="D54" s="230"/>
      <c r="E54" s="236"/>
      <c r="F54" s="230"/>
      <c r="G54" s="254"/>
      <c r="H54" s="227" t="str">
        <f>IF(G54&lt;=0,"",IF(G54&lt;=2,"Muy Baja",IF(G54&lt;=24,"Baja",IF(G54&lt;=500,"Media",IF(G54&lt;=5000,"Alta","Muy Alta")))))</f>
        <v/>
      </c>
      <c r="I54" s="196" t="str">
        <f>IF(H54="","",IF(H54="Muy Baja",0.2,IF(H54="Baja",0.4,IF(H54="Media",0.6,IF(H54="Alta",0.8,IF(H54="Muy Alta",1,))))))</f>
        <v/>
      </c>
      <c r="J54" s="224"/>
      <c r="K54" s="196">
        <f>IF(NOT(ISERROR(MATCH(J54,'Tabla Impacto'!$B$225:$B$227,0))),'Tabla Impacto'!$G$227&amp;"Por favor no seleccionar los criterios de impacto(Afectación Económica o presupuestal y Pérdida Reputacional)",J54)</f>
        <v>0</v>
      </c>
      <c r="L54" s="227" t="str">
        <f>IF(OR(K54='Tabla Impacto'!$C$15,K54='Tabla Impacto'!$E$15),"Leve",IF(OR(K54='Tabla Impacto'!$C$16,K54='Tabla Impacto'!$E$16),"Menor",IF(OR(K54='Tabla Impacto'!$C$17,K54='Tabla Impacto'!$E$17),"Moderado",IF(OR(K54='Tabla Impacto'!$C$18,K54='Tabla Impacto'!$E$18),"Mayor",IF(OR(K54='Tabla Impacto'!$C$19,K54='Tabla Impacto'!$E$19),"Catastrófico","")))))</f>
        <v/>
      </c>
      <c r="M54" s="196" t="str">
        <f>IF(L54="","",IF(L54="Leve",0.2,IF(L54="Menor",0.4,IF(L54="Moderado",0.6,IF(L54="Mayor",0.8,IF(L54="Catastrófico",1,))))))</f>
        <v/>
      </c>
      <c r="N54" s="245"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6">
        <v>1</v>
      </c>
      <c r="P54" s="103"/>
      <c r="Q54" s="87"/>
      <c r="R54" s="93"/>
      <c r="S54" s="93"/>
      <c r="T54" s="94"/>
      <c r="U54" s="93"/>
      <c r="V54" s="93"/>
      <c r="W54" s="93"/>
      <c r="X54" s="86"/>
      <c r="Y54" s="95"/>
      <c r="Z54" s="96"/>
      <c r="AA54" s="95"/>
      <c r="AB54" s="96"/>
      <c r="AC54" s="97"/>
      <c r="AD54" s="98"/>
      <c r="AE54" s="81"/>
      <c r="AF54" s="90"/>
      <c r="AG54" s="101"/>
      <c r="AH54" s="101"/>
      <c r="AI54" s="83"/>
      <c r="AJ54" s="81"/>
      <c r="AK54" s="82"/>
      <c r="AL54" s="8" t="s">
        <v>128</v>
      </c>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c r="A55" s="176"/>
      <c r="B55" s="231"/>
      <c r="C55" s="231"/>
      <c r="D55" s="231"/>
      <c r="E55" s="237"/>
      <c r="F55" s="231"/>
      <c r="G55" s="255"/>
      <c r="H55" s="228"/>
      <c r="I55" s="197"/>
      <c r="J55" s="225"/>
      <c r="K55" s="197">
        <f>IF(NOT(ISERROR(MATCH(J55,_xlfn.ANCHORARRAY(E66),0))),I68&amp;"Por favor no seleccionar los criterios de impacto",J55)</f>
        <v>0</v>
      </c>
      <c r="L55" s="228"/>
      <c r="M55" s="197"/>
      <c r="N55" s="246"/>
      <c r="O55" s="6">
        <v>2</v>
      </c>
      <c r="P55" s="103"/>
      <c r="Q55" s="73"/>
      <c r="R55" s="74"/>
      <c r="S55" s="74"/>
      <c r="T55" s="75"/>
      <c r="U55" s="74"/>
      <c r="V55" s="74"/>
      <c r="W55" s="74"/>
      <c r="X55" s="76"/>
      <c r="Y55" s="77"/>
      <c r="Z55" s="78"/>
      <c r="AA55" s="77"/>
      <c r="AB55" s="78"/>
      <c r="AC55" s="79"/>
      <c r="AD55" s="80"/>
      <c r="AE55" s="81"/>
      <c r="AF55" s="82"/>
      <c r="AG55" s="83"/>
      <c r="AH55" s="83"/>
      <c r="AI55" s="83"/>
      <c r="AJ55" s="81"/>
      <c r="AK55" s="82"/>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c r="A56" s="176"/>
      <c r="B56" s="231"/>
      <c r="C56" s="231"/>
      <c r="D56" s="231"/>
      <c r="E56" s="237"/>
      <c r="F56" s="231"/>
      <c r="G56" s="255"/>
      <c r="H56" s="228"/>
      <c r="I56" s="197"/>
      <c r="J56" s="225"/>
      <c r="K56" s="197">
        <f>IF(NOT(ISERROR(MATCH(J56,_xlfn.ANCHORARRAY(E67),0))),I69&amp;"Por favor no seleccionar los criterios de impacto",J56)</f>
        <v>0</v>
      </c>
      <c r="L56" s="228"/>
      <c r="M56" s="197"/>
      <c r="N56" s="246"/>
      <c r="O56" s="6">
        <v>3</v>
      </c>
      <c r="P56" s="104"/>
      <c r="Q56" s="73"/>
      <c r="R56" s="74"/>
      <c r="S56" s="74"/>
      <c r="T56" s="75"/>
      <c r="U56" s="74"/>
      <c r="V56" s="74"/>
      <c r="W56" s="74"/>
      <c r="X56" s="76"/>
      <c r="Y56" s="77"/>
      <c r="Z56" s="78"/>
      <c r="AA56" s="77"/>
      <c r="AB56" s="78"/>
      <c r="AC56" s="79"/>
      <c r="AD56" s="80"/>
      <c r="AE56" s="81"/>
      <c r="AF56" s="82"/>
      <c r="AG56" s="83"/>
      <c r="AH56" s="83"/>
      <c r="AI56" s="83"/>
      <c r="AJ56" s="81"/>
      <c r="AK56" s="82"/>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c r="A57" s="176"/>
      <c r="B57" s="231"/>
      <c r="C57" s="231"/>
      <c r="D57" s="231"/>
      <c r="E57" s="237"/>
      <c r="F57" s="231"/>
      <c r="G57" s="255"/>
      <c r="H57" s="228"/>
      <c r="I57" s="197"/>
      <c r="J57" s="225"/>
      <c r="K57" s="197">
        <f>IF(NOT(ISERROR(MATCH(J57,_xlfn.ANCHORARRAY(E68),0))),I70&amp;"Por favor no seleccionar los criterios de impacto",J57)</f>
        <v>0</v>
      </c>
      <c r="L57" s="228"/>
      <c r="M57" s="197"/>
      <c r="N57" s="246"/>
      <c r="O57" s="6">
        <v>4</v>
      </c>
      <c r="P57" s="103"/>
      <c r="Q57" s="73"/>
      <c r="R57" s="74"/>
      <c r="S57" s="74"/>
      <c r="T57" s="75"/>
      <c r="U57" s="74"/>
      <c r="V57" s="74"/>
      <c r="W57" s="74"/>
      <c r="X57" s="76"/>
      <c r="Y57" s="77"/>
      <c r="Z57" s="78"/>
      <c r="AA57" s="77"/>
      <c r="AB57" s="78"/>
      <c r="AC57" s="79"/>
      <c r="AD57" s="80"/>
      <c r="AE57" s="81"/>
      <c r="AF57" s="82"/>
      <c r="AG57" s="83"/>
      <c r="AH57" s="83"/>
      <c r="AI57" s="83"/>
      <c r="AJ57" s="81"/>
      <c r="AK57" s="82"/>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c r="A58" s="176"/>
      <c r="B58" s="231"/>
      <c r="C58" s="231"/>
      <c r="D58" s="231"/>
      <c r="E58" s="237"/>
      <c r="F58" s="231"/>
      <c r="G58" s="255"/>
      <c r="H58" s="228"/>
      <c r="I58" s="197"/>
      <c r="J58" s="225"/>
      <c r="K58" s="197">
        <f>IF(NOT(ISERROR(MATCH(J58,_xlfn.ANCHORARRAY(E69),0))),I71&amp;"Por favor no seleccionar los criterios de impacto",J58)</f>
        <v>0</v>
      </c>
      <c r="L58" s="228"/>
      <c r="M58" s="197"/>
      <c r="N58" s="246"/>
      <c r="O58" s="6">
        <v>5</v>
      </c>
      <c r="P58" s="103"/>
      <c r="Q58" s="73"/>
      <c r="R58" s="74"/>
      <c r="S58" s="74"/>
      <c r="T58" s="75"/>
      <c r="U58" s="74"/>
      <c r="V58" s="74"/>
      <c r="W58" s="74"/>
      <c r="X58" s="76"/>
      <c r="Y58" s="77"/>
      <c r="Z58" s="78"/>
      <c r="AA58" s="77"/>
      <c r="AB58" s="78"/>
      <c r="AC58" s="79"/>
      <c r="AD58" s="80"/>
      <c r="AE58" s="81"/>
      <c r="AF58" s="82"/>
      <c r="AG58" s="83"/>
      <c r="AH58" s="83"/>
      <c r="AI58" s="83"/>
      <c r="AJ58" s="81"/>
      <c r="AK58" s="82"/>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c r="A59" s="177"/>
      <c r="B59" s="232"/>
      <c r="C59" s="232"/>
      <c r="D59" s="232"/>
      <c r="E59" s="238"/>
      <c r="F59" s="232"/>
      <c r="G59" s="256"/>
      <c r="H59" s="229"/>
      <c r="I59" s="198"/>
      <c r="J59" s="226"/>
      <c r="K59" s="198">
        <f>IF(NOT(ISERROR(MATCH(J59,_xlfn.ANCHORARRAY(E70),0))),I72&amp;"Por favor no seleccionar los criterios de impacto",J59)</f>
        <v>0</v>
      </c>
      <c r="L59" s="229"/>
      <c r="M59" s="198"/>
      <c r="N59" s="247"/>
      <c r="O59" s="6">
        <v>6</v>
      </c>
      <c r="P59" s="103"/>
      <c r="Q59" s="73"/>
      <c r="R59" s="74"/>
      <c r="S59" s="74"/>
      <c r="T59" s="75"/>
      <c r="U59" s="74"/>
      <c r="V59" s="74"/>
      <c r="W59" s="74"/>
      <c r="X59" s="76"/>
      <c r="Y59" s="77"/>
      <c r="Z59" s="78"/>
      <c r="AA59" s="77"/>
      <c r="AB59" s="78"/>
      <c r="AC59" s="79"/>
      <c r="AD59" s="80"/>
      <c r="AE59" s="81"/>
      <c r="AF59" s="82"/>
      <c r="AG59" s="83"/>
      <c r="AH59" s="83"/>
      <c r="AI59" s="83"/>
      <c r="AJ59" s="81"/>
      <c r="AK59" s="82"/>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48.75" hidden="1" customHeight="1">
      <c r="A60" s="175">
        <v>9</v>
      </c>
      <c r="B60" s="230"/>
      <c r="C60" s="230"/>
      <c r="D60" s="230"/>
      <c r="E60" s="236"/>
      <c r="F60" s="230"/>
      <c r="G60" s="254"/>
      <c r="H60" s="227" t="str">
        <f>IF(G60&lt;=0,"",IF(G60&lt;=2,"Muy Baja",IF(G60&lt;=24,"Baja",IF(G60&lt;=500,"Media",IF(G60&lt;=5000,"Alta","Muy Alta")))))</f>
        <v/>
      </c>
      <c r="I60" s="196" t="str">
        <f>IF(H60="","",IF(H60="Muy Baja",0.2,IF(H60="Baja",0.4,IF(H60="Media",0.6,IF(H60="Alta",0.8,IF(H60="Muy Alta",1,))))))</f>
        <v/>
      </c>
      <c r="J60" s="224"/>
      <c r="K60" s="196">
        <f>IF(NOT(ISERROR(MATCH(J60,'Tabla Impacto'!$B$225:$B$227,0))),'Tabla Impacto'!$G$227&amp;"Por favor no seleccionar los criterios de impacto(Afectación Económica o presupuestal y Pérdida Reputacional)",J60)</f>
        <v>0</v>
      </c>
      <c r="L60" s="227" t="str">
        <f>IF(OR(K60='Tabla Impacto'!$C$15,K60='Tabla Impacto'!$E$15),"Leve",IF(OR(K60='Tabla Impacto'!$C$16,K60='Tabla Impacto'!$E$16),"Menor",IF(OR(K60='Tabla Impacto'!$C$17,K60='Tabla Impacto'!$E$17),"Moderado",IF(OR(K60='Tabla Impacto'!$C$18,K60='Tabla Impacto'!$E$18),"Mayor",IF(OR(K60='Tabla Impacto'!$C$19,K60='Tabla Impacto'!$E$19),"Catastrófico","")))))</f>
        <v/>
      </c>
      <c r="M60" s="196" t="str">
        <f>IF(L60="","",IF(L60="Leve",0.2,IF(L60="Menor",0.4,IF(L60="Moderado",0.6,IF(L60="Mayor",0.8,IF(L60="Catastrófico",1,))))))</f>
        <v/>
      </c>
      <c r="N60" s="245"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6">
        <v>1</v>
      </c>
      <c r="P60" s="103"/>
      <c r="Q60" s="87"/>
      <c r="R60" s="93"/>
      <c r="S60" s="93"/>
      <c r="T60" s="94"/>
      <c r="U60" s="93"/>
      <c r="V60" s="93"/>
      <c r="W60" s="93"/>
      <c r="X60" s="86"/>
      <c r="Y60" s="95"/>
      <c r="Z60" s="96"/>
      <c r="AA60" s="95"/>
      <c r="AB60" s="96"/>
      <c r="AC60" s="97"/>
      <c r="AD60" s="98"/>
      <c r="AE60" s="81"/>
      <c r="AF60" s="90"/>
      <c r="AG60" s="101"/>
      <c r="AH60" s="101"/>
      <c r="AI60" s="83"/>
      <c r="AJ60" s="81"/>
      <c r="AK60" s="82"/>
      <c r="AL60" s="8" t="s">
        <v>129</v>
      </c>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c r="A61" s="176"/>
      <c r="B61" s="231"/>
      <c r="C61" s="231"/>
      <c r="D61" s="231"/>
      <c r="E61" s="237"/>
      <c r="F61" s="231"/>
      <c r="G61" s="255"/>
      <c r="H61" s="228"/>
      <c r="I61" s="197"/>
      <c r="J61" s="225"/>
      <c r="K61" s="197">
        <f>IF(NOT(ISERROR(MATCH(J61,_xlfn.ANCHORARRAY(E72),0))),I74&amp;"Por favor no seleccionar los criterios de impacto",J61)</f>
        <v>0</v>
      </c>
      <c r="L61" s="228"/>
      <c r="M61" s="197"/>
      <c r="N61" s="246"/>
      <c r="O61" s="72">
        <v>2</v>
      </c>
      <c r="P61" s="103"/>
      <c r="Q61" s="73"/>
      <c r="R61" s="74"/>
      <c r="S61" s="74"/>
      <c r="T61" s="75"/>
      <c r="U61" s="74"/>
      <c r="V61" s="74"/>
      <c r="W61" s="74"/>
      <c r="X61" s="76"/>
      <c r="Y61" s="77"/>
      <c r="Z61" s="78"/>
      <c r="AA61" s="77"/>
      <c r="AB61" s="78"/>
      <c r="AC61" s="79"/>
      <c r="AD61" s="80"/>
      <c r="AE61" s="81"/>
      <c r="AF61" s="82"/>
      <c r="AG61" s="83"/>
      <c r="AH61" s="83"/>
      <c r="AI61" s="83"/>
      <c r="AJ61" s="81"/>
      <c r="AK61" s="82"/>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c r="A62" s="176"/>
      <c r="B62" s="231"/>
      <c r="C62" s="231"/>
      <c r="D62" s="231"/>
      <c r="E62" s="237"/>
      <c r="F62" s="231"/>
      <c r="G62" s="255"/>
      <c r="H62" s="228"/>
      <c r="I62" s="197"/>
      <c r="J62" s="225"/>
      <c r="K62" s="197">
        <f>IF(NOT(ISERROR(MATCH(J62,_xlfn.ANCHORARRAY(E73),0))),I75&amp;"Por favor no seleccionar los criterios de impacto",J62)</f>
        <v>0</v>
      </c>
      <c r="L62" s="228"/>
      <c r="M62" s="197"/>
      <c r="N62" s="246"/>
      <c r="O62" s="72">
        <v>3</v>
      </c>
      <c r="P62" s="104"/>
      <c r="Q62" s="73"/>
      <c r="R62" s="74"/>
      <c r="S62" s="74"/>
      <c r="T62" s="75"/>
      <c r="U62" s="74"/>
      <c r="V62" s="74"/>
      <c r="W62" s="74"/>
      <c r="X62" s="76"/>
      <c r="Y62" s="77"/>
      <c r="Z62" s="78"/>
      <c r="AA62" s="77"/>
      <c r="AB62" s="78"/>
      <c r="AC62" s="79"/>
      <c r="AD62" s="80"/>
      <c r="AE62" s="81"/>
      <c r="AF62" s="82"/>
      <c r="AG62" s="83"/>
      <c r="AH62" s="83"/>
      <c r="AI62" s="83"/>
      <c r="AJ62" s="81"/>
      <c r="AK62" s="82"/>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c r="A63" s="176"/>
      <c r="B63" s="231"/>
      <c r="C63" s="231"/>
      <c r="D63" s="231"/>
      <c r="E63" s="237"/>
      <c r="F63" s="231"/>
      <c r="G63" s="255"/>
      <c r="H63" s="228"/>
      <c r="I63" s="197"/>
      <c r="J63" s="225"/>
      <c r="K63" s="197">
        <f>IF(NOT(ISERROR(MATCH(J63,_xlfn.ANCHORARRAY(E74),0))),I76&amp;"Por favor no seleccionar los criterios de impacto",J63)</f>
        <v>0</v>
      </c>
      <c r="L63" s="228"/>
      <c r="M63" s="197"/>
      <c r="N63" s="246"/>
      <c r="O63" s="72">
        <v>4</v>
      </c>
      <c r="P63" s="103"/>
      <c r="Q63" s="73"/>
      <c r="R63" s="74"/>
      <c r="S63" s="74"/>
      <c r="T63" s="75"/>
      <c r="U63" s="74"/>
      <c r="V63" s="74"/>
      <c r="W63" s="74"/>
      <c r="X63" s="76"/>
      <c r="Y63" s="77"/>
      <c r="Z63" s="78"/>
      <c r="AA63" s="77"/>
      <c r="AB63" s="78"/>
      <c r="AC63" s="79"/>
      <c r="AD63" s="80"/>
      <c r="AE63" s="81"/>
      <c r="AF63" s="82"/>
      <c r="AG63" s="83"/>
      <c r="AH63" s="83"/>
      <c r="AI63" s="83"/>
      <c r="AJ63" s="81"/>
      <c r="AK63" s="82"/>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c r="A64" s="176"/>
      <c r="B64" s="231"/>
      <c r="C64" s="231"/>
      <c r="D64" s="231"/>
      <c r="E64" s="237"/>
      <c r="F64" s="231"/>
      <c r="G64" s="255"/>
      <c r="H64" s="228"/>
      <c r="I64" s="197"/>
      <c r="J64" s="225"/>
      <c r="K64" s="197">
        <f>IF(NOT(ISERROR(MATCH(J64,_xlfn.ANCHORARRAY(E75),0))),I77&amp;"Por favor no seleccionar los criterios de impacto",J64)</f>
        <v>0</v>
      </c>
      <c r="L64" s="228"/>
      <c r="M64" s="197"/>
      <c r="N64" s="246"/>
      <c r="O64" s="72">
        <v>5</v>
      </c>
      <c r="P64" s="103"/>
      <c r="Q64" s="73"/>
      <c r="R64" s="74"/>
      <c r="S64" s="74"/>
      <c r="T64" s="75"/>
      <c r="U64" s="74"/>
      <c r="V64" s="74"/>
      <c r="W64" s="74"/>
      <c r="X64" s="76"/>
      <c r="Y64" s="77"/>
      <c r="Z64" s="78"/>
      <c r="AA64" s="77"/>
      <c r="AB64" s="78"/>
      <c r="AC64" s="79"/>
      <c r="AD64" s="80"/>
      <c r="AE64" s="81"/>
      <c r="AF64" s="82"/>
      <c r="AG64" s="83"/>
      <c r="AH64" s="83"/>
      <c r="AI64" s="83"/>
      <c r="AJ64" s="81"/>
      <c r="AK64" s="82"/>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c r="A65" s="177"/>
      <c r="B65" s="232"/>
      <c r="C65" s="232"/>
      <c r="D65" s="232"/>
      <c r="E65" s="238"/>
      <c r="F65" s="232"/>
      <c r="G65" s="256"/>
      <c r="H65" s="229"/>
      <c r="I65" s="198"/>
      <c r="J65" s="226"/>
      <c r="K65" s="198">
        <f>IF(NOT(ISERROR(MATCH(J65,_xlfn.ANCHORARRAY(E76),0))),I78&amp;"Por favor no seleccionar los criterios de impacto",J65)</f>
        <v>0</v>
      </c>
      <c r="L65" s="229"/>
      <c r="M65" s="198"/>
      <c r="N65" s="247"/>
      <c r="O65" s="72">
        <v>6</v>
      </c>
      <c r="P65" s="103"/>
      <c r="Q65" s="73"/>
      <c r="R65" s="74"/>
      <c r="S65" s="74"/>
      <c r="T65" s="75"/>
      <c r="U65" s="74"/>
      <c r="V65" s="74"/>
      <c r="W65" s="74"/>
      <c r="X65" s="76"/>
      <c r="Y65" s="77"/>
      <c r="Z65" s="78"/>
      <c r="AA65" s="77"/>
      <c r="AB65" s="78"/>
      <c r="AC65" s="79"/>
      <c r="AD65" s="80"/>
      <c r="AE65" s="81"/>
      <c r="AF65" s="82"/>
      <c r="AG65" s="83"/>
      <c r="AH65" s="83"/>
      <c r="AI65" s="83"/>
      <c r="AJ65" s="81"/>
      <c r="AK65" s="82"/>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c r="A66" s="175">
        <v>10</v>
      </c>
      <c r="B66" s="257"/>
      <c r="C66" s="257"/>
      <c r="D66" s="257"/>
      <c r="E66" s="275"/>
      <c r="F66" s="257"/>
      <c r="G66" s="260"/>
      <c r="H66" s="263" t="str">
        <f>IF(G66&lt;=0,"",IF(G66&lt;=2,"Muy Baja",IF(G66&lt;=24,"Baja",IF(G66&lt;=500,"Media",IF(G66&lt;=5000,"Alta","Muy Alta")))))</f>
        <v/>
      </c>
      <c r="I66" s="248" t="str">
        <f>IF(H66="","",IF(H66="Muy Baja",0.2,IF(H66="Baja",0.4,IF(H66="Media",0.6,IF(H66="Alta",0.8,IF(H66="Muy Alta",1,))))))</f>
        <v/>
      </c>
      <c r="J66" s="297"/>
      <c r="K66" s="248">
        <f>IF(NOT(ISERROR(MATCH(J66,'Tabla Impacto'!$B$225:$B$227,0))),'Tabla Impacto'!$G$227&amp;"Por favor no seleccionar los criterios de impacto(Afectación Económica o presupuestal y Pérdida Reputacional)",J66)</f>
        <v>0</v>
      </c>
      <c r="L66" s="263" t="str">
        <f>IF(OR(K66='Tabla Impacto'!$C$15,K66='Tabla Impacto'!$E$15),"Leve",IF(OR(K66='Tabla Impacto'!$C$16,K66='Tabla Impacto'!$E$16),"Menor",IF(OR(K66='Tabla Impacto'!$C$17,K66='Tabla Impacto'!$E$17),"Moderado",IF(OR(K66='Tabla Impacto'!$C$18,K66='Tabla Impacto'!$E$18),"Mayor",IF(OR(K66='Tabla Impacto'!$C$19,K66='Tabla Impacto'!$E$19),"Catastrófico","")))))</f>
        <v/>
      </c>
      <c r="M66" s="248" t="str">
        <f>IF(L66="","",IF(L66="Leve",0.2,IF(L66="Menor",0.4,IF(L66="Moderado",0.6,IF(L66="Mayor",0.8,IF(L66="Catastrófico",1,))))))</f>
        <v/>
      </c>
      <c r="N66" s="251"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103"/>
      <c r="Q66" s="87"/>
      <c r="R66" s="93"/>
      <c r="S66" s="93"/>
      <c r="T66" s="94" t="str">
        <f>IF(AND(R66="Preventivo",S66="Automático"),"50%",IF(AND(R66="Preventivo",S66="Manual"),"40%",IF(AND(R66="Detectivo",S66="Automático"),"40%",IF(AND(R66="Detectivo",S66="Manual"),"30%",IF(AND(R66="Correctivo",S66="Automático"),"35%",IF(AND(R66="Correctivo",S66="Manual"),"25%",""))))))</f>
        <v/>
      </c>
      <c r="U66" s="93"/>
      <c r="V66" s="93"/>
      <c r="W66" s="93"/>
      <c r="X66" s="86" t="str">
        <f>IFERROR(IF(Q66="Probabilidad",(I66-(+I66*T66)),IF(Q66="Impacto",I66,"")),"")</f>
        <v/>
      </c>
      <c r="Y66" s="95" t="str">
        <f>IFERROR(IF(X66="","",IF(X66&lt;=0.2,"Muy Baja",IF(X66&lt;=0.4,"Baja",IF(X66&lt;=0.6,"Media",IF(X66&lt;=0.8,"Alta","Muy Alta"))))),"")</f>
        <v/>
      </c>
      <c r="Z66" s="96" t="str">
        <f>+X66</f>
        <v/>
      </c>
      <c r="AA66" s="95" t="str">
        <f>IFERROR(IF(AB66="","",IF(AB66&lt;=0.2,"Leve",IF(AB66&lt;=0.4,"Menor",IF(AB66&lt;=0.6,"Moderado",IF(AB66&lt;=0.8,"Mayor","Catastrófico"))))),"")</f>
        <v/>
      </c>
      <c r="AB66" s="96" t="str">
        <f>IFERROR(IF(Q66="Impacto",(M66-(+M66*T66)),IF(Q66="Probabilidad",M66,"")),"")</f>
        <v/>
      </c>
      <c r="AC66" s="97"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8"/>
      <c r="AE66" s="81"/>
      <c r="AF66" s="82"/>
      <c r="AG66" s="83"/>
      <c r="AH66" s="83"/>
      <c r="AI66" s="83"/>
      <c r="AJ66" s="81"/>
      <c r="AK66" s="82"/>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c r="A67" s="176"/>
      <c r="B67" s="258"/>
      <c r="C67" s="258"/>
      <c r="D67" s="258"/>
      <c r="E67" s="276"/>
      <c r="F67" s="258"/>
      <c r="G67" s="261"/>
      <c r="H67" s="264"/>
      <c r="I67" s="249"/>
      <c r="J67" s="298"/>
      <c r="K67" s="249">
        <f>IF(NOT(ISERROR(MATCH(J67,_xlfn.ANCHORARRAY(E78),0))),I80&amp;"Por favor no seleccionar los criterios de impacto",J67)</f>
        <v>0</v>
      </c>
      <c r="L67" s="264"/>
      <c r="M67" s="249"/>
      <c r="N67" s="252"/>
      <c r="O67" s="72">
        <v>2</v>
      </c>
      <c r="P67" s="103"/>
      <c r="Q67" s="73" t="str">
        <f>IF(OR(R67="Preventivo",R67="Detectivo"),"Probabilidad",IF(R67="Correctivo","Impacto",""))</f>
        <v/>
      </c>
      <c r="R67" s="74"/>
      <c r="S67" s="74"/>
      <c r="T67" s="75" t="str">
        <f t="shared" ref="T67:T71" si="8">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3"/>
        <v/>
      </c>
      <c r="Z67" s="78" t="str">
        <f t="shared" ref="Z67:Z71" si="9">+X67</f>
        <v/>
      </c>
      <c r="AA67" s="77" t="str">
        <f t="shared" si="5"/>
        <v/>
      </c>
      <c r="AB67" s="78" t="str">
        <f>IFERROR(IF(AND(Q66="Impacto",Q67="Impacto"),(AB66-(+AB66*T67)),IF(Q67="Impacto",(M66-(+M66*T67)),IF(Q67="Probabilidad",AB66,""))),"")</f>
        <v/>
      </c>
      <c r="AC67" s="79" t="str">
        <f t="shared" ref="AC67:AC68" si="10">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c r="AJ67" s="81"/>
      <c r="AK67" s="82"/>
    </row>
    <row r="68" spans="1:69" ht="18" hidden="1" customHeight="1">
      <c r="A68" s="176"/>
      <c r="B68" s="258"/>
      <c r="C68" s="258"/>
      <c r="D68" s="258"/>
      <c r="E68" s="276"/>
      <c r="F68" s="258"/>
      <c r="G68" s="261"/>
      <c r="H68" s="264"/>
      <c r="I68" s="249"/>
      <c r="J68" s="298"/>
      <c r="K68" s="249">
        <f>IF(NOT(ISERROR(MATCH(J68,_xlfn.ANCHORARRAY(E79),0))),I81&amp;"Por favor no seleccionar los criterios de impacto",J68)</f>
        <v>0</v>
      </c>
      <c r="L68" s="264"/>
      <c r="M68" s="249"/>
      <c r="N68" s="252"/>
      <c r="O68" s="72">
        <v>3</v>
      </c>
      <c r="P68" s="104"/>
      <c r="Q68" s="73" t="str">
        <f>IF(OR(R68="Preventivo",R68="Detectivo"),"Probabilidad",IF(R68="Correctivo","Impacto",""))</f>
        <v/>
      </c>
      <c r="R68" s="74"/>
      <c r="S68" s="74"/>
      <c r="T68" s="75" t="str">
        <f t="shared" si="8"/>
        <v/>
      </c>
      <c r="U68" s="74"/>
      <c r="V68" s="74"/>
      <c r="W68" s="74"/>
      <c r="X68" s="76" t="str">
        <f>IFERROR(IF(AND(Q67="Probabilidad",Q68="Probabilidad"),(Z67-(+Z67*T68)),IF(AND(Q67="Impacto",Q68="Probabilidad"),(Z66-(+Z66*T68)),IF(Q68="Impacto",Z67,""))),"")</f>
        <v/>
      </c>
      <c r="Y68" s="77" t="str">
        <f t="shared" si="3"/>
        <v/>
      </c>
      <c r="Z68" s="78" t="str">
        <f t="shared" si="9"/>
        <v/>
      </c>
      <c r="AA68" s="77" t="str">
        <f t="shared" si="5"/>
        <v/>
      </c>
      <c r="AB68" s="78" t="str">
        <f>IFERROR(IF(AND(Q67="Impacto",Q68="Impacto"),(AB67-(+AB67*T68)),IF(AND(Q67="Probabilidad",Q68="Impacto"),(AB66-(+AB66*T68)),IF(Q68="Probabilidad",AB67,""))),"")</f>
        <v/>
      </c>
      <c r="AC68" s="79" t="str">
        <f t="shared" si="10"/>
        <v/>
      </c>
      <c r="AD68" s="80"/>
      <c r="AE68" s="81"/>
      <c r="AF68" s="82"/>
      <c r="AG68" s="83"/>
      <c r="AH68" s="83"/>
      <c r="AI68" s="83"/>
      <c r="AJ68" s="81"/>
      <c r="AK68" s="82"/>
    </row>
    <row r="69" spans="1:69" ht="18" hidden="1" customHeight="1">
      <c r="A69" s="176"/>
      <c r="B69" s="258"/>
      <c r="C69" s="258"/>
      <c r="D69" s="258"/>
      <c r="E69" s="276"/>
      <c r="F69" s="258"/>
      <c r="G69" s="261"/>
      <c r="H69" s="264"/>
      <c r="I69" s="249"/>
      <c r="J69" s="298"/>
      <c r="K69" s="249">
        <f>IF(NOT(ISERROR(MATCH(J69,_xlfn.ANCHORARRAY(E80),0))),I82&amp;"Por favor no seleccionar los criterios de impacto",J69)</f>
        <v>0</v>
      </c>
      <c r="L69" s="264"/>
      <c r="M69" s="249"/>
      <c r="N69" s="252"/>
      <c r="O69" s="72">
        <v>4</v>
      </c>
      <c r="P69" s="103"/>
      <c r="Q69" s="73" t="str">
        <f t="shared" ref="Q69:Q71" si="11">IF(OR(R69="Preventivo",R69="Detectivo"),"Probabilidad",IF(R69="Correctivo","Impacto",""))</f>
        <v/>
      </c>
      <c r="R69" s="74"/>
      <c r="S69" s="74"/>
      <c r="T69" s="75" t="str">
        <f t="shared" si="8"/>
        <v/>
      </c>
      <c r="U69" s="74"/>
      <c r="V69" s="74"/>
      <c r="W69" s="74"/>
      <c r="X69" s="76" t="str">
        <f t="shared" ref="X69:X70" si="12">IFERROR(IF(AND(Q68="Probabilidad",Q69="Probabilidad"),(Z68-(+Z68*T69)),IF(AND(Q68="Impacto",Q69="Probabilidad"),(Z67-(+Z67*T69)),IF(Q69="Impacto",Z68,""))),"")</f>
        <v/>
      </c>
      <c r="Y69" s="77" t="str">
        <f t="shared" si="3"/>
        <v/>
      </c>
      <c r="Z69" s="78" t="str">
        <f t="shared" si="9"/>
        <v/>
      </c>
      <c r="AA69" s="77" t="str">
        <f t="shared" si="5"/>
        <v/>
      </c>
      <c r="AB69" s="78" t="str">
        <f t="shared" ref="AB69:AB70" si="13">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c r="AJ69" s="81"/>
      <c r="AK69" s="82"/>
    </row>
    <row r="70" spans="1:69" ht="18" hidden="1" customHeight="1">
      <c r="A70" s="176"/>
      <c r="B70" s="258"/>
      <c r="C70" s="258"/>
      <c r="D70" s="258"/>
      <c r="E70" s="276"/>
      <c r="F70" s="258"/>
      <c r="G70" s="261"/>
      <c r="H70" s="264"/>
      <c r="I70" s="249"/>
      <c r="J70" s="298"/>
      <c r="K70" s="249">
        <f>IF(NOT(ISERROR(MATCH(J70,_xlfn.ANCHORARRAY(E81),0))),I83&amp;"Por favor no seleccionar los criterios de impacto",J70)</f>
        <v>0</v>
      </c>
      <c r="L70" s="264"/>
      <c r="M70" s="249"/>
      <c r="N70" s="252"/>
      <c r="O70" s="72">
        <v>5</v>
      </c>
      <c r="P70" s="103"/>
      <c r="Q70" s="73" t="str">
        <f t="shared" si="11"/>
        <v/>
      </c>
      <c r="R70" s="74"/>
      <c r="S70" s="74"/>
      <c r="T70" s="75" t="str">
        <f t="shared" si="8"/>
        <v/>
      </c>
      <c r="U70" s="74"/>
      <c r="V70" s="74"/>
      <c r="W70" s="74"/>
      <c r="X70" s="76" t="str">
        <f t="shared" si="12"/>
        <v/>
      </c>
      <c r="Y70" s="77" t="str">
        <f t="shared" si="3"/>
        <v/>
      </c>
      <c r="Z70" s="78" t="str">
        <f t="shared" si="9"/>
        <v/>
      </c>
      <c r="AA70" s="77" t="str">
        <f t="shared" si="5"/>
        <v/>
      </c>
      <c r="AB70" s="78" t="str">
        <f t="shared" si="13"/>
        <v/>
      </c>
      <c r="AC70" s="79" t="str">
        <f t="shared" ref="AC70:AC71" si="14">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c r="AJ70" s="81"/>
      <c r="AK70" s="82"/>
    </row>
    <row r="71" spans="1:69" ht="18" hidden="1" customHeight="1">
      <c r="A71" s="177"/>
      <c r="B71" s="259"/>
      <c r="C71" s="259"/>
      <c r="D71" s="259"/>
      <c r="E71" s="277"/>
      <c r="F71" s="259"/>
      <c r="G71" s="262"/>
      <c r="H71" s="265"/>
      <c r="I71" s="250"/>
      <c r="J71" s="299"/>
      <c r="K71" s="250">
        <f>IF(NOT(ISERROR(MATCH(J71,_xlfn.ANCHORARRAY(E82),0))),I84&amp;"Por favor no seleccionar los criterios de impacto",J71)</f>
        <v>0</v>
      </c>
      <c r="L71" s="265"/>
      <c r="M71" s="250"/>
      <c r="N71" s="253"/>
      <c r="O71" s="72">
        <v>6</v>
      </c>
      <c r="P71" s="103"/>
      <c r="Q71" s="73" t="str">
        <f t="shared" si="11"/>
        <v/>
      </c>
      <c r="R71" s="74"/>
      <c r="S71" s="74"/>
      <c r="T71" s="75" t="str">
        <f t="shared" si="8"/>
        <v/>
      </c>
      <c r="U71" s="74"/>
      <c r="V71" s="74"/>
      <c r="W71" s="74"/>
      <c r="X71" s="76" t="str">
        <f>IFERROR(IF(AND(Q70="Probabilidad",Q71="Probabilidad"),(Z70-(+Z70*T71)),IF(AND(Q70="Impacto",Q71="Probabilidad"),(Z69-(+Z69*T71)),IF(Q71="Impacto",Z70,""))),"")</f>
        <v/>
      </c>
      <c r="Y71" s="77" t="str">
        <f t="shared" si="3"/>
        <v/>
      </c>
      <c r="Z71" s="78" t="str">
        <f t="shared" si="9"/>
        <v/>
      </c>
      <c r="AA71" s="77" t="str">
        <f t="shared" si="5"/>
        <v/>
      </c>
      <c r="AB71" s="78" t="str">
        <f>IFERROR(IF(AND(Q70="Impacto",Q71="Impacto"),(AB70-(+AB70*T71)),IF(AND(Q70="Probabilidad",Q71="Impacto"),(AB69-(+AB69*T71)),IF(Q71="Probabilidad",AB70,""))),"")</f>
        <v/>
      </c>
      <c r="AC71" s="79" t="str">
        <f t="shared" si="14"/>
        <v/>
      </c>
      <c r="AD71" s="80"/>
      <c r="AE71" s="81"/>
      <c r="AF71" s="82"/>
      <c r="AG71" s="83"/>
      <c r="AH71" s="83"/>
      <c r="AI71" s="83"/>
      <c r="AJ71" s="81"/>
      <c r="AK71" s="82"/>
    </row>
    <row r="72" spans="1:69" ht="34.5" customHeight="1">
      <c r="A72" s="6"/>
      <c r="B72" s="242" t="s">
        <v>130</v>
      </c>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4"/>
    </row>
    <row r="74" spans="1:69">
      <c r="A74" s="1"/>
      <c r="B74" s="11" t="s">
        <v>131</v>
      </c>
      <c r="C74" s="1"/>
      <c r="D74" s="1"/>
      <c r="F74" s="1"/>
    </row>
  </sheetData>
  <dataConsolidate/>
  <mergeCells count="205">
    <mergeCell ref="AA12:AA13"/>
    <mergeCell ref="AB12:AB13"/>
    <mergeCell ref="AC12:AC13"/>
    <mergeCell ref="AD12:AD13"/>
    <mergeCell ref="P12:P13"/>
    <mergeCell ref="Q12:Q13"/>
    <mergeCell ref="R12:R13"/>
    <mergeCell ref="S12:S13"/>
    <mergeCell ref="T12:T13"/>
    <mergeCell ref="U12:U13"/>
    <mergeCell ref="V12:V13"/>
    <mergeCell ref="W12:W13"/>
    <mergeCell ref="Y12:Y13"/>
    <mergeCell ref="B60:B65"/>
    <mergeCell ref="C60:C65"/>
    <mergeCell ref="D60:D65"/>
    <mergeCell ref="E60:E65"/>
    <mergeCell ref="F60:F65"/>
    <mergeCell ref="G60:G65"/>
    <mergeCell ref="H60:H65"/>
    <mergeCell ref="I60:I65"/>
    <mergeCell ref="Z12:Z13"/>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N18:N2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1:D4"/>
    <mergeCell ref="A66:A71"/>
    <mergeCell ref="B66:B71"/>
    <mergeCell ref="C66:C71"/>
    <mergeCell ref="D66:D71"/>
    <mergeCell ref="E66:E71"/>
    <mergeCell ref="F66:F71"/>
    <mergeCell ref="G66:G71"/>
    <mergeCell ref="H66:H71"/>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60:A65"/>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J24:J29"/>
    <mergeCell ref="K24:K29"/>
    <mergeCell ref="L24:L29"/>
    <mergeCell ref="F18:F23"/>
    <mergeCell ref="G18:G23"/>
    <mergeCell ref="H18:H23"/>
    <mergeCell ref="I18:I23"/>
    <mergeCell ref="J18:J23"/>
    <mergeCell ref="A18:A23"/>
    <mergeCell ref="B18:B23"/>
    <mergeCell ref="C18:C23"/>
    <mergeCell ref="D18:D23"/>
    <mergeCell ref="E18:E23"/>
    <mergeCell ref="L18:L23"/>
    <mergeCell ref="A24:A29"/>
    <mergeCell ref="B24:B29"/>
    <mergeCell ref="C24:C29"/>
    <mergeCell ref="D24:D29"/>
    <mergeCell ref="E24:E29"/>
    <mergeCell ref="F24:F29"/>
    <mergeCell ref="G24:G29"/>
    <mergeCell ref="H24:H29"/>
    <mergeCell ref="I24:I29"/>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O10:O11"/>
    <mergeCell ref="AC10:AC11"/>
    <mergeCell ref="AB10:AB11"/>
    <mergeCell ref="X10:X11"/>
    <mergeCell ref="P10:P11"/>
    <mergeCell ref="AA10:AA11"/>
    <mergeCell ref="C6:N6"/>
    <mergeCell ref="C7:N7"/>
    <mergeCell ref="C8:N8"/>
    <mergeCell ref="M18:M23"/>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s>
  <conditionalFormatting sqref="H12 H18">
    <cfRule type="cellIs" dxfId="108" priority="501" operator="equal">
      <formula>"Baja"</formula>
    </cfRule>
    <cfRule type="cellIs" dxfId="107" priority="500" operator="equal">
      <formula>"Media"</formula>
    </cfRule>
    <cfRule type="cellIs" dxfId="106" priority="499" operator="equal">
      <formula>"Alta"</formula>
    </cfRule>
    <cfRule type="cellIs" dxfId="105" priority="498" operator="equal">
      <formula>"Muy Alta"</formula>
    </cfRule>
    <cfRule type="cellIs" dxfId="104" priority="502" operator="equal">
      <formula>"Muy Baja"</formula>
    </cfRule>
  </conditionalFormatting>
  <conditionalFormatting sqref="H24">
    <cfRule type="cellIs" dxfId="103" priority="404" operator="equal">
      <formula>"Muy Baja"</formula>
    </cfRule>
    <cfRule type="cellIs" dxfId="102" priority="403" operator="equal">
      <formula>"Baja"</formula>
    </cfRule>
    <cfRule type="cellIs" dxfId="101" priority="402" operator="equal">
      <formula>"Media"</formula>
    </cfRule>
    <cfRule type="cellIs" dxfId="100" priority="401" operator="equal">
      <formula>"Alta"</formula>
    </cfRule>
    <cfRule type="cellIs" dxfId="99" priority="400" operator="equal">
      <formula>"Muy Alta"</formula>
    </cfRule>
  </conditionalFormatting>
  <conditionalFormatting sqref="H30">
    <cfRule type="cellIs" dxfId="98" priority="372" operator="equal">
      <formula>"Muy Alta"</formula>
    </cfRule>
    <cfRule type="cellIs" dxfId="97" priority="373" operator="equal">
      <formula>"Alta"</formula>
    </cfRule>
    <cfRule type="cellIs" dxfId="96" priority="374" operator="equal">
      <formula>"Media"</formula>
    </cfRule>
    <cfRule type="cellIs" dxfId="95" priority="376" operator="equal">
      <formula>"Muy Baja"</formula>
    </cfRule>
    <cfRule type="cellIs" dxfId="94" priority="375" operator="equal">
      <formula>"Baja"</formula>
    </cfRule>
  </conditionalFormatting>
  <conditionalFormatting sqref="H36">
    <cfRule type="cellIs" dxfId="93" priority="1" operator="equal">
      <formula>"Muy Alta"</formula>
    </cfRule>
    <cfRule type="cellIs" dxfId="92" priority="2" operator="equal">
      <formula>"Alta"</formula>
    </cfRule>
    <cfRule type="cellIs" dxfId="91" priority="3" operator="equal">
      <formula>"Media"</formula>
    </cfRule>
    <cfRule type="cellIs" dxfId="90" priority="4" operator="equal">
      <formula>"Baja"</formula>
    </cfRule>
    <cfRule type="cellIs" dxfId="89" priority="5" operator="equal">
      <formula>"Muy Baja"</formula>
    </cfRule>
  </conditionalFormatting>
  <conditionalFormatting sqref="H42">
    <cfRule type="cellIs" dxfId="88" priority="316" operator="equal">
      <formula>"Muy Alta"</formula>
    </cfRule>
    <cfRule type="cellIs" dxfId="87" priority="317" operator="equal">
      <formula>"Alta"</formula>
    </cfRule>
    <cfRule type="cellIs" dxfId="86" priority="318" operator="equal">
      <formula>"Media"</formula>
    </cfRule>
    <cfRule type="cellIs" dxfId="85" priority="319" operator="equal">
      <formula>"Baja"</formula>
    </cfRule>
    <cfRule type="cellIs" dxfId="84" priority="320" operator="equal">
      <formula>"Muy Baja"</formula>
    </cfRule>
  </conditionalFormatting>
  <conditionalFormatting sqref="H48">
    <cfRule type="cellIs" dxfId="83" priority="288" operator="equal">
      <formula>"Muy Alta"</formula>
    </cfRule>
    <cfRule type="cellIs" dxfId="82" priority="289" operator="equal">
      <formula>"Alta"</formula>
    </cfRule>
    <cfRule type="cellIs" dxfId="81" priority="290" operator="equal">
      <formula>"Media"</formula>
    </cfRule>
    <cfRule type="cellIs" dxfId="80" priority="292" operator="equal">
      <formula>"Muy Baja"</formula>
    </cfRule>
    <cfRule type="cellIs" dxfId="79" priority="291" operator="equal">
      <formula>"Baja"</formula>
    </cfRule>
  </conditionalFormatting>
  <conditionalFormatting sqref="H54">
    <cfRule type="cellIs" dxfId="78" priority="260" operator="equal">
      <formula>"Muy Alta"</formula>
    </cfRule>
    <cfRule type="cellIs" dxfId="77" priority="261" operator="equal">
      <formula>"Alta"</formula>
    </cfRule>
    <cfRule type="cellIs" dxfId="76" priority="263" operator="equal">
      <formula>"Baja"</formula>
    </cfRule>
    <cfRule type="cellIs" dxfId="75" priority="264" operator="equal">
      <formula>"Muy Baja"</formula>
    </cfRule>
    <cfRule type="cellIs" dxfId="74" priority="262" operator="equal">
      <formula>"Media"</formula>
    </cfRule>
  </conditionalFormatting>
  <conditionalFormatting sqref="H60">
    <cfRule type="cellIs" dxfId="73" priority="232" operator="equal">
      <formula>"Muy Alta"</formula>
    </cfRule>
    <cfRule type="cellIs" dxfId="72" priority="233" operator="equal">
      <formula>"Alta"</formula>
    </cfRule>
    <cfRule type="cellIs" dxfId="71" priority="234" operator="equal">
      <formula>"Media"</formula>
    </cfRule>
    <cfRule type="cellIs" dxfId="70" priority="235" operator="equal">
      <formula>"Baja"</formula>
    </cfRule>
    <cfRule type="cellIs" dxfId="69" priority="236" operator="equal">
      <formula>"Muy Baja"</formula>
    </cfRule>
  </conditionalFormatting>
  <conditionalFormatting sqref="H66">
    <cfRule type="cellIs" dxfId="68" priority="205" operator="equal">
      <formula>"Alta"</formula>
    </cfRule>
    <cfRule type="cellIs" dxfId="67" priority="206" operator="equal">
      <formula>"Media"</formula>
    </cfRule>
    <cfRule type="cellIs" dxfId="66" priority="204" operator="equal">
      <formula>"Muy Alta"</formula>
    </cfRule>
    <cfRule type="cellIs" dxfId="65" priority="207" operator="equal">
      <formula>"Baja"</formula>
    </cfRule>
    <cfRule type="cellIs" dxfId="64" priority="208" operator="equal">
      <formula>"Muy Baja"</formula>
    </cfRule>
  </conditionalFormatting>
  <conditionalFormatting sqref="K12:K71">
    <cfRule type="containsText" dxfId="63" priority="180" operator="containsText" text="❌">
      <formula>NOT(ISERROR(SEARCH("❌",K12)))</formula>
    </cfRule>
  </conditionalFormatting>
  <conditionalFormatting sqref="L12 L18 L24 L30 L36 L42 L48 L54 L60 L66">
    <cfRule type="cellIs" dxfId="62" priority="494" operator="equal">
      <formula>"Mayor"</formula>
    </cfRule>
    <cfRule type="cellIs" dxfId="61" priority="495" operator="equal">
      <formula>"Moderado"</formula>
    </cfRule>
    <cfRule type="cellIs" dxfId="60" priority="496" operator="equal">
      <formula>"Menor"</formula>
    </cfRule>
    <cfRule type="cellIs" dxfId="59" priority="497" operator="equal">
      <formula>"Leve"</formula>
    </cfRule>
    <cfRule type="cellIs" dxfId="58" priority="493" operator="equal">
      <formula>"Catastrófico"</formula>
    </cfRule>
  </conditionalFormatting>
  <conditionalFormatting sqref="N12">
    <cfRule type="cellIs" dxfId="57" priority="492" operator="equal">
      <formula>"Bajo"</formula>
    </cfRule>
    <cfRule type="cellIs" dxfId="56" priority="489" operator="equal">
      <formula>"Extremo"</formula>
    </cfRule>
    <cfRule type="cellIs" dxfId="55" priority="490" operator="equal">
      <formula>"Alto"</formula>
    </cfRule>
    <cfRule type="cellIs" dxfId="54" priority="491" operator="equal">
      <formula>"Moderado"</formula>
    </cfRule>
  </conditionalFormatting>
  <conditionalFormatting sqref="N18">
    <cfRule type="cellIs" dxfId="53" priority="419" operator="equal">
      <formula>"Extremo"</formula>
    </cfRule>
    <cfRule type="cellIs" dxfId="52" priority="422" operator="equal">
      <formula>"Bajo"</formula>
    </cfRule>
    <cfRule type="cellIs" dxfId="51" priority="421" operator="equal">
      <formula>"Moderado"</formula>
    </cfRule>
    <cfRule type="cellIs" dxfId="50" priority="420" operator="equal">
      <formula>"Alto"</formula>
    </cfRule>
  </conditionalFormatting>
  <conditionalFormatting sqref="N24">
    <cfRule type="cellIs" dxfId="49" priority="394" operator="equal">
      <formula>"Bajo"</formula>
    </cfRule>
    <cfRule type="cellIs" dxfId="48" priority="391" operator="equal">
      <formula>"Extremo"</formula>
    </cfRule>
    <cfRule type="cellIs" dxfId="47" priority="392" operator="equal">
      <formula>"Alto"</formula>
    </cfRule>
    <cfRule type="cellIs" dxfId="46" priority="393" operator="equal">
      <formula>"Moderado"</formula>
    </cfRule>
  </conditionalFormatting>
  <conditionalFormatting sqref="N30">
    <cfRule type="cellIs" dxfId="45" priority="363" operator="equal">
      <formula>"Extremo"</formula>
    </cfRule>
    <cfRule type="cellIs" dxfId="44" priority="364" operator="equal">
      <formula>"Alto"</formula>
    </cfRule>
    <cfRule type="cellIs" dxfId="43" priority="365" operator="equal">
      <formula>"Moderado"</formula>
    </cfRule>
    <cfRule type="cellIs" dxfId="42" priority="366" operator="equal">
      <formula>"Bajo"</formula>
    </cfRule>
  </conditionalFormatting>
  <conditionalFormatting sqref="N36">
    <cfRule type="cellIs" dxfId="41" priority="337" operator="equal">
      <formula>"Moderado"</formula>
    </cfRule>
    <cfRule type="cellIs" dxfId="40" priority="336" operator="equal">
      <formula>"Alto"</formula>
    </cfRule>
    <cfRule type="cellIs" dxfId="39" priority="335" operator="equal">
      <formula>"Extremo"</formula>
    </cfRule>
    <cfRule type="cellIs" dxfId="38" priority="338" operator="equal">
      <formula>"Bajo"</formula>
    </cfRule>
  </conditionalFormatting>
  <conditionalFormatting sqref="N42">
    <cfRule type="cellIs" dxfId="37" priority="307" operator="equal">
      <formula>"Extremo"</formula>
    </cfRule>
    <cfRule type="cellIs" dxfId="36" priority="308" operator="equal">
      <formula>"Alto"</formula>
    </cfRule>
    <cfRule type="cellIs" dxfId="35" priority="309" operator="equal">
      <formula>"Moderado"</formula>
    </cfRule>
    <cfRule type="cellIs" dxfId="34" priority="310" operator="equal">
      <formula>"Bajo"</formula>
    </cfRule>
  </conditionalFormatting>
  <conditionalFormatting sqref="N48">
    <cfRule type="cellIs" dxfId="33" priority="279" operator="equal">
      <formula>"Extremo"</formula>
    </cfRule>
    <cfRule type="cellIs" dxfId="32" priority="282" operator="equal">
      <formula>"Bajo"</formula>
    </cfRule>
    <cfRule type="cellIs" dxfId="31" priority="281" operator="equal">
      <formula>"Moderado"</formula>
    </cfRule>
    <cfRule type="cellIs" dxfId="30" priority="280" operator="equal">
      <formula>"Alto"</formula>
    </cfRule>
  </conditionalFormatting>
  <conditionalFormatting sqref="N54">
    <cfRule type="cellIs" dxfId="29" priority="252" operator="equal">
      <formula>"Alto"</formula>
    </cfRule>
    <cfRule type="cellIs" dxfId="28" priority="254" operator="equal">
      <formula>"Bajo"</formula>
    </cfRule>
    <cfRule type="cellIs" dxfId="27" priority="253" operator="equal">
      <formula>"Moderado"</formula>
    </cfRule>
    <cfRule type="cellIs" dxfId="26" priority="251" operator="equal">
      <formula>"Extremo"</formula>
    </cfRule>
  </conditionalFormatting>
  <conditionalFormatting sqref="N60">
    <cfRule type="cellIs" dxfId="25" priority="223" operator="equal">
      <formula>"Extremo"</formula>
    </cfRule>
    <cfRule type="cellIs" dxfId="24" priority="225" operator="equal">
      <formula>"Moderado"</formula>
    </cfRule>
    <cfRule type="cellIs" dxfId="23" priority="226" operator="equal">
      <formula>"Bajo"</formula>
    </cfRule>
    <cfRule type="cellIs" dxfId="22" priority="224" operator="equal">
      <formula>"Alto"</formula>
    </cfRule>
  </conditionalFormatting>
  <conditionalFormatting sqref="N66">
    <cfRule type="cellIs" dxfId="21" priority="195" operator="equal">
      <formula>"Extremo"</formula>
    </cfRule>
    <cfRule type="cellIs" dxfId="20" priority="198" operator="equal">
      <formula>"Bajo"</formula>
    </cfRule>
    <cfRule type="cellIs" dxfId="19" priority="197" operator="equal">
      <formula>"Moderado"</formula>
    </cfRule>
    <cfRule type="cellIs" dxfId="18" priority="196" operator="equal">
      <formula>"Alto"</formula>
    </cfRule>
  </conditionalFormatting>
  <conditionalFormatting sqref="Y12 Y14:Y71">
    <cfRule type="cellIs" dxfId="17" priority="194" operator="equal">
      <formula>"Muy Baja"</formula>
    </cfRule>
    <cfRule type="cellIs" dxfId="16" priority="193" operator="equal">
      <formula>"Baja"</formula>
    </cfRule>
    <cfRule type="cellIs" dxfId="15" priority="192" operator="equal">
      <formula>"Media"</formula>
    </cfRule>
    <cfRule type="cellIs" dxfId="14" priority="191" operator="equal">
      <formula>"Alta"</formula>
    </cfRule>
    <cfRule type="cellIs" dxfId="13" priority="190" operator="equal">
      <formula>"Muy Alta"</formula>
    </cfRule>
  </conditionalFormatting>
  <conditionalFormatting sqref="AA12 AA14:AA71">
    <cfRule type="cellIs" dxfId="12" priority="188" operator="equal">
      <formula>"Menor"</formula>
    </cfRule>
    <cfRule type="cellIs" dxfId="11" priority="189" operator="equal">
      <formula>"Leve"</formula>
    </cfRule>
    <cfRule type="cellIs" dxfId="10" priority="186" operator="equal">
      <formula>"Mayor"</formula>
    </cfRule>
    <cfRule type="cellIs" dxfId="9" priority="185" operator="equal">
      <formula>"Catastrófico"</formula>
    </cfRule>
    <cfRule type="cellIs" dxfId="8" priority="187" operator="equal">
      <formula>"Moderado"</formula>
    </cfRule>
  </conditionalFormatting>
  <conditionalFormatting sqref="AC12 AC14:AC71">
    <cfRule type="cellIs" dxfId="7" priority="181" operator="equal">
      <formula>"Extremo"</formula>
    </cfRule>
    <cfRule type="cellIs" dxfId="6" priority="184" operator="equal">
      <formula>"Bajo"</formula>
    </cfRule>
    <cfRule type="cellIs" dxfId="5" priority="183" operator="equal">
      <formula>"Moderado"</formula>
    </cfRule>
    <cfRule type="cellIs" dxfId="4" priority="182"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0000000}">
          <x14:formula1>
            <xm:f>'Tabla Valoración controles'!$D$8:$D$10</xm:f>
          </x14:formula1>
          <xm:sqref>R12 R14:R71</xm:sqref>
        </x14:dataValidation>
        <x14:dataValidation type="list" allowBlank="1" showInputMessage="1" showErrorMessage="1" xr:uid="{00000000-0002-0000-0100-000001000000}">
          <x14:formula1>
            <xm:f>'Tabla Valoración controles'!$D$11:$D$12</xm:f>
          </x14:formula1>
          <xm:sqref>S12 S14:S71</xm:sqref>
        </x14:dataValidation>
        <x14:dataValidation type="list" allowBlank="1" showInputMessage="1" showErrorMessage="1" xr:uid="{00000000-0002-0000-0100-000002000000}">
          <x14:formula1>
            <xm:f>'Tabla Valoración controles'!$D$13:$D$14</xm:f>
          </x14:formula1>
          <xm:sqref>U12 U14:U71</xm:sqref>
        </x14:dataValidation>
        <x14:dataValidation type="list" allowBlank="1" showInputMessage="1" showErrorMessage="1" xr:uid="{00000000-0002-0000-0100-000003000000}">
          <x14:formula1>
            <xm:f>'Tabla Valoración controles'!$D$15:$D$16</xm:f>
          </x14:formula1>
          <xm:sqref>V12 V14:V71</xm:sqref>
        </x14:dataValidation>
        <x14:dataValidation type="list" allowBlank="1" showInputMessage="1" showErrorMessage="1" xr:uid="{00000000-0002-0000-0100-000005000000}">
          <x14:formula1>
            <xm:f>'Tabla Valoración controles'!$D$17:$D$18</xm:f>
          </x14:formula1>
          <xm:sqref>W12 W14:W71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 AD14:AD71</xm:sqref>
        </x14:dataValidation>
        <x14:dataValidation type="list" allowBlank="1" showInputMessage="1" showErrorMessage="1" xr:uid="{00000000-0002-0000-0100-000009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AE12:AE35 AE37:AE47 AE49:AE71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10" zoomScale="40" zoomScaleNormal="40" workbookViewId="0">
      <selection activeCell="AB22" sqref="AB22:AC23"/>
    </sheetView>
  </sheetViews>
  <sheetFormatPr defaultColWidth="11.42578125" defaultRowHeight="14.45"/>
  <cols>
    <col min="2" max="39" width="5.7109375" customWidth="1"/>
    <col min="41" max="46" width="5.7109375" customWidth="1"/>
  </cols>
  <sheetData>
    <row r="1" spans="1:99">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c r="A2" s="55"/>
      <c r="B2" s="313" t="s">
        <v>132</v>
      </c>
      <c r="C2" s="313"/>
      <c r="D2" s="313"/>
      <c r="E2" s="313"/>
      <c r="F2" s="313"/>
      <c r="G2" s="313"/>
      <c r="H2" s="313"/>
      <c r="I2" s="313"/>
      <c r="J2" s="350" t="s">
        <v>21</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c r="A3" s="55"/>
      <c r="B3" s="313"/>
      <c r="C3" s="313"/>
      <c r="D3" s="313"/>
      <c r="E3" s="313"/>
      <c r="F3" s="313"/>
      <c r="G3" s="313"/>
      <c r="H3" s="313"/>
      <c r="I3" s="313"/>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c r="A4" s="55"/>
      <c r="B4" s="313"/>
      <c r="C4" s="313"/>
      <c r="D4" s="313"/>
      <c r="E4" s="313"/>
      <c r="F4" s="313"/>
      <c r="G4" s="313"/>
      <c r="H4" s="313"/>
      <c r="I4" s="313"/>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c r="A6" s="55"/>
      <c r="B6" s="361" t="s">
        <v>133</v>
      </c>
      <c r="C6" s="361"/>
      <c r="D6" s="362"/>
      <c r="E6" s="351" t="s">
        <v>134</v>
      </c>
      <c r="F6" s="352"/>
      <c r="G6" s="352"/>
      <c r="H6" s="352"/>
      <c r="I6" s="353"/>
      <c r="J6" s="347" t="str">
        <f>IF(AND('Mapa de Riesgos'!$H$12="Muy Alta",'Mapa de Riesgos'!$L$12="Leve"),CONCATENATE("R",'Mapa de Riesgos'!$A$12),"")</f>
        <v/>
      </c>
      <c r="K6" s="348"/>
      <c r="L6" s="348" t="str">
        <f>IF(AND('Mapa de Riesgos'!$H$18="Muy Alta",'Mapa de Riesgos'!$L$18="Leve"),CONCATENATE("R",'Mapa de Riesgos'!$A$18),"")</f>
        <v/>
      </c>
      <c r="M6" s="348"/>
      <c r="N6" s="348" t="str">
        <f>IF(AND('Mapa de Riesgos'!$H$24="Muy Alta",'Mapa de Riesgos'!$L$24="Leve"),CONCATENATE("R",'Mapa de Riesgos'!$A$24),"")</f>
        <v/>
      </c>
      <c r="O6" s="349"/>
      <c r="P6" s="347" t="str">
        <f>IF(AND('Mapa de Riesgos'!$H$12="Muy Alta",'Mapa de Riesgos'!$L$12="Menor"),CONCATENATE("R",'Mapa de Riesgos'!$A$12),"")</f>
        <v/>
      </c>
      <c r="Q6" s="348"/>
      <c r="R6" s="348" t="str">
        <f>IF(AND('Mapa de Riesgos'!$H$18="Muy Alta",'Mapa de Riesgos'!$L$18="Menor"),CONCATENATE("R",'Mapa de Riesgos'!$A$18),"")</f>
        <v/>
      </c>
      <c r="S6" s="348"/>
      <c r="T6" s="348" t="str">
        <f>IF(AND('Mapa de Riesgos'!$H$24="Muy Alta",'Mapa de Riesgos'!$L$24="Menor"),CONCATENATE("R",'Mapa de Riesgos'!$A$24),"")</f>
        <v/>
      </c>
      <c r="U6" s="349"/>
      <c r="V6" s="347" t="str">
        <f>IF(AND('Mapa de Riesgos'!$H$12="Muy Alta",'Mapa de Riesgos'!$L$12="Moderado"),CONCATENATE("R",'Mapa de Riesgos'!$A$12),"")</f>
        <v/>
      </c>
      <c r="W6" s="348"/>
      <c r="X6" s="348" t="str">
        <f>IF(AND('Mapa de Riesgos'!$H$18="Muy Alta",'Mapa de Riesgos'!$L$18="Moderado"),CONCATENATE("R",'Mapa de Riesgos'!$A$18),"")</f>
        <v/>
      </c>
      <c r="Y6" s="348"/>
      <c r="Z6" s="348" t="str">
        <f>IF(AND('Mapa de Riesgos'!$H$24="Muy Alta",'Mapa de Riesgos'!$L$24="Moderado"),CONCATENATE("R",'Mapa de Riesgos'!$A$24),"")</f>
        <v/>
      </c>
      <c r="AA6" s="349"/>
      <c r="AB6" s="347" t="str">
        <f>IF(AND('Mapa de Riesgos'!$H$12="Muy Alta",'Mapa de Riesgos'!$L$12="Mayor"),CONCATENATE("R",'Mapa de Riesgos'!$A$12),"")</f>
        <v/>
      </c>
      <c r="AC6" s="348"/>
      <c r="AD6" s="348" t="str">
        <f>IF(AND('Mapa de Riesgos'!$H$18="Muy Alta",'Mapa de Riesgos'!$L$18="Mayor"),CONCATENATE("R",'Mapa de Riesgos'!$A$18),"")</f>
        <v/>
      </c>
      <c r="AE6" s="348"/>
      <c r="AF6" s="348" t="str">
        <f>IF(AND('Mapa de Riesgos'!$H$24="Muy Alta",'Mapa de Riesgos'!$L$24="Mayor"),CONCATENATE("R",'Mapa de Riesgos'!$A$24),"")</f>
        <v/>
      </c>
      <c r="AG6" s="349"/>
      <c r="AH6" s="338" t="str">
        <f>IF(AND('Mapa de Riesgos'!$H$12="Muy Alta",'Mapa de Riesgos'!$L$12="Catastrófico"),CONCATENATE("R",'Mapa de Riesgos'!$A$12),"")</f>
        <v/>
      </c>
      <c r="AI6" s="339"/>
      <c r="AJ6" s="339" t="str">
        <f>IF(AND('Mapa de Riesgos'!$H$18="Muy Alta",'Mapa de Riesgos'!$L$18="Catastrófico"),CONCATENATE("R",'Mapa de Riesgos'!$A$18),"")</f>
        <v/>
      </c>
      <c r="AK6" s="339"/>
      <c r="AL6" s="339" t="str">
        <f>IF(AND('Mapa de Riesgos'!$H$24="Muy Alta",'Mapa de Riesgos'!$L$24="Catastrófico"),CONCATENATE("R",'Mapa de Riesgos'!$A$24),"")</f>
        <v/>
      </c>
      <c r="AM6" s="340"/>
      <c r="AO6" s="363" t="s">
        <v>135</v>
      </c>
      <c r="AP6" s="364"/>
      <c r="AQ6" s="364"/>
      <c r="AR6" s="364"/>
      <c r="AS6" s="364"/>
      <c r="AT6" s="36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c r="A7" s="55"/>
      <c r="B7" s="361"/>
      <c r="C7" s="361"/>
      <c r="D7" s="362"/>
      <c r="E7" s="354"/>
      <c r="F7" s="355"/>
      <c r="G7" s="355"/>
      <c r="H7" s="355"/>
      <c r="I7" s="356"/>
      <c r="J7" s="341"/>
      <c r="K7" s="342"/>
      <c r="L7" s="342"/>
      <c r="M7" s="342"/>
      <c r="N7" s="342"/>
      <c r="O7" s="343"/>
      <c r="P7" s="341"/>
      <c r="Q7" s="342"/>
      <c r="R7" s="342"/>
      <c r="S7" s="342"/>
      <c r="T7" s="342"/>
      <c r="U7" s="343"/>
      <c r="V7" s="341"/>
      <c r="W7" s="342"/>
      <c r="X7" s="342"/>
      <c r="Y7" s="342"/>
      <c r="Z7" s="342"/>
      <c r="AA7" s="343"/>
      <c r="AB7" s="341"/>
      <c r="AC7" s="342"/>
      <c r="AD7" s="342"/>
      <c r="AE7" s="342"/>
      <c r="AF7" s="342"/>
      <c r="AG7" s="343"/>
      <c r="AH7" s="332"/>
      <c r="AI7" s="333"/>
      <c r="AJ7" s="333"/>
      <c r="AK7" s="333"/>
      <c r="AL7" s="333"/>
      <c r="AM7" s="334"/>
      <c r="AN7" s="55"/>
      <c r="AO7" s="366"/>
      <c r="AP7" s="367"/>
      <c r="AQ7" s="367"/>
      <c r="AR7" s="367"/>
      <c r="AS7" s="367"/>
      <c r="AT7" s="36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c r="A8" s="55"/>
      <c r="B8" s="361"/>
      <c r="C8" s="361"/>
      <c r="D8" s="362"/>
      <c r="E8" s="354"/>
      <c r="F8" s="355"/>
      <c r="G8" s="355"/>
      <c r="H8" s="355"/>
      <c r="I8" s="356"/>
      <c r="J8" s="341" t="str">
        <f>IF(AND('Mapa de Riesgos'!$H$30="Muy Alta",'Mapa de Riesgos'!$L$30="Leve"),CONCATENATE("R",'Mapa de Riesgos'!$A$30),"")</f>
        <v/>
      </c>
      <c r="K8" s="342"/>
      <c r="L8" s="342" t="str">
        <f>IF(AND('Mapa de Riesgos'!$H$36="Muy Alta",'Mapa de Riesgos'!$L$36="Leve"),CONCATENATE("R",'Mapa de Riesgos'!$A$36),"")</f>
        <v/>
      </c>
      <c r="M8" s="342"/>
      <c r="N8" s="342" t="str">
        <f>IF(AND('Mapa de Riesgos'!$H$42="Muy Alta",'Mapa de Riesgos'!$L$42="Leve"),CONCATENATE("R",'Mapa de Riesgos'!$A$42),"")</f>
        <v/>
      </c>
      <c r="O8" s="343"/>
      <c r="P8" s="341" t="str">
        <f>IF(AND('Mapa de Riesgos'!$H$30="Muy Alta",'Mapa de Riesgos'!$L$30="Menor"),CONCATENATE("R",'Mapa de Riesgos'!$A$30),"")</f>
        <v/>
      </c>
      <c r="Q8" s="342"/>
      <c r="R8" s="342" t="str">
        <f>IF(AND('Mapa de Riesgos'!$H$36="Muy Alta",'Mapa de Riesgos'!$L$36="Menor"),CONCATENATE("R",'Mapa de Riesgos'!$A$36),"")</f>
        <v/>
      </c>
      <c r="S8" s="342"/>
      <c r="T8" s="342" t="str">
        <f>IF(AND('Mapa de Riesgos'!$H$42="Muy Alta",'Mapa de Riesgos'!$L$42="Menor"),CONCATENATE("R",'Mapa de Riesgos'!$A$42),"")</f>
        <v/>
      </c>
      <c r="U8" s="343"/>
      <c r="V8" s="341" t="str">
        <f>IF(AND('Mapa de Riesgos'!$H$30="Muy Alta",'Mapa de Riesgos'!$L$30="Moderado"),CONCATENATE("R",'Mapa de Riesgos'!$A$30),"")</f>
        <v/>
      </c>
      <c r="W8" s="342"/>
      <c r="X8" s="342" t="str">
        <f>IF(AND('Mapa de Riesgos'!$H$36="Muy Alta",'Mapa de Riesgos'!$L$36="Moderado"),CONCATENATE("R",'Mapa de Riesgos'!$A$36),"")</f>
        <v/>
      </c>
      <c r="Y8" s="342"/>
      <c r="Z8" s="342" t="str">
        <f>IF(AND('Mapa de Riesgos'!$H$42="Muy Alta",'Mapa de Riesgos'!$L$42="Moderado"),CONCATENATE("R",'Mapa de Riesgos'!$A$42),"")</f>
        <v/>
      </c>
      <c r="AA8" s="343"/>
      <c r="AB8" s="341" t="str">
        <f>IF(AND('Mapa de Riesgos'!$H$30="Muy Alta",'Mapa de Riesgos'!$L$30="Mayor"),CONCATENATE("R",'Mapa de Riesgos'!$A$30),"")</f>
        <v/>
      </c>
      <c r="AC8" s="342"/>
      <c r="AD8" s="342" t="str">
        <f>IF(AND('Mapa de Riesgos'!$H$36="Muy Alta",'Mapa de Riesgos'!$L$36="Mayor"),CONCATENATE("R",'Mapa de Riesgos'!$A$36),"")</f>
        <v/>
      </c>
      <c r="AE8" s="342"/>
      <c r="AF8" s="342" t="str">
        <f>IF(AND('Mapa de Riesgos'!$H$42="Muy Alta",'Mapa de Riesgos'!$L$42="Mayor"),CONCATENATE("R",'Mapa de Riesgos'!$A$42),"")</f>
        <v/>
      </c>
      <c r="AG8" s="343"/>
      <c r="AH8" s="332" t="str">
        <f>IF(AND('Mapa de Riesgos'!$H$30="Muy Alta",'Mapa de Riesgos'!$L$30="Catastrófico"),CONCATENATE("R",'Mapa de Riesgos'!$A$30),"")</f>
        <v/>
      </c>
      <c r="AI8" s="333"/>
      <c r="AJ8" s="333" t="str">
        <f>IF(AND('Mapa de Riesgos'!$H$36="Muy Alta",'Mapa de Riesgos'!$L$36="Catastrófico"),CONCATENATE("R",'Mapa de Riesgos'!$A$36),"")</f>
        <v/>
      </c>
      <c r="AK8" s="333"/>
      <c r="AL8" s="333" t="str">
        <f>IF(AND('Mapa de Riesgos'!$H$42="Muy Alta",'Mapa de Riesgos'!$L$42="Catastrófico"),CONCATENATE("R",'Mapa de Riesgos'!$A$42),"")</f>
        <v/>
      </c>
      <c r="AM8" s="334"/>
      <c r="AN8" s="55"/>
      <c r="AO8" s="366"/>
      <c r="AP8" s="367"/>
      <c r="AQ8" s="367"/>
      <c r="AR8" s="367"/>
      <c r="AS8" s="367"/>
      <c r="AT8" s="36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c r="A9" s="55"/>
      <c r="B9" s="361"/>
      <c r="C9" s="361"/>
      <c r="D9" s="362"/>
      <c r="E9" s="354"/>
      <c r="F9" s="355"/>
      <c r="G9" s="355"/>
      <c r="H9" s="355"/>
      <c r="I9" s="356"/>
      <c r="J9" s="341"/>
      <c r="K9" s="342"/>
      <c r="L9" s="342"/>
      <c r="M9" s="342"/>
      <c r="N9" s="342"/>
      <c r="O9" s="343"/>
      <c r="P9" s="341"/>
      <c r="Q9" s="342"/>
      <c r="R9" s="342"/>
      <c r="S9" s="342"/>
      <c r="T9" s="342"/>
      <c r="U9" s="343"/>
      <c r="V9" s="341"/>
      <c r="W9" s="342"/>
      <c r="X9" s="342"/>
      <c r="Y9" s="342"/>
      <c r="Z9" s="342"/>
      <c r="AA9" s="343"/>
      <c r="AB9" s="341"/>
      <c r="AC9" s="342"/>
      <c r="AD9" s="342"/>
      <c r="AE9" s="342"/>
      <c r="AF9" s="342"/>
      <c r="AG9" s="343"/>
      <c r="AH9" s="332"/>
      <c r="AI9" s="333"/>
      <c r="AJ9" s="333"/>
      <c r="AK9" s="333"/>
      <c r="AL9" s="333"/>
      <c r="AM9" s="334"/>
      <c r="AN9" s="55"/>
      <c r="AO9" s="366"/>
      <c r="AP9" s="367"/>
      <c r="AQ9" s="367"/>
      <c r="AR9" s="367"/>
      <c r="AS9" s="367"/>
      <c r="AT9" s="36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c r="A10" s="55"/>
      <c r="B10" s="361"/>
      <c r="C10" s="361"/>
      <c r="D10" s="362"/>
      <c r="E10" s="354"/>
      <c r="F10" s="355"/>
      <c r="G10" s="355"/>
      <c r="H10" s="355"/>
      <c r="I10" s="356"/>
      <c r="J10" s="341" t="str">
        <f>IF(AND('Mapa de Riesgos'!$H$48="Muy Alta",'Mapa de Riesgos'!$L$48="Leve"),CONCATENATE("R",'Mapa de Riesgos'!$A$48),"")</f>
        <v/>
      </c>
      <c r="K10" s="342"/>
      <c r="L10" s="342" t="str">
        <f>IF(AND('Mapa de Riesgos'!$H$54="Muy Alta",'Mapa de Riesgos'!$L$54="Leve"),CONCATENATE("R",'Mapa de Riesgos'!$A$54),"")</f>
        <v/>
      </c>
      <c r="M10" s="342"/>
      <c r="N10" s="342" t="str">
        <f>IF(AND('Mapa de Riesgos'!$H$60="Muy Alta",'Mapa de Riesgos'!$L$60="Leve"),CONCATENATE("R",'Mapa de Riesgos'!$A$60),"")</f>
        <v/>
      </c>
      <c r="O10" s="343"/>
      <c r="P10" s="341" t="str">
        <f>IF(AND('Mapa de Riesgos'!$H$48="Muy Alta",'Mapa de Riesgos'!$L$48="Menor"),CONCATENATE("R",'Mapa de Riesgos'!$A$48),"")</f>
        <v/>
      </c>
      <c r="Q10" s="342"/>
      <c r="R10" s="342" t="str">
        <f>IF(AND('Mapa de Riesgos'!$H$54="Muy Alta",'Mapa de Riesgos'!$L$54="Menor"),CONCATENATE("R",'Mapa de Riesgos'!$A$54),"")</f>
        <v/>
      </c>
      <c r="S10" s="342"/>
      <c r="T10" s="342" t="str">
        <f>IF(AND('Mapa de Riesgos'!$H$60="Muy Alta",'Mapa de Riesgos'!$L$60="Menor"),CONCATENATE("R",'Mapa de Riesgos'!$A$60),"")</f>
        <v/>
      </c>
      <c r="U10" s="343"/>
      <c r="V10" s="341" t="str">
        <f>IF(AND('Mapa de Riesgos'!$H$48="Muy Alta",'Mapa de Riesgos'!$L$48="Moderado"),CONCATENATE("R",'Mapa de Riesgos'!$A$48),"")</f>
        <v/>
      </c>
      <c r="W10" s="342"/>
      <c r="X10" s="342" t="str">
        <f>IF(AND('Mapa de Riesgos'!$H$54="Muy Alta",'Mapa de Riesgos'!$L$54="Moderado"),CONCATENATE("R",'Mapa de Riesgos'!$A$54),"")</f>
        <v/>
      </c>
      <c r="Y10" s="342"/>
      <c r="Z10" s="342" t="str">
        <f>IF(AND('Mapa de Riesgos'!$H$60="Muy Alta",'Mapa de Riesgos'!$L$60="Moderado"),CONCATENATE("R",'Mapa de Riesgos'!$A$60),"")</f>
        <v/>
      </c>
      <c r="AA10" s="343"/>
      <c r="AB10" s="341" t="str">
        <f>IF(AND('Mapa de Riesgos'!$H$48="Muy Alta",'Mapa de Riesgos'!$L$48="Mayor"),CONCATENATE("R",'Mapa de Riesgos'!$A$48),"")</f>
        <v/>
      </c>
      <c r="AC10" s="342"/>
      <c r="AD10" s="342" t="str">
        <f>IF(AND('Mapa de Riesgos'!$H$54="Muy Alta",'Mapa de Riesgos'!$L$54="Mayor"),CONCATENATE("R",'Mapa de Riesgos'!$A$54),"")</f>
        <v/>
      </c>
      <c r="AE10" s="342"/>
      <c r="AF10" s="342" t="str">
        <f>IF(AND('Mapa de Riesgos'!$H$60="Muy Alta",'Mapa de Riesgos'!$L$60="Mayor"),CONCATENATE("R",'Mapa de Riesgos'!$A$60),"")</f>
        <v/>
      </c>
      <c r="AG10" s="343"/>
      <c r="AH10" s="332" t="str">
        <f>IF(AND('Mapa de Riesgos'!$H$48="Muy Alta",'Mapa de Riesgos'!$L$48="Catastrófico"),CONCATENATE("R",'Mapa de Riesgos'!$A$48),"")</f>
        <v/>
      </c>
      <c r="AI10" s="333"/>
      <c r="AJ10" s="333" t="str">
        <f>IF(AND('Mapa de Riesgos'!$H$54="Muy Alta",'Mapa de Riesgos'!$L$54="Catastrófico"),CONCATENATE("R",'Mapa de Riesgos'!$A$54),"")</f>
        <v/>
      </c>
      <c r="AK10" s="333"/>
      <c r="AL10" s="333" t="str">
        <f>IF(AND('Mapa de Riesgos'!$H$60="Muy Alta",'Mapa de Riesgos'!$L$60="Catastrófico"),CONCATENATE("R",'Mapa de Riesgos'!$A$60),"")</f>
        <v/>
      </c>
      <c r="AM10" s="334"/>
      <c r="AN10" s="55"/>
      <c r="AO10" s="366"/>
      <c r="AP10" s="367"/>
      <c r="AQ10" s="367"/>
      <c r="AR10" s="367"/>
      <c r="AS10" s="367"/>
      <c r="AT10" s="36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c r="A11" s="55"/>
      <c r="B11" s="361"/>
      <c r="C11" s="361"/>
      <c r="D11" s="362"/>
      <c r="E11" s="354"/>
      <c r="F11" s="355"/>
      <c r="G11" s="355"/>
      <c r="H11" s="355"/>
      <c r="I11" s="356"/>
      <c r="J11" s="341"/>
      <c r="K11" s="342"/>
      <c r="L11" s="342"/>
      <c r="M11" s="342"/>
      <c r="N11" s="342"/>
      <c r="O11" s="343"/>
      <c r="P11" s="341"/>
      <c r="Q11" s="342"/>
      <c r="R11" s="342"/>
      <c r="S11" s="342"/>
      <c r="T11" s="342"/>
      <c r="U11" s="343"/>
      <c r="V11" s="341"/>
      <c r="W11" s="342"/>
      <c r="X11" s="342"/>
      <c r="Y11" s="342"/>
      <c r="Z11" s="342"/>
      <c r="AA11" s="343"/>
      <c r="AB11" s="341"/>
      <c r="AC11" s="342"/>
      <c r="AD11" s="342"/>
      <c r="AE11" s="342"/>
      <c r="AF11" s="342"/>
      <c r="AG11" s="343"/>
      <c r="AH11" s="332"/>
      <c r="AI11" s="333"/>
      <c r="AJ11" s="333"/>
      <c r="AK11" s="333"/>
      <c r="AL11" s="333"/>
      <c r="AM11" s="334"/>
      <c r="AN11" s="55"/>
      <c r="AO11" s="366"/>
      <c r="AP11" s="367"/>
      <c r="AQ11" s="367"/>
      <c r="AR11" s="367"/>
      <c r="AS11" s="367"/>
      <c r="AT11" s="36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c r="A12" s="55"/>
      <c r="B12" s="361"/>
      <c r="C12" s="361"/>
      <c r="D12" s="362"/>
      <c r="E12" s="354"/>
      <c r="F12" s="355"/>
      <c r="G12" s="355"/>
      <c r="H12" s="355"/>
      <c r="I12" s="356"/>
      <c r="J12" s="341" t="str">
        <f>IF(AND('Mapa de Riesgos'!$H$66="Muy Alta",'Mapa de Riesgos'!$L$66="Leve"),CONCATENATE("R",'Mapa de Riesgos'!$A$66),"")</f>
        <v/>
      </c>
      <c r="K12" s="342"/>
      <c r="L12" s="342" t="str">
        <f>IF(AND('Mapa de Riesgos'!$H$72="Muy Alta",'Mapa de Riesgos'!$L$72="Leve"),CONCATENATE("R",'Mapa de Riesgos'!$A$72),"")</f>
        <v/>
      </c>
      <c r="M12" s="342"/>
      <c r="N12" s="342" t="str">
        <f>IF(AND('Mapa de Riesgos'!$H$78="Muy Alta",'Mapa de Riesgos'!$L$78="Leve"),CONCATENATE("R",'Mapa de Riesgos'!$A$78),"")</f>
        <v/>
      </c>
      <c r="O12" s="343"/>
      <c r="P12" s="341" t="str">
        <f>IF(AND('Mapa de Riesgos'!$H$66="Muy Alta",'Mapa de Riesgos'!$L$66="Menor"),CONCATENATE("R",'Mapa de Riesgos'!$A$66),"")</f>
        <v/>
      </c>
      <c r="Q12" s="342"/>
      <c r="R12" s="342" t="str">
        <f>IF(AND('Mapa de Riesgos'!$H$72="Muy Alta",'Mapa de Riesgos'!$L$72="Menor"),CONCATENATE("R",'Mapa de Riesgos'!$A$72),"")</f>
        <v/>
      </c>
      <c r="S12" s="342"/>
      <c r="T12" s="342" t="str">
        <f>IF(AND('Mapa de Riesgos'!$H$78="Muy Alta",'Mapa de Riesgos'!$L$78="Menor"),CONCATENATE("R",'Mapa de Riesgos'!$A$78),"")</f>
        <v/>
      </c>
      <c r="U12" s="343"/>
      <c r="V12" s="341" t="str">
        <f>IF(AND('Mapa de Riesgos'!$H$66="Muy Alta",'Mapa de Riesgos'!$L$66="Moderado"),CONCATENATE("R",'Mapa de Riesgos'!$A$66),"")</f>
        <v/>
      </c>
      <c r="W12" s="342"/>
      <c r="X12" s="342" t="str">
        <f>IF(AND('Mapa de Riesgos'!$H$72="Muy Alta",'Mapa de Riesgos'!$L$72="Moderado"),CONCATENATE("R",'Mapa de Riesgos'!$A$72),"")</f>
        <v/>
      </c>
      <c r="Y12" s="342"/>
      <c r="Z12" s="342" t="str">
        <f>IF(AND('Mapa de Riesgos'!$H$78="Muy Alta",'Mapa de Riesgos'!$L$78="Moderado"),CONCATENATE("R",'Mapa de Riesgos'!$A$78),"")</f>
        <v/>
      </c>
      <c r="AA12" s="343"/>
      <c r="AB12" s="341" t="str">
        <f>IF(AND('Mapa de Riesgos'!$H$66="Muy Alta",'Mapa de Riesgos'!$L$66="Mayor"),CONCATENATE("R",'Mapa de Riesgos'!$A$66),"")</f>
        <v/>
      </c>
      <c r="AC12" s="342"/>
      <c r="AD12" s="342" t="str">
        <f>IF(AND('Mapa de Riesgos'!$H$72="Muy Alta",'Mapa de Riesgos'!$L$72="Mayor"),CONCATENATE("R",'Mapa de Riesgos'!$A$72),"")</f>
        <v/>
      </c>
      <c r="AE12" s="342"/>
      <c r="AF12" s="342" t="str">
        <f>IF(AND('Mapa de Riesgos'!$H$78="Muy Alta",'Mapa de Riesgos'!$L$78="Mayor"),CONCATENATE("R",'Mapa de Riesgos'!$A$78),"")</f>
        <v/>
      </c>
      <c r="AG12" s="343"/>
      <c r="AH12" s="332" t="str">
        <f>IF(AND('Mapa de Riesgos'!$H$66="Muy Alta",'Mapa de Riesgos'!$L$66="Catastrófico"),CONCATENATE("R",'Mapa de Riesgos'!$A$66),"")</f>
        <v/>
      </c>
      <c r="AI12" s="333"/>
      <c r="AJ12" s="333" t="str">
        <f>IF(AND('Mapa de Riesgos'!$H$72="Muy Alta",'Mapa de Riesgos'!$L$72="Catastrófico"),CONCATENATE("R",'Mapa de Riesgos'!$A$72),"")</f>
        <v/>
      </c>
      <c r="AK12" s="333"/>
      <c r="AL12" s="333" t="str">
        <f>IF(AND('Mapa de Riesgos'!$H$78="Muy Alta",'Mapa de Riesgos'!$L$78="Catastrófico"),CONCATENATE("R",'Mapa de Riesgos'!$A$78),"")</f>
        <v/>
      </c>
      <c r="AM12" s="334"/>
      <c r="AN12" s="55"/>
      <c r="AO12" s="366"/>
      <c r="AP12" s="367"/>
      <c r="AQ12" s="367"/>
      <c r="AR12" s="367"/>
      <c r="AS12" s="367"/>
      <c r="AT12" s="36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c r="A13" s="55"/>
      <c r="B13" s="361"/>
      <c r="C13" s="361"/>
      <c r="D13" s="362"/>
      <c r="E13" s="357"/>
      <c r="F13" s="358"/>
      <c r="G13" s="358"/>
      <c r="H13" s="358"/>
      <c r="I13" s="359"/>
      <c r="J13" s="341"/>
      <c r="K13" s="342"/>
      <c r="L13" s="342"/>
      <c r="M13" s="342"/>
      <c r="N13" s="342"/>
      <c r="O13" s="343"/>
      <c r="P13" s="341"/>
      <c r="Q13" s="342"/>
      <c r="R13" s="342"/>
      <c r="S13" s="342"/>
      <c r="T13" s="342"/>
      <c r="U13" s="343"/>
      <c r="V13" s="341"/>
      <c r="W13" s="342"/>
      <c r="X13" s="342"/>
      <c r="Y13" s="342"/>
      <c r="Z13" s="342"/>
      <c r="AA13" s="343"/>
      <c r="AB13" s="341"/>
      <c r="AC13" s="342"/>
      <c r="AD13" s="342"/>
      <c r="AE13" s="342"/>
      <c r="AF13" s="342"/>
      <c r="AG13" s="343"/>
      <c r="AH13" s="335"/>
      <c r="AI13" s="336"/>
      <c r="AJ13" s="336"/>
      <c r="AK13" s="336"/>
      <c r="AL13" s="336"/>
      <c r="AM13" s="337"/>
      <c r="AN13" s="55"/>
      <c r="AO13" s="369"/>
      <c r="AP13" s="370"/>
      <c r="AQ13" s="370"/>
      <c r="AR13" s="370"/>
      <c r="AS13" s="370"/>
      <c r="AT13" s="371"/>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c r="A14" s="55"/>
      <c r="B14" s="361"/>
      <c r="C14" s="361"/>
      <c r="D14" s="362"/>
      <c r="E14" s="351" t="s">
        <v>136</v>
      </c>
      <c r="F14" s="352"/>
      <c r="G14" s="352"/>
      <c r="H14" s="352"/>
      <c r="I14" s="352"/>
      <c r="J14" s="329" t="str">
        <f>IF(AND('Mapa de Riesgos'!$H$12="Alta",'Mapa de Riesgos'!$L$12="Leve"),CONCATENATE("R",'Mapa de Riesgos'!$A$12),"")</f>
        <v/>
      </c>
      <c r="K14" s="330"/>
      <c r="L14" s="330" t="str">
        <f>IF(AND('Mapa de Riesgos'!$H$18="Alta",'Mapa de Riesgos'!$L$18="Leve"),CONCATENATE("R",'Mapa de Riesgos'!$A$18),"")</f>
        <v/>
      </c>
      <c r="M14" s="330"/>
      <c r="N14" s="330" t="str">
        <f>IF(AND('Mapa de Riesgos'!$H$24="Alta",'Mapa de Riesgos'!$L$24="Leve"),CONCATENATE("R",'Mapa de Riesgos'!$A$24),"")</f>
        <v/>
      </c>
      <c r="O14" s="331"/>
      <c r="P14" s="329" t="str">
        <f>IF(AND('Mapa de Riesgos'!$H$12="Alta",'Mapa de Riesgos'!$L$12="Menor"),CONCATENATE("R",'Mapa de Riesgos'!$A$12),"")</f>
        <v/>
      </c>
      <c r="Q14" s="330"/>
      <c r="R14" s="330" t="str">
        <f>IF(AND('Mapa de Riesgos'!$H$18="Alta",'Mapa de Riesgos'!$L$18="Menor"),CONCATENATE("R",'Mapa de Riesgos'!$A$18),"")</f>
        <v/>
      </c>
      <c r="S14" s="330"/>
      <c r="T14" s="330" t="str">
        <f>IF(AND('Mapa de Riesgos'!$H$24="Alta",'Mapa de Riesgos'!$L$24="Menor"),CONCATENATE("R",'Mapa de Riesgos'!$A$24),"")</f>
        <v/>
      </c>
      <c r="U14" s="331"/>
      <c r="V14" s="347" t="str">
        <f>IF(AND('Mapa de Riesgos'!$H$12="Alta",'Mapa de Riesgos'!$L$12="Moderado"),CONCATENATE("R",'Mapa de Riesgos'!$A$12),"")</f>
        <v/>
      </c>
      <c r="W14" s="348"/>
      <c r="X14" s="348" t="str">
        <f>IF(AND('Mapa de Riesgos'!$H$18="Alta",'Mapa de Riesgos'!$L$18="Moderado"),CONCATENATE("R",'Mapa de Riesgos'!$A$18),"")</f>
        <v/>
      </c>
      <c r="Y14" s="348"/>
      <c r="Z14" s="348" t="str">
        <f>IF(AND('Mapa de Riesgos'!$H$24="Alta",'Mapa de Riesgos'!$L$24="Moderado"),CONCATENATE("R",'Mapa de Riesgos'!$A$24),"")</f>
        <v/>
      </c>
      <c r="AA14" s="349"/>
      <c r="AB14" s="347" t="str">
        <f>IF(AND('Mapa de Riesgos'!$H$12="Alta",'Mapa de Riesgos'!$L$12="Mayor"),CONCATENATE("R",'Mapa de Riesgos'!$A$12),"")</f>
        <v/>
      </c>
      <c r="AC14" s="348"/>
      <c r="AD14" s="348" t="str">
        <f>IF(AND('Mapa de Riesgos'!$H$18="Alta",'Mapa de Riesgos'!$L$18="Mayor"),CONCATENATE("R",'Mapa de Riesgos'!$A$18),"")</f>
        <v/>
      </c>
      <c r="AE14" s="348"/>
      <c r="AF14" s="348" t="str">
        <f>IF(AND('Mapa de Riesgos'!$H$24="Alta",'Mapa de Riesgos'!$L$24="Mayor"),CONCATENATE("R",'Mapa de Riesgos'!$A$24),"")</f>
        <v/>
      </c>
      <c r="AG14" s="349"/>
      <c r="AH14" s="338" t="str">
        <f>IF(AND('Mapa de Riesgos'!$H$12="Alta",'Mapa de Riesgos'!$L$12="Catastrófico"),CONCATENATE("R",'Mapa de Riesgos'!$A$12),"")</f>
        <v/>
      </c>
      <c r="AI14" s="339"/>
      <c r="AJ14" s="339" t="str">
        <f>IF(AND('Mapa de Riesgos'!$H$18="Alta",'Mapa de Riesgos'!$L$18="Catastrófico"),CONCATENATE("R",'Mapa de Riesgos'!$A$18),"")</f>
        <v/>
      </c>
      <c r="AK14" s="339"/>
      <c r="AL14" s="339" t="str">
        <f>IF(AND('Mapa de Riesgos'!$H$24="Alta",'Mapa de Riesgos'!$L$24="Catastrófico"),CONCATENATE("R",'Mapa de Riesgos'!$A$24),"")</f>
        <v/>
      </c>
      <c r="AM14" s="340"/>
      <c r="AN14" s="55"/>
      <c r="AO14" s="372" t="s">
        <v>137</v>
      </c>
      <c r="AP14" s="373"/>
      <c r="AQ14" s="373"/>
      <c r="AR14" s="373"/>
      <c r="AS14" s="373"/>
      <c r="AT14" s="37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c r="A15" s="55"/>
      <c r="B15" s="361"/>
      <c r="C15" s="361"/>
      <c r="D15" s="362"/>
      <c r="E15" s="354"/>
      <c r="F15" s="355"/>
      <c r="G15" s="355"/>
      <c r="H15" s="355"/>
      <c r="I15" s="355"/>
      <c r="J15" s="323"/>
      <c r="K15" s="324"/>
      <c r="L15" s="324"/>
      <c r="M15" s="324"/>
      <c r="N15" s="324"/>
      <c r="O15" s="325"/>
      <c r="P15" s="323"/>
      <c r="Q15" s="324"/>
      <c r="R15" s="324"/>
      <c r="S15" s="324"/>
      <c r="T15" s="324"/>
      <c r="U15" s="325"/>
      <c r="V15" s="341"/>
      <c r="W15" s="342"/>
      <c r="X15" s="342"/>
      <c r="Y15" s="342"/>
      <c r="Z15" s="342"/>
      <c r="AA15" s="343"/>
      <c r="AB15" s="341"/>
      <c r="AC15" s="342"/>
      <c r="AD15" s="342"/>
      <c r="AE15" s="342"/>
      <c r="AF15" s="342"/>
      <c r="AG15" s="343"/>
      <c r="AH15" s="332"/>
      <c r="AI15" s="333"/>
      <c r="AJ15" s="333"/>
      <c r="AK15" s="333"/>
      <c r="AL15" s="333"/>
      <c r="AM15" s="334"/>
      <c r="AN15" s="55"/>
      <c r="AO15" s="375"/>
      <c r="AP15" s="376"/>
      <c r="AQ15" s="376"/>
      <c r="AR15" s="376"/>
      <c r="AS15" s="376"/>
      <c r="AT15" s="37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c r="A16" s="55"/>
      <c r="B16" s="361"/>
      <c r="C16" s="361"/>
      <c r="D16" s="362"/>
      <c r="E16" s="354"/>
      <c r="F16" s="355"/>
      <c r="G16" s="355"/>
      <c r="H16" s="355"/>
      <c r="I16" s="355"/>
      <c r="J16" s="323" t="str">
        <f>IF(AND('Mapa de Riesgos'!$H$30="Alta",'Mapa de Riesgos'!$L$30="Leve"),CONCATENATE("R",'Mapa de Riesgos'!$A$30),"")</f>
        <v/>
      </c>
      <c r="K16" s="324"/>
      <c r="L16" s="324" t="str">
        <f>IF(AND('Mapa de Riesgos'!$H$36="Alta",'Mapa de Riesgos'!$L$36="Leve"),CONCATENATE("R",'Mapa de Riesgos'!$A$36),"")</f>
        <v/>
      </c>
      <c r="M16" s="324"/>
      <c r="N16" s="324" t="str">
        <f>IF(AND('Mapa de Riesgos'!$H$42="Alta",'Mapa de Riesgos'!$L$42="Leve"),CONCATENATE("R",'Mapa de Riesgos'!$A$42),"")</f>
        <v/>
      </c>
      <c r="O16" s="325"/>
      <c r="P16" s="323" t="str">
        <f>IF(AND('Mapa de Riesgos'!$H$30="Alta",'Mapa de Riesgos'!$L$30="Menor"),CONCATENATE("R",'Mapa de Riesgos'!$A$30),"")</f>
        <v/>
      </c>
      <c r="Q16" s="324"/>
      <c r="R16" s="324" t="str">
        <f>IF(AND('Mapa de Riesgos'!$H$36="Alta",'Mapa de Riesgos'!$L$36="Menor"),CONCATENATE("R",'Mapa de Riesgos'!$A$36),"")</f>
        <v/>
      </c>
      <c r="S16" s="324"/>
      <c r="T16" s="324" t="str">
        <f>IF(AND('Mapa de Riesgos'!$H$42="Alta",'Mapa de Riesgos'!$L$42="Menor"),CONCATENATE("R",'Mapa de Riesgos'!$A$42),"")</f>
        <v/>
      </c>
      <c r="U16" s="325"/>
      <c r="V16" s="341" t="str">
        <f>IF(AND('Mapa de Riesgos'!$H$30="Alta",'Mapa de Riesgos'!$L$30="Moderado"),CONCATENATE("R",'Mapa de Riesgos'!$A$30),"")</f>
        <v/>
      </c>
      <c r="W16" s="342"/>
      <c r="X16" s="342" t="str">
        <f>IF(AND('Mapa de Riesgos'!$H$36="Alta",'Mapa de Riesgos'!$L$36="Moderado"),CONCATENATE("R",'Mapa de Riesgos'!$A$36),"")</f>
        <v/>
      </c>
      <c r="Y16" s="342"/>
      <c r="Z16" s="342" t="str">
        <f>IF(AND('Mapa de Riesgos'!$H$42="Alta",'Mapa de Riesgos'!$L$42="Moderado"),CONCATENATE("R",'Mapa de Riesgos'!$A$42),"")</f>
        <v/>
      </c>
      <c r="AA16" s="343"/>
      <c r="AB16" s="341" t="str">
        <f>IF(AND('Mapa de Riesgos'!$H$30="Alta",'Mapa de Riesgos'!$L$30="Mayor"),CONCATENATE("R",'Mapa de Riesgos'!$A$30),"")</f>
        <v/>
      </c>
      <c r="AC16" s="342"/>
      <c r="AD16" s="342" t="str">
        <f>IF(AND('Mapa de Riesgos'!$H$36="Alta",'Mapa de Riesgos'!$L$36="Mayor"),CONCATENATE("R",'Mapa de Riesgos'!$A$36),"")</f>
        <v/>
      </c>
      <c r="AE16" s="342"/>
      <c r="AF16" s="342" t="str">
        <f>IF(AND('Mapa de Riesgos'!$H$42="Alta",'Mapa de Riesgos'!$L$42="Mayor"),CONCATENATE("R",'Mapa de Riesgos'!$A$42),"")</f>
        <v/>
      </c>
      <c r="AG16" s="343"/>
      <c r="AH16" s="332" t="str">
        <f>IF(AND('Mapa de Riesgos'!$H$30="Alta",'Mapa de Riesgos'!$L$30="Catastrófico"),CONCATENATE("R",'Mapa de Riesgos'!$A$30),"")</f>
        <v/>
      </c>
      <c r="AI16" s="333"/>
      <c r="AJ16" s="333" t="str">
        <f>IF(AND('Mapa de Riesgos'!$H$36="Alta",'Mapa de Riesgos'!$L$36="Catastrófico"),CONCATENATE("R",'Mapa de Riesgos'!$A$36),"")</f>
        <v/>
      </c>
      <c r="AK16" s="333"/>
      <c r="AL16" s="333" t="str">
        <f>IF(AND('Mapa de Riesgos'!$H$42="Alta",'Mapa de Riesgos'!$L$42="Catastrófico"),CONCATENATE("R",'Mapa de Riesgos'!$A$42),"")</f>
        <v/>
      </c>
      <c r="AM16" s="334"/>
      <c r="AN16" s="55"/>
      <c r="AO16" s="375"/>
      <c r="AP16" s="376"/>
      <c r="AQ16" s="376"/>
      <c r="AR16" s="376"/>
      <c r="AS16" s="376"/>
      <c r="AT16" s="377"/>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c r="A17" s="55"/>
      <c r="B17" s="361"/>
      <c r="C17" s="361"/>
      <c r="D17" s="362"/>
      <c r="E17" s="354"/>
      <c r="F17" s="355"/>
      <c r="G17" s="355"/>
      <c r="H17" s="355"/>
      <c r="I17" s="355"/>
      <c r="J17" s="323"/>
      <c r="K17" s="324"/>
      <c r="L17" s="324"/>
      <c r="M17" s="324"/>
      <c r="N17" s="324"/>
      <c r="O17" s="325"/>
      <c r="P17" s="323"/>
      <c r="Q17" s="324"/>
      <c r="R17" s="324"/>
      <c r="S17" s="324"/>
      <c r="T17" s="324"/>
      <c r="U17" s="325"/>
      <c r="V17" s="341"/>
      <c r="W17" s="342"/>
      <c r="X17" s="342"/>
      <c r="Y17" s="342"/>
      <c r="Z17" s="342"/>
      <c r="AA17" s="343"/>
      <c r="AB17" s="341"/>
      <c r="AC17" s="342"/>
      <c r="AD17" s="342"/>
      <c r="AE17" s="342"/>
      <c r="AF17" s="342"/>
      <c r="AG17" s="343"/>
      <c r="AH17" s="332"/>
      <c r="AI17" s="333"/>
      <c r="AJ17" s="333"/>
      <c r="AK17" s="333"/>
      <c r="AL17" s="333"/>
      <c r="AM17" s="334"/>
      <c r="AN17" s="55"/>
      <c r="AO17" s="375"/>
      <c r="AP17" s="376"/>
      <c r="AQ17" s="376"/>
      <c r="AR17" s="376"/>
      <c r="AS17" s="376"/>
      <c r="AT17" s="377"/>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c r="A18" s="55"/>
      <c r="B18" s="361"/>
      <c r="C18" s="361"/>
      <c r="D18" s="362"/>
      <c r="E18" s="354"/>
      <c r="F18" s="355"/>
      <c r="G18" s="355"/>
      <c r="H18" s="355"/>
      <c r="I18" s="355"/>
      <c r="J18" s="323" t="str">
        <f>IF(AND('Mapa de Riesgos'!$H$48="Alta",'Mapa de Riesgos'!$L$48="Leve"),CONCATENATE("R",'Mapa de Riesgos'!$A$48),"")</f>
        <v/>
      </c>
      <c r="K18" s="324"/>
      <c r="L18" s="324" t="str">
        <f>IF(AND('Mapa de Riesgos'!$H$54="Alta",'Mapa de Riesgos'!$L$54="Leve"),CONCATENATE("R",'Mapa de Riesgos'!$A$54),"")</f>
        <v/>
      </c>
      <c r="M18" s="324"/>
      <c r="N18" s="324" t="str">
        <f>IF(AND('Mapa de Riesgos'!$H$60="Alta",'Mapa de Riesgos'!$L$60="Leve"),CONCATENATE("R",'Mapa de Riesgos'!$A$60),"")</f>
        <v/>
      </c>
      <c r="O18" s="325"/>
      <c r="P18" s="323" t="str">
        <f>IF(AND('Mapa de Riesgos'!$H$48="Alta",'Mapa de Riesgos'!$L$48="Menor"),CONCATENATE("R",'Mapa de Riesgos'!$A$48),"")</f>
        <v/>
      </c>
      <c r="Q18" s="324"/>
      <c r="R18" s="324" t="str">
        <f>IF(AND('Mapa de Riesgos'!$H$54="Alta",'Mapa de Riesgos'!$L$54="Menor"),CONCATENATE("R",'Mapa de Riesgos'!$A$54),"")</f>
        <v/>
      </c>
      <c r="S18" s="324"/>
      <c r="T18" s="324" t="str">
        <f>IF(AND('Mapa de Riesgos'!$H$60="Alta",'Mapa de Riesgos'!$L$60="Menor"),CONCATENATE("R",'Mapa de Riesgos'!$A$60),"")</f>
        <v/>
      </c>
      <c r="U18" s="325"/>
      <c r="V18" s="341" t="str">
        <f>IF(AND('Mapa de Riesgos'!$H$48="Alta",'Mapa de Riesgos'!$L$48="Moderado"),CONCATENATE("R",'Mapa de Riesgos'!$A$48),"")</f>
        <v/>
      </c>
      <c r="W18" s="342"/>
      <c r="X18" s="342" t="str">
        <f>IF(AND('Mapa de Riesgos'!$H$54="Alta",'Mapa de Riesgos'!$L$54="Moderado"),CONCATENATE("R",'Mapa de Riesgos'!$A$54),"")</f>
        <v/>
      </c>
      <c r="Y18" s="342"/>
      <c r="Z18" s="342" t="str">
        <f>IF(AND('Mapa de Riesgos'!$H$60="Alta",'Mapa de Riesgos'!$L$60="Moderado"),CONCATENATE("R",'Mapa de Riesgos'!$A$60),"")</f>
        <v/>
      </c>
      <c r="AA18" s="343"/>
      <c r="AB18" s="341" t="str">
        <f>IF(AND('Mapa de Riesgos'!$H$48="Alta",'Mapa de Riesgos'!$L$48="Mayor"),CONCATENATE("R",'Mapa de Riesgos'!$A$48),"")</f>
        <v/>
      </c>
      <c r="AC18" s="342"/>
      <c r="AD18" s="342" t="str">
        <f>IF(AND('Mapa de Riesgos'!$H$54="Alta",'Mapa de Riesgos'!$L$54="Mayor"),CONCATENATE("R",'Mapa de Riesgos'!$A$54),"")</f>
        <v/>
      </c>
      <c r="AE18" s="342"/>
      <c r="AF18" s="342" t="str">
        <f>IF(AND('Mapa de Riesgos'!$H$60="Alta",'Mapa de Riesgos'!$L$60="Mayor"),CONCATENATE("R",'Mapa de Riesgos'!$A$60),"")</f>
        <v/>
      </c>
      <c r="AG18" s="343"/>
      <c r="AH18" s="332" t="str">
        <f>IF(AND('Mapa de Riesgos'!$H$48="Alta",'Mapa de Riesgos'!$L$48="Catastrófico"),CONCATENATE("R",'Mapa de Riesgos'!$A$48),"")</f>
        <v/>
      </c>
      <c r="AI18" s="333"/>
      <c r="AJ18" s="333" t="str">
        <f>IF(AND('Mapa de Riesgos'!$H$54="Alta",'Mapa de Riesgos'!$L$54="Catastrófico"),CONCATENATE("R",'Mapa de Riesgos'!$A$54),"")</f>
        <v/>
      </c>
      <c r="AK18" s="333"/>
      <c r="AL18" s="333" t="str">
        <f>IF(AND('Mapa de Riesgos'!$H$60="Alta",'Mapa de Riesgos'!$L$60="Catastrófico"),CONCATENATE("R",'Mapa de Riesgos'!$A$60),"")</f>
        <v/>
      </c>
      <c r="AM18" s="334"/>
      <c r="AN18" s="55"/>
      <c r="AO18" s="375"/>
      <c r="AP18" s="376"/>
      <c r="AQ18" s="376"/>
      <c r="AR18" s="376"/>
      <c r="AS18" s="376"/>
      <c r="AT18" s="377"/>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c r="A19" s="55"/>
      <c r="B19" s="361"/>
      <c r="C19" s="361"/>
      <c r="D19" s="362"/>
      <c r="E19" s="354"/>
      <c r="F19" s="355"/>
      <c r="G19" s="355"/>
      <c r="H19" s="355"/>
      <c r="I19" s="355"/>
      <c r="J19" s="323"/>
      <c r="K19" s="324"/>
      <c r="L19" s="324"/>
      <c r="M19" s="324"/>
      <c r="N19" s="324"/>
      <c r="O19" s="325"/>
      <c r="P19" s="323"/>
      <c r="Q19" s="324"/>
      <c r="R19" s="324"/>
      <c r="S19" s="324"/>
      <c r="T19" s="324"/>
      <c r="U19" s="325"/>
      <c r="V19" s="341"/>
      <c r="W19" s="342"/>
      <c r="X19" s="342"/>
      <c r="Y19" s="342"/>
      <c r="Z19" s="342"/>
      <c r="AA19" s="343"/>
      <c r="AB19" s="341"/>
      <c r="AC19" s="342"/>
      <c r="AD19" s="342"/>
      <c r="AE19" s="342"/>
      <c r="AF19" s="342"/>
      <c r="AG19" s="343"/>
      <c r="AH19" s="332"/>
      <c r="AI19" s="333"/>
      <c r="AJ19" s="333"/>
      <c r="AK19" s="333"/>
      <c r="AL19" s="333"/>
      <c r="AM19" s="334"/>
      <c r="AN19" s="55"/>
      <c r="AO19" s="375"/>
      <c r="AP19" s="376"/>
      <c r="AQ19" s="376"/>
      <c r="AR19" s="376"/>
      <c r="AS19" s="376"/>
      <c r="AT19" s="377"/>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c r="A20" s="55"/>
      <c r="B20" s="361"/>
      <c r="C20" s="361"/>
      <c r="D20" s="362"/>
      <c r="E20" s="354"/>
      <c r="F20" s="355"/>
      <c r="G20" s="355"/>
      <c r="H20" s="355"/>
      <c r="I20" s="355"/>
      <c r="J20" s="323" t="str">
        <f>IF(AND('Mapa de Riesgos'!$H$66="Alta",'Mapa de Riesgos'!$L$66="Leve"),CONCATENATE("R",'Mapa de Riesgos'!$A$66),"")</f>
        <v/>
      </c>
      <c r="K20" s="324"/>
      <c r="L20" s="324" t="str">
        <f>IF(AND('Mapa de Riesgos'!$H$72="Alta",'Mapa de Riesgos'!$L$72="Leve"),CONCATENATE("R",'Mapa de Riesgos'!$A$72),"")</f>
        <v/>
      </c>
      <c r="M20" s="324"/>
      <c r="N20" s="324" t="str">
        <f>IF(AND('Mapa de Riesgos'!$H$78="Alta",'Mapa de Riesgos'!$L$78="Leve"),CONCATENATE("R",'Mapa de Riesgos'!$A$78),"")</f>
        <v/>
      </c>
      <c r="O20" s="325"/>
      <c r="P20" s="323" t="str">
        <f>IF(AND('Mapa de Riesgos'!$H$66="Alta",'Mapa de Riesgos'!$L$66="Menor"),CONCATENATE("R",'Mapa de Riesgos'!$A$66),"")</f>
        <v/>
      </c>
      <c r="Q20" s="324"/>
      <c r="R20" s="324" t="str">
        <f>IF(AND('Mapa de Riesgos'!$H$72="Alta",'Mapa de Riesgos'!$L$72="Menor"),CONCATENATE("R",'Mapa de Riesgos'!$A$72),"")</f>
        <v/>
      </c>
      <c r="S20" s="324"/>
      <c r="T20" s="324" t="str">
        <f>IF(AND('Mapa de Riesgos'!$H$78="Alta",'Mapa de Riesgos'!$L$78="Menor"),CONCATENATE("R",'Mapa de Riesgos'!$A$78),"")</f>
        <v/>
      </c>
      <c r="U20" s="325"/>
      <c r="V20" s="341" t="str">
        <f>IF(AND('Mapa de Riesgos'!$H$66="Alta",'Mapa de Riesgos'!$L$66="Moderado"),CONCATENATE("R",'Mapa de Riesgos'!$A$66),"")</f>
        <v/>
      </c>
      <c r="W20" s="342"/>
      <c r="X20" s="342" t="str">
        <f>IF(AND('Mapa de Riesgos'!$H$72="Alta",'Mapa de Riesgos'!$L$72="Moderado"),CONCATENATE("R",'Mapa de Riesgos'!$A$72),"")</f>
        <v/>
      </c>
      <c r="Y20" s="342"/>
      <c r="Z20" s="342" t="str">
        <f>IF(AND('Mapa de Riesgos'!$H$78="Alta",'Mapa de Riesgos'!$L$78="Moderado"),CONCATENATE("R",'Mapa de Riesgos'!$A$78),"")</f>
        <v/>
      </c>
      <c r="AA20" s="343"/>
      <c r="AB20" s="341" t="str">
        <f>IF(AND('Mapa de Riesgos'!$H$66="Alta",'Mapa de Riesgos'!$L$66="Mayor"),CONCATENATE("R",'Mapa de Riesgos'!$A$66),"")</f>
        <v/>
      </c>
      <c r="AC20" s="342"/>
      <c r="AD20" s="342" t="str">
        <f>IF(AND('Mapa de Riesgos'!$H$72="Alta",'Mapa de Riesgos'!$L$72="Mayor"),CONCATENATE("R",'Mapa de Riesgos'!$A$72),"")</f>
        <v/>
      </c>
      <c r="AE20" s="342"/>
      <c r="AF20" s="342" t="str">
        <f>IF(AND('Mapa de Riesgos'!$H$78="Alta",'Mapa de Riesgos'!$L$78="Mayor"),CONCATENATE("R",'Mapa de Riesgos'!$A$78),"")</f>
        <v/>
      </c>
      <c r="AG20" s="343"/>
      <c r="AH20" s="332" t="str">
        <f>IF(AND('Mapa de Riesgos'!$H$66="Alta",'Mapa de Riesgos'!$L$66="Catastrófico"),CONCATENATE("R",'Mapa de Riesgos'!$A$66),"")</f>
        <v/>
      </c>
      <c r="AI20" s="333"/>
      <c r="AJ20" s="333" t="str">
        <f>IF(AND('Mapa de Riesgos'!$H$72="Alta",'Mapa de Riesgos'!$L$72="Catastrófico"),CONCATENATE("R",'Mapa de Riesgos'!$A$72),"")</f>
        <v/>
      </c>
      <c r="AK20" s="333"/>
      <c r="AL20" s="333" t="str">
        <f>IF(AND('Mapa de Riesgos'!$H$78="Alta",'Mapa de Riesgos'!$L$78="Catastrófico"),CONCATENATE("R",'Mapa de Riesgos'!$A$78),"")</f>
        <v/>
      </c>
      <c r="AM20" s="334"/>
      <c r="AN20" s="55"/>
      <c r="AO20" s="375"/>
      <c r="AP20" s="376"/>
      <c r="AQ20" s="376"/>
      <c r="AR20" s="376"/>
      <c r="AS20" s="376"/>
      <c r="AT20" s="377"/>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c r="A21" s="55"/>
      <c r="B21" s="361"/>
      <c r="C21" s="361"/>
      <c r="D21" s="362"/>
      <c r="E21" s="357"/>
      <c r="F21" s="358"/>
      <c r="G21" s="358"/>
      <c r="H21" s="358"/>
      <c r="I21" s="358"/>
      <c r="J21" s="326"/>
      <c r="K21" s="327"/>
      <c r="L21" s="327"/>
      <c r="M21" s="327"/>
      <c r="N21" s="327"/>
      <c r="O21" s="328"/>
      <c r="P21" s="326"/>
      <c r="Q21" s="327"/>
      <c r="R21" s="327"/>
      <c r="S21" s="327"/>
      <c r="T21" s="327"/>
      <c r="U21" s="328"/>
      <c r="V21" s="344"/>
      <c r="W21" s="345"/>
      <c r="X21" s="345"/>
      <c r="Y21" s="345"/>
      <c r="Z21" s="345"/>
      <c r="AA21" s="346"/>
      <c r="AB21" s="344"/>
      <c r="AC21" s="345"/>
      <c r="AD21" s="345"/>
      <c r="AE21" s="345"/>
      <c r="AF21" s="345"/>
      <c r="AG21" s="346"/>
      <c r="AH21" s="335"/>
      <c r="AI21" s="336"/>
      <c r="AJ21" s="336"/>
      <c r="AK21" s="336"/>
      <c r="AL21" s="336"/>
      <c r="AM21" s="337"/>
      <c r="AN21" s="55"/>
      <c r="AO21" s="378"/>
      <c r="AP21" s="379"/>
      <c r="AQ21" s="379"/>
      <c r="AR21" s="379"/>
      <c r="AS21" s="379"/>
      <c r="AT21" s="380"/>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c r="A22" s="55"/>
      <c r="B22" s="361"/>
      <c r="C22" s="361"/>
      <c r="D22" s="362"/>
      <c r="E22" s="351" t="s">
        <v>138</v>
      </c>
      <c r="F22" s="352"/>
      <c r="G22" s="352"/>
      <c r="H22" s="352"/>
      <c r="I22" s="353"/>
      <c r="J22" s="329" t="str">
        <f>IF(AND('Mapa de Riesgos'!$H$12="Media",'Mapa de Riesgos'!$L$12="Leve"),CONCATENATE("R",'Mapa de Riesgos'!$A$12),"")</f>
        <v/>
      </c>
      <c r="K22" s="330"/>
      <c r="L22" s="330" t="str">
        <f>IF(AND('Mapa de Riesgos'!$H$18="Media",'Mapa de Riesgos'!$L$18="Leve"),CONCATENATE("R",'Mapa de Riesgos'!$A$18),"")</f>
        <v/>
      </c>
      <c r="M22" s="330"/>
      <c r="N22" s="330" t="str">
        <f>IF(AND('Mapa de Riesgos'!$H$24="Media",'Mapa de Riesgos'!$L$24="Leve"),CONCATENATE("R",'Mapa de Riesgos'!$A$24),"")</f>
        <v/>
      </c>
      <c r="O22" s="331"/>
      <c r="P22" s="329" t="str">
        <f>IF(AND('Mapa de Riesgos'!$H$12="Media",'Mapa de Riesgos'!$L$12="Menor"),CONCATENATE("R",'Mapa de Riesgos'!$A$12),"")</f>
        <v/>
      </c>
      <c r="Q22" s="330"/>
      <c r="R22" s="330" t="str">
        <f>IF(AND('Mapa de Riesgos'!$H$18="Media",'Mapa de Riesgos'!$L$18="Menor"),CONCATENATE("R",'Mapa de Riesgos'!$A$18),"")</f>
        <v/>
      </c>
      <c r="S22" s="330"/>
      <c r="T22" s="330" t="str">
        <f>IF(AND('Mapa de Riesgos'!$H$24="Media",'Mapa de Riesgos'!$L$24="Menor"),CONCATENATE("R",'Mapa de Riesgos'!$A$24),"")</f>
        <v/>
      </c>
      <c r="U22" s="331"/>
      <c r="V22" s="329" t="str">
        <f>IF(AND('Mapa de Riesgos'!$H$12="Media",'Mapa de Riesgos'!$L$12="Moderado"),CONCATENATE("R",'Mapa de Riesgos'!$A$12),"")</f>
        <v/>
      </c>
      <c r="W22" s="330"/>
      <c r="X22" s="330" t="str">
        <f>IF(AND('Mapa de Riesgos'!$H$18="Media",'Mapa de Riesgos'!$L$18="Moderado"),CONCATENATE("R",'Mapa de Riesgos'!$A$18),"")</f>
        <v/>
      </c>
      <c r="Y22" s="330"/>
      <c r="Z22" s="330" t="str">
        <f>IF(AND('Mapa de Riesgos'!$H$24="Media",'Mapa de Riesgos'!$L$24="Moderado"),CONCATENATE("R",'Mapa de Riesgos'!$A$24),"")</f>
        <v/>
      </c>
      <c r="AA22" s="331"/>
      <c r="AB22" s="347" t="str">
        <f>IF(AND('Mapa de Riesgos'!$H$12="Media",'Mapa de Riesgos'!$L$12="Mayor"),CONCATENATE("R",'Mapa de Riesgos'!$A$12),"")</f>
        <v>R1</v>
      </c>
      <c r="AC22" s="348"/>
      <c r="AD22" s="348" t="str">
        <f>IF(AND('Mapa de Riesgos'!$H$18="Media",'Mapa de Riesgos'!$L$18="Mayor"),CONCATENATE("R",'Mapa de Riesgos'!$A$18),"")</f>
        <v/>
      </c>
      <c r="AE22" s="348"/>
      <c r="AF22" s="348" t="str">
        <f>IF(AND('Mapa de Riesgos'!$H$24="Media",'Mapa de Riesgos'!$L$24="Mayor"),CONCATENATE("R",'Mapa de Riesgos'!$A$24),"")</f>
        <v/>
      </c>
      <c r="AG22" s="349"/>
      <c r="AH22" s="338" t="str">
        <f>IF(AND('Mapa de Riesgos'!$H$12="Media",'Mapa de Riesgos'!$L$12="Catastrófico"),CONCATENATE("R",'Mapa de Riesgos'!$A$12),"")</f>
        <v/>
      </c>
      <c r="AI22" s="339"/>
      <c r="AJ22" s="339" t="str">
        <f>IF(AND('Mapa de Riesgos'!$H$18="Media",'Mapa de Riesgos'!$L$18="Catastrófico"),CONCATENATE("R",'Mapa de Riesgos'!$A$18),"")</f>
        <v/>
      </c>
      <c r="AK22" s="339"/>
      <c r="AL22" s="339" t="str">
        <f>IF(AND('Mapa de Riesgos'!$H$24="Media",'Mapa de Riesgos'!$L$24="Catastrófico"),CONCATENATE("R",'Mapa de Riesgos'!$A$24),"")</f>
        <v/>
      </c>
      <c r="AM22" s="340"/>
      <c r="AN22" s="55"/>
      <c r="AO22" s="381" t="s">
        <v>139</v>
      </c>
      <c r="AP22" s="382"/>
      <c r="AQ22" s="382"/>
      <c r="AR22" s="382"/>
      <c r="AS22" s="382"/>
      <c r="AT22" s="383"/>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c r="A23" s="55"/>
      <c r="B23" s="361"/>
      <c r="C23" s="361"/>
      <c r="D23" s="362"/>
      <c r="E23" s="354"/>
      <c r="F23" s="355"/>
      <c r="G23" s="355"/>
      <c r="H23" s="355"/>
      <c r="I23" s="356"/>
      <c r="J23" s="323"/>
      <c r="K23" s="324"/>
      <c r="L23" s="324"/>
      <c r="M23" s="324"/>
      <c r="N23" s="324"/>
      <c r="O23" s="325"/>
      <c r="P23" s="323"/>
      <c r="Q23" s="324"/>
      <c r="R23" s="324"/>
      <c r="S23" s="324"/>
      <c r="T23" s="324"/>
      <c r="U23" s="325"/>
      <c r="V23" s="323"/>
      <c r="W23" s="324"/>
      <c r="X23" s="324"/>
      <c r="Y23" s="324"/>
      <c r="Z23" s="324"/>
      <c r="AA23" s="325"/>
      <c r="AB23" s="341"/>
      <c r="AC23" s="342"/>
      <c r="AD23" s="342"/>
      <c r="AE23" s="342"/>
      <c r="AF23" s="342"/>
      <c r="AG23" s="343"/>
      <c r="AH23" s="332"/>
      <c r="AI23" s="333"/>
      <c r="AJ23" s="333"/>
      <c r="AK23" s="333"/>
      <c r="AL23" s="333"/>
      <c r="AM23" s="334"/>
      <c r="AN23" s="55"/>
      <c r="AO23" s="384"/>
      <c r="AP23" s="385"/>
      <c r="AQ23" s="385"/>
      <c r="AR23" s="385"/>
      <c r="AS23" s="385"/>
      <c r="AT23" s="386"/>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c r="A24" s="55"/>
      <c r="B24" s="361"/>
      <c r="C24" s="361"/>
      <c r="D24" s="362"/>
      <c r="E24" s="354"/>
      <c r="F24" s="355"/>
      <c r="G24" s="355"/>
      <c r="H24" s="355"/>
      <c r="I24" s="356"/>
      <c r="J24" s="323" t="str">
        <f>IF(AND('Mapa de Riesgos'!$H$30="Media",'Mapa de Riesgos'!$L$30="Leve"),CONCATENATE("R",'Mapa de Riesgos'!$A$30),"")</f>
        <v/>
      </c>
      <c r="K24" s="324"/>
      <c r="L24" s="324" t="str">
        <f>IF(AND('Mapa de Riesgos'!$H$36="Media",'Mapa de Riesgos'!$L$36="Leve"),CONCATENATE("R",'Mapa de Riesgos'!$A$36),"")</f>
        <v/>
      </c>
      <c r="M24" s="324"/>
      <c r="N24" s="324" t="str">
        <f>IF(AND('Mapa de Riesgos'!$H$42="Media",'Mapa de Riesgos'!$L$42="Leve"),CONCATENATE("R",'Mapa de Riesgos'!$A$42),"")</f>
        <v/>
      </c>
      <c r="O24" s="325"/>
      <c r="P24" s="323" t="str">
        <f>IF(AND('Mapa de Riesgos'!$H$30="Media",'Mapa de Riesgos'!$L$30="Menor"),CONCATENATE("R",'Mapa de Riesgos'!$A$30),"")</f>
        <v/>
      </c>
      <c r="Q24" s="324"/>
      <c r="R24" s="324" t="str">
        <f>IF(AND('Mapa de Riesgos'!$H$36="Media",'Mapa de Riesgos'!$L$36="Menor"),CONCATENATE("R",'Mapa de Riesgos'!$A$36),"")</f>
        <v/>
      </c>
      <c r="S24" s="324"/>
      <c r="T24" s="324" t="str">
        <f>IF(AND('Mapa de Riesgos'!$H$42="Media",'Mapa de Riesgos'!$L$42="Menor"),CONCATENATE("R",'Mapa de Riesgos'!$A$42),"")</f>
        <v/>
      </c>
      <c r="U24" s="325"/>
      <c r="V24" s="323" t="str">
        <f>IF(AND('Mapa de Riesgos'!$H$30="Media",'Mapa de Riesgos'!$L$30="Moderado"),CONCATENATE("R",'Mapa de Riesgos'!$A$30),"")</f>
        <v/>
      </c>
      <c r="W24" s="324"/>
      <c r="X24" s="324" t="str">
        <f>IF(AND('Mapa de Riesgos'!$H$36="Media",'Mapa de Riesgos'!$L$36="Moderado"),CONCATENATE("R",'Mapa de Riesgos'!$A$36),"")</f>
        <v/>
      </c>
      <c r="Y24" s="324"/>
      <c r="Z24" s="324" t="str">
        <f>IF(AND('Mapa de Riesgos'!$H$42="Media",'Mapa de Riesgos'!$L$42="Moderado"),CONCATENATE("R",'Mapa de Riesgos'!$A$42),"")</f>
        <v/>
      </c>
      <c r="AA24" s="325"/>
      <c r="AB24" s="341" t="str">
        <f>IF(AND('Mapa de Riesgos'!$H$30="Media",'Mapa de Riesgos'!$L$30="Mayor"),CONCATENATE("R",'Mapa de Riesgos'!$A$30),"")</f>
        <v/>
      </c>
      <c r="AC24" s="342"/>
      <c r="AD24" s="342" t="str">
        <f>IF(AND('Mapa de Riesgos'!$H$36="Media",'Mapa de Riesgos'!$L$36="Mayor"),CONCATENATE("R",'Mapa de Riesgos'!$A$36),"")</f>
        <v/>
      </c>
      <c r="AE24" s="342"/>
      <c r="AF24" s="342" t="str">
        <f>IF(AND('Mapa de Riesgos'!$H$42="Media",'Mapa de Riesgos'!$L$42="Mayor"),CONCATENATE("R",'Mapa de Riesgos'!$A$42),"")</f>
        <v/>
      </c>
      <c r="AG24" s="343"/>
      <c r="AH24" s="332" t="str">
        <f>IF(AND('Mapa de Riesgos'!$H$30="Media",'Mapa de Riesgos'!$L$30="Catastrófico"),CONCATENATE("R",'Mapa de Riesgos'!$A$30),"")</f>
        <v/>
      </c>
      <c r="AI24" s="333"/>
      <c r="AJ24" s="333" t="str">
        <f>IF(AND('Mapa de Riesgos'!$H$36="Media",'Mapa de Riesgos'!$L$36="Catastrófico"),CONCATENATE("R",'Mapa de Riesgos'!$A$36),"")</f>
        <v/>
      </c>
      <c r="AK24" s="333"/>
      <c r="AL24" s="333" t="str">
        <f>IF(AND('Mapa de Riesgos'!$H$42="Media",'Mapa de Riesgos'!$L$42="Catastrófico"),CONCATENATE("R",'Mapa de Riesgos'!$A$42),"")</f>
        <v/>
      </c>
      <c r="AM24" s="334"/>
      <c r="AN24" s="55"/>
      <c r="AO24" s="384"/>
      <c r="AP24" s="385"/>
      <c r="AQ24" s="385"/>
      <c r="AR24" s="385"/>
      <c r="AS24" s="385"/>
      <c r="AT24" s="386"/>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c r="A25" s="55"/>
      <c r="B25" s="361"/>
      <c r="C25" s="361"/>
      <c r="D25" s="362"/>
      <c r="E25" s="354"/>
      <c r="F25" s="355"/>
      <c r="G25" s="355"/>
      <c r="H25" s="355"/>
      <c r="I25" s="356"/>
      <c r="J25" s="323"/>
      <c r="K25" s="324"/>
      <c r="L25" s="324"/>
      <c r="M25" s="324"/>
      <c r="N25" s="324"/>
      <c r="O25" s="325"/>
      <c r="P25" s="323"/>
      <c r="Q25" s="324"/>
      <c r="R25" s="324"/>
      <c r="S25" s="324"/>
      <c r="T25" s="324"/>
      <c r="U25" s="325"/>
      <c r="V25" s="323"/>
      <c r="W25" s="324"/>
      <c r="X25" s="324"/>
      <c r="Y25" s="324"/>
      <c r="Z25" s="324"/>
      <c r="AA25" s="325"/>
      <c r="AB25" s="341"/>
      <c r="AC25" s="342"/>
      <c r="AD25" s="342"/>
      <c r="AE25" s="342"/>
      <c r="AF25" s="342"/>
      <c r="AG25" s="343"/>
      <c r="AH25" s="332"/>
      <c r="AI25" s="333"/>
      <c r="AJ25" s="333"/>
      <c r="AK25" s="333"/>
      <c r="AL25" s="333"/>
      <c r="AM25" s="334"/>
      <c r="AN25" s="55"/>
      <c r="AO25" s="384"/>
      <c r="AP25" s="385"/>
      <c r="AQ25" s="385"/>
      <c r="AR25" s="385"/>
      <c r="AS25" s="385"/>
      <c r="AT25" s="386"/>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c r="A26" s="55"/>
      <c r="B26" s="361"/>
      <c r="C26" s="361"/>
      <c r="D26" s="362"/>
      <c r="E26" s="354"/>
      <c r="F26" s="355"/>
      <c r="G26" s="355"/>
      <c r="H26" s="355"/>
      <c r="I26" s="356"/>
      <c r="J26" s="323" t="str">
        <f>IF(AND('Mapa de Riesgos'!$H$48="Media",'Mapa de Riesgos'!$L$48="Leve"),CONCATENATE("R",'Mapa de Riesgos'!$A$48),"")</f>
        <v/>
      </c>
      <c r="K26" s="324"/>
      <c r="L26" s="324" t="str">
        <f>IF(AND('Mapa de Riesgos'!$H$54="Media",'Mapa de Riesgos'!$L$54="Leve"),CONCATENATE("R",'Mapa de Riesgos'!$A$54),"")</f>
        <v/>
      </c>
      <c r="M26" s="324"/>
      <c r="N26" s="324" t="str">
        <f>IF(AND('Mapa de Riesgos'!$H$60="Media",'Mapa de Riesgos'!$L$60="Leve"),CONCATENATE("R",'Mapa de Riesgos'!$A$60),"")</f>
        <v/>
      </c>
      <c r="O26" s="325"/>
      <c r="P26" s="323" t="str">
        <f>IF(AND('Mapa de Riesgos'!$H$48="Media",'Mapa de Riesgos'!$L$48="Menor"),CONCATENATE("R",'Mapa de Riesgos'!$A$48),"")</f>
        <v/>
      </c>
      <c r="Q26" s="324"/>
      <c r="R26" s="324" t="str">
        <f>IF(AND('Mapa de Riesgos'!$H$54="Media",'Mapa de Riesgos'!$L$54="Menor"),CONCATENATE("R",'Mapa de Riesgos'!$A$54),"")</f>
        <v/>
      </c>
      <c r="S26" s="324"/>
      <c r="T26" s="324" t="str">
        <f>IF(AND('Mapa de Riesgos'!$H$60="Media",'Mapa de Riesgos'!$L$60="Menor"),CONCATENATE("R",'Mapa de Riesgos'!$A$60),"")</f>
        <v/>
      </c>
      <c r="U26" s="325"/>
      <c r="V26" s="323" t="str">
        <f>IF(AND('Mapa de Riesgos'!$H$48="Media",'Mapa de Riesgos'!$L$48="Moderado"),CONCATENATE("R",'Mapa de Riesgos'!$A$48),"")</f>
        <v/>
      </c>
      <c r="W26" s="324"/>
      <c r="X26" s="324" t="str">
        <f>IF(AND('Mapa de Riesgos'!$H$54="Media",'Mapa de Riesgos'!$L$54="Moderado"),CONCATENATE("R",'Mapa de Riesgos'!$A$54),"")</f>
        <v/>
      </c>
      <c r="Y26" s="324"/>
      <c r="Z26" s="324" t="str">
        <f>IF(AND('Mapa de Riesgos'!$H$60="Media",'Mapa de Riesgos'!$L$60="Moderado"),CONCATENATE("R",'Mapa de Riesgos'!$A$60),"")</f>
        <v/>
      </c>
      <c r="AA26" s="325"/>
      <c r="AB26" s="341" t="str">
        <f>IF(AND('Mapa de Riesgos'!$H$48="Media",'Mapa de Riesgos'!$L$48="Mayor"),CONCATENATE("R",'Mapa de Riesgos'!$A$48),"")</f>
        <v/>
      </c>
      <c r="AC26" s="342"/>
      <c r="AD26" s="342" t="str">
        <f>IF(AND('Mapa de Riesgos'!$H$54="Media",'Mapa de Riesgos'!$L$54="Mayor"),CONCATENATE("R",'Mapa de Riesgos'!$A$54),"")</f>
        <v/>
      </c>
      <c r="AE26" s="342"/>
      <c r="AF26" s="342" t="str">
        <f>IF(AND('Mapa de Riesgos'!$H$60="Media",'Mapa de Riesgos'!$L$60="Mayor"),CONCATENATE("R",'Mapa de Riesgos'!$A$60),"")</f>
        <v/>
      </c>
      <c r="AG26" s="343"/>
      <c r="AH26" s="332" t="str">
        <f>IF(AND('Mapa de Riesgos'!$H$48="Media",'Mapa de Riesgos'!$L$48="Catastrófico"),CONCATENATE("R",'Mapa de Riesgos'!$A$48),"")</f>
        <v/>
      </c>
      <c r="AI26" s="333"/>
      <c r="AJ26" s="333" t="str">
        <f>IF(AND('Mapa de Riesgos'!$H$54="Media",'Mapa de Riesgos'!$L$54="Catastrófico"),CONCATENATE("R",'Mapa de Riesgos'!$A$54),"")</f>
        <v/>
      </c>
      <c r="AK26" s="333"/>
      <c r="AL26" s="333" t="str">
        <f>IF(AND('Mapa de Riesgos'!$H$60="Media",'Mapa de Riesgos'!$L$60="Catastrófico"),CONCATENATE("R",'Mapa de Riesgos'!$A$60),"")</f>
        <v/>
      </c>
      <c r="AM26" s="334"/>
      <c r="AN26" s="55"/>
      <c r="AO26" s="384"/>
      <c r="AP26" s="385"/>
      <c r="AQ26" s="385"/>
      <c r="AR26" s="385"/>
      <c r="AS26" s="385"/>
      <c r="AT26" s="386"/>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c r="A27" s="55"/>
      <c r="B27" s="361"/>
      <c r="C27" s="361"/>
      <c r="D27" s="362"/>
      <c r="E27" s="354"/>
      <c r="F27" s="355"/>
      <c r="G27" s="355"/>
      <c r="H27" s="355"/>
      <c r="I27" s="356"/>
      <c r="J27" s="323"/>
      <c r="K27" s="324"/>
      <c r="L27" s="324"/>
      <c r="M27" s="324"/>
      <c r="N27" s="324"/>
      <c r="O27" s="325"/>
      <c r="P27" s="323"/>
      <c r="Q27" s="324"/>
      <c r="R27" s="324"/>
      <c r="S27" s="324"/>
      <c r="T27" s="324"/>
      <c r="U27" s="325"/>
      <c r="V27" s="323"/>
      <c r="W27" s="324"/>
      <c r="X27" s="324"/>
      <c r="Y27" s="324"/>
      <c r="Z27" s="324"/>
      <c r="AA27" s="325"/>
      <c r="AB27" s="341"/>
      <c r="AC27" s="342"/>
      <c r="AD27" s="342"/>
      <c r="AE27" s="342"/>
      <c r="AF27" s="342"/>
      <c r="AG27" s="343"/>
      <c r="AH27" s="332"/>
      <c r="AI27" s="333"/>
      <c r="AJ27" s="333"/>
      <c r="AK27" s="333"/>
      <c r="AL27" s="333"/>
      <c r="AM27" s="334"/>
      <c r="AN27" s="55"/>
      <c r="AO27" s="384"/>
      <c r="AP27" s="385"/>
      <c r="AQ27" s="385"/>
      <c r="AR27" s="385"/>
      <c r="AS27" s="385"/>
      <c r="AT27" s="386"/>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c r="A28" s="55"/>
      <c r="B28" s="361"/>
      <c r="C28" s="361"/>
      <c r="D28" s="362"/>
      <c r="E28" s="354"/>
      <c r="F28" s="355"/>
      <c r="G28" s="355"/>
      <c r="H28" s="355"/>
      <c r="I28" s="356"/>
      <c r="J28" s="323" t="str">
        <f>IF(AND('Mapa de Riesgos'!$H$66="Media",'Mapa de Riesgos'!$L$66="Leve"),CONCATENATE("R",'Mapa de Riesgos'!$A$66),"")</f>
        <v/>
      </c>
      <c r="K28" s="324"/>
      <c r="L28" s="324" t="str">
        <f>IF(AND('Mapa de Riesgos'!$H$72="Media",'Mapa de Riesgos'!$L$72="Leve"),CONCATENATE("R",'Mapa de Riesgos'!$A$72),"")</f>
        <v/>
      </c>
      <c r="M28" s="324"/>
      <c r="N28" s="324" t="str">
        <f>IF(AND('Mapa de Riesgos'!$H$78="Media",'Mapa de Riesgos'!$L$78="Leve"),CONCATENATE("R",'Mapa de Riesgos'!$A$78),"")</f>
        <v/>
      </c>
      <c r="O28" s="325"/>
      <c r="P28" s="323" t="str">
        <f>IF(AND('Mapa de Riesgos'!$H$66="Media",'Mapa de Riesgos'!$L$66="Menor"),CONCATENATE("R",'Mapa de Riesgos'!$A$66),"")</f>
        <v/>
      </c>
      <c r="Q28" s="324"/>
      <c r="R28" s="324" t="str">
        <f>IF(AND('Mapa de Riesgos'!$H$72="Media",'Mapa de Riesgos'!$L$72="Menor"),CONCATENATE("R",'Mapa de Riesgos'!$A$72),"")</f>
        <v/>
      </c>
      <c r="S28" s="324"/>
      <c r="T28" s="324" t="str">
        <f>IF(AND('Mapa de Riesgos'!$H$78="Media",'Mapa de Riesgos'!$L$78="Menor"),CONCATENATE("R",'Mapa de Riesgos'!$A$78),"")</f>
        <v/>
      </c>
      <c r="U28" s="325"/>
      <c r="V28" s="323" t="str">
        <f>IF(AND('Mapa de Riesgos'!$H$66="Media",'Mapa de Riesgos'!$L$66="Moderado"),CONCATENATE("R",'Mapa de Riesgos'!$A$66),"")</f>
        <v/>
      </c>
      <c r="W28" s="324"/>
      <c r="X28" s="324" t="str">
        <f>IF(AND('Mapa de Riesgos'!$H$72="Media",'Mapa de Riesgos'!$L$72="Moderado"),CONCATENATE("R",'Mapa de Riesgos'!$A$72),"")</f>
        <v/>
      </c>
      <c r="Y28" s="324"/>
      <c r="Z28" s="324" t="str">
        <f>IF(AND('Mapa de Riesgos'!$H$78="Media",'Mapa de Riesgos'!$L$78="Moderado"),CONCATENATE("R",'Mapa de Riesgos'!$A$78),"")</f>
        <v/>
      </c>
      <c r="AA28" s="325"/>
      <c r="AB28" s="341" t="str">
        <f>IF(AND('Mapa de Riesgos'!$H$66="Media",'Mapa de Riesgos'!$L$66="Mayor"),CONCATENATE("R",'Mapa de Riesgos'!$A$66),"")</f>
        <v/>
      </c>
      <c r="AC28" s="342"/>
      <c r="AD28" s="342" t="str">
        <f>IF(AND('Mapa de Riesgos'!$H$72="Media",'Mapa de Riesgos'!$L$72="Mayor"),CONCATENATE("R",'Mapa de Riesgos'!$A$72),"")</f>
        <v/>
      </c>
      <c r="AE28" s="342"/>
      <c r="AF28" s="342" t="str">
        <f>IF(AND('Mapa de Riesgos'!$H$78="Media",'Mapa de Riesgos'!$L$78="Mayor"),CONCATENATE("R",'Mapa de Riesgos'!$A$78),"")</f>
        <v/>
      </c>
      <c r="AG28" s="343"/>
      <c r="AH28" s="332" t="str">
        <f>IF(AND('Mapa de Riesgos'!$H$66="Media",'Mapa de Riesgos'!$L$66="Catastrófico"),CONCATENATE("R",'Mapa de Riesgos'!$A$66),"")</f>
        <v/>
      </c>
      <c r="AI28" s="333"/>
      <c r="AJ28" s="333" t="str">
        <f>IF(AND('Mapa de Riesgos'!$H$72="Media",'Mapa de Riesgos'!$L$72="Catastrófico"),CONCATENATE("R",'Mapa de Riesgos'!$A$72),"")</f>
        <v/>
      </c>
      <c r="AK28" s="333"/>
      <c r="AL28" s="333" t="str">
        <f>IF(AND('Mapa de Riesgos'!$H$78="Media",'Mapa de Riesgos'!$L$78="Catastrófico"),CONCATENATE("R",'Mapa de Riesgos'!$A$78),"")</f>
        <v/>
      </c>
      <c r="AM28" s="334"/>
      <c r="AN28" s="55"/>
      <c r="AO28" s="384"/>
      <c r="AP28" s="385"/>
      <c r="AQ28" s="385"/>
      <c r="AR28" s="385"/>
      <c r="AS28" s="385"/>
      <c r="AT28" s="386"/>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 thickBot="1">
      <c r="A29" s="55"/>
      <c r="B29" s="361"/>
      <c r="C29" s="361"/>
      <c r="D29" s="362"/>
      <c r="E29" s="357"/>
      <c r="F29" s="358"/>
      <c r="G29" s="358"/>
      <c r="H29" s="358"/>
      <c r="I29" s="359"/>
      <c r="J29" s="323"/>
      <c r="K29" s="324"/>
      <c r="L29" s="324"/>
      <c r="M29" s="324"/>
      <c r="N29" s="324"/>
      <c r="O29" s="325"/>
      <c r="P29" s="326"/>
      <c r="Q29" s="327"/>
      <c r="R29" s="327"/>
      <c r="S29" s="327"/>
      <c r="T29" s="327"/>
      <c r="U29" s="328"/>
      <c r="V29" s="326"/>
      <c r="W29" s="327"/>
      <c r="X29" s="327"/>
      <c r="Y29" s="327"/>
      <c r="Z29" s="327"/>
      <c r="AA29" s="328"/>
      <c r="AB29" s="344"/>
      <c r="AC29" s="345"/>
      <c r="AD29" s="345"/>
      <c r="AE29" s="345"/>
      <c r="AF29" s="345"/>
      <c r="AG29" s="346"/>
      <c r="AH29" s="335"/>
      <c r="AI29" s="336"/>
      <c r="AJ29" s="336"/>
      <c r="AK29" s="336"/>
      <c r="AL29" s="336"/>
      <c r="AM29" s="337"/>
      <c r="AN29" s="55"/>
      <c r="AO29" s="387"/>
      <c r="AP29" s="388"/>
      <c r="AQ29" s="388"/>
      <c r="AR29" s="388"/>
      <c r="AS29" s="388"/>
      <c r="AT29" s="389"/>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c r="A30" s="55"/>
      <c r="B30" s="361"/>
      <c r="C30" s="361"/>
      <c r="D30" s="362"/>
      <c r="E30" s="351" t="s">
        <v>140</v>
      </c>
      <c r="F30" s="352"/>
      <c r="G30" s="352"/>
      <c r="H30" s="352"/>
      <c r="I30" s="352"/>
      <c r="J30" s="320" t="str">
        <f>IF(AND('Mapa de Riesgos'!$H$12="Baja",'Mapa de Riesgos'!$L$12="Leve"),CONCATENATE("R",'Mapa de Riesgos'!$A$12),"")</f>
        <v/>
      </c>
      <c r="K30" s="321"/>
      <c r="L30" s="321" t="str">
        <f>IF(AND('Mapa de Riesgos'!$H$18="Baja",'Mapa de Riesgos'!$L$18="Leve"),CONCATENATE("R",'Mapa de Riesgos'!$A$18),"")</f>
        <v/>
      </c>
      <c r="M30" s="321"/>
      <c r="N30" s="321" t="str">
        <f>IF(AND('Mapa de Riesgos'!$H$24="Baja",'Mapa de Riesgos'!$L$24="Leve"),CONCATENATE("R",'Mapa de Riesgos'!$A$24),"")</f>
        <v/>
      </c>
      <c r="O30" s="322"/>
      <c r="P30" s="330" t="str">
        <f>IF(AND('Mapa de Riesgos'!$H$12="Baja",'Mapa de Riesgos'!$L$12="Menor"),CONCATENATE("R",'Mapa de Riesgos'!$A$12),"")</f>
        <v/>
      </c>
      <c r="Q30" s="330"/>
      <c r="R30" s="330" t="str">
        <f>IF(AND('Mapa de Riesgos'!$H$18="Baja",'Mapa de Riesgos'!$L$18="Menor"),CONCATENATE("R",'Mapa de Riesgos'!$A$18),"")</f>
        <v/>
      </c>
      <c r="S30" s="330"/>
      <c r="T30" s="330" t="str">
        <f>IF(AND('Mapa de Riesgos'!$H$24="Baja",'Mapa de Riesgos'!$L$24="Menor"),CONCATENATE("R",'Mapa de Riesgos'!$A$24),"")</f>
        <v/>
      </c>
      <c r="U30" s="331"/>
      <c r="V30" s="329" t="str">
        <f>IF(AND('Mapa de Riesgos'!$H$12="Baja",'Mapa de Riesgos'!$L$12="Moderado"),CONCATENATE("R",'Mapa de Riesgos'!$A$12),"")</f>
        <v/>
      </c>
      <c r="W30" s="330"/>
      <c r="X30" s="330" t="str">
        <f>IF(AND('Mapa de Riesgos'!$H$18="Baja",'Mapa de Riesgos'!$L$18="Moderado"),CONCATENATE("R",'Mapa de Riesgos'!$A$18),"")</f>
        <v/>
      </c>
      <c r="Y30" s="330"/>
      <c r="Z30" s="330" t="str">
        <f>IF(AND('Mapa de Riesgos'!$H$24="Baja",'Mapa de Riesgos'!$L$24="Moderado"),CONCATENATE("R",'Mapa de Riesgos'!$A$24),"")</f>
        <v/>
      </c>
      <c r="AA30" s="331"/>
      <c r="AB30" s="347" t="str">
        <f>IF(AND('Mapa de Riesgos'!$H$12="Baja",'Mapa de Riesgos'!$L$12="Mayor"),CONCATENATE("R",'Mapa de Riesgos'!$A$12),"")</f>
        <v/>
      </c>
      <c r="AC30" s="348"/>
      <c r="AD30" s="348" t="str">
        <f>IF(AND('Mapa de Riesgos'!$H$18="Baja",'Mapa de Riesgos'!$L$18="Mayor"),CONCATENATE("R",'Mapa de Riesgos'!$A$18),"")</f>
        <v/>
      </c>
      <c r="AE30" s="348"/>
      <c r="AF30" s="348" t="str">
        <f>IF(AND('Mapa de Riesgos'!$H$24="Baja",'Mapa de Riesgos'!$L$24="Mayor"),CONCATENATE("R",'Mapa de Riesgos'!$A$24),"")</f>
        <v/>
      </c>
      <c r="AG30" s="349"/>
      <c r="AH30" s="338" t="str">
        <f>IF(AND('Mapa de Riesgos'!$H$12="Baja",'Mapa de Riesgos'!$L$12="Catastrófico"),CONCATENATE("R",'Mapa de Riesgos'!$A$12),"")</f>
        <v/>
      </c>
      <c r="AI30" s="339"/>
      <c r="AJ30" s="339" t="str">
        <f>IF(AND('Mapa de Riesgos'!$H$18="Baja",'Mapa de Riesgos'!$L$18="Catastrófico"),CONCATENATE("R",'Mapa de Riesgos'!$A$18),"")</f>
        <v/>
      </c>
      <c r="AK30" s="339"/>
      <c r="AL30" s="339" t="str">
        <f>IF(AND('Mapa de Riesgos'!$H$24="Baja",'Mapa de Riesgos'!$L$24="Catastrófico"),CONCATENATE("R",'Mapa de Riesgos'!$A$24),"")</f>
        <v/>
      </c>
      <c r="AM30" s="340"/>
      <c r="AN30" s="55"/>
      <c r="AO30" s="390" t="s">
        <v>141</v>
      </c>
      <c r="AP30" s="391"/>
      <c r="AQ30" s="391"/>
      <c r="AR30" s="391"/>
      <c r="AS30" s="391"/>
      <c r="AT30" s="392"/>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c r="A31" s="55"/>
      <c r="B31" s="361"/>
      <c r="C31" s="361"/>
      <c r="D31" s="362"/>
      <c r="E31" s="354"/>
      <c r="F31" s="355"/>
      <c r="G31" s="355"/>
      <c r="H31" s="355"/>
      <c r="I31" s="355"/>
      <c r="J31" s="314"/>
      <c r="K31" s="315"/>
      <c r="L31" s="315"/>
      <c r="M31" s="315"/>
      <c r="N31" s="315"/>
      <c r="O31" s="316"/>
      <c r="P31" s="324"/>
      <c r="Q31" s="324"/>
      <c r="R31" s="324"/>
      <c r="S31" s="324"/>
      <c r="T31" s="324"/>
      <c r="U31" s="325"/>
      <c r="V31" s="323"/>
      <c r="W31" s="324"/>
      <c r="X31" s="324"/>
      <c r="Y31" s="324"/>
      <c r="Z31" s="324"/>
      <c r="AA31" s="325"/>
      <c r="AB31" s="341"/>
      <c r="AC31" s="342"/>
      <c r="AD31" s="342"/>
      <c r="AE31" s="342"/>
      <c r="AF31" s="342"/>
      <c r="AG31" s="343"/>
      <c r="AH31" s="332"/>
      <c r="AI31" s="333"/>
      <c r="AJ31" s="333"/>
      <c r="AK31" s="333"/>
      <c r="AL31" s="333"/>
      <c r="AM31" s="334"/>
      <c r="AN31" s="55"/>
      <c r="AO31" s="393"/>
      <c r="AP31" s="394"/>
      <c r="AQ31" s="394"/>
      <c r="AR31" s="394"/>
      <c r="AS31" s="394"/>
      <c r="AT31" s="39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c r="A32" s="55"/>
      <c r="B32" s="361"/>
      <c r="C32" s="361"/>
      <c r="D32" s="362"/>
      <c r="E32" s="354"/>
      <c r="F32" s="355"/>
      <c r="G32" s="355"/>
      <c r="H32" s="355"/>
      <c r="I32" s="355"/>
      <c r="J32" s="314" t="str">
        <f>IF(AND('Mapa de Riesgos'!$H$30="Baja",'Mapa de Riesgos'!$L$30="Leve"),CONCATENATE("R",'Mapa de Riesgos'!$A$30),"")</f>
        <v/>
      </c>
      <c r="K32" s="315"/>
      <c r="L32" s="315" t="str">
        <f>IF(AND('Mapa de Riesgos'!$H$36="Baja",'Mapa de Riesgos'!$L$36="Leve"),CONCATENATE("R",'Mapa de Riesgos'!$A$36),"")</f>
        <v/>
      </c>
      <c r="M32" s="315"/>
      <c r="N32" s="315" t="str">
        <f>IF(AND('Mapa de Riesgos'!$H$42="Baja",'Mapa de Riesgos'!$L$42="Leve"),CONCATENATE("R",'Mapa de Riesgos'!$A$42),"")</f>
        <v/>
      </c>
      <c r="O32" s="316"/>
      <c r="P32" s="324" t="str">
        <f>IF(AND('Mapa de Riesgos'!$H$30="Baja",'Mapa de Riesgos'!$L$30="Menor"),CONCATENATE("R",'Mapa de Riesgos'!$A$30),"")</f>
        <v/>
      </c>
      <c r="Q32" s="324"/>
      <c r="R32" s="324" t="str">
        <f>IF(AND('Mapa de Riesgos'!$H$36="Baja",'Mapa de Riesgos'!$L$36="Menor"),CONCATENATE("R",'Mapa de Riesgos'!$A$36),"")</f>
        <v/>
      </c>
      <c r="S32" s="324"/>
      <c r="T32" s="324" t="str">
        <f>IF(AND('Mapa de Riesgos'!$H$42="Baja",'Mapa de Riesgos'!$L$42="Menor"),CONCATENATE("R",'Mapa de Riesgos'!$A$42),"")</f>
        <v/>
      </c>
      <c r="U32" s="325"/>
      <c r="V32" s="323" t="str">
        <f>IF(AND('Mapa de Riesgos'!$H$30="Baja",'Mapa de Riesgos'!$L$30="Moderado"),CONCATENATE("R",'Mapa de Riesgos'!$A$30),"")</f>
        <v/>
      </c>
      <c r="W32" s="324"/>
      <c r="X32" s="324" t="str">
        <f>IF(AND('Mapa de Riesgos'!$H$36="Baja",'Mapa de Riesgos'!$L$36="Moderado"),CONCATENATE("R",'Mapa de Riesgos'!$A$36),"")</f>
        <v/>
      </c>
      <c r="Y32" s="324"/>
      <c r="Z32" s="324" t="str">
        <f>IF(AND('Mapa de Riesgos'!$H$42="Baja",'Mapa de Riesgos'!$L$42="Moderado"),CONCATENATE("R",'Mapa de Riesgos'!$A$42),"")</f>
        <v/>
      </c>
      <c r="AA32" s="325"/>
      <c r="AB32" s="341" t="str">
        <f>IF(AND('Mapa de Riesgos'!$H$30="Baja",'Mapa de Riesgos'!$L$30="Mayor"),CONCATENATE("R",'Mapa de Riesgos'!$A$30),"")</f>
        <v/>
      </c>
      <c r="AC32" s="342"/>
      <c r="AD32" s="342" t="str">
        <f>IF(AND('Mapa de Riesgos'!$H$36="Baja",'Mapa de Riesgos'!$L$36="Mayor"),CONCATENATE("R",'Mapa de Riesgos'!$A$36),"")</f>
        <v/>
      </c>
      <c r="AE32" s="342"/>
      <c r="AF32" s="342" t="str">
        <f>IF(AND('Mapa de Riesgos'!$H$42="Baja",'Mapa de Riesgos'!$L$42="Mayor"),CONCATENATE("R",'Mapa de Riesgos'!$A$42),"")</f>
        <v/>
      </c>
      <c r="AG32" s="343"/>
      <c r="AH32" s="332" t="str">
        <f>IF(AND('Mapa de Riesgos'!$H$30="Baja",'Mapa de Riesgos'!$L$30="Catastrófico"),CONCATENATE("R",'Mapa de Riesgos'!$A$30),"")</f>
        <v/>
      </c>
      <c r="AI32" s="333"/>
      <c r="AJ32" s="333" t="str">
        <f>IF(AND('Mapa de Riesgos'!$H$36="Baja",'Mapa de Riesgos'!$L$36="Catastrófico"),CONCATENATE("R",'Mapa de Riesgos'!$A$36),"")</f>
        <v/>
      </c>
      <c r="AK32" s="333"/>
      <c r="AL32" s="333" t="str">
        <f>IF(AND('Mapa de Riesgos'!$H$42="Baja",'Mapa de Riesgos'!$L$42="Catastrófico"),CONCATENATE("R",'Mapa de Riesgos'!$A$42),"")</f>
        <v/>
      </c>
      <c r="AM32" s="334"/>
      <c r="AN32" s="55"/>
      <c r="AO32" s="393"/>
      <c r="AP32" s="394"/>
      <c r="AQ32" s="394"/>
      <c r="AR32" s="394"/>
      <c r="AS32" s="394"/>
      <c r="AT32" s="39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c r="A33" s="55"/>
      <c r="B33" s="361"/>
      <c r="C33" s="361"/>
      <c r="D33" s="362"/>
      <c r="E33" s="354"/>
      <c r="F33" s="355"/>
      <c r="G33" s="355"/>
      <c r="H33" s="355"/>
      <c r="I33" s="355"/>
      <c r="J33" s="314"/>
      <c r="K33" s="315"/>
      <c r="L33" s="315"/>
      <c r="M33" s="315"/>
      <c r="N33" s="315"/>
      <c r="O33" s="316"/>
      <c r="P33" s="324"/>
      <c r="Q33" s="324"/>
      <c r="R33" s="324"/>
      <c r="S33" s="324"/>
      <c r="T33" s="324"/>
      <c r="U33" s="325"/>
      <c r="V33" s="323"/>
      <c r="W33" s="324"/>
      <c r="X33" s="324"/>
      <c r="Y33" s="324"/>
      <c r="Z33" s="324"/>
      <c r="AA33" s="325"/>
      <c r="AB33" s="341"/>
      <c r="AC33" s="342"/>
      <c r="AD33" s="342"/>
      <c r="AE33" s="342"/>
      <c r="AF33" s="342"/>
      <c r="AG33" s="343"/>
      <c r="AH33" s="332"/>
      <c r="AI33" s="333"/>
      <c r="AJ33" s="333"/>
      <c r="AK33" s="333"/>
      <c r="AL33" s="333"/>
      <c r="AM33" s="334"/>
      <c r="AN33" s="55"/>
      <c r="AO33" s="393"/>
      <c r="AP33" s="394"/>
      <c r="AQ33" s="394"/>
      <c r="AR33" s="394"/>
      <c r="AS33" s="394"/>
      <c r="AT33" s="39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c r="A34" s="55"/>
      <c r="B34" s="361"/>
      <c r="C34" s="361"/>
      <c r="D34" s="362"/>
      <c r="E34" s="354"/>
      <c r="F34" s="355"/>
      <c r="G34" s="355"/>
      <c r="H34" s="355"/>
      <c r="I34" s="355"/>
      <c r="J34" s="314" t="str">
        <f>IF(AND('Mapa de Riesgos'!$H$48="Baja",'Mapa de Riesgos'!$L$48="Leve"),CONCATENATE("R",'Mapa de Riesgos'!$A$48),"")</f>
        <v/>
      </c>
      <c r="K34" s="315"/>
      <c r="L34" s="315" t="str">
        <f>IF(AND('Mapa de Riesgos'!$H$54="Baja",'Mapa de Riesgos'!$L$54="Leve"),CONCATENATE("R",'Mapa de Riesgos'!$A$54),"")</f>
        <v/>
      </c>
      <c r="M34" s="315"/>
      <c r="N34" s="315" t="str">
        <f>IF(AND('Mapa de Riesgos'!$H$60="Baja",'Mapa de Riesgos'!$L$60="Leve"),CONCATENATE("R",'Mapa de Riesgos'!$A$60),"")</f>
        <v/>
      </c>
      <c r="O34" s="316"/>
      <c r="P34" s="324" t="str">
        <f>IF(AND('Mapa de Riesgos'!$H$48="Baja",'Mapa de Riesgos'!$L$48="Menor"),CONCATENATE("R",'Mapa de Riesgos'!$A$48),"")</f>
        <v/>
      </c>
      <c r="Q34" s="324"/>
      <c r="R34" s="324" t="str">
        <f>IF(AND('Mapa de Riesgos'!$H$54="Baja",'Mapa de Riesgos'!$L$54="Menor"),CONCATENATE("R",'Mapa de Riesgos'!$A$54),"")</f>
        <v/>
      </c>
      <c r="S34" s="324"/>
      <c r="T34" s="324" t="str">
        <f>IF(AND('Mapa de Riesgos'!$H$60="Baja",'Mapa de Riesgos'!$L$60="Menor"),CONCATENATE("R",'Mapa de Riesgos'!$A$60),"")</f>
        <v/>
      </c>
      <c r="U34" s="325"/>
      <c r="V34" s="323" t="str">
        <f>IF(AND('Mapa de Riesgos'!$H$48="Baja",'Mapa de Riesgos'!$L$48="Moderado"),CONCATENATE("R",'Mapa de Riesgos'!$A$48),"")</f>
        <v/>
      </c>
      <c r="W34" s="324"/>
      <c r="X34" s="324" t="str">
        <f>IF(AND('Mapa de Riesgos'!$H$54="Baja",'Mapa de Riesgos'!$L$54="Moderado"),CONCATENATE("R",'Mapa de Riesgos'!$A$54),"")</f>
        <v/>
      </c>
      <c r="Y34" s="324"/>
      <c r="Z34" s="324" t="str">
        <f>IF(AND('Mapa de Riesgos'!$H$60="Baja",'Mapa de Riesgos'!$L$60="Moderado"),CONCATENATE("R",'Mapa de Riesgos'!$A$60),"")</f>
        <v/>
      </c>
      <c r="AA34" s="325"/>
      <c r="AB34" s="341" t="str">
        <f>IF(AND('Mapa de Riesgos'!$H$48="Baja",'Mapa de Riesgos'!$L$48="Mayor"),CONCATENATE("R",'Mapa de Riesgos'!$A$48),"")</f>
        <v/>
      </c>
      <c r="AC34" s="342"/>
      <c r="AD34" s="342" t="str">
        <f>IF(AND('Mapa de Riesgos'!$H$54="Baja",'Mapa de Riesgos'!$L$54="Mayor"),CONCATENATE("R",'Mapa de Riesgos'!$A$54),"")</f>
        <v/>
      </c>
      <c r="AE34" s="342"/>
      <c r="AF34" s="342" t="str">
        <f>IF(AND('Mapa de Riesgos'!$H$60="Baja",'Mapa de Riesgos'!$L$60="Mayor"),CONCATENATE("R",'Mapa de Riesgos'!$A$60),"")</f>
        <v/>
      </c>
      <c r="AG34" s="343"/>
      <c r="AH34" s="332" t="str">
        <f>IF(AND('Mapa de Riesgos'!$H$48="Baja",'Mapa de Riesgos'!$L$48="Catastrófico"),CONCATENATE("R",'Mapa de Riesgos'!$A$48),"")</f>
        <v/>
      </c>
      <c r="AI34" s="333"/>
      <c r="AJ34" s="333" t="str">
        <f>IF(AND('Mapa de Riesgos'!$H$54="Baja",'Mapa de Riesgos'!$L$54="Catastrófico"),CONCATENATE("R",'Mapa de Riesgos'!$A$54),"")</f>
        <v/>
      </c>
      <c r="AK34" s="333"/>
      <c r="AL34" s="333" t="str">
        <f>IF(AND('Mapa de Riesgos'!$H$60="Baja",'Mapa de Riesgos'!$L$60="Catastrófico"),CONCATENATE("R",'Mapa de Riesgos'!$A$60),"")</f>
        <v/>
      </c>
      <c r="AM34" s="334"/>
      <c r="AN34" s="55"/>
      <c r="AO34" s="393"/>
      <c r="AP34" s="394"/>
      <c r="AQ34" s="394"/>
      <c r="AR34" s="394"/>
      <c r="AS34" s="394"/>
      <c r="AT34" s="39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c r="A35" s="55"/>
      <c r="B35" s="361"/>
      <c r="C35" s="361"/>
      <c r="D35" s="362"/>
      <c r="E35" s="354"/>
      <c r="F35" s="355"/>
      <c r="G35" s="355"/>
      <c r="H35" s="355"/>
      <c r="I35" s="355"/>
      <c r="J35" s="314"/>
      <c r="K35" s="315"/>
      <c r="L35" s="315"/>
      <c r="M35" s="315"/>
      <c r="N35" s="315"/>
      <c r="O35" s="316"/>
      <c r="P35" s="324"/>
      <c r="Q35" s="324"/>
      <c r="R35" s="324"/>
      <c r="S35" s="324"/>
      <c r="T35" s="324"/>
      <c r="U35" s="325"/>
      <c r="V35" s="323"/>
      <c r="W35" s="324"/>
      <c r="X35" s="324"/>
      <c r="Y35" s="324"/>
      <c r="Z35" s="324"/>
      <c r="AA35" s="325"/>
      <c r="AB35" s="341"/>
      <c r="AC35" s="342"/>
      <c r="AD35" s="342"/>
      <c r="AE35" s="342"/>
      <c r="AF35" s="342"/>
      <c r="AG35" s="343"/>
      <c r="AH35" s="332"/>
      <c r="AI35" s="333"/>
      <c r="AJ35" s="333"/>
      <c r="AK35" s="333"/>
      <c r="AL35" s="333"/>
      <c r="AM35" s="334"/>
      <c r="AN35" s="55"/>
      <c r="AO35" s="393"/>
      <c r="AP35" s="394"/>
      <c r="AQ35" s="394"/>
      <c r="AR35" s="394"/>
      <c r="AS35" s="394"/>
      <c r="AT35" s="39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c r="A36" s="55"/>
      <c r="B36" s="361"/>
      <c r="C36" s="361"/>
      <c r="D36" s="362"/>
      <c r="E36" s="354"/>
      <c r="F36" s="355"/>
      <c r="G36" s="355"/>
      <c r="H36" s="355"/>
      <c r="I36" s="355"/>
      <c r="J36" s="314" t="str">
        <f>IF(AND('Mapa de Riesgos'!$H$66="Baja",'Mapa de Riesgos'!$L$66="Leve"),CONCATENATE("R",'Mapa de Riesgos'!$A$66),"")</f>
        <v/>
      </c>
      <c r="K36" s="315"/>
      <c r="L36" s="315" t="str">
        <f>IF(AND('Mapa de Riesgos'!$H$72="Baja",'Mapa de Riesgos'!$L$72="Leve"),CONCATENATE("R",'Mapa de Riesgos'!$A$72),"")</f>
        <v/>
      </c>
      <c r="M36" s="315"/>
      <c r="N36" s="315" t="str">
        <f>IF(AND('Mapa de Riesgos'!$H$78="Baja",'Mapa de Riesgos'!$L$78="Leve"),CONCATENATE("R",'Mapa de Riesgos'!$A$78),"")</f>
        <v/>
      </c>
      <c r="O36" s="316"/>
      <c r="P36" s="324" t="str">
        <f>IF(AND('Mapa de Riesgos'!$H$66="Baja",'Mapa de Riesgos'!$L$66="Menor"),CONCATENATE("R",'Mapa de Riesgos'!$A$66),"")</f>
        <v/>
      </c>
      <c r="Q36" s="324"/>
      <c r="R36" s="324" t="str">
        <f>IF(AND('Mapa de Riesgos'!$H$72="Baja",'Mapa de Riesgos'!$L$72="Menor"),CONCATENATE("R",'Mapa de Riesgos'!$A$72),"")</f>
        <v/>
      </c>
      <c r="S36" s="324"/>
      <c r="T36" s="324" t="str">
        <f>IF(AND('Mapa de Riesgos'!$H$78="Baja",'Mapa de Riesgos'!$L$78="Menor"),CONCATENATE("R",'Mapa de Riesgos'!$A$78),"")</f>
        <v/>
      </c>
      <c r="U36" s="325"/>
      <c r="V36" s="323" t="str">
        <f>IF(AND('Mapa de Riesgos'!$H$66="Baja",'Mapa de Riesgos'!$L$66="Moderado"),CONCATENATE("R",'Mapa de Riesgos'!$A$66),"")</f>
        <v/>
      </c>
      <c r="W36" s="324"/>
      <c r="X36" s="324" t="str">
        <f>IF(AND('Mapa de Riesgos'!$H$72="Baja",'Mapa de Riesgos'!$L$72="Moderado"),CONCATENATE("R",'Mapa de Riesgos'!$A$72),"")</f>
        <v/>
      </c>
      <c r="Y36" s="324"/>
      <c r="Z36" s="324" t="str">
        <f>IF(AND('Mapa de Riesgos'!$H$78="Baja",'Mapa de Riesgos'!$L$78="Moderado"),CONCATENATE("R",'Mapa de Riesgos'!$A$78),"")</f>
        <v/>
      </c>
      <c r="AA36" s="325"/>
      <c r="AB36" s="341" t="str">
        <f>IF(AND('Mapa de Riesgos'!$H$66="Baja",'Mapa de Riesgos'!$L$66="Mayor"),CONCATENATE("R",'Mapa de Riesgos'!$A$66),"")</f>
        <v/>
      </c>
      <c r="AC36" s="342"/>
      <c r="AD36" s="342" t="str">
        <f>IF(AND('Mapa de Riesgos'!$H$72="Baja",'Mapa de Riesgos'!$L$72="Mayor"),CONCATENATE("R",'Mapa de Riesgos'!$A$72),"")</f>
        <v/>
      </c>
      <c r="AE36" s="342"/>
      <c r="AF36" s="342" t="str">
        <f>IF(AND('Mapa de Riesgos'!$H$78="Baja",'Mapa de Riesgos'!$L$78="Mayor"),CONCATENATE("R",'Mapa de Riesgos'!$A$78),"")</f>
        <v/>
      </c>
      <c r="AG36" s="343"/>
      <c r="AH36" s="332" t="str">
        <f>IF(AND('Mapa de Riesgos'!$H$66="Baja",'Mapa de Riesgos'!$L$66="Catastrófico"),CONCATENATE("R",'Mapa de Riesgos'!$A$66),"")</f>
        <v/>
      </c>
      <c r="AI36" s="333"/>
      <c r="AJ36" s="333" t="str">
        <f>IF(AND('Mapa de Riesgos'!$H$72="Baja",'Mapa de Riesgos'!$L$72="Catastrófico"),CONCATENATE("R",'Mapa de Riesgos'!$A$72),"")</f>
        <v/>
      </c>
      <c r="AK36" s="333"/>
      <c r="AL36" s="333" t="str">
        <f>IF(AND('Mapa de Riesgos'!$H$78="Baja",'Mapa de Riesgos'!$L$78="Catastrófico"),CONCATENATE("R",'Mapa de Riesgos'!$A$78),"")</f>
        <v/>
      </c>
      <c r="AM36" s="334"/>
      <c r="AN36" s="55"/>
      <c r="AO36" s="393"/>
      <c r="AP36" s="394"/>
      <c r="AQ36" s="394"/>
      <c r="AR36" s="394"/>
      <c r="AS36" s="394"/>
      <c r="AT36" s="39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 thickBot="1">
      <c r="A37" s="55"/>
      <c r="B37" s="361"/>
      <c r="C37" s="361"/>
      <c r="D37" s="362"/>
      <c r="E37" s="357"/>
      <c r="F37" s="358"/>
      <c r="G37" s="358"/>
      <c r="H37" s="358"/>
      <c r="I37" s="358"/>
      <c r="J37" s="317"/>
      <c r="K37" s="318"/>
      <c r="L37" s="318"/>
      <c r="M37" s="318"/>
      <c r="N37" s="318"/>
      <c r="O37" s="319"/>
      <c r="P37" s="327"/>
      <c r="Q37" s="327"/>
      <c r="R37" s="327"/>
      <c r="S37" s="327"/>
      <c r="T37" s="327"/>
      <c r="U37" s="328"/>
      <c r="V37" s="326"/>
      <c r="W37" s="327"/>
      <c r="X37" s="327"/>
      <c r="Y37" s="327"/>
      <c r="Z37" s="327"/>
      <c r="AA37" s="328"/>
      <c r="AB37" s="344"/>
      <c r="AC37" s="345"/>
      <c r="AD37" s="345"/>
      <c r="AE37" s="345"/>
      <c r="AF37" s="345"/>
      <c r="AG37" s="346"/>
      <c r="AH37" s="335"/>
      <c r="AI37" s="336"/>
      <c r="AJ37" s="336"/>
      <c r="AK37" s="336"/>
      <c r="AL37" s="336"/>
      <c r="AM37" s="337"/>
      <c r="AN37" s="55"/>
      <c r="AO37" s="396"/>
      <c r="AP37" s="397"/>
      <c r="AQ37" s="397"/>
      <c r="AR37" s="397"/>
      <c r="AS37" s="397"/>
      <c r="AT37" s="398"/>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c r="A38" s="55"/>
      <c r="B38" s="361"/>
      <c r="C38" s="361"/>
      <c r="D38" s="362"/>
      <c r="E38" s="351" t="s">
        <v>142</v>
      </c>
      <c r="F38" s="352"/>
      <c r="G38" s="352"/>
      <c r="H38" s="352"/>
      <c r="I38" s="353"/>
      <c r="J38" s="320" t="str">
        <f>IF(AND('Mapa de Riesgos'!$H$12="Muy Baja",'Mapa de Riesgos'!$L$12="Leve"),CONCATENATE("R",'Mapa de Riesgos'!$A$12),"")</f>
        <v/>
      </c>
      <c r="K38" s="321"/>
      <c r="L38" s="321" t="str">
        <f>IF(AND('Mapa de Riesgos'!$H$18="Muy Baja",'Mapa de Riesgos'!$L$18="Leve"),CONCATENATE("R",'Mapa de Riesgos'!$A$18),"")</f>
        <v/>
      </c>
      <c r="M38" s="321"/>
      <c r="N38" s="321" t="str">
        <f>IF(AND('Mapa de Riesgos'!$H$24="Muy Baja",'Mapa de Riesgos'!$L$24="Leve"),CONCATENATE("R",'Mapa de Riesgos'!$A$24),"")</f>
        <v/>
      </c>
      <c r="O38" s="322"/>
      <c r="P38" s="320" t="str">
        <f>IF(AND('Mapa de Riesgos'!$H$12="Muy Baja",'Mapa de Riesgos'!$L$12="Menor"),CONCATENATE("R",'Mapa de Riesgos'!$A$12),"")</f>
        <v/>
      </c>
      <c r="Q38" s="321"/>
      <c r="R38" s="321" t="str">
        <f>IF(AND('Mapa de Riesgos'!$H$18="Muy Baja",'Mapa de Riesgos'!$L$18="Menor"),CONCATENATE("R",'Mapa de Riesgos'!$A$18),"")</f>
        <v/>
      </c>
      <c r="S38" s="321"/>
      <c r="T38" s="321" t="str">
        <f>IF(AND('Mapa de Riesgos'!$H$24="Muy Baja",'Mapa de Riesgos'!$L$24="Menor"),CONCATENATE("R",'Mapa de Riesgos'!$A$24),"")</f>
        <v/>
      </c>
      <c r="U38" s="322"/>
      <c r="V38" s="329" t="str">
        <f>IF(AND('Mapa de Riesgos'!$H$12="Muy Baja",'Mapa de Riesgos'!$L$12="Moderado"),CONCATENATE("R",'Mapa de Riesgos'!$A$12),"")</f>
        <v/>
      </c>
      <c r="W38" s="330"/>
      <c r="X38" s="330" t="str">
        <f>IF(AND('Mapa de Riesgos'!$H$18="Muy Baja",'Mapa de Riesgos'!$L$18="Moderado"),CONCATENATE("R",'Mapa de Riesgos'!$A$18),"")</f>
        <v/>
      </c>
      <c r="Y38" s="330"/>
      <c r="Z38" s="330" t="str">
        <f>IF(AND('Mapa de Riesgos'!$H$24="Muy Baja",'Mapa de Riesgos'!$L$24="Moderado"),CONCATENATE("R",'Mapa de Riesgos'!$A$24),"")</f>
        <v/>
      </c>
      <c r="AA38" s="331"/>
      <c r="AB38" s="347" t="str">
        <f>IF(AND('Mapa de Riesgos'!$H$12="Muy Baja",'Mapa de Riesgos'!$L$12="Mayor"),CONCATENATE("R",'Mapa de Riesgos'!$A$12),"")</f>
        <v/>
      </c>
      <c r="AC38" s="348"/>
      <c r="AD38" s="348" t="str">
        <f>IF(AND('Mapa de Riesgos'!$H$18="Muy Baja",'Mapa de Riesgos'!$L$18="Mayor"),CONCATENATE("R",'Mapa de Riesgos'!$A$18),"")</f>
        <v/>
      </c>
      <c r="AE38" s="348"/>
      <c r="AF38" s="348" t="str">
        <f>IF(AND('Mapa de Riesgos'!$H$24="Muy Baja",'Mapa de Riesgos'!$L$24="Mayor"),CONCATENATE("R",'Mapa de Riesgos'!$A$24),"")</f>
        <v/>
      </c>
      <c r="AG38" s="349"/>
      <c r="AH38" s="338" t="str">
        <f>IF(AND('Mapa de Riesgos'!$H$12="Muy Baja",'Mapa de Riesgos'!$L$12="Catastrófico"),CONCATENATE("R",'Mapa de Riesgos'!$A$12),"")</f>
        <v/>
      </c>
      <c r="AI38" s="339"/>
      <c r="AJ38" s="339" t="str">
        <f>IF(AND('Mapa de Riesgos'!$H$18="Muy Baja",'Mapa de Riesgos'!$L$18="Catastrófico"),CONCATENATE("R",'Mapa de Riesgos'!$A$18),"")</f>
        <v/>
      </c>
      <c r="AK38" s="339"/>
      <c r="AL38" s="339" t="str">
        <f>IF(AND('Mapa de Riesgos'!$H$24="Muy Baja",'Mapa de Riesgos'!$L$24="Catastrófico"),CONCATENATE("R",'Mapa de Riesgos'!$A$24),"")</f>
        <v/>
      </c>
      <c r="AM38" s="340"/>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c r="A39" s="55"/>
      <c r="B39" s="361"/>
      <c r="C39" s="361"/>
      <c r="D39" s="362"/>
      <c r="E39" s="354"/>
      <c r="F39" s="355"/>
      <c r="G39" s="355"/>
      <c r="H39" s="355"/>
      <c r="I39" s="356"/>
      <c r="J39" s="314"/>
      <c r="K39" s="315"/>
      <c r="L39" s="315"/>
      <c r="M39" s="315"/>
      <c r="N39" s="315"/>
      <c r="O39" s="316"/>
      <c r="P39" s="314"/>
      <c r="Q39" s="315"/>
      <c r="R39" s="315"/>
      <c r="S39" s="315"/>
      <c r="T39" s="315"/>
      <c r="U39" s="316"/>
      <c r="V39" s="323"/>
      <c r="W39" s="324"/>
      <c r="X39" s="324"/>
      <c r="Y39" s="324"/>
      <c r="Z39" s="324"/>
      <c r="AA39" s="325"/>
      <c r="AB39" s="341"/>
      <c r="AC39" s="342"/>
      <c r="AD39" s="342"/>
      <c r="AE39" s="342"/>
      <c r="AF39" s="342"/>
      <c r="AG39" s="343"/>
      <c r="AH39" s="332"/>
      <c r="AI39" s="333"/>
      <c r="AJ39" s="333"/>
      <c r="AK39" s="333"/>
      <c r="AL39" s="333"/>
      <c r="AM39" s="334"/>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c r="A40" s="55"/>
      <c r="B40" s="361"/>
      <c r="C40" s="361"/>
      <c r="D40" s="362"/>
      <c r="E40" s="354"/>
      <c r="F40" s="355"/>
      <c r="G40" s="355"/>
      <c r="H40" s="355"/>
      <c r="I40" s="356"/>
      <c r="J40" s="314" t="str">
        <f>IF(AND('Mapa de Riesgos'!$H$30="Muy Baja",'Mapa de Riesgos'!$L$30="Leve"),CONCATENATE("R",'Mapa de Riesgos'!$A$30),"")</f>
        <v/>
      </c>
      <c r="K40" s="315"/>
      <c r="L40" s="315" t="str">
        <f>IF(AND('Mapa de Riesgos'!$H$36="Muy Baja",'Mapa de Riesgos'!$L$36="Leve"),CONCATENATE("R",'Mapa de Riesgos'!$A$36),"")</f>
        <v/>
      </c>
      <c r="M40" s="315"/>
      <c r="N40" s="315" t="str">
        <f>IF(AND('Mapa de Riesgos'!$H$42="Muy Baja",'Mapa de Riesgos'!$L$42="Leve"),CONCATENATE("R",'Mapa de Riesgos'!$A$42),"")</f>
        <v/>
      </c>
      <c r="O40" s="316"/>
      <c r="P40" s="314" t="str">
        <f>IF(AND('Mapa de Riesgos'!$H$30="Muy Baja",'Mapa de Riesgos'!$L$30="Menor"),CONCATENATE("R",'Mapa de Riesgos'!$A$30),"")</f>
        <v/>
      </c>
      <c r="Q40" s="315"/>
      <c r="R40" s="315" t="str">
        <f>IF(AND('Mapa de Riesgos'!$H$36="Muy Baja",'Mapa de Riesgos'!$L$36="Menor"),CONCATENATE("R",'Mapa de Riesgos'!$A$36),"")</f>
        <v/>
      </c>
      <c r="S40" s="315"/>
      <c r="T40" s="315" t="str">
        <f>IF(AND('Mapa de Riesgos'!$H$42="Muy Baja",'Mapa de Riesgos'!$L$42="Menor"),CONCATENATE("R",'Mapa de Riesgos'!$A$42),"")</f>
        <v/>
      </c>
      <c r="U40" s="316"/>
      <c r="V40" s="323" t="str">
        <f>IF(AND('Mapa de Riesgos'!$H$30="Muy Baja",'Mapa de Riesgos'!$L$30="Moderado"),CONCATENATE("R",'Mapa de Riesgos'!$A$30),"")</f>
        <v/>
      </c>
      <c r="W40" s="324"/>
      <c r="X40" s="324" t="str">
        <f>IF(AND('Mapa de Riesgos'!$H$36="Muy Baja",'Mapa de Riesgos'!$L$36="Moderado"),CONCATENATE("R",'Mapa de Riesgos'!$A$36),"")</f>
        <v/>
      </c>
      <c r="Y40" s="324"/>
      <c r="Z40" s="324" t="str">
        <f>IF(AND('Mapa de Riesgos'!$H$42="Muy Baja",'Mapa de Riesgos'!$L$42="Moderado"),CONCATENATE("R",'Mapa de Riesgos'!$A$42),"")</f>
        <v/>
      </c>
      <c r="AA40" s="325"/>
      <c r="AB40" s="341" t="str">
        <f>IF(AND('Mapa de Riesgos'!$H$30="Muy Baja",'Mapa de Riesgos'!$L$30="Mayor"),CONCATENATE("R",'Mapa de Riesgos'!$A$30),"")</f>
        <v/>
      </c>
      <c r="AC40" s="342"/>
      <c r="AD40" s="342" t="str">
        <f>IF(AND('Mapa de Riesgos'!$H$36="Muy Baja",'Mapa de Riesgos'!$L$36="Mayor"),CONCATENATE("R",'Mapa de Riesgos'!$A$36),"")</f>
        <v/>
      </c>
      <c r="AE40" s="342"/>
      <c r="AF40" s="342" t="str">
        <f>IF(AND('Mapa de Riesgos'!$H$42="Muy Baja",'Mapa de Riesgos'!$L$42="Mayor"),CONCATENATE("R",'Mapa de Riesgos'!$A$42),"")</f>
        <v/>
      </c>
      <c r="AG40" s="343"/>
      <c r="AH40" s="332" t="str">
        <f>IF(AND('Mapa de Riesgos'!$H$30="Muy Baja",'Mapa de Riesgos'!$L$30="Catastrófico"),CONCATENATE("R",'Mapa de Riesgos'!$A$30),"")</f>
        <v/>
      </c>
      <c r="AI40" s="333"/>
      <c r="AJ40" s="333" t="str">
        <f>IF(AND('Mapa de Riesgos'!$H$36="Muy Baja",'Mapa de Riesgos'!$L$36="Catastrófico"),CONCATENATE("R",'Mapa de Riesgos'!$A$36),"")</f>
        <v/>
      </c>
      <c r="AK40" s="333"/>
      <c r="AL40" s="333" t="str">
        <f>IF(AND('Mapa de Riesgos'!$H$42="Muy Baja",'Mapa de Riesgos'!$L$42="Catastrófico"),CONCATENATE("R",'Mapa de Riesgos'!$A$42),"")</f>
        <v/>
      </c>
      <c r="AM40" s="334"/>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c r="A41" s="55"/>
      <c r="B41" s="361"/>
      <c r="C41" s="361"/>
      <c r="D41" s="362"/>
      <c r="E41" s="354"/>
      <c r="F41" s="355"/>
      <c r="G41" s="355"/>
      <c r="H41" s="355"/>
      <c r="I41" s="356"/>
      <c r="J41" s="314"/>
      <c r="K41" s="315"/>
      <c r="L41" s="315"/>
      <c r="M41" s="315"/>
      <c r="N41" s="315"/>
      <c r="O41" s="316"/>
      <c r="P41" s="314"/>
      <c r="Q41" s="315"/>
      <c r="R41" s="315"/>
      <c r="S41" s="315"/>
      <c r="T41" s="315"/>
      <c r="U41" s="316"/>
      <c r="V41" s="323"/>
      <c r="W41" s="324"/>
      <c r="X41" s="324"/>
      <c r="Y41" s="324"/>
      <c r="Z41" s="324"/>
      <c r="AA41" s="325"/>
      <c r="AB41" s="341"/>
      <c r="AC41" s="342"/>
      <c r="AD41" s="342"/>
      <c r="AE41" s="342"/>
      <c r="AF41" s="342"/>
      <c r="AG41" s="343"/>
      <c r="AH41" s="332"/>
      <c r="AI41" s="333"/>
      <c r="AJ41" s="333"/>
      <c r="AK41" s="333"/>
      <c r="AL41" s="333"/>
      <c r="AM41" s="334"/>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c r="A42" s="55"/>
      <c r="B42" s="361"/>
      <c r="C42" s="361"/>
      <c r="D42" s="362"/>
      <c r="E42" s="354"/>
      <c r="F42" s="355"/>
      <c r="G42" s="355"/>
      <c r="H42" s="355"/>
      <c r="I42" s="356"/>
      <c r="J42" s="314" t="str">
        <f>IF(AND('Mapa de Riesgos'!$H$48="Muy Baja",'Mapa de Riesgos'!$L$48="Leve"),CONCATENATE("R",'Mapa de Riesgos'!$A$48),"")</f>
        <v/>
      </c>
      <c r="K42" s="315"/>
      <c r="L42" s="315" t="str">
        <f>IF(AND('Mapa de Riesgos'!$H$54="Muy Baja",'Mapa de Riesgos'!$L$54="Leve"),CONCATENATE("R",'Mapa de Riesgos'!$A$54),"")</f>
        <v/>
      </c>
      <c r="M42" s="315"/>
      <c r="N42" s="315" t="str">
        <f>IF(AND('Mapa de Riesgos'!$H$60="Muy Baja",'Mapa de Riesgos'!$L$60="Leve"),CONCATENATE("R",'Mapa de Riesgos'!$A$60),"")</f>
        <v/>
      </c>
      <c r="O42" s="316"/>
      <c r="P42" s="314" t="str">
        <f>IF(AND('Mapa de Riesgos'!$H$48="Muy Baja",'Mapa de Riesgos'!$L$48="Menor"),CONCATENATE("R",'Mapa de Riesgos'!$A$48),"")</f>
        <v/>
      </c>
      <c r="Q42" s="315"/>
      <c r="R42" s="315" t="str">
        <f>IF(AND('Mapa de Riesgos'!$H$54="Muy Baja",'Mapa de Riesgos'!$L$54="Menor"),CONCATENATE("R",'Mapa de Riesgos'!$A$54),"")</f>
        <v/>
      </c>
      <c r="S42" s="315"/>
      <c r="T42" s="315" t="str">
        <f>IF(AND('Mapa de Riesgos'!$H$60="Muy Baja",'Mapa de Riesgos'!$L$60="Menor"),CONCATENATE("R",'Mapa de Riesgos'!$A$60),"")</f>
        <v/>
      </c>
      <c r="U42" s="316"/>
      <c r="V42" s="323" t="str">
        <f>IF(AND('Mapa de Riesgos'!$H$48="Muy Baja",'Mapa de Riesgos'!$L$48="Moderado"),CONCATENATE("R",'Mapa de Riesgos'!$A$48),"")</f>
        <v/>
      </c>
      <c r="W42" s="324"/>
      <c r="X42" s="324" t="str">
        <f>IF(AND('Mapa de Riesgos'!$H$54="Muy Baja",'Mapa de Riesgos'!$L$54="Moderado"),CONCATENATE("R",'Mapa de Riesgos'!$A$54),"")</f>
        <v/>
      </c>
      <c r="Y42" s="324"/>
      <c r="Z42" s="324" t="str">
        <f>IF(AND('Mapa de Riesgos'!$H$60="Muy Baja",'Mapa de Riesgos'!$L$60="Moderado"),CONCATENATE("R",'Mapa de Riesgos'!$A$60),"")</f>
        <v/>
      </c>
      <c r="AA42" s="325"/>
      <c r="AB42" s="341" t="str">
        <f>IF(AND('Mapa de Riesgos'!$H$48="Muy Baja",'Mapa de Riesgos'!$L$48="Mayor"),CONCATENATE("R",'Mapa de Riesgos'!$A$48),"")</f>
        <v/>
      </c>
      <c r="AC42" s="342"/>
      <c r="AD42" s="342" t="str">
        <f>IF(AND('Mapa de Riesgos'!$H$54="Muy Baja",'Mapa de Riesgos'!$L$54="Mayor"),CONCATENATE("R",'Mapa de Riesgos'!$A$54),"")</f>
        <v/>
      </c>
      <c r="AE42" s="342"/>
      <c r="AF42" s="342" t="str">
        <f>IF(AND('Mapa de Riesgos'!$H$60="Muy Baja",'Mapa de Riesgos'!$L$60="Mayor"),CONCATENATE("R",'Mapa de Riesgos'!$A$60),"")</f>
        <v/>
      </c>
      <c r="AG42" s="343"/>
      <c r="AH42" s="332" t="str">
        <f>IF(AND('Mapa de Riesgos'!$H$48="Muy Baja",'Mapa de Riesgos'!$L$48="Catastrófico"),CONCATENATE("R",'Mapa de Riesgos'!$A$48),"")</f>
        <v/>
      </c>
      <c r="AI42" s="333"/>
      <c r="AJ42" s="333" t="str">
        <f>IF(AND('Mapa de Riesgos'!$H$54="Muy Baja",'Mapa de Riesgos'!$L$54="Catastrófico"),CONCATENATE("R",'Mapa de Riesgos'!$A$54),"")</f>
        <v/>
      </c>
      <c r="AK42" s="333"/>
      <c r="AL42" s="333" t="str">
        <f>IF(AND('Mapa de Riesgos'!$H$60="Muy Baja",'Mapa de Riesgos'!$L$60="Catastrófico"),CONCATENATE("R",'Mapa de Riesgos'!$A$60),"")</f>
        <v/>
      </c>
      <c r="AM42" s="334"/>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c r="A43" s="55"/>
      <c r="B43" s="361"/>
      <c r="C43" s="361"/>
      <c r="D43" s="362"/>
      <c r="E43" s="354"/>
      <c r="F43" s="355"/>
      <c r="G43" s="355"/>
      <c r="H43" s="355"/>
      <c r="I43" s="356"/>
      <c r="J43" s="314"/>
      <c r="K43" s="315"/>
      <c r="L43" s="315"/>
      <c r="M43" s="315"/>
      <c r="N43" s="315"/>
      <c r="O43" s="316"/>
      <c r="P43" s="314"/>
      <c r="Q43" s="315"/>
      <c r="R43" s="315"/>
      <c r="S43" s="315"/>
      <c r="T43" s="315"/>
      <c r="U43" s="316"/>
      <c r="V43" s="323"/>
      <c r="W43" s="324"/>
      <c r="X43" s="324"/>
      <c r="Y43" s="324"/>
      <c r="Z43" s="324"/>
      <c r="AA43" s="325"/>
      <c r="AB43" s="341"/>
      <c r="AC43" s="342"/>
      <c r="AD43" s="342"/>
      <c r="AE43" s="342"/>
      <c r="AF43" s="342"/>
      <c r="AG43" s="343"/>
      <c r="AH43" s="332"/>
      <c r="AI43" s="333"/>
      <c r="AJ43" s="333"/>
      <c r="AK43" s="333"/>
      <c r="AL43" s="333"/>
      <c r="AM43" s="334"/>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c r="A44" s="55"/>
      <c r="B44" s="361"/>
      <c r="C44" s="361"/>
      <c r="D44" s="362"/>
      <c r="E44" s="354"/>
      <c r="F44" s="355"/>
      <c r="G44" s="355"/>
      <c r="H44" s="355"/>
      <c r="I44" s="356"/>
      <c r="J44" s="314" t="str">
        <f>IF(AND('Mapa de Riesgos'!$H$66="Muy Baja",'Mapa de Riesgos'!$L$66="Leve"),CONCATENATE("R",'Mapa de Riesgos'!$A$66),"")</f>
        <v/>
      </c>
      <c r="K44" s="315"/>
      <c r="L44" s="315" t="str">
        <f>IF(AND('Mapa de Riesgos'!$H$72="Muy Baja",'Mapa de Riesgos'!$L$72="Leve"),CONCATENATE("R",'Mapa de Riesgos'!$A$72),"")</f>
        <v/>
      </c>
      <c r="M44" s="315"/>
      <c r="N44" s="315" t="str">
        <f>IF(AND('Mapa de Riesgos'!$H$78="Muy Baja",'Mapa de Riesgos'!$L$78="Leve"),CONCATENATE("R",'Mapa de Riesgos'!$A$78),"")</f>
        <v/>
      </c>
      <c r="O44" s="316"/>
      <c r="P44" s="314" t="str">
        <f>IF(AND('Mapa de Riesgos'!$H$66="Muy Baja",'Mapa de Riesgos'!$L$66="Menor"),CONCATENATE("R",'Mapa de Riesgos'!$A$66),"")</f>
        <v/>
      </c>
      <c r="Q44" s="315"/>
      <c r="R44" s="315" t="str">
        <f>IF(AND('Mapa de Riesgos'!$H$72="Muy Baja",'Mapa de Riesgos'!$L$72="Menor"),CONCATENATE("R",'Mapa de Riesgos'!$A$72),"")</f>
        <v/>
      </c>
      <c r="S44" s="315"/>
      <c r="T44" s="315" t="str">
        <f>IF(AND('Mapa de Riesgos'!$H$78="Muy Baja",'Mapa de Riesgos'!$L$78="Menor"),CONCATENATE("R",'Mapa de Riesgos'!$A$78),"")</f>
        <v/>
      </c>
      <c r="U44" s="316"/>
      <c r="V44" s="323" t="str">
        <f>IF(AND('Mapa de Riesgos'!$H$66="Muy Baja",'Mapa de Riesgos'!$L$66="Moderado"),CONCATENATE("R",'Mapa de Riesgos'!$A$66),"")</f>
        <v/>
      </c>
      <c r="W44" s="324"/>
      <c r="X44" s="324" t="str">
        <f>IF(AND('Mapa de Riesgos'!$H$72="Muy Baja",'Mapa de Riesgos'!$L$72="Moderado"),CONCATENATE("R",'Mapa de Riesgos'!$A$72),"")</f>
        <v/>
      </c>
      <c r="Y44" s="324"/>
      <c r="Z44" s="324" t="str">
        <f>IF(AND('Mapa de Riesgos'!$H$78="Muy Baja",'Mapa de Riesgos'!$L$78="Moderado"),CONCATENATE("R",'Mapa de Riesgos'!$A$78),"")</f>
        <v/>
      </c>
      <c r="AA44" s="325"/>
      <c r="AB44" s="341" t="str">
        <f>IF(AND('Mapa de Riesgos'!$H$66="Muy Baja",'Mapa de Riesgos'!$L$66="Mayor"),CONCATENATE("R",'Mapa de Riesgos'!$A$66),"")</f>
        <v/>
      </c>
      <c r="AC44" s="342"/>
      <c r="AD44" s="342" t="str">
        <f>IF(AND('Mapa de Riesgos'!$H$72="Muy Baja",'Mapa de Riesgos'!$L$72="Mayor"),CONCATENATE("R",'Mapa de Riesgos'!$A$72),"")</f>
        <v/>
      </c>
      <c r="AE44" s="342"/>
      <c r="AF44" s="342" t="str">
        <f>IF(AND('Mapa de Riesgos'!$H$78="Muy Baja",'Mapa de Riesgos'!$L$78="Mayor"),CONCATENATE("R",'Mapa de Riesgos'!$A$78),"")</f>
        <v/>
      </c>
      <c r="AG44" s="343"/>
      <c r="AH44" s="332" t="str">
        <f>IF(AND('Mapa de Riesgos'!$H$66="Muy Baja",'Mapa de Riesgos'!$L$66="Catastrófico"),CONCATENATE("R",'Mapa de Riesgos'!$A$66),"")</f>
        <v/>
      </c>
      <c r="AI44" s="333"/>
      <c r="AJ44" s="333" t="str">
        <f>IF(AND('Mapa de Riesgos'!$H$72="Muy Baja",'Mapa de Riesgos'!$L$72="Catastrófico"),CONCATENATE("R",'Mapa de Riesgos'!$A$72),"")</f>
        <v/>
      </c>
      <c r="AK44" s="333"/>
      <c r="AL44" s="333" t="str">
        <f>IF(AND('Mapa de Riesgos'!$H$78="Muy Baja",'Mapa de Riesgos'!$L$78="Catastrófico"),CONCATENATE("R",'Mapa de Riesgos'!$A$78),"")</f>
        <v/>
      </c>
      <c r="AM44" s="334"/>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 thickBot="1">
      <c r="A45" s="55"/>
      <c r="B45" s="361"/>
      <c r="C45" s="361"/>
      <c r="D45" s="362"/>
      <c r="E45" s="357"/>
      <c r="F45" s="358"/>
      <c r="G45" s="358"/>
      <c r="H45" s="358"/>
      <c r="I45" s="359"/>
      <c r="J45" s="317"/>
      <c r="K45" s="318"/>
      <c r="L45" s="318"/>
      <c r="M45" s="318"/>
      <c r="N45" s="318"/>
      <c r="O45" s="319"/>
      <c r="P45" s="317"/>
      <c r="Q45" s="318"/>
      <c r="R45" s="318"/>
      <c r="S45" s="318"/>
      <c r="T45" s="318"/>
      <c r="U45" s="319"/>
      <c r="V45" s="326"/>
      <c r="W45" s="327"/>
      <c r="X45" s="327"/>
      <c r="Y45" s="327"/>
      <c r="Z45" s="327"/>
      <c r="AA45" s="328"/>
      <c r="AB45" s="344"/>
      <c r="AC45" s="345"/>
      <c r="AD45" s="345"/>
      <c r="AE45" s="345"/>
      <c r="AF45" s="345"/>
      <c r="AG45" s="346"/>
      <c r="AH45" s="335"/>
      <c r="AI45" s="336"/>
      <c r="AJ45" s="336"/>
      <c r="AK45" s="336"/>
      <c r="AL45" s="336"/>
      <c r="AM45" s="337"/>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c r="A46" s="55"/>
      <c r="B46" s="55"/>
      <c r="C46" s="55"/>
      <c r="D46" s="55"/>
      <c r="E46" s="55"/>
      <c r="F46" s="55"/>
      <c r="G46" s="55"/>
      <c r="H46" s="55"/>
      <c r="I46" s="55"/>
      <c r="J46" s="351" t="s">
        <v>143</v>
      </c>
      <c r="K46" s="352"/>
      <c r="L46" s="352"/>
      <c r="M46" s="352"/>
      <c r="N46" s="352"/>
      <c r="O46" s="353"/>
      <c r="P46" s="351" t="s">
        <v>144</v>
      </c>
      <c r="Q46" s="352"/>
      <c r="R46" s="352"/>
      <c r="S46" s="352"/>
      <c r="T46" s="352"/>
      <c r="U46" s="353"/>
      <c r="V46" s="351" t="s">
        <v>145</v>
      </c>
      <c r="W46" s="352"/>
      <c r="X46" s="352"/>
      <c r="Y46" s="352"/>
      <c r="Z46" s="352"/>
      <c r="AA46" s="353"/>
      <c r="AB46" s="351" t="s">
        <v>146</v>
      </c>
      <c r="AC46" s="360"/>
      <c r="AD46" s="352"/>
      <c r="AE46" s="352"/>
      <c r="AF46" s="352"/>
      <c r="AG46" s="353"/>
      <c r="AH46" s="351" t="s">
        <v>147</v>
      </c>
      <c r="AI46" s="352"/>
      <c r="AJ46" s="352"/>
      <c r="AK46" s="352"/>
      <c r="AL46" s="352"/>
      <c r="AM46" s="353"/>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c r="A47" s="55"/>
      <c r="B47" s="55"/>
      <c r="C47" s="55"/>
      <c r="D47" s="55"/>
      <c r="E47" s="55"/>
      <c r="F47" s="55"/>
      <c r="G47" s="55"/>
      <c r="H47" s="55"/>
      <c r="I47" s="55"/>
      <c r="J47" s="354"/>
      <c r="K47" s="355"/>
      <c r="L47" s="355"/>
      <c r="M47" s="355"/>
      <c r="N47" s="355"/>
      <c r="O47" s="356"/>
      <c r="P47" s="354"/>
      <c r="Q47" s="355"/>
      <c r="R47" s="355"/>
      <c r="S47" s="355"/>
      <c r="T47" s="355"/>
      <c r="U47" s="356"/>
      <c r="V47" s="354"/>
      <c r="W47" s="355"/>
      <c r="X47" s="355"/>
      <c r="Y47" s="355"/>
      <c r="Z47" s="355"/>
      <c r="AA47" s="356"/>
      <c r="AB47" s="354"/>
      <c r="AC47" s="355"/>
      <c r="AD47" s="355"/>
      <c r="AE47" s="355"/>
      <c r="AF47" s="355"/>
      <c r="AG47" s="356"/>
      <c r="AH47" s="354"/>
      <c r="AI47" s="355"/>
      <c r="AJ47" s="355"/>
      <c r="AK47" s="355"/>
      <c r="AL47" s="355"/>
      <c r="AM47" s="356"/>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c r="A48" s="55"/>
      <c r="B48" s="55"/>
      <c r="C48" s="55"/>
      <c r="D48" s="55"/>
      <c r="E48" s="55"/>
      <c r="F48" s="55"/>
      <c r="G48" s="55"/>
      <c r="H48" s="55"/>
      <c r="I48" s="55"/>
      <c r="J48" s="354"/>
      <c r="K48" s="355"/>
      <c r="L48" s="355"/>
      <c r="M48" s="355"/>
      <c r="N48" s="355"/>
      <c r="O48" s="356"/>
      <c r="P48" s="354"/>
      <c r="Q48" s="355"/>
      <c r="R48" s="355"/>
      <c r="S48" s="355"/>
      <c r="T48" s="355"/>
      <c r="U48" s="356"/>
      <c r="V48" s="354"/>
      <c r="W48" s="355"/>
      <c r="X48" s="355"/>
      <c r="Y48" s="355"/>
      <c r="Z48" s="355"/>
      <c r="AA48" s="356"/>
      <c r="AB48" s="354"/>
      <c r="AC48" s="355"/>
      <c r="AD48" s="355"/>
      <c r="AE48" s="355"/>
      <c r="AF48" s="355"/>
      <c r="AG48" s="356"/>
      <c r="AH48" s="354"/>
      <c r="AI48" s="355"/>
      <c r="AJ48" s="355"/>
      <c r="AK48" s="355"/>
      <c r="AL48" s="355"/>
      <c r="AM48" s="356"/>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c r="A49" s="55"/>
      <c r="B49" s="55"/>
      <c r="C49" s="55"/>
      <c r="D49" s="55"/>
      <c r="E49" s="55"/>
      <c r="F49" s="55"/>
      <c r="G49" s="55"/>
      <c r="H49" s="55"/>
      <c r="I49" s="55"/>
      <c r="J49" s="354"/>
      <c r="K49" s="355"/>
      <c r="L49" s="355"/>
      <c r="M49" s="355"/>
      <c r="N49" s="355"/>
      <c r="O49" s="356"/>
      <c r="P49" s="354"/>
      <c r="Q49" s="355"/>
      <c r="R49" s="355"/>
      <c r="S49" s="355"/>
      <c r="T49" s="355"/>
      <c r="U49" s="356"/>
      <c r="V49" s="354"/>
      <c r="W49" s="355"/>
      <c r="X49" s="355"/>
      <c r="Y49" s="355"/>
      <c r="Z49" s="355"/>
      <c r="AA49" s="356"/>
      <c r="AB49" s="354"/>
      <c r="AC49" s="355"/>
      <c r="AD49" s="355"/>
      <c r="AE49" s="355"/>
      <c r="AF49" s="355"/>
      <c r="AG49" s="356"/>
      <c r="AH49" s="354"/>
      <c r="AI49" s="355"/>
      <c r="AJ49" s="355"/>
      <c r="AK49" s="355"/>
      <c r="AL49" s="355"/>
      <c r="AM49" s="356"/>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c r="A50" s="55"/>
      <c r="B50" s="55"/>
      <c r="C50" s="55"/>
      <c r="D50" s="55"/>
      <c r="E50" s="55"/>
      <c r="F50" s="55"/>
      <c r="G50" s="55"/>
      <c r="H50" s="55"/>
      <c r="I50" s="55"/>
      <c r="J50" s="354"/>
      <c r="K50" s="355"/>
      <c r="L50" s="355"/>
      <c r="M50" s="355"/>
      <c r="N50" s="355"/>
      <c r="O50" s="356"/>
      <c r="P50" s="354"/>
      <c r="Q50" s="355"/>
      <c r="R50" s="355"/>
      <c r="S50" s="355"/>
      <c r="T50" s="355"/>
      <c r="U50" s="356"/>
      <c r="V50" s="354"/>
      <c r="W50" s="355"/>
      <c r="X50" s="355"/>
      <c r="Y50" s="355"/>
      <c r="Z50" s="355"/>
      <c r="AA50" s="356"/>
      <c r="AB50" s="354"/>
      <c r="AC50" s="355"/>
      <c r="AD50" s="355"/>
      <c r="AE50" s="355"/>
      <c r="AF50" s="355"/>
      <c r="AG50" s="356"/>
      <c r="AH50" s="354"/>
      <c r="AI50" s="355"/>
      <c r="AJ50" s="355"/>
      <c r="AK50" s="355"/>
      <c r="AL50" s="355"/>
      <c r="AM50" s="356"/>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thickBot="1">
      <c r="A51" s="55"/>
      <c r="B51" s="55"/>
      <c r="C51" s="55"/>
      <c r="D51" s="55"/>
      <c r="E51" s="55"/>
      <c r="F51" s="55"/>
      <c r="G51" s="55"/>
      <c r="H51" s="55"/>
      <c r="I51" s="55"/>
      <c r="J51" s="357"/>
      <c r="K51" s="358"/>
      <c r="L51" s="358"/>
      <c r="M51" s="358"/>
      <c r="N51" s="358"/>
      <c r="O51" s="359"/>
      <c r="P51" s="357"/>
      <c r="Q51" s="358"/>
      <c r="R51" s="358"/>
      <c r="S51" s="358"/>
      <c r="T51" s="358"/>
      <c r="U51" s="359"/>
      <c r="V51" s="357"/>
      <c r="W51" s="358"/>
      <c r="X51" s="358"/>
      <c r="Y51" s="358"/>
      <c r="Z51" s="358"/>
      <c r="AA51" s="359"/>
      <c r="AB51" s="357"/>
      <c r="AC51" s="358"/>
      <c r="AD51" s="358"/>
      <c r="AE51" s="358"/>
      <c r="AF51" s="358"/>
      <c r="AG51" s="359"/>
      <c r="AH51" s="357"/>
      <c r="AI51" s="358"/>
      <c r="AJ51" s="358"/>
      <c r="AK51" s="358"/>
      <c r="AL51" s="358"/>
      <c r="AM51" s="359"/>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c r="B137" s="55"/>
      <c r="C137" s="55"/>
      <c r="D137" s="55"/>
      <c r="E137" s="55"/>
      <c r="F137" s="55"/>
      <c r="G137" s="55"/>
      <c r="H137" s="55"/>
      <c r="I137" s="55"/>
    </row>
    <row r="138" spans="2:63">
      <c r="B138" s="55"/>
      <c r="C138" s="55"/>
      <c r="D138" s="55"/>
      <c r="E138" s="55"/>
      <c r="F138" s="55"/>
      <c r="G138" s="55"/>
      <c r="H138" s="55"/>
      <c r="I138" s="55"/>
    </row>
    <row r="139" spans="2:63">
      <c r="B139" s="55"/>
      <c r="C139" s="55"/>
      <c r="D139" s="55"/>
      <c r="E139" s="55"/>
      <c r="F139" s="55"/>
      <c r="G139" s="55"/>
      <c r="H139" s="55"/>
      <c r="I139" s="55"/>
    </row>
    <row r="140" spans="2:63">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0" zoomScale="50" zoomScaleNormal="50" workbookViewId="0">
      <selection activeCell="AH36" sqref="AH36"/>
    </sheetView>
  </sheetViews>
  <sheetFormatPr defaultColWidth="11.42578125" defaultRowHeight="14.4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c r="A2" s="55"/>
      <c r="B2" s="428" t="s">
        <v>148</v>
      </c>
      <c r="C2" s="429"/>
      <c r="D2" s="429"/>
      <c r="E2" s="429"/>
      <c r="F2" s="429"/>
      <c r="G2" s="429"/>
      <c r="H2" s="429"/>
      <c r="I2" s="429"/>
      <c r="J2" s="350" t="s">
        <v>21</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c r="A3" s="55"/>
      <c r="B3" s="429"/>
      <c r="C3" s="429"/>
      <c r="D3" s="429"/>
      <c r="E3" s="429"/>
      <c r="F3" s="429"/>
      <c r="G3" s="429"/>
      <c r="H3" s="429"/>
      <c r="I3" s="429"/>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c r="A4" s="55"/>
      <c r="B4" s="429"/>
      <c r="C4" s="429"/>
      <c r="D4" s="429"/>
      <c r="E4" s="429"/>
      <c r="F4" s="429"/>
      <c r="G4" s="429"/>
      <c r="H4" s="429"/>
      <c r="I4" s="429"/>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c r="A6" s="55"/>
      <c r="B6" s="361" t="s">
        <v>133</v>
      </c>
      <c r="C6" s="361"/>
      <c r="D6" s="362"/>
      <c r="E6" s="399" t="s">
        <v>134</v>
      </c>
      <c r="F6" s="400"/>
      <c r="G6" s="400"/>
      <c r="H6" s="400"/>
      <c r="I6" s="401"/>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419" t="s">
        <v>135</v>
      </c>
      <c r="AP6" s="420"/>
      <c r="AQ6" s="420"/>
      <c r="AR6" s="420"/>
      <c r="AS6" s="420"/>
      <c r="AT6" s="421"/>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c r="A7" s="55"/>
      <c r="B7" s="361"/>
      <c r="C7" s="361"/>
      <c r="D7" s="362"/>
      <c r="E7" s="402"/>
      <c r="F7" s="403"/>
      <c r="G7" s="403"/>
      <c r="H7" s="403"/>
      <c r="I7" s="404"/>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22"/>
      <c r="AP7" s="423"/>
      <c r="AQ7" s="423"/>
      <c r="AR7" s="423"/>
      <c r="AS7" s="423"/>
      <c r="AT7" s="424"/>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c r="A8" s="55"/>
      <c r="B8" s="361"/>
      <c r="C8" s="361"/>
      <c r="D8" s="362"/>
      <c r="E8" s="402"/>
      <c r="F8" s="403"/>
      <c r="G8" s="403"/>
      <c r="H8" s="403"/>
      <c r="I8" s="404"/>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22"/>
      <c r="AP8" s="423"/>
      <c r="AQ8" s="423"/>
      <c r="AR8" s="423"/>
      <c r="AS8" s="423"/>
      <c r="AT8" s="424"/>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c r="A9" s="55"/>
      <c r="B9" s="361"/>
      <c r="C9" s="361"/>
      <c r="D9" s="362"/>
      <c r="E9" s="402"/>
      <c r="F9" s="403"/>
      <c r="G9" s="403"/>
      <c r="H9" s="403"/>
      <c r="I9" s="404"/>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22"/>
      <c r="AP9" s="423"/>
      <c r="AQ9" s="423"/>
      <c r="AR9" s="423"/>
      <c r="AS9" s="423"/>
      <c r="AT9" s="424"/>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c r="A10" s="55"/>
      <c r="B10" s="361"/>
      <c r="C10" s="361"/>
      <c r="D10" s="362"/>
      <c r="E10" s="402"/>
      <c r="F10" s="403"/>
      <c r="G10" s="403"/>
      <c r="H10" s="403"/>
      <c r="I10" s="404"/>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22"/>
      <c r="AP10" s="423"/>
      <c r="AQ10" s="423"/>
      <c r="AR10" s="423"/>
      <c r="AS10" s="423"/>
      <c r="AT10" s="424"/>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c r="A11" s="55"/>
      <c r="B11" s="361"/>
      <c r="C11" s="361"/>
      <c r="D11" s="362"/>
      <c r="E11" s="402"/>
      <c r="F11" s="403"/>
      <c r="G11" s="403"/>
      <c r="H11" s="403"/>
      <c r="I11" s="404"/>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22"/>
      <c r="AP11" s="423"/>
      <c r="AQ11" s="423"/>
      <c r="AR11" s="423"/>
      <c r="AS11" s="423"/>
      <c r="AT11" s="424"/>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c r="A12" s="55"/>
      <c r="B12" s="361"/>
      <c r="C12" s="361"/>
      <c r="D12" s="362"/>
      <c r="E12" s="402"/>
      <c r="F12" s="403"/>
      <c r="G12" s="403"/>
      <c r="H12" s="403"/>
      <c r="I12" s="404"/>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22"/>
      <c r="AP12" s="423"/>
      <c r="AQ12" s="423"/>
      <c r="AR12" s="423"/>
      <c r="AS12" s="423"/>
      <c r="AT12" s="424"/>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c r="A13" s="55"/>
      <c r="B13" s="361"/>
      <c r="C13" s="361"/>
      <c r="D13" s="362"/>
      <c r="E13" s="402"/>
      <c r="F13" s="403"/>
      <c r="G13" s="403"/>
      <c r="H13" s="403"/>
      <c r="I13" s="404"/>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22"/>
      <c r="AP13" s="423"/>
      <c r="AQ13" s="423"/>
      <c r="AR13" s="423"/>
      <c r="AS13" s="423"/>
      <c r="AT13" s="424"/>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c r="A14" s="55"/>
      <c r="B14" s="361"/>
      <c r="C14" s="361"/>
      <c r="D14" s="362"/>
      <c r="E14" s="402"/>
      <c r="F14" s="403"/>
      <c r="G14" s="403"/>
      <c r="H14" s="403"/>
      <c r="I14" s="404"/>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22"/>
      <c r="AP14" s="423"/>
      <c r="AQ14" s="423"/>
      <c r="AR14" s="423"/>
      <c r="AS14" s="423"/>
      <c r="AT14" s="42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c r="A15" s="55"/>
      <c r="B15" s="361"/>
      <c r="C15" s="361"/>
      <c r="D15" s="362"/>
      <c r="E15" s="405"/>
      <c r="F15" s="406"/>
      <c r="G15" s="406"/>
      <c r="H15" s="406"/>
      <c r="I15" s="407"/>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25"/>
      <c r="AP15" s="426"/>
      <c r="AQ15" s="426"/>
      <c r="AR15" s="426"/>
      <c r="AS15" s="426"/>
      <c r="AT15" s="42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c r="A16" s="55"/>
      <c r="B16" s="361"/>
      <c r="C16" s="361"/>
      <c r="D16" s="362"/>
      <c r="E16" s="399" t="s">
        <v>136</v>
      </c>
      <c r="F16" s="400"/>
      <c r="G16" s="400"/>
      <c r="H16" s="400"/>
      <c r="I16" s="400"/>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409" t="s">
        <v>137</v>
      </c>
      <c r="AP16" s="410"/>
      <c r="AQ16" s="410"/>
      <c r="AR16" s="410"/>
      <c r="AS16" s="410"/>
      <c r="AT16" s="411"/>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c r="A17" s="55"/>
      <c r="B17" s="361"/>
      <c r="C17" s="361"/>
      <c r="D17" s="362"/>
      <c r="E17" s="418"/>
      <c r="F17" s="403"/>
      <c r="G17" s="403"/>
      <c r="H17" s="403"/>
      <c r="I17" s="403"/>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412"/>
      <c r="AP17" s="413"/>
      <c r="AQ17" s="413"/>
      <c r="AR17" s="413"/>
      <c r="AS17" s="413"/>
      <c r="AT17" s="414"/>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c r="A18" s="55"/>
      <c r="B18" s="361"/>
      <c r="C18" s="361"/>
      <c r="D18" s="362"/>
      <c r="E18" s="402"/>
      <c r="F18" s="403"/>
      <c r="G18" s="403"/>
      <c r="H18" s="403"/>
      <c r="I18" s="403"/>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412"/>
      <c r="AP18" s="413"/>
      <c r="AQ18" s="413"/>
      <c r="AR18" s="413"/>
      <c r="AS18" s="413"/>
      <c r="AT18" s="414"/>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c r="A19" s="55"/>
      <c r="B19" s="361"/>
      <c r="C19" s="361"/>
      <c r="D19" s="362"/>
      <c r="E19" s="402"/>
      <c r="F19" s="403"/>
      <c r="G19" s="403"/>
      <c r="H19" s="403"/>
      <c r="I19" s="403"/>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412"/>
      <c r="AP19" s="413"/>
      <c r="AQ19" s="413"/>
      <c r="AR19" s="413"/>
      <c r="AS19" s="413"/>
      <c r="AT19" s="414"/>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c r="A20" s="55"/>
      <c r="B20" s="361"/>
      <c r="C20" s="361"/>
      <c r="D20" s="362"/>
      <c r="E20" s="402"/>
      <c r="F20" s="403"/>
      <c r="G20" s="403"/>
      <c r="H20" s="403"/>
      <c r="I20" s="403"/>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412"/>
      <c r="AP20" s="413"/>
      <c r="AQ20" s="413"/>
      <c r="AR20" s="413"/>
      <c r="AS20" s="413"/>
      <c r="AT20" s="414"/>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c r="A21" s="55"/>
      <c r="B21" s="361"/>
      <c r="C21" s="361"/>
      <c r="D21" s="362"/>
      <c r="E21" s="402"/>
      <c r="F21" s="403"/>
      <c r="G21" s="403"/>
      <c r="H21" s="403"/>
      <c r="I21" s="403"/>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412"/>
      <c r="AP21" s="413"/>
      <c r="AQ21" s="413"/>
      <c r="AR21" s="413"/>
      <c r="AS21" s="413"/>
      <c r="AT21" s="414"/>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c r="A22" s="55"/>
      <c r="B22" s="361"/>
      <c r="C22" s="361"/>
      <c r="D22" s="362"/>
      <c r="E22" s="402"/>
      <c r="F22" s="403"/>
      <c r="G22" s="403"/>
      <c r="H22" s="403"/>
      <c r="I22" s="403"/>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412"/>
      <c r="AP22" s="413"/>
      <c r="AQ22" s="413"/>
      <c r="AR22" s="413"/>
      <c r="AS22" s="413"/>
      <c r="AT22" s="414"/>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c r="A23" s="55"/>
      <c r="B23" s="361"/>
      <c r="C23" s="361"/>
      <c r="D23" s="362"/>
      <c r="E23" s="402"/>
      <c r="F23" s="403"/>
      <c r="G23" s="403"/>
      <c r="H23" s="403"/>
      <c r="I23" s="403"/>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412"/>
      <c r="AP23" s="413"/>
      <c r="AQ23" s="413"/>
      <c r="AR23" s="413"/>
      <c r="AS23" s="413"/>
      <c r="AT23" s="414"/>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c r="A24" s="55"/>
      <c r="B24" s="361"/>
      <c r="C24" s="361"/>
      <c r="D24" s="362"/>
      <c r="E24" s="402"/>
      <c r="F24" s="403"/>
      <c r="G24" s="403"/>
      <c r="H24" s="403"/>
      <c r="I24" s="403"/>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412"/>
      <c r="AP24" s="413"/>
      <c r="AQ24" s="413"/>
      <c r="AR24" s="413"/>
      <c r="AS24" s="413"/>
      <c r="AT24" s="414"/>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c r="A25" s="55"/>
      <c r="B25" s="361"/>
      <c r="C25" s="361"/>
      <c r="D25" s="362"/>
      <c r="E25" s="405"/>
      <c r="F25" s="406"/>
      <c r="G25" s="406"/>
      <c r="H25" s="406"/>
      <c r="I25" s="406"/>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415"/>
      <c r="AP25" s="416"/>
      <c r="AQ25" s="416"/>
      <c r="AR25" s="416"/>
      <c r="AS25" s="416"/>
      <c r="AT25" s="417"/>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c r="A26" s="55"/>
      <c r="B26" s="361"/>
      <c r="C26" s="361"/>
      <c r="D26" s="362"/>
      <c r="E26" s="399" t="s">
        <v>138</v>
      </c>
      <c r="F26" s="400"/>
      <c r="G26" s="400"/>
      <c r="H26" s="400"/>
      <c r="I26" s="401"/>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39" t="s">
        <v>139</v>
      </c>
      <c r="AP26" s="440"/>
      <c r="AQ26" s="440"/>
      <c r="AR26" s="440"/>
      <c r="AS26" s="440"/>
      <c r="AT26" s="441"/>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c r="A27" s="55"/>
      <c r="B27" s="361"/>
      <c r="C27" s="361"/>
      <c r="D27" s="362"/>
      <c r="E27" s="418"/>
      <c r="F27" s="403"/>
      <c r="G27" s="403"/>
      <c r="H27" s="403"/>
      <c r="I27" s="404"/>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42"/>
      <c r="AP27" s="443"/>
      <c r="AQ27" s="443"/>
      <c r="AR27" s="443"/>
      <c r="AS27" s="443"/>
      <c r="AT27" s="444"/>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c r="A28" s="55"/>
      <c r="B28" s="361"/>
      <c r="C28" s="361"/>
      <c r="D28" s="362"/>
      <c r="E28" s="402"/>
      <c r="F28" s="403"/>
      <c r="G28" s="403"/>
      <c r="H28" s="403"/>
      <c r="I28" s="404"/>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42"/>
      <c r="AP28" s="443"/>
      <c r="AQ28" s="443"/>
      <c r="AR28" s="443"/>
      <c r="AS28" s="443"/>
      <c r="AT28" s="444"/>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c r="A29" s="55"/>
      <c r="B29" s="361"/>
      <c r="C29" s="361"/>
      <c r="D29" s="362"/>
      <c r="E29" s="402"/>
      <c r="F29" s="403"/>
      <c r="G29" s="403"/>
      <c r="H29" s="403"/>
      <c r="I29" s="404"/>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42"/>
      <c r="AP29" s="443"/>
      <c r="AQ29" s="443"/>
      <c r="AR29" s="443"/>
      <c r="AS29" s="443"/>
      <c r="AT29" s="444"/>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c r="A30" s="55"/>
      <c r="B30" s="361"/>
      <c r="C30" s="361"/>
      <c r="D30" s="362"/>
      <c r="E30" s="402"/>
      <c r="F30" s="403"/>
      <c r="G30" s="403"/>
      <c r="H30" s="403"/>
      <c r="I30" s="404"/>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42"/>
      <c r="AP30" s="443"/>
      <c r="AQ30" s="443"/>
      <c r="AR30" s="443"/>
      <c r="AS30" s="443"/>
      <c r="AT30" s="444"/>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c r="A31" s="55"/>
      <c r="B31" s="361"/>
      <c r="C31" s="361"/>
      <c r="D31" s="362"/>
      <c r="E31" s="402"/>
      <c r="F31" s="403"/>
      <c r="G31" s="403"/>
      <c r="H31" s="403"/>
      <c r="I31" s="404"/>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42"/>
      <c r="AP31" s="443"/>
      <c r="AQ31" s="443"/>
      <c r="AR31" s="443"/>
      <c r="AS31" s="443"/>
      <c r="AT31" s="444"/>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c r="A32" s="55"/>
      <c r="B32" s="361"/>
      <c r="C32" s="361"/>
      <c r="D32" s="362"/>
      <c r="E32" s="402"/>
      <c r="F32" s="403"/>
      <c r="G32" s="403"/>
      <c r="H32" s="403"/>
      <c r="I32" s="404"/>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42"/>
      <c r="AP32" s="443"/>
      <c r="AQ32" s="443"/>
      <c r="AR32" s="443"/>
      <c r="AS32" s="443"/>
      <c r="AT32" s="444"/>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c r="A33" s="55"/>
      <c r="B33" s="361"/>
      <c r="C33" s="361"/>
      <c r="D33" s="362"/>
      <c r="E33" s="402"/>
      <c r="F33" s="403"/>
      <c r="G33" s="403"/>
      <c r="H33" s="403"/>
      <c r="I33" s="404"/>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42"/>
      <c r="AP33" s="443"/>
      <c r="AQ33" s="443"/>
      <c r="AR33" s="443"/>
      <c r="AS33" s="443"/>
      <c r="AT33" s="444"/>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c r="A34" s="55"/>
      <c r="B34" s="361"/>
      <c r="C34" s="361"/>
      <c r="D34" s="362"/>
      <c r="E34" s="402"/>
      <c r="F34" s="403"/>
      <c r="G34" s="403"/>
      <c r="H34" s="403"/>
      <c r="I34" s="404"/>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42"/>
      <c r="AP34" s="443"/>
      <c r="AQ34" s="443"/>
      <c r="AR34" s="443"/>
      <c r="AS34" s="443"/>
      <c r="AT34" s="444"/>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c r="A35" s="55"/>
      <c r="B35" s="361"/>
      <c r="C35" s="361"/>
      <c r="D35" s="362"/>
      <c r="E35" s="405"/>
      <c r="F35" s="406"/>
      <c r="G35" s="406"/>
      <c r="H35" s="406"/>
      <c r="I35" s="407"/>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45"/>
      <c r="AP35" s="446"/>
      <c r="AQ35" s="446"/>
      <c r="AR35" s="446"/>
      <c r="AS35" s="446"/>
      <c r="AT35" s="447"/>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c r="A36" s="55"/>
      <c r="B36" s="361"/>
      <c r="C36" s="361"/>
      <c r="D36" s="362"/>
      <c r="E36" s="399" t="s">
        <v>140</v>
      </c>
      <c r="F36" s="400"/>
      <c r="G36" s="400"/>
      <c r="H36" s="400"/>
      <c r="I36" s="400"/>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30" t="s">
        <v>141</v>
      </c>
      <c r="AP36" s="431"/>
      <c r="AQ36" s="431"/>
      <c r="AR36" s="431"/>
      <c r="AS36" s="431"/>
      <c r="AT36" s="432"/>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c r="A37" s="55"/>
      <c r="B37" s="361"/>
      <c r="C37" s="361"/>
      <c r="D37" s="362"/>
      <c r="E37" s="418"/>
      <c r="F37" s="403"/>
      <c r="G37" s="403"/>
      <c r="H37" s="403"/>
      <c r="I37" s="403"/>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33"/>
      <c r="AP37" s="434"/>
      <c r="AQ37" s="434"/>
      <c r="AR37" s="434"/>
      <c r="AS37" s="434"/>
      <c r="AT37" s="43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c r="A38" s="55"/>
      <c r="B38" s="361"/>
      <c r="C38" s="361"/>
      <c r="D38" s="362"/>
      <c r="E38" s="402"/>
      <c r="F38" s="403"/>
      <c r="G38" s="403"/>
      <c r="H38" s="403"/>
      <c r="I38" s="403"/>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33"/>
      <c r="AP38" s="434"/>
      <c r="AQ38" s="434"/>
      <c r="AR38" s="434"/>
      <c r="AS38" s="434"/>
      <c r="AT38" s="43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c r="A39" s="55"/>
      <c r="B39" s="361"/>
      <c r="C39" s="361"/>
      <c r="D39" s="362"/>
      <c r="E39" s="402"/>
      <c r="F39" s="403"/>
      <c r="G39" s="403"/>
      <c r="H39" s="403"/>
      <c r="I39" s="403"/>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33"/>
      <c r="AP39" s="434"/>
      <c r="AQ39" s="434"/>
      <c r="AR39" s="434"/>
      <c r="AS39" s="434"/>
      <c r="AT39" s="43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c r="A40" s="55"/>
      <c r="B40" s="361"/>
      <c r="C40" s="361"/>
      <c r="D40" s="362"/>
      <c r="E40" s="402"/>
      <c r="F40" s="403"/>
      <c r="G40" s="403"/>
      <c r="H40" s="403"/>
      <c r="I40" s="403"/>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33"/>
      <c r="AP40" s="434"/>
      <c r="AQ40" s="434"/>
      <c r="AR40" s="434"/>
      <c r="AS40" s="434"/>
      <c r="AT40" s="43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c r="A41" s="55"/>
      <c r="B41" s="361"/>
      <c r="C41" s="361"/>
      <c r="D41" s="362"/>
      <c r="E41" s="402"/>
      <c r="F41" s="403"/>
      <c r="G41" s="403"/>
      <c r="H41" s="403"/>
      <c r="I41" s="403"/>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33"/>
      <c r="AP41" s="434"/>
      <c r="AQ41" s="434"/>
      <c r="AR41" s="434"/>
      <c r="AS41" s="434"/>
      <c r="AT41" s="43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c r="A42" s="55"/>
      <c r="B42" s="361"/>
      <c r="C42" s="361"/>
      <c r="D42" s="362"/>
      <c r="E42" s="402"/>
      <c r="F42" s="403"/>
      <c r="G42" s="403"/>
      <c r="H42" s="403"/>
      <c r="I42" s="403"/>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33"/>
      <c r="AP42" s="434"/>
      <c r="AQ42" s="434"/>
      <c r="AR42" s="434"/>
      <c r="AS42" s="434"/>
      <c r="AT42" s="43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c r="A43" s="55"/>
      <c r="B43" s="361"/>
      <c r="C43" s="361"/>
      <c r="D43" s="362"/>
      <c r="E43" s="402"/>
      <c r="F43" s="403"/>
      <c r="G43" s="403"/>
      <c r="H43" s="403"/>
      <c r="I43" s="403"/>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33"/>
      <c r="AP43" s="434"/>
      <c r="AQ43" s="434"/>
      <c r="AR43" s="434"/>
      <c r="AS43" s="434"/>
      <c r="AT43" s="43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c r="A44" s="55"/>
      <c r="B44" s="361"/>
      <c r="C44" s="361"/>
      <c r="D44" s="362"/>
      <c r="E44" s="402"/>
      <c r="F44" s="403"/>
      <c r="G44" s="403"/>
      <c r="H44" s="403"/>
      <c r="I44" s="403"/>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33"/>
      <c r="AP44" s="434"/>
      <c r="AQ44" s="434"/>
      <c r="AR44" s="434"/>
      <c r="AS44" s="434"/>
      <c r="AT44" s="43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c r="A45" s="55"/>
      <c r="B45" s="361"/>
      <c r="C45" s="361"/>
      <c r="D45" s="362"/>
      <c r="E45" s="405"/>
      <c r="F45" s="406"/>
      <c r="G45" s="406"/>
      <c r="H45" s="406"/>
      <c r="I45" s="406"/>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36"/>
      <c r="AP45" s="437"/>
      <c r="AQ45" s="437"/>
      <c r="AR45" s="437"/>
      <c r="AS45" s="437"/>
      <c r="AT45" s="438"/>
    </row>
    <row r="46" spans="1:80" ht="46.5" customHeight="1">
      <c r="A46" s="55"/>
      <c r="B46" s="361"/>
      <c r="C46" s="361"/>
      <c r="D46" s="362"/>
      <c r="E46" s="399" t="s">
        <v>142</v>
      </c>
      <c r="F46" s="400"/>
      <c r="G46" s="400"/>
      <c r="H46" s="400"/>
      <c r="I46" s="401"/>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c r="A47" s="55"/>
      <c r="B47" s="361"/>
      <c r="C47" s="361"/>
      <c r="D47" s="362"/>
      <c r="E47" s="418"/>
      <c r="F47" s="403"/>
      <c r="G47" s="403"/>
      <c r="H47" s="403"/>
      <c r="I47" s="404"/>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c r="A48" s="55"/>
      <c r="B48" s="361"/>
      <c r="C48" s="361"/>
      <c r="D48" s="362"/>
      <c r="E48" s="418"/>
      <c r="F48" s="403"/>
      <c r="G48" s="403"/>
      <c r="H48" s="403"/>
      <c r="I48" s="404"/>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c r="A49" s="55"/>
      <c r="B49" s="361"/>
      <c r="C49" s="361"/>
      <c r="D49" s="362"/>
      <c r="E49" s="402"/>
      <c r="F49" s="403"/>
      <c r="G49" s="403"/>
      <c r="H49" s="403"/>
      <c r="I49" s="404"/>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c r="A50" s="55"/>
      <c r="B50" s="361"/>
      <c r="C50" s="361"/>
      <c r="D50" s="362"/>
      <c r="E50" s="402"/>
      <c r="F50" s="403"/>
      <c r="G50" s="403"/>
      <c r="H50" s="403"/>
      <c r="I50" s="404"/>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c r="A51" s="55"/>
      <c r="B51" s="361"/>
      <c r="C51" s="361"/>
      <c r="D51" s="362"/>
      <c r="E51" s="402"/>
      <c r="F51" s="403"/>
      <c r="G51" s="403"/>
      <c r="H51" s="403"/>
      <c r="I51" s="404"/>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c r="A52" s="55"/>
      <c r="B52" s="361"/>
      <c r="C52" s="361"/>
      <c r="D52" s="362"/>
      <c r="E52" s="402"/>
      <c r="F52" s="403"/>
      <c r="G52" s="403"/>
      <c r="H52" s="403"/>
      <c r="I52" s="404"/>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361"/>
      <c r="C53" s="361"/>
      <c r="D53" s="362"/>
      <c r="E53" s="402"/>
      <c r="F53" s="403"/>
      <c r="G53" s="403"/>
      <c r="H53" s="403"/>
      <c r="I53" s="404"/>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361"/>
      <c r="C54" s="361"/>
      <c r="D54" s="362"/>
      <c r="E54" s="402"/>
      <c r="F54" s="403"/>
      <c r="G54" s="403"/>
      <c r="H54" s="403"/>
      <c r="I54" s="404"/>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c r="A55" s="55"/>
      <c r="B55" s="361"/>
      <c r="C55" s="361"/>
      <c r="D55" s="362"/>
      <c r="E55" s="405"/>
      <c r="F55" s="406"/>
      <c r="G55" s="406"/>
      <c r="H55" s="406"/>
      <c r="I55" s="407"/>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399" t="s">
        <v>143</v>
      </c>
      <c r="K56" s="400"/>
      <c r="L56" s="400"/>
      <c r="M56" s="400"/>
      <c r="N56" s="400"/>
      <c r="O56" s="401"/>
      <c r="P56" s="399" t="s">
        <v>144</v>
      </c>
      <c r="Q56" s="400"/>
      <c r="R56" s="400"/>
      <c r="S56" s="400"/>
      <c r="T56" s="400"/>
      <c r="U56" s="401"/>
      <c r="V56" s="399" t="s">
        <v>145</v>
      </c>
      <c r="W56" s="400"/>
      <c r="X56" s="400"/>
      <c r="Y56" s="400"/>
      <c r="Z56" s="400"/>
      <c r="AA56" s="401"/>
      <c r="AB56" s="399" t="s">
        <v>146</v>
      </c>
      <c r="AC56" s="408"/>
      <c r="AD56" s="400"/>
      <c r="AE56" s="400"/>
      <c r="AF56" s="400"/>
      <c r="AG56" s="401"/>
      <c r="AH56" s="399" t="s">
        <v>147</v>
      </c>
      <c r="AI56" s="400"/>
      <c r="AJ56" s="400"/>
      <c r="AK56" s="400"/>
      <c r="AL56" s="400"/>
      <c r="AM56" s="401"/>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402"/>
      <c r="K57" s="403"/>
      <c r="L57" s="403"/>
      <c r="M57" s="403"/>
      <c r="N57" s="403"/>
      <c r="O57" s="404"/>
      <c r="P57" s="402"/>
      <c r="Q57" s="403"/>
      <c r="R57" s="403"/>
      <c r="S57" s="403"/>
      <c r="T57" s="403"/>
      <c r="U57" s="404"/>
      <c r="V57" s="402"/>
      <c r="W57" s="403"/>
      <c r="X57" s="403"/>
      <c r="Y57" s="403"/>
      <c r="Z57" s="403"/>
      <c r="AA57" s="404"/>
      <c r="AB57" s="402"/>
      <c r="AC57" s="403"/>
      <c r="AD57" s="403"/>
      <c r="AE57" s="403"/>
      <c r="AF57" s="403"/>
      <c r="AG57" s="404"/>
      <c r="AH57" s="402"/>
      <c r="AI57" s="403"/>
      <c r="AJ57" s="403"/>
      <c r="AK57" s="403"/>
      <c r="AL57" s="403"/>
      <c r="AM57" s="404"/>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402"/>
      <c r="K58" s="403"/>
      <c r="L58" s="403"/>
      <c r="M58" s="403"/>
      <c r="N58" s="403"/>
      <c r="O58" s="404"/>
      <c r="P58" s="402"/>
      <c r="Q58" s="403"/>
      <c r="R58" s="403"/>
      <c r="S58" s="403"/>
      <c r="T58" s="403"/>
      <c r="U58" s="404"/>
      <c r="V58" s="402"/>
      <c r="W58" s="403"/>
      <c r="X58" s="403"/>
      <c r="Y58" s="403"/>
      <c r="Z58" s="403"/>
      <c r="AA58" s="404"/>
      <c r="AB58" s="402"/>
      <c r="AC58" s="403"/>
      <c r="AD58" s="403"/>
      <c r="AE58" s="403"/>
      <c r="AF58" s="403"/>
      <c r="AG58" s="404"/>
      <c r="AH58" s="402"/>
      <c r="AI58" s="403"/>
      <c r="AJ58" s="403"/>
      <c r="AK58" s="403"/>
      <c r="AL58" s="403"/>
      <c r="AM58" s="404"/>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402"/>
      <c r="K59" s="403"/>
      <c r="L59" s="403"/>
      <c r="M59" s="403"/>
      <c r="N59" s="403"/>
      <c r="O59" s="404"/>
      <c r="P59" s="402"/>
      <c r="Q59" s="403"/>
      <c r="R59" s="403"/>
      <c r="S59" s="403"/>
      <c r="T59" s="403"/>
      <c r="U59" s="404"/>
      <c r="V59" s="402"/>
      <c r="W59" s="403"/>
      <c r="X59" s="403"/>
      <c r="Y59" s="403"/>
      <c r="Z59" s="403"/>
      <c r="AA59" s="404"/>
      <c r="AB59" s="402"/>
      <c r="AC59" s="403"/>
      <c r="AD59" s="403"/>
      <c r="AE59" s="403"/>
      <c r="AF59" s="403"/>
      <c r="AG59" s="404"/>
      <c r="AH59" s="402"/>
      <c r="AI59" s="403"/>
      <c r="AJ59" s="403"/>
      <c r="AK59" s="403"/>
      <c r="AL59" s="403"/>
      <c r="AM59" s="404"/>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402"/>
      <c r="K60" s="403"/>
      <c r="L60" s="403"/>
      <c r="M60" s="403"/>
      <c r="N60" s="403"/>
      <c r="O60" s="404"/>
      <c r="P60" s="402"/>
      <c r="Q60" s="403"/>
      <c r="R60" s="403"/>
      <c r="S60" s="403"/>
      <c r="T60" s="403"/>
      <c r="U60" s="404"/>
      <c r="V60" s="402"/>
      <c r="W60" s="403"/>
      <c r="X60" s="403"/>
      <c r="Y60" s="403"/>
      <c r="Z60" s="403"/>
      <c r="AA60" s="404"/>
      <c r="AB60" s="402"/>
      <c r="AC60" s="403"/>
      <c r="AD60" s="403"/>
      <c r="AE60" s="403"/>
      <c r="AF60" s="403"/>
      <c r="AG60" s="404"/>
      <c r="AH60" s="402"/>
      <c r="AI60" s="403"/>
      <c r="AJ60" s="403"/>
      <c r="AK60" s="403"/>
      <c r="AL60" s="403"/>
      <c r="AM60" s="404"/>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 thickBot="1">
      <c r="A61" s="55"/>
      <c r="B61" s="55"/>
      <c r="C61" s="55"/>
      <c r="D61" s="55"/>
      <c r="E61" s="55"/>
      <c r="F61" s="55"/>
      <c r="G61" s="55"/>
      <c r="H61" s="55"/>
      <c r="I61" s="55"/>
      <c r="J61" s="405"/>
      <c r="K61" s="406"/>
      <c r="L61" s="406"/>
      <c r="M61" s="406"/>
      <c r="N61" s="406"/>
      <c r="O61" s="407"/>
      <c r="P61" s="405"/>
      <c r="Q61" s="406"/>
      <c r="R61" s="406"/>
      <c r="S61" s="406"/>
      <c r="T61" s="406"/>
      <c r="U61" s="407"/>
      <c r="V61" s="405"/>
      <c r="W61" s="406"/>
      <c r="X61" s="406"/>
      <c r="Y61" s="406"/>
      <c r="Z61" s="406"/>
      <c r="AA61" s="407"/>
      <c r="AB61" s="405"/>
      <c r="AC61" s="406"/>
      <c r="AD61" s="406"/>
      <c r="AE61" s="406"/>
      <c r="AF61" s="406"/>
      <c r="AG61" s="407"/>
      <c r="AH61" s="405"/>
      <c r="AI61" s="406"/>
      <c r="AJ61" s="406"/>
      <c r="AK61" s="406"/>
      <c r="AL61" s="406"/>
      <c r="AM61" s="407"/>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c r="A245" s="55"/>
    </row>
    <row r="246" spans="1:60">
      <c r="A246" s="55"/>
    </row>
    <row r="247" spans="1:60">
      <c r="A247" s="55"/>
    </row>
    <row r="248" spans="1:60">
      <c r="A248" s="55"/>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defaultColWidth="11.5703125" defaultRowHeight="14.1"/>
  <cols>
    <col min="1" max="1" width="11.5703125" style="123"/>
    <col min="2" max="2" width="24.140625" style="123" customWidth="1"/>
    <col min="3" max="3" width="70.140625" style="123" customWidth="1"/>
    <col min="4" max="4" width="42.42578125" style="123" customWidth="1"/>
    <col min="5" max="16384" width="11.5703125" style="123"/>
  </cols>
  <sheetData>
    <row r="1" spans="1:37">
      <c r="B1" s="449"/>
      <c r="C1" s="452" t="s">
        <v>0</v>
      </c>
      <c r="D1" s="113" t="s">
        <v>1</v>
      </c>
    </row>
    <row r="2" spans="1:37">
      <c r="B2" s="450"/>
      <c r="C2" s="453"/>
      <c r="D2" s="113" t="s">
        <v>2</v>
      </c>
    </row>
    <row r="3" spans="1:37">
      <c r="B3" s="450"/>
      <c r="C3" s="453"/>
      <c r="D3" s="113" t="s">
        <v>149</v>
      </c>
    </row>
    <row r="4" spans="1:37">
      <c r="B4" s="451"/>
      <c r="C4" s="454"/>
      <c r="D4" s="113" t="s">
        <v>150</v>
      </c>
    </row>
    <row r="5" spans="1:37" ht="23.1">
      <c r="A5" s="124"/>
      <c r="B5" s="448" t="s">
        <v>151</v>
      </c>
      <c r="C5" s="448"/>
      <c r="D5" s="448"/>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row>
    <row r="6" spans="1:37">
      <c r="A6" s="124"/>
      <c r="B6" s="125"/>
      <c r="C6" s="125"/>
      <c r="D6" s="125"/>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row>
    <row r="7" spans="1:37" ht="18">
      <c r="A7" s="124"/>
      <c r="B7" s="143"/>
      <c r="C7" s="144" t="s">
        <v>152</v>
      </c>
      <c r="D7" s="144" t="s">
        <v>133</v>
      </c>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row>
    <row r="8" spans="1:37" ht="35.1">
      <c r="A8" s="124"/>
      <c r="B8" s="145" t="s">
        <v>153</v>
      </c>
      <c r="C8" s="146" t="s">
        <v>154</v>
      </c>
      <c r="D8" s="147">
        <v>0.2</v>
      </c>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row>
    <row r="9" spans="1:37" ht="35.1">
      <c r="A9" s="124"/>
      <c r="B9" s="148" t="s">
        <v>155</v>
      </c>
      <c r="C9" s="146" t="s">
        <v>156</v>
      </c>
      <c r="D9" s="147">
        <v>0.4</v>
      </c>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row>
    <row r="10" spans="1:37" ht="35.1">
      <c r="A10" s="124"/>
      <c r="B10" s="149" t="s">
        <v>157</v>
      </c>
      <c r="C10" s="146" t="s">
        <v>158</v>
      </c>
      <c r="D10" s="147">
        <v>0.6</v>
      </c>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row>
    <row r="11" spans="1:37" ht="35.1">
      <c r="A11" s="124"/>
      <c r="B11" s="150" t="s">
        <v>159</v>
      </c>
      <c r="C11" s="146" t="s">
        <v>160</v>
      </c>
      <c r="D11" s="147">
        <v>0.8</v>
      </c>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row>
    <row r="12" spans="1:37" ht="35.1">
      <c r="A12" s="124"/>
      <c r="B12" s="151" t="s">
        <v>161</v>
      </c>
      <c r="C12" s="146" t="s">
        <v>162</v>
      </c>
      <c r="D12" s="147">
        <v>1</v>
      </c>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row>
    <row r="13" spans="1:37">
      <c r="A13" s="124"/>
      <c r="B13" s="134"/>
      <c r="C13" s="134"/>
      <c r="D13" s="13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row>
    <row r="14" spans="1:37">
      <c r="A14" s="124"/>
      <c r="B14" s="142"/>
      <c r="C14" s="134"/>
      <c r="D14" s="13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row>
    <row r="15" spans="1:37">
      <c r="A15" s="124"/>
      <c r="B15" s="134"/>
      <c r="C15" s="134"/>
      <c r="D15" s="13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row>
    <row r="16" spans="1:37">
      <c r="A16" s="124"/>
      <c r="B16" s="134"/>
      <c r="C16" s="134"/>
      <c r="D16" s="13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row>
    <row r="17" spans="1:37">
      <c r="A17" s="124"/>
      <c r="B17" s="134"/>
      <c r="C17" s="134"/>
      <c r="D17" s="13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row>
    <row r="18" spans="1:37">
      <c r="A18" s="124"/>
      <c r="B18" s="134"/>
      <c r="C18" s="134"/>
      <c r="D18" s="13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row>
    <row r="19" spans="1:37">
      <c r="A19" s="124"/>
      <c r="B19" s="134"/>
      <c r="C19" s="134"/>
      <c r="D19" s="13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row>
    <row r="20" spans="1:37">
      <c r="A20" s="124"/>
      <c r="B20" s="134"/>
      <c r="C20" s="134"/>
      <c r="D20" s="13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row>
    <row r="21" spans="1:37">
      <c r="A21" s="124"/>
      <c r="B21" s="134"/>
      <c r="C21" s="134"/>
      <c r="D21" s="13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row>
    <row r="22" spans="1:37">
      <c r="A22" s="124"/>
      <c r="B22" s="134"/>
      <c r="C22" s="134"/>
      <c r="D22" s="13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row>
    <row r="23" spans="1:37">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row>
    <row r="24" spans="1:37">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row>
    <row r="25" spans="1:37">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row>
    <row r="26" spans="1:37">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row>
    <row r="27" spans="1:37">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row>
    <row r="28" spans="1:37">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row>
    <row r="29" spans="1:37">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row>
    <row r="30" spans="1:37">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row>
    <row r="31" spans="1:37">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row>
    <row r="32" spans="1:37">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row>
    <row r="33" spans="1:37">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row>
    <row r="34" spans="1:37">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7">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7">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row>
    <row r="37" spans="1:37">
      <c r="A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row>
    <row r="38" spans="1:37">
      <c r="A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row>
    <row r="39" spans="1:37">
      <c r="A39" s="124"/>
    </row>
    <row r="40" spans="1:37">
      <c r="A40" s="124"/>
    </row>
    <row r="41" spans="1:37">
      <c r="A41" s="124"/>
    </row>
    <row r="42" spans="1:37">
      <c r="A42" s="124"/>
    </row>
    <row r="43" spans="1:37">
      <c r="A43" s="124"/>
    </row>
    <row r="44" spans="1:37">
      <c r="A44" s="124"/>
    </row>
    <row r="45" spans="1:37">
      <c r="A45" s="124"/>
    </row>
    <row r="46" spans="1:37">
      <c r="A46" s="124"/>
    </row>
    <row r="47" spans="1:37">
      <c r="A47" s="124"/>
    </row>
    <row r="48" spans="1:37">
      <c r="A48" s="124"/>
    </row>
    <row r="49" spans="1:1">
      <c r="A49" s="124"/>
    </row>
    <row r="50" spans="1:1">
      <c r="A50" s="124"/>
    </row>
    <row r="51" spans="1:1">
      <c r="A51" s="124"/>
    </row>
    <row r="52" spans="1:1">
      <c r="A52" s="124"/>
    </row>
    <row r="53" spans="1:1">
      <c r="A53" s="124"/>
    </row>
    <row r="54" spans="1:1">
      <c r="A54" s="124"/>
    </row>
    <row r="55" spans="1:1">
      <c r="A55" s="124"/>
    </row>
    <row r="56" spans="1:1">
      <c r="A56" s="124"/>
    </row>
    <row r="57" spans="1:1">
      <c r="A57" s="124"/>
    </row>
    <row r="58" spans="1:1">
      <c r="A58" s="124"/>
    </row>
    <row r="59" spans="1:1">
      <c r="A59" s="124"/>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defaultColWidth="11.5703125" defaultRowHeight="14.1"/>
  <cols>
    <col min="1" max="1" width="11.5703125" style="123"/>
    <col min="2" max="2" width="40.42578125" style="123" customWidth="1"/>
    <col min="3" max="3" width="27.85546875" style="123" customWidth="1"/>
    <col min="4" max="4" width="43.7109375" style="123" customWidth="1"/>
    <col min="5" max="5" width="55.5703125" style="123" customWidth="1"/>
    <col min="6" max="6" width="144.7109375" style="123" bestFit="1" customWidth="1"/>
    <col min="7" max="16384" width="11.5703125" style="123"/>
  </cols>
  <sheetData>
    <row r="1" spans="1:22" ht="26.25" customHeight="1">
      <c r="B1" s="462"/>
      <c r="C1" s="463" t="s">
        <v>0</v>
      </c>
      <c r="D1" s="464"/>
      <c r="E1" s="113" t="s">
        <v>1</v>
      </c>
    </row>
    <row r="2" spans="1:22" ht="26.25" customHeight="1">
      <c r="B2" s="462"/>
      <c r="C2" s="465"/>
      <c r="D2" s="466"/>
      <c r="E2" s="113" t="s">
        <v>2</v>
      </c>
    </row>
    <row r="3" spans="1:22" ht="26.25" customHeight="1">
      <c r="B3" s="462"/>
      <c r="C3" s="465"/>
      <c r="D3" s="466"/>
      <c r="E3" s="113" t="s">
        <v>149</v>
      </c>
    </row>
    <row r="4" spans="1:22" ht="28.5" customHeight="1">
      <c r="B4" s="462"/>
      <c r="C4" s="467"/>
      <c r="D4" s="468"/>
      <c r="E4" s="113" t="s">
        <v>163</v>
      </c>
    </row>
    <row r="5" spans="1:22" ht="32.450000000000003">
      <c r="A5" s="124"/>
      <c r="B5" s="461" t="s">
        <v>164</v>
      </c>
      <c r="C5" s="461"/>
      <c r="D5" s="461"/>
      <c r="E5" s="461"/>
      <c r="F5" s="124"/>
      <c r="G5" s="124"/>
      <c r="H5" s="124"/>
      <c r="I5" s="124"/>
      <c r="J5" s="124"/>
      <c r="K5" s="124"/>
      <c r="L5" s="124"/>
      <c r="M5" s="124"/>
      <c r="N5" s="124"/>
      <c r="O5" s="124"/>
      <c r="P5" s="124"/>
      <c r="Q5" s="124"/>
      <c r="R5" s="124"/>
      <c r="S5" s="124"/>
      <c r="T5" s="124"/>
      <c r="U5" s="124"/>
      <c r="V5" s="124"/>
    </row>
    <row r="6" spans="1:22">
      <c r="A6" s="124"/>
      <c r="B6" s="125"/>
      <c r="C6" s="125"/>
      <c r="D6" s="125"/>
      <c r="E6" s="125"/>
      <c r="F6" s="124"/>
      <c r="G6" s="124"/>
      <c r="H6" s="124"/>
      <c r="I6" s="124"/>
      <c r="J6" s="124"/>
      <c r="K6" s="124"/>
      <c r="L6" s="124"/>
      <c r="M6" s="124"/>
      <c r="N6" s="124"/>
      <c r="O6" s="124"/>
      <c r="P6" s="124"/>
      <c r="Q6" s="124"/>
      <c r="R6" s="124"/>
      <c r="S6" s="124"/>
      <c r="T6" s="124"/>
      <c r="U6" s="124"/>
      <c r="V6" s="124"/>
    </row>
    <row r="7" spans="1:22" ht="30" customHeight="1">
      <c r="A7" s="124"/>
      <c r="B7" s="114"/>
      <c r="C7" s="458" t="s">
        <v>165</v>
      </c>
      <c r="D7" s="459"/>
      <c r="E7" s="460"/>
      <c r="F7" s="124"/>
      <c r="G7" s="124"/>
      <c r="H7" s="124"/>
      <c r="I7" s="124"/>
      <c r="J7" s="124"/>
      <c r="K7" s="124"/>
      <c r="L7" s="124"/>
      <c r="M7" s="124"/>
      <c r="N7" s="124"/>
      <c r="O7" s="124"/>
      <c r="P7" s="124"/>
      <c r="Q7" s="124"/>
      <c r="R7" s="124"/>
      <c r="S7" s="124"/>
      <c r="T7" s="124"/>
      <c r="U7" s="124"/>
      <c r="V7" s="124"/>
    </row>
    <row r="8" spans="1:22" ht="88.5" customHeight="1">
      <c r="A8" s="126" t="s">
        <v>166</v>
      </c>
      <c r="B8" s="127" t="s">
        <v>167</v>
      </c>
      <c r="C8" s="455" t="s">
        <v>168</v>
      </c>
      <c r="D8" s="456"/>
      <c r="E8" s="457"/>
      <c r="F8" s="124"/>
      <c r="G8" s="124"/>
      <c r="H8" s="124"/>
      <c r="I8" s="124"/>
      <c r="J8" s="124"/>
      <c r="K8" s="124"/>
      <c r="L8" s="124"/>
      <c r="M8" s="124"/>
      <c r="N8" s="124"/>
      <c r="O8" s="124"/>
      <c r="P8" s="124"/>
      <c r="Q8" s="124"/>
      <c r="R8" s="124"/>
      <c r="S8" s="124"/>
      <c r="T8" s="124"/>
      <c r="U8" s="124"/>
      <c r="V8" s="124"/>
    </row>
    <row r="9" spans="1:22" ht="75.75" customHeight="1">
      <c r="A9" s="126" t="s">
        <v>169</v>
      </c>
      <c r="B9" s="128" t="s">
        <v>170</v>
      </c>
      <c r="C9" s="455" t="s">
        <v>171</v>
      </c>
      <c r="D9" s="456"/>
      <c r="E9" s="457"/>
      <c r="F9" s="124"/>
      <c r="G9" s="124"/>
      <c r="H9" s="124"/>
      <c r="I9" s="124"/>
      <c r="J9" s="124"/>
      <c r="K9" s="124"/>
      <c r="L9" s="124"/>
      <c r="M9" s="124"/>
      <c r="N9" s="124"/>
      <c r="O9" s="124"/>
      <c r="P9" s="124"/>
      <c r="Q9" s="124"/>
      <c r="R9" s="124"/>
      <c r="S9" s="124"/>
      <c r="T9" s="124"/>
      <c r="U9" s="124"/>
      <c r="V9" s="124"/>
    </row>
    <row r="10" spans="1:22" ht="78.75" customHeight="1">
      <c r="A10" s="126" t="s">
        <v>139</v>
      </c>
      <c r="B10" s="129" t="s">
        <v>172</v>
      </c>
      <c r="C10" s="455" t="s">
        <v>173</v>
      </c>
      <c r="D10" s="456"/>
      <c r="E10" s="457"/>
      <c r="F10" s="124"/>
      <c r="G10" s="124"/>
      <c r="H10" s="124"/>
      <c r="I10" s="124"/>
      <c r="J10" s="124"/>
      <c r="K10" s="124"/>
      <c r="L10" s="124"/>
      <c r="M10" s="124"/>
      <c r="N10" s="124"/>
      <c r="O10" s="124"/>
      <c r="P10" s="124"/>
      <c r="Q10" s="124"/>
      <c r="R10" s="124"/>
      <c r="S10" s="124"/>
      <c r="T10" s="124"/>
      <c r="U10" s="124"/>
      <c r="V10" s="124"/>
    </row>
    <row r="11" spans="1:22" ht="78.75" customHeight="1">
      <c r="A11" s="126" t="s">
        <v>174</v>
      </c>
      <c r="B11" s="130" t="s">
        <v>175</v>
      </c>
      <c r="C11" s="455" t="s">
        <v>176</v>
      </c>
      <c r="D11" s="456"/>
      <c r="E11" s="457"/>
      <c r="F11" s="124"/>
      <c r="G11" s="124"/>
      <c r="H11" s="124"/>
      <c r="I11" s="124"/>
      <c r="J11" s="124"/>
      <c r="K11" s="124"/>
      <c r="L11" s="124"/>
      <c r="M11" s="124"/>
      <c r="N11" s="124"/>
      <c r="O11" s="124"/>
      <c r="P11" s="124"/>
      <c r="Q11" s="124"/>
      <c r="R11" s="124"/>
      <c r="S11" s="124"/>
      <c r="T11" s="124"/>
      <c r="U11" s="124"/>
      <c r="V11" s="124"/>
    </row>
    <row r="12" spans="1:22" ht="85.5" customHeight="1">
      <c r="A12" s="126" t="s">
        <v>177</v>
      </c>
      <c r="B12" s="131" t="s">
        <v>178</v>
      </c>
      <c r="C12" s="455" t="s">
        <v>179</v>
      </c>
      <c r="D12" s="456"/>
      <c r="E12" s="457"/>
      <c r="F12" s="124"/>
      <c r="G12" s="124"/>
      <c r="H12" s="124"/>
      <c r="I12" s="124"/>
      <c r="J12" s="124"/>
      <c r="K12" s="124"/>
      <c r="L12" s="124"/>
      <c r="M12" s="124"/>
      <c r="N12" s="124"/>
      <c r="O12" s="124"/>
      <c r="P12" s="124"/>
      <c r="Q12" s="124"/>
      <c r="R12" s="124"/>
      <c r="S12" s="124"/>
      <c r="T12" s="124"/>
      <c r="U12" s="124"/>
      <c r="V12" s="124"/>
    </row>
    <row r="13" spans="1:22" ht="20.100000000000001">
      <c r="A13" s="126"/>
      <c r="B13" s="126"/>
      <c r="C13" s="132"/>
      <c r="D13" s="132"/>
      <c r="E13" s="132"/>
      <c r="F13" s="124"/>
      <c r="G13" s="124"/>
      <c r="H13" s="124"/>
      <c r="I13" s="124"/>
      <c r="J13" s="124"/>
      <c r="K13" s="124"/>
      <c r="L13" s="124"/>
      <c r="M13" s="124"/>
      <c r="N13" s="124"/>
      <c r="O13" s="124"/>
      <c r="P13" s="124"/>
      <c r="Q13" s="124"/>
      <c r="R13" s="124"/>
      <c r="S13" s="124"/>
      <c r="T13" s="124"/>
      <c r="U13" s="124"/>
      <c r="V13" s="124"/>
    </row>
    <row r="14" spans="1:22">
      <c r="A14" s="126"/>
      <c r="B14" s="133"/>
      <c r="C14" s="133"/>
      <c r="D14" s="133"/>
      <c r="E14" s="133"/>
      <c r="F14" s="124"/>
      <c r="G14" s="124"/>
      <c r="H14" s="124"/>
      <c r="I14" s="124"/>
      <c r="J14" s="124"/>
      <c r="K14" s="124"/>
      <c r="L14" s="124"/>
      <c r="M14" s="124"/>
      <c r="N14" s="124"/>
      <c r="O14" s="124"/>
      <c r="P14" s="124"/>
      <c r="Q14" s="124"/>
      <c r="R14" s="124"/>
      <c r="S14" s="124"/>
      <c r="T14" s="124"/>
      <c r="U14" s="124"/>
      <c r="V14" s="124"/>
    </row>
    <row r="15" spans="1:22">
      <c r="A15" s="126"/>
      <c r="B15" s="126" t="s">
        <v>180</v>
      </c>
      <c r="C15" s="126" t="s">
        <v>181</v>
      </c>
      <c r="D15" s="126"/>
      <c r="E15" s="126" t="s">
        <v>182</v>
      </c>
      <c r="F15" s="124"/>
      <c r="G15" s="124"/>
      <c r="H15" s="124"/>
      <c r="I15" s="124"/>
      <c r="J15" s="124"/>
      <c r="K15" s="124"/>
      <c r="L15" s="124"/>
      <c r="M15" s="124"/>
      <c r="N15" s="124"/>
      <c r="O15" s="124"/>
      <c r="P15" s="124"/>
      <c r="Q15" s="124"/>
      <c r="R15" s="124"/>
      <c r="S15" s="124"/>
      <c r="T15" s="124"/>
      <c r="U15" s="124"/>
      <c r="V15" s="124"/>
    </row>
    <row r="16" spans="1:22">
      <c r="A16" s="126"/>
      <c r="B16" s="126" t="s">
        <v>183</v>
      </c>
      <c r="C16" s="126" t="s">
        <v>184</v>
      </c>
      <c r="D16" s="126"/>
      <c r="E16" s="126" t="s">
        <v>185</v>
      </c>
      <c r="F16" s="124"/>
      <c r="G16" s="124"/>
      <c r="H16" s="124"/>
      <c r="I16" s="124"/>
      <c r="J16" s="124"/>
      <c r="K16" s="124"/>
      <c r="L16" s="124"/>
      <c r="M16" s="124"/>
      <c r="N16" s="124"/>
      <c r="O16" s="124"/>
      <c r="P16" s="124"/>
      <c r="Q16" s="124"/>
      <c r="R16" s="124"/>
      <c r="S16" s="124"/>
      <c r="T16" s="124"/>
      <c r="U16" s="124"/>
      <c r="V16" s="124"/>
    </row>
    <row r="17" spans="1:22">
      <c r="A17" s="126"/>
      <c r="B17" s="126"/>
      <c r="C17" s="126" t="s">
        <v>186</v>
      </c>
      <c r="D17" s="126"/>
      <c r="E17" s="126" t="s">
        <v>187</v>
      </c>
      <c r="F17" s="124"/>
      <c r="G17" s="124"/>
      <c r="H17" s="124"/>
      <c r="I17" s="124"/>
      <c r="J17" s="124"/>
      <c r="K17" s="124"/>
      <c r="L17" s="124"/>
      <c r="M17" s="124"/>
      <c r="N17" s="124"/>
      <c r="O17" s="124"/>
      <c r="P17" s="124"/>
      <c r="Q17" s="124"/>
      <c r="R17" s="124"/>
      <c r="S17" s="124"/>
      <c r="T17" s="124"/>
      <c r="U17" s="124"/>
      <c r="V17" s="124"/>
    </row>
    <row r="18" spans="1:22">
      <c r="A18" s="126"/>
      <c r="B18" s="126"/>
      <c r="C18" s="126" t="s">
        <v>111</v>
      </c>
      <c r="D18" s="126"/>
      <c r="E18" s="126" t="s">
        <v>188</v>
      </c>
      <c r="F18" s="124"/>
      <c r="G18" s="124"/>
      <c r="H18" s="124"/>
      <c r="I18" s="124"/>
      <c r="J18" s="124"/>
      <c r="K18" s="124"/>
      <c r="L18" s="124"/>
      <c r="M18" s="124"/>
      <c r="N18" s="124"/>
      <c r="O18" s="124"/>
      <c r="P18" s="124"/>
      <c r="Q18" s="124"/>
      <c r="R18" s="124"/>
      <c r="S18" s="124"/>
      <c r="T18" s="124"/>
      <c r="U18" s="124"/>
      <c r="V18" s="124"/>
    </row>
    <row r="19" spans="1:22">
      <c r="A19" s="126"/>
      <c r="B19" s="126"/>
      <c r="C19" s="126" t="s">
        <v>189</v>
      </c>
      <c r="D19" s="126"/>
      <c r="E19" s="126" t="s">
        <v>190</v>
      </c>
      <c r="F19" s="124"/>
      <c r="G19" s="124"/>
      <c r="H19" s="124"/>
      <c r="I19" s="124"/>
      <c r="J19" s="124"/>
      <c r="K19" s="124"/>
      <c r="L19" s="124"/>
      <c r="M19" s="124"/>
      <c r="N19" s="124"/>
      <c r="O19" s="124"/>
      <c r="P19" s="124"/>
      <c r="Q19" s="124"/>
      <c r="R19" s="124"/>
      <c r="S19" s="124"/>
      <c r="T19" s="124"/>
      <c r="U19" s="124"/>
      <c r="V19" s="124"/>
    </row>
    <row r="20" spans="1:22">
      <c r="A20" s="126"/>
      <c r="B20" s="126"/>
      <c r="C20" s="126"/>
      <c r="D20" s="126"/>
      <c r="E20" s="126"/>
      <c r="F20" s="124"/>
      <c r="G20" s="124"/>
      <c r="H20" s="124"/>
      <c r="I20" s="124"/>
      <c r="J20" s="124"/>
      <c r="K20" s="124"/>
      <c r="L20" s="124"/>
      <c r="M20" s="124"/>
      <c r="N20" s="124"/>
      <c r="O20" s="124"/>
      <c r="P20" s="124"/>
    </row>
    <row r="21" spans="1:22">
      <c r="A21" s="126"/>
      <c r="B21" s="126"/>
      <c r="C21" s="126"/>
      <c r="D21" s="126"/>
      <c r="E21" s="126"/>
      <c r="F21" s="124"/>
      <c r="G21" s="124"/>
      <c r="H21" s="124"/>
      <c r="I21" s="124"/>
      <c r="J21" s="124"/>
      <c r="K21" s="124"/>
      <c r="L21" s="124"/>
      <c r="M21" s="124"/>
      <c r="N21" s="124"/>
      <c r="O21" s="124"/>
      <c r="P21" s="124"/>
    </row>
    <row r="22" spans="1:22">
      <c r="A22" s="126"/>
      <c r="B22" s="134"/>
      <c r="C22" s="134"/>
      <c r="D22" s="134"/>
      <c r="E22" s="134"/>
      <c r="F22" s="124"/>
      <c r="G22" s="124"/>
      <c r="H22" s="124"/>
      <c r="I22" s="124"/>
      <c r="J22" s="124"/>
      <c r="K22" s="124"/>
      <c r="L22" s="124"/>
      <c r="M22" s="124"/>
      <c r="N22" s="124"/>
      <c r="O22" s="124"/>
      <c r="P22" s="124"/>
    </row>
    <row r="23" spans="1:22">
      <c r="A23" s="126"/>
      <c r="B23" s="134"/>
      <c r="C23" s="134"/>
      <c r="D23" s="134"/>
      <c r="E23" s="134"/>
      <c r="F23" s="124"/>
      <c r="G23" s="124"/>
      <c r="H23" s="124"/>
      <c r="I23" s="124"/>
      <c r="J23" s="124"/>
      <c r="K23" s="124"/>
      <c r="L23" s="124"/>
      <c r="M23" s="124"/>
      <c r="N23" s="124"/>
      <c r="O23" s="124"/>
      <c r="P23" s="124"/>
    </row>
    <row r="24" spans="1:22">
      <c r="A24" s="126"/>
      <c r="B24" s="134"/>
      <c r="C24" s="134"/>
      <c r="D24" s="134"/>
      <c r="E24" s="134"/>
      <c r="F24" s="124"/>
      <c r="G24" s="124"/>
      <c r="H24" s="124"/>
      <c r="I24" s="124"/>
      <c r="J24" s="124"/>
      <c r="K24" s="124"/>
      <c r="L24" s="124"/>
      <c r="M24" s="124"/>
      <c r="N24" s="124"/>
      <c r="O24" s="124"/>
      <c r="P24" s="124"/>
    </row>
    <row r="25" spans="1:22">
      <c r="A25" s="126"/>
      <c r="B25" s="134"/>
      <c r="C25" s="134"/>
      <c r="D25" s="134"/>
      <c r="E25" s="134"/>
      <c r="F25" s="124"/>
      <c r="G25" s="124"/>
      <c r="H25" s="124"/>
      <c r="I25" s="124"/>
      <c r="J25" s="124"/>
      <c r="K25" s="124"/>
      <c r="L25" s="124"/>
      <c r="M25" s="124"/>
      <c r="N25" s="124"/>
      <c r="O25" s="124"/>
      <c r="P25" s="124"/>
    </row>
    <row r="26" spans="1:22" ht="20.100000000000001">
      <c r="A26" s="126"/>
      <c r="B26" s="126"/>
      <c r="C26" s="132"/>
      <c r="D26" s="132"/>
      <c r="E26" s="132"/>
      <c r="F26" s="124"/>
      <c r="G26" s="124"/>
      <c r="H26" s="124"/>
      <c r="I26" s="124"/>
      <c r="J26" s="124"/>
      <c r="K26" s="124"/>
      <c r="L26" s="124"/>
      <c r="M26" s="124"/>
      <c r="N26" s="124"/>
      <c r="O26" s="124"/>
      <c r="P26" s="124"/>
    </row>
    <row r="27" spans="1:22" ht="20.100000000000001">
      <c r="A27" s="126"/>
      <c r="B27" s="126"/>
      <c r="C27" s="132"/>
      <c r="D27" s="132"/>
      <c r="E27" s="132"/>
      <c r="F27" s="124"/>
      <c r="G27" s="124"/>
      <c r="H27" s="124"/>
      <c r="I27" s="124"/>
      <c r="J27" s="124"/>
      <c r="K27" s="124"/>
      <c r="L27" s="124"/>
      <c r="M27" s="124"/>
      <c r="N27" s="124"/>
      <c r="O27" s="124"/>
      <c r="P27" s="124"/>
    </row>
    <row r="28" spans="1:22" ht="20.100000000000001">
      <c r="A28" s="126"/>
      <c r="B28" s="126"/>
      <c r="C28" s="132"/>
      <c r="D28" s="132"/>
      <c r="E28" s="132"/>
      <c r="F28" s="124"/>
      <c r="G28" s="124"/>
      <c r="H28" s="124"/>
      <c r="I28" s="124"/>
      <c r="J28" s="124"/>
      <c r="K28" s="124"/>
      <c r="L28" s="124"/>
      <c r="M28" s="124"/>
      <c r="N28" s="124"/>
      <c r="O28" s="124"/>
      <c r="P28" s="124"/>
    </row>
    <row r="29" spans="1:22" ht="20.100000000000001">
      <c r="A29" s="126"/>
      <c r="B29" s="126"/>
      <c r="C29" s="132"/>
      <c r="D29" s="132"/>
      <c r="E29" s="132"/>
      <c r="F29" s="124"/>
      <c r="G29" s="124"/>
      <c r="H29" s="124"/>
      <c r="I29" s="124"/>
      <c r="J29" s="124"/>
      <c r="K29" s="124"/>
      <c r="L29" s="124"/>
      <c r="M29" s="124"/>
      <c r="N29" s="124"/>
      <c r="O29" s="124"/>
      <c r="P29" s="124"/>
    </row>
    <row r="30" spans="1:22" ht="20.100000000000001">
      <c r="A30" s="126"/>
      <c r="B30" s="126"/>
      <c r="C30" s="132"/>
      <c r="D30" s="132"/>
      <c r="E30" s="132"/>
      <c r="F30" s="124"/>
      <c r="G30" s="124"/>
      <c r="H30" s="124"/>
      <c r="I30" s="124"/>
      <c r="J30" s="124"/>
      <c r="K30" s="124"/>
      <c r="L30" s="124"/>
      <c r="M30" s="124"/>
      <c r="N30" s="124"/>
      <c r="O30" s="124"/>
      <c r="P30" s="124"/>
    </row>
    <row r="31" spans="1:22" ht="20.100000000000001">
      <c r="A31" s="126"/>
      <c r="B31" s="126"/>
      <c r="C31" s="132"/>
      <c r="D31" s="132"/>
      <c r="E31" s="132"/>
      <c r="F31" s="124"/>
      <c r="G31" s="124"/>
      <c r="H31" s="124"/>
      <c r="I31" s="124"/>
      <c r="J31" s="124"/>
      <c r="K31" s="124"/>
      <c r="L31" s="124"/>
      <c r="M31" s="124"/>
      <c r="N31" s="124"/>
      <c r="O31" s="124"/>
      <c r="P31" s="124"/>
    </row>
    <row r="32" spans="1:22" ht="20.100000000000001">
      <c r="A32" s="126"/>
      <c r="B32" s="126"/>
      <c r="C32" s="132"/>
      <c r="D32" s="132"/>
      <c r="E32" s="132"/>
      <c r="F32" s="124"/>
      <c r="G32" s="124"/>
      <c r="H32" s="124"/>
      <c r="I32" s="124"/>
      <c r="J32" s="124"/>
      <c r="K32" s="124"/>
      <c r="L32" s="124"/>
      <c r="M32" s="124"/>
      <c r="N32" s="124"/>
      <c r="O32" s="124"/>
      <c r="P32" s="124"/>
    </row>
    <row r="33" spans="1:16" ht="20.100000000000001">
      <c r="A33" s="126"/>
      <c r="B33" s="126"/>
      <c r="C33" s="132"/>
      <c r="D33" s="132"/>
      <c r="E33" s="132"/>
      <c r="F33" s="124"/>
      <c r="G33" s="124"/>
      <c r="H33" s="124"/>
      <c r="I33" s="124"/>
      <c r="J33" s="124"/>
      <c r="K33" s="124"/>
      <c r="L33" s="124"/>
      <c r="M33" s="124"/>
      <c r="N33" s="124"/>
      <c r="O33" s="124"/>
      <c r="P33" s="124"/>
    </row>
    <row r="34" spans="1:16" ht="20.100000000000001">
      <c r="A34" s="126"/>
      <c r="B34" s="126"/>
      <c r="C34" s="132"/>
      <c r="D34" s="132"/>
      <c r="E34" s="132"/>
      <c r="F34" s="124"/>
      <c r="G34" s="124"/>
      <c r="H34" s="124"/>
      <c r="I34" s="124"/>
      <c r="J34" s="124"/>
      <c r="K34" s="124"/>
      <c r="L34" s="124"/>
      <c r="M34" s="124"/>
      <c r="N34" s="124"/>
      <c r="O34" s="124"/>
      <c r="P34" s="124"/>
    </row>
    <row r="35" spans="1:16" ht="20.100000000000001">
      <c r="A35" s="126"/>
      <c r="B35" s="126"/>
      <c r="C35" s="132"/>
      <c r="D35" s="132"/>
      <c r="E35" s="132"/>
      <c r="F35" s="124"/>
      <c r="G35" s="124"/>
      <c r="H35" s="124"/>
      <c r="I35" s="124"/>
      <c r="J35" s="124"/>
      <c r="K35" s="124"/>
      <c r="L35" s="124"/>
      <c r="M35" s="124"/>
      <c r="N35" s="124"/>
      <c r="O35" s="124"/>
      <c r="P35" s="124"/>
    </row>
    <row r="36" spans="1:16" ht="20.100000000000001">
      <c r="A36" s="126"/>
      <c r="B36" s="126"/>
      <c r="C36" s="132"/>
      <c r="D36" s="132"/>
      <c r="E36" s="132"/>
      <c r="F36" s="124"/>
      <c r="G36" s="124"/>
      <c r="H36" s="124"/>
      <c r="I36" s="124"/>
      <c r="J36" s="124"/>
      <c r="K36" s="124"/>
      <c r="L36" s="124"/>
      <c r="M36" s="124"/>
      <c r="N36" s="124"/>
      <c r="O36" s="124"/>
      <c r="P36" s="124"/>
    </row>
    <row r="37" spans="1:16" ht="20.100000000000001">
      <c r="A37" s="126"/>
      <c r="B37" s="126"/>
      <c r="C37" s="132"/>
      <c r="D37" s="132"/>
      <c r="E37" s="132"/>
      <c r="F37" s="124"/>
      <c r="G37" s="124"/>
      <c r="H37" s="124"/>
      <c r="I37" s="124"/>
      <c r="J37" s="124"/>
      <c r="K37" s="124"/>
      <c r="L37" s="124"/>
      <c r="M37" s="124"/>
      <c r="N37" s="124"/>
      <c r="O37" s="124"/>
      <c r="P37" s="124"/>
    </row>
    <row r="38" spans="1:16" ht="20.100000000000001">
      <c r="A38" s="126"/>
      <c r="B38" s="126"/>
      <c r="C38" s="132"/>
      <c r="D38" s="132"/>
      <c r="E38" s="132"/>
      <c r="F38" s="124"/>
      <c r="G38" s="124"/>
      <c r="H38" s="124"/>
      <c r="I38" s="124"/>
      <c r="J38" s="124"/>
      <c r="K38" s="124"/>
      <c r="L38" s="124"/>
      <c r="M38" s="124"/>
      <c r="N38" s="124"/>
      <c r="O38" s="124"/>
      <c r="P38" s="124"/>
    </row>
    <row r="39" spans="1:16" ht="20.100000000000001">
      <c r="A39" s="126"/>
      <c r="B39" s="126"/>
      <c r="C39" s="132"/>
      <c r="D39" s="132"/>
      <c r="E39" s="132"/>
      <c r="F39" s="124"/>
      <c r="G39" s="124"/>
      <c r="H39" s="124"/>
      <c r="I39" s="124"/>
      <c r="J39" s="124"/>
      <c r="K39" s="124"/>
      <c r="L39" s="124"/>
      <c r="M39" s="124"/>
      <c r="N39" s="124"/>
      <c r="O39" s="124"/>
      <c r="P39" s="124"/>
    </row>
    <row r="40" spans="1:16" ht="20.100000000000001">
      <c r="A40" s="126"/>
      <c r="B40" s="126"/>
      <c r="C40" s="132"/>
      <c r="D40" s="132"/>
      <c r="E40" s="132"/>
      <c r="F40" s="124"/>
      <c r="G40" s="124"/>
      <c r="H40" s="124"/>
      <c r="I40" s="124"/>
      <c r="J40" s="124"/>
      <c r="K40" s="124"/>
      <c r="L40" s="124"/>
      <c r="M40" s="124"/>
      <c r="N40" s="124"/>
      <c r="O40" s="124"/>
      <c r="P40" s="124"/>
    </row>
    <row r="41" spans="1:16" ht="20.100000000000001">
      <c r="A41" s="126"/>
      <c r="B41" s="126"/>
      <c r="C41" s="132"/>
      <c r="D41" s="132"/>
      <c r="E41" s="132"/>
      <c r="F41" s="124"/>
      <c r="G41" s="124"/>
      <c r="H41" s="124"/>
      <c r="I41" s="124"/>
      <c r="J41" s="124"/>
      <c r="K41" s="124"/>
      <c r="L41" s="124"/>
      <c r="M41" s="124"/>
      <c r="N41" s="124"/>
      <c r="O41" s="124"/>
      <c r="P41" s="124"/>
    </row>
    <row r="42" spans="1:16" ht="20.100000000000001">
      <c r="A42" s="126"/>
      <c r="B42" s="126"/>
      <c r="C42" s="132"/>
      <c r="D42" s="132"/>
      <c r="E42" s="132"/>
      <c r="F42" s="124"/>
      <c r="G42" s="124"/>
      <c r="H42" s="124"/>
      <c r="I42" s="124"/>
      <c r="J42" s="124"/>
      <c r="K42" s="124"/>
      <c r="L42" s="124"/>
      <c r="M42" s="124"/>
      <c r="N42" s="124"/>
      <c r="O42" s="124"/>
      <c r="P42" s="124"/>
    </row>
    <row r="43" spans="1:16" ht="20.100000000000001">
      <c r="A43" s="126"/>
      <c r="B43" s="126"/>
      <c r="C43" s="132"/>
      <c r="D43" s="132"/>
      <c r="E43" s="132"/>
      <c r="F43" s="124"/>
      <c r="G43" s="124"/>
      <c r="H43" s="124"/>
      <c r="I43" s="124"/>
      <c r="J43" s="124"/>
      <c r="K43" s="124"/>
      <c r="L43" s="124"/>
      <c r="M43" s="124"/>
      <c r="N43" s="124"/>
      <c r="O43" s="124"/>
      <c r="P43" s="124"/>
    </row>
    <row r="44" spans="1:16" ht="20.100000000000001">
      <c r="A44" s="126"/>
      <c r="B44" s="126"/>
      <c r="C44" s="132"/>
      <c r="D44" s="132"/>
      <c r="E44" s="132"/>
      <c r="F44" s="124"/>
      <c r="G44" s="124"/>
      <c r="H44" s="124"/>
      <c r="I44" s="124"/>
      <c r="J44" s="124"/>
      <c r="K44" s="124"/>
      <c r="L44" s="124"/>
      <c r="M44" s="124"/>
      <c r="N44" s="124"/>
      <c r="O44" s="124"/>
      <c r="P44" s="124"/>
    </row>
    <row r="45" spans="1:16" ht="20.100000000000001">
      <c r="A45" s="126"/>
      <c r="B45" s="126"/>
      <c r="C45" s="132"/>
      <c r="D45" s="132"/>
      <c r="E45" s="132"/>
      <c r="F45" s="124"/>
      <c r="G45" s="124"/>
      <c r="H45" s="124"/>
      <c r="I45" s="124"/>
      <c r="J45" s="124"/>
      <c r="K45" s="124"/>
      <c r="L45" s="124"/>
      <c r="M45" s="124"/>
      <c r="N45" s="124"/>
      <c r="O45" s="124"/>
      <c r="P45" s="124"/>
    </row>
    <row r="46" spans="1:16" ht="20.100000000000001">
      <c r="A46" s="126"/>
      <c r="B46" s="126"/>
      <c r="C46" s="132"/>
      <c r="D46" s="132"/>
      <c r="E46" s="132"/>
      <c r="F46" s="124"/>
      <c r="G46" s="124"/>
      <c r="H46" s="124"/>
      <c r="I46" s="124"/>
      <c r="J46" s="124"/>
      <c r="K46" s="124"/>
      <c r="L46" s="124"/>
      <c r="M46" s="124"/>
      <c r="N46" s="124"/>
      <c r="O46" s="124"/>
      <c r="P46" s="124"/>
    </row>
    <row r="47" spans="1:16" ht="20.100000000000001">
      <c r="A47" s="126"/>
      <c r="B47" s="126"/>
      <c r="C47" s="132"/>
      <c r="D47" s="132"/>
      <c r="E47" s="132"/>
      <c r="F47" s="124"/>
      <c r="G47" s="124"/>
      <c r="H47" s="124"/>
      <c r="I47" s="124"/>
      <c r="J47" s="124"/>
      <c r="K47" s="124"/>
      <c r="L47" s="124"/>
      <c r="M47" s="124"/>
      <c r="N47" s="124"/>
      <c r="O47" s="124"/>
      <c r="P47" s="124"/>
    </row>
    <row r="48" spans="1:16" ht="20.100000000000001">
      <c r="A48" s="126"/>
      <c r="B48" s="126"/>
      <c r="C48" s="132"/>
      <c r="D48" s="132"/>
      <c r="E48" s="132"/>
      <c r="F48" s="124"/>
      <c r="G48" s="124"/>
      <c r="H48" s="124"/>
      <c r="I48" s="124"/>
      <c r="J48" s="124"/>
      <c r="K48" s="124"/>
      <c r="L48" s="124"/>
      <c r="M48" s="124"/>
      <c r="N48" s="124"/>
      <c r="O48" s="124"/>
      <c r="P48" s="124"/>
    </row>
    <row r="49" spans="1:16" ht="20.100000000000001">
      <c r="A49" s="126"/>
      <c r="B49" s="126"/>
      <c r="C49" s="132"/>
      <c r="D49" s="132"/>
      <c r="E49" s="132"/>
      <c r="F49" s="124"/>
      <c r="G49" s="124"/>
      <c r="H49" s="124"/>
      <c r="I49" s="124"/>
      <c r="J49" s="124"/>
      <c r="K49" s="124"/>
      <c r="L49" s="124"/>
      <c r="M49" s="124"/>
      <c r="N49" s="124"/>
      <c r="O49" s="124"/>
      <c r="P49" s="124"/>
    </row>
    <row r="50" spans="1:16" ht="20.100000000000001">
      <c r="A50" s="126"/>
      <c r="B50" s="126"/>
      <c r="C50" s="132"/>
      <c r="D50" s="132"/>
      <c r="E50" s="132"/>
      <c r="F50" s="124"/>
      <c r="G50" s="124"/>
      <c r="H50" s="124"/>
      <c r="I50" s="124"/>
      <c r="J50" s="124"/>
      <c r="K50" s="124"/>
      <c r="L50" s="124"/>
      <c r="M50" s="124"/>
      <c r="N50" s="124"/>
      <c r="O50" s="124"/>
      <c r="P50" s="124"/>
    </row>
    <row r="51" spans="1:16" ht="20.100000000000001">
      <c r="A51" s="126"/>
      <c r="B51" s="126"/>
      <c r="C51" s="132"/>
      <c r="D51" s="132"/>
      <c r="E51" s="132"/>
      <c r="F51" s="124"/>
      <c r="G51" s="124"/>
      <c r="H51" s="124"/>
      <c r="I51" s="124"/>
      <c r="J51" s="124"/>
      <c r="K51" s="124"/>
      <c r="L51" s="124"/>
      <c r="M51" s="124"/>
      <c r="N51" s="124"/>
      <c r="O51" s="124"/>
      <c r="P51" s="124"/>
    </row>
    <row r="52" spans="1:16" ht="20.100000000000001">
      <c r="A52" s="126"/>
      <c r="B52" s="126"/>
      <c r="C52" s="132"/>
      <c r="D52" s="132"/>
      <c r="E52" s="132"/>
      <c r="F52" s="124"/>
      <c r="G52" s="124"/>
      <c r="H52" s="124"/>
      <c r="I52" s="124"/>
      <c r="J52" s="124"/>
      <c r="K52" s="124"/>
      <c r="L52" s="124"/>
      <c r="M52" s="124"/>
      <c r="N52" s="124"/>
      <c r="O52" s="124"/>
      <c r="P52" s="124"/>
    </row>
    <row r="53" spans="1:16" ht="20.100000000000001">
      <c r="A53" s="126"/>
      <c r="B53" s="126"/>
      <c r="C53" s="132"/>
      <c r="D53" s="132"/>
      <c r="E53" s="132"/>
      <c r="F53" s="124"/>
      <c r="G53" s="124"/>
      <c r="H53" s="124"/>
      <c r="I53" s="124"/>
      <c r="J53" s="124"/>
      <c r="K53" s="124"/>
      <c r="L53" s="124"/>
      <c r="M53" s="124"/>
      <c r="N53" s="124"/>
      <c r="O53" s="124"/>
      <c r="P53" s="124"/>
    </row>
    <row r="54" spans="1:16" ht="20.100000000000001">
      <c r="A54" s="126"/>
      <c r="B54" s="126"/>
      <c r="C54" s="132"/>
      <c r="D54" s="132"/>
      <c r="E54" s="132"/>
      <c r="F54" s="124"/>
      <c r="G54" s="124"/>
      <c r="H54" s="124"/>
      <c r="I54" s="124"/>
      <c r="J54" s="124"/>
      <c r="K54" s="124"/>
      <c r="L54" s="124"/>
      <c r="M54" s="124"/>
      <c r="N54" s="124"/>
      <c r="O54" s="124"/>
      <c r="P54" s="124"/>
    </row>
    <row r="55" spans="1:16" ht="20.100000000000001">
      <c r="A55" s="126"/>
      <c r="B55" s="126"/>
      <c r="C55" s="132"/>
      <c r="D55" s="132"/>
      <c r="E55" s="132"/>
      <c r="F55" s="124"/>
      <c r="G55" s="124"/>
      <c r="H55" s="124"/>
      <c r="I55" s="124"/>
      <c r="J55" s="124"/>
      <c r="K55" s="124"/>
      <c r="L55" s="124"/>
      <c r="M55" s="124"/>
      <c r="N55" s="124"/>
      <c r="O55" s="124"/>
      <c r="P55" s="124"/>
    </row>
    <row r="56" spans="1:16" ht="20.100000000000001">
      <c r="A56" s="126"/>
      <c r="B56" s="135"/>
      <c r="C56" s="136"/>
      <c r="D56" s="136"/>
      <c r="E56" s="136"/>
    </row>
    <row r="57" spans="1:16" ht="20.100000000000001">
      <c r="A57" s="126"/>
      <c r="B57" s="135"/>
      <c r="C57" s="136"/>
      <c r="D57" s="136"/>
      <c r="E57" s="136"/>
    </row>
    <row r="58" spans="1:16" ht="20.100000000000001">
      <c r="A58" s="126"/>
      <c r="B58" s="135"/>
      <c r="C58" s="136"/>
      <c r="D58" s="136"/>
      <c r="E58" s="136"/>
    </row>
    <row r="59" spans="1:16" ht="20.100000000000001">
      <c r="A59" s="126"/>
      <c r="B59" s="135"/>
      <c r="C59" s="136"/>
      <c r="D59" s="136"/>
      <c r="E59" s="136"/>
    </row>
    <row r="60" spans="1:16" ht="20.100000000000001">
      <c r="A60" s="126"/>
      <c r="B60" s="135"/>
      <c r="C60" s="136"/>
      <c r="D60" s="136"/>
      <c r="E60" s="136"/>
    </row>
    <row r="61" spans="1:16" ht="20.100000000000001">
      <c r="A61" s="126"/>
      <c r="B61" s="135"/>
      <c r="C61" s="136"/>
      <c r="D61" s="136"/>
      <c r="E61" s="136"/>
    </row>
    <row r="62" spans="1:16" ht="20.100000000000001">
      <c r="A62" s="126"/>
      <c r="B62" s="135"/>
      <c r="C62" s="136"/>
      <c r="D62" s="136"/>
      <c r="E62" s="136"/>
    </row>
    <row r="63" spans="1:16" ht="20.100000000000001">
      <c r="A63" s="126"/>
      <c r="B63" s="135"/>
      <c r="C63" s="136"/>
      <c r="D63" s="136"/>
      <c r="E63" s="136"/>
    </row>
    <row r="64" spans="1:16" ht="20.100000000000001">
      <c r="A64" s="126"/>
      <c r="B64" s="135"/>
      <c r="C64" s="136"/>
      <c r="D64" s="136"/>
      <c r="E64" s="136"/>
    </row>
    <row r="65" spans="1:5" ht="20.100000000000001">
      <c r="A65" s="126"/>
      <c r="B65" s="135"/>
      <c r="C65" s="136"/>
      <c r="D65" s="136"/>
      <c r="E65" s="136"/>
    </row>
    <row r="66" spans="1:5" ht="20.100000000000001">
      <c r="A66" s="126"/>
      <c r="B66" s="135"/>
      <c r="C66" s="136"/>
      <c r="D66" s="136"/>
      <c r="E66" s="136"/>
    </row>
    <row r="67" spans="1:5" ht="20.100000000000001">
      <c r="A67" s="126"/>
      <c r="B67" s="135"/>
      <c r="C67" s="136"/>
      <c r="D67" s="136"/>
      <c r="E67" s="136"/>
    </row>
    <row r="68" spans="1:5" ht="20.100000000000001">
      <c r="A68" s="126"/>
      <c r="B68" s="135"/>
      <c r="C68" s="136"/>
      <c r="D68" s="136"/>
      <c r="E68" s="136"/>
    </row>
    <row r="69" spans="1:5" ht="20.100000000000001">
      <c r="A69" s="126"/>
      <c r="B69" s="135"/>
      <c r="C69" s="136"/>
      <c r="D69" s="136"/>
      <c r="E69" s="136"/>
    </row>
    <row r="70" spans="1:5" ht="20.100000000000001">
      <c r="A70" s="126"/>
      <c r="B70" s="135"/>
      <c r="C70" s="136"/>
      <c r="D70" s="136"/>
      <c r="E70" s="136"/>
    </row>
    <row r="71" spans="1:5" ht="20.100000000000001">
      <c r="A71" s="126"/>
      <c r="B71" s="135"/>
      <c r="C71" s="136"/>
      <c r="D71" s="136"/>
      <c r="E71" s="136"/>
    </row>
    <row r="72" spans="1:5" ht="20.100000000000001">
      <c r="A72" s="126"/>
      <c r="B72" s="135"/>
      <c r="C72" s="136"/>
      <c r="D72" s="136"/>
      <c r="E72" s="136"/>
    </row>
    <row r="73" spans="1:5" ht="20.100000000000001">
      <c r="A73" s="126"/>
      <c r="B73" s="135"/>
      <c r="C73" s="136"/>
      <c r="D73" s="136"/>
      <c r="E73" s="136"/>
    </row>
    <row r="74" spans="1:5" ht="20.100000000000001">
      <c r="A74" s="126"/>
      <c r="B74" s="135"/>
      <c r="C74" s="136"/>
      <c r="D74" s="136"/>
      <c r="E74" s="136"/>
    </row>
    <row r="75" spans="1:5" ht="20.100000000000001">
      <c r="A75" s="126"/>
      <c r="B75" s="135"/>
      <c r="C75" s="136"/>
      <c r="D75" s="136"/>
      <c r="E75" s="136"/>
    </row>
    <row r="76" spans="1:5" ht="20.100000000000001">
      <c r="A76" s="126"/>
      <c r="B76" s="135"/>
      <c r="C76" s="136"/>
      <c r="D76" s="136"/>
      <c r="E76" s="136"/>
    </row>
    <row r="77" spans="1:5" ht="20.100000000000001">
      <c r="A77" s="126"/>
      <c r="B77" s="135"/>
      <c r="C77" s="136"/>
      <c r="D77" s="136"/>
      <c r="E77" s="136"/>
    </row>
    <row r="78" spans="1:5" ht="20.100000000000001">
      <c r="A78" s="126"/>
      <c r="B78" s="135"/>
      <c r="C78" s="136"/>
      <c r="D78" s="136"/>
      <c r="E78" s="136"/>
    </row>
    <row r="79" spans="1:5" ht="20.100000000000001">
      <c r="A79" s="126"/>
      <c r="B79" s="135"/>
      <c r="C79" s="136"/>
      <c r="D79" s="136"/>
      <c r="E79" s="136"/>
    </row>
    <row r="80" spans="1:5" ht="20.100000000000001">
      <c r="A80" s="126"/>
      <c r="B80" s="135"/>
      <c r="C80" s="136"/>
      <c r="D80" s="136"/>
      <c r="E80" s="136"/>
    </row>
    <row r="81" spans="1:5" ht="20.100000000000001">
      <c r="A81" s="126"/>
      <c r="B81" s="135"/>
      <c r="C81" s="136"/>
      <c r="D81" s="136"/>
      <c r="E81" s="136"/>
    </row>
    <row r="82" spans="1:5" ht="20.100000000000001">
      <c r="A82" s="126"/>
      <c r="B82" s="135"/>
      <c r="C82" s="136"/>
      <c r="D82" s="136"/>
      <c r="E82" s="136"/>
    </row>
    <row r="83" spans="1:5" ht="20.100000000000001">
      <c r="A83" s="126"/>
      <c r="B83" s="135"/>
      <c r="C83" s="136"/>
      <c r="D83" s="136"/>
      <c r="E83" s="136"/>
    </row>
    <row r="84" spans="1:5" ht="20.100000000000001">
      <c r="A84" s="126"/>
      <c r="B84" s="135"/>
      <c r="C84" s="136"/>
      <c r="D84" s="136"/>
      <c r="E84" s="136"/>
    </row>
    <row r="85" spans="1:5" ht="20.100000000000001">
      <c r="A85" s="126"/>
      <c r="B85" s="135"/>
      <c r="C85" s="136"/>
      <c r="D85" s="136"/>
      <c r="E85" s="136"/>
    </row>
    <row r="86" spans="1:5" ht="20.100000000000001">
      <c r="A86" s="126"/>
      <c r="B86" s="135"/>
      <c r="C86" s="136"/>
      <c r="D86" s="136"/>
      <c r="E86" s="136"/>
    </row>
    <row r="87" spans="1:5" ht="20.100000000000001">
      <c r="A87" s="126"/>
      <c r="B87" s="135"/>
      <c r="C87" s="136"/>
      <c r="D87" s="136"/>
      <c r="E87" s="136"/>
    </row>
    <row r="88" spans="1:5" ht="20.100000000000001">
      <c r="A88" s="126"/>
      <c r="B88" s="135"/>
      <c r="C88" s="136"/>
      <c r="D88" s="136"/>
      <c r="E88" s="136"/>
    </row>
    <row r="89" spans="1:5" ht="20.100000000000001">
      <c r="A89" s="126"/>
      <c r="B89" s="135"/>
      <c r="C89" s="136"/>
      <c r="D89" s="136"/>
      <c r="E89" s="136"/>
    </row>
    <row r="90" spans="1:5" ht="20.100000000000001">
      <c r="A90" s="126"/>
      <c r="B90" s="135"/>
      <c r="C90" s="136"/>
      <c r="D90" s="136"/>
      <c r="E90" s="136"/>
    </row>
    <row r="91" spans="1:5" ht="20.100000000000001">
      <c r="A91" s="126"/>
      <c r="B91" s="135"/>
      <c r="C91" s="136"/>
      <c r="D91" s="136"/>
      <c r="E91" s="136"/>
    </row>
    <row r="92" spans="1:5" ht="20.100000000000001">
      <c r="A92" s="126"/>
      <c r="B92" s="135"/>
      <c r="C92" s="136"/>
      <c r="D92" s="136"/>
      <c r="E92" s="136"/>
    </row>
    <row r="93" spans="1:5" ht="20.100000000000001">
      <c r="A93" s="126"/>
      <c r="B93" s="135"/>
      <c r="C93" s="136"/>
      <c r="D93" s="136"/>
      <c r="E93" s="136"/>
    </row>
    <row r="94" spans="1:5" ht="20.100000000000001">
      <c r="A94" s="126"/>
      <c r="B94" s="135"/>
      <c r="C94" s="136"/>
      <c r="D94" s="136"/>
      <c r="E94" s="136"/>
    </row>
    <row r="95" spans="1:5" ht="20.100000000000001">
      <c r="A95" s="126"/>
      <c r="B95" s="135"/>
      <c r="C95" s="136"/>
      <c r="D95" s="136"/>
      <c r="E95" s="136"/>
    </row>
    <row r="96" spans="1:5" ht="20.100000000000001">
      <c r="A96" s="126"/>
      <c r="B96" s="135"/>
      <c r="C96" s="136"/>
      <c r="D96" s="136"/>
      <c r="E96" s="136"/>
    </row>
    <row r="97" spans="1:5" ht="20.100000000000001">
      <c r="A97" s="126"/>
      <c r="B97" s="135"/>
      <c r="C97" s="136"/>
      <c r="D97" s="136"/>
      <c r="E97" s="136"/>
    </row>
    <row r="98" spans="1:5" ht="20.100000000000001">
      <c r="A98" s="126"/>
      <c r="B98" s="135"/>
      <c r="C98" s="136"/>
      <c r="D98" s="136"/>
      <c r="E98" s="136"/>
    </row>
    <row r="99" spans="1:5" ht="20.100000000000001">
      <c r="A99" s="126"/>
      <c r="B99" s="135"/>
      <c r="C99" s="136"/>
      <c r="D99" s="136"/>
      <c r="E99" s="136"/>
    </row>
    <row r="100" spans="1:5" ht="20.100000000000001">
      <c r="A100" s="126"/>
      <c r="B100" s="135"/>
      <c r="C100" s="136"/>
      <c r="D100" s="136"/>
      <c r="E100" s="136"/>
    </row>
    <row r="101" spans="1:5" ht="20.100000000000001">
      <c r="A101" s="126"/>
      <c r="B101" s="135"/>
      <c r="C101" s="136"/>
      <c r="D101" s="136"/>
      <c r="E101" s="136"/>
    </row>
    <row r="102" spans="1:5" ht="20.100000000000001">
      <c r="A102" s="126"/>
      <c r="B102" s="135"/>
      <c r="C102" s="136"/>
      <c r="D102" s="136"/>
      <c r="E102" s="136"/>
    </row>
    <row r="103" spans="1:5" ht="20.100000000000001">
      <c r="A103" s="126"/>
      <c r="B103" s="135"/>
      <c r="C103" s="136"/>
      <c r="D103" s="136"/>
      <c r="E103" s="136"/>
    </row>
    <row r="104" spans="1:5" ht="20.100000000000001">
      <c r="A104" s="126"/>
      <c r="B104" s="135"/>
      <c r="C104" s="136"/>
      <c r="D104" s="136"/>
      <c r="E104" s="136"/>
    </row>
    <row r="105" spans="1:5" ht="20.100000000000001">
      <c r="A105" s="126"/>
      <c r="B105" s="135"/>
      <c r="C105" s="136"/>
      <c r="D105" s="136"/>
      <c r="E105" s="136"/>
    </row>
    <row r="106" spans="1:5" ht="20.100000000000001">
      <c r="A106" s="126"/>
      <c r="B106" s="135"/>
      <c r="C106" s="136"/>
      <c r="D106" s="136"/>
      <c r="E106" s="136"/>
    </row>
    <row r="107" spans="1:5" ht="20.100000000000001">
      <c r="A107" s="126"/>
      <c r="B107" s="135"/>
      <c r="C107" s="136"/>
      <c r="D107" s="136"/>
      <c r="E107" s="136"/>
    </row>
    <row r="108" spans="1:5" ht="20.100000000000001">
      <c r="A108" s="126"/>
      <c r="B108" s="135"/>
      <c r="C108" s="136"/>
      <c r="D108" s="136"/>
      <c r="E108" s="136"/>
    </row>
    <row r="109" spans="1:5" ht="20.100000000000001">
      <c r="A109" s="126"/>
      <c r="B109" s="135"/>
      <c r="C109" s="136"/>
      <c r="D109" s="136"/>
      <c r="E109" s="136"/>
    </row>
    <row r="110" spans="1:5" ht="20.100000000000001">
      <c r="A110" s="126"/>
      <c r="B110" s="135"/>
      <c r="C110" s="136"/>
      <c r="D110" s="136"/>
      <c r="E110" s="136"/>
    </row>
    <row r="111" spans="1:5" ht="20.100000000000001">
      <c r="A111" s="126"/>
      <c r="B111" s="135"/>
      <c r="C111" s="136"/>
      <c r="D111" s="136"/>
      <c r="E111" s="136"/>
    </row>
    <row r="112" spans="1:5" ht="20.100000000000001">
      <c r="A112" s="126"/>
      <c r="B112" s="135"/>
      <c r="C112" s="136"/>
      <c r="D112" s="136"/>
      <c r="E112" s="136"/>
    </row>
    <row r="113" spans="1:5" ht="20.100000000000001">
      <c r="A113" s="126"/>
      <c r="B113" s="135"/>
      <c r="C113" s="136"/>
      <c r="D113" s="136"/>
      <c r="E113" s="136"/>
    </row>
    <row r="114" spans="1:5" ht="20.100000000000001">
      <c r="A114" s="126"/>
      <c r="B114" s="135"/>
      <c r="C114" s="136"/>
      <c r="D114" s="136"/>
      <c r="E114" s="136"/>
    </row>
    <row r="115" spans="1:5" ht="20.100000000000001">
      <c r="A115" s="126"/>
      <c r="B115" s="135"/>
      <c r="C115" s="136"/>
      <c r="D115" s="136"/>
      <c r="E115" s="136"/>
    </row>
    <row r="116" spans="1:5" ht="20.100000000000001">
      <c r="A116" s="126"/>
      <c r="B116" s="135"/>
      <c r="C116" s="136"/>
      <c r="D116" s="136"/>
      <c r="E116" s="136"/>
    </row>
    <row r="117" spans="1:5" ht="20.100000000000001">
      <c r="A117" s="126"/>
      <c r="B117" s="135"/>
      <c r="C117" s="136"/>
      <c r="D117" s="136"/>
      <c r="E117" s="136"/>
    </row>
    <row r="118" spans="1:5" ht="20.100000000000001">
      <c r="A118" s="126"/>
      <c r="B118" s="135"/>
      <c r="C118" s="136"/>
      <c r="D118" s="136"/>
      <c r="E118" s="136"/>
    </row>
    <row r="119" spans="1:5" ht="20.100000000000001">
      <c r="A119" s="126"/>
      <c r="B119" s="135"/>
      <c r="C119" s="136"/>
      <c r="D119" s="136"/>
      <c r="E119" s="136"/>
    </row>
    <row r="120" spans="1:5" ht="20.100000000000001">
      <c r="A120" s="126"/>
      <c r="B120" s="135"/>
      <c r="C120" s="136"/>
      <c r="D120" s="136"/>
      <c r="E120" s="136"/>
    </row>
    <row r="121" spans="1:5" ht="20.100000000000001">
      <c r="A121" s="126"/>
      <c r="B121" s="135"/>
      <c r="C121" s="136"/>
      <c r="D121" s="136"/>
      <c r="E121" s="136"/>
    </row>
    <row r="122" spans="1:5" ht="20.100000000000001">
      <c r="A122" s="126"/>
      <c r="B122" s="135"/>
      <c r="C122" s="136"/>
      <c r="D122" s="136"/>
      <c r="E122" s="136"/>
    </row>
    <row r="123" spans="1:5" ht="20.100000000000001">
      <c r="A123" s="126"/>
      <c r="B123" s="135"/>
      <c r="C123" s="136"/>
      <c r="D123" s="136"/>
      <c r="E123" s="136"/>
    </row>
    <row r="124" spans="1:5" ht="20.100000000000001">
      <c r="A124" s="126"/>
      <c r="B124" s="135"/>
      <c r="C124" s="136"/>
      <c r="D124" s="136"/>
      <c r="E124" s="136"/>
    </row>
    <row r="125" spans="1:5" ht="20.100000000000001">
      <c r="A125" s="126"/>
      <c r="B125" s="135"/>
      <c r="C125" s="136"/>
      <c r="D125" s="136"/>
      <c r="E125" s="136"/>
    </row>
    <row r="126" spans="1:5" ht="20.100000000000001">
      <c r="A126" s="126"/>
      <c r="B126" s="135"/>
      <c r="C126" s="136"/>
      <c r="D126" s="136"/>
      <c r="E126" s="136"/>
    </row>
    <row r="127" spans="1:5" ht="20.100000000000001">
      <c r="A127" s="126"/>
      <c r="B127" s="135"/>
      <c r="C127" s="136"/>
      <c r="D127" s="136"/>
      <c r="E127" s="136"/>
    </row>
    <row r="128" spans="1:5" ht="20.100000000000001">
      <c r="A128" s="126"/>
      <c r="B128" s="135"/>
      <c r="C128" s="136"/>
      <c r="D128" s="136"/>
      <c r="E128" s="136"/>
    </row>
    <row r="129" spans="1:5" ht="20.100000000000001">
      <c r="A129" s="126"/>
      <c r="B129" s="135"/>
      <c r="C129" s="136"/>
      <c r="D129" s="136"/>
      <c r="E129" s="136"/>
    </row>
    <row r="130" spans="1:5" ht="20.100000000000001">
      <c r="A130" s="126"/>
      <c r="B130" s="135"/>
      <c r="C130" s="136"/>
      <c r="D130" s="136"/>
      <c r="E130" s="136"/>
    </row>
    <row r="131" spans="1:5" ht="20.100000000000001">
      <c r="A131" s="126"/>
      <c r="B131" s="135"/>
      <c r="C131" s="136"/>
      <c r="D131" s="136"/>
      <c r="E131" s="136"/>
    </row>
    <row r="132" spans="1:5" ht="20.100000000000001">
      <c r="A132" s="126"/>
      <c r="B132" s="135"/>
      <c r="C132" s="136"/>
      <c r="D132" s="136"/>
      <c r="E132" s="136"/>
    </row>
    <row r="133" spans="1:5" ht="20.100000000000001">
      <c r="A133" s="126"/>
      <c r="B133" s="135"/>
      <c r="C133" s="136"/>
      <c r="D133" s="136"/>
      <c r="E133" s="136"/>
    </row>
    <row r="134" spans="1:5" ht="20.100000000000001">
      <c r="A134" s="126"/>
      <c r="B134" s="135"/>
      <c r="C134" s="136"/>
      <c r="D134" s="136"/>
      <c r="E134" s="136"/>
    </row>
    <row r="135" spans="1:5" ht="20.100000000000001">
      <c r="A135" s="126"/>
      <c r="B135" s="135"/>
      <c r="C135" s="136"/>
      <c r="D135" s="136"/>
      <c r="E135" s="136"/>
    </row>
    <row r="136" spans="1:5" ht="20.100000000000001">
      <c r="A136" s="126"/>
      <c r="B136" s="135"/>
      <c r="C136" s="136"/>
      <c r="D136" s="136"/>
      <c r="E136" s="136"/>
    </row>
    <row r="137" spans="1:5" ht="20.100000000000001">
      <c r="A137" s="126"/>
      <c r="B137" s="135"/>
      <c r="C137" s="136"/>
      <c r="D137" s="136"/>
      <c r="E137" s="136"/>
    </row>
    <row r="138" spans="1:5" ht="20.100000000000001">
      <c r="A138" s="126"/>
      <c r="B138" s="135"/>
      <c r="C138" s="136"/>
      <c r="D138" s="136"/>
      <c r="E138" s="136"/>
    </row>
    <row r="139" spans="1:5" ht="20.100000000000001">
      <c r="A139" s="126"/>
      <c r="B139" s="135"/>
      <c r="C139" s="136"/>
      <c r="D139" s="136"/>
      <c r="E139" s="136"/>
    </row>
    <row r="140" spans="1:5" ht="20.100000000000001">
      <c r="A140" s="126"/>
      <c r="B140" s="135"/>
      <c r="C140" s="136"/>
      <c r="D140" s="136"/>
      <c r="E140" s="136"/>
    </row>
    <row r="141" spans="1:5" ht="20.100000000000001">
      <c r="A141" s="126"/>
      <c r="B141" s="135"/>
      <c r="C141" s="136"/>
      <c r="D141" s="136"/>
      <c r="E141" s="136"/>
    </row>
    <row r="142" spans="1:5" ht="20.100000000000001">
      <c r="A142" s="126"/>
      <c r="B142" s="135"/>
      <c r="C142" s="136"/>
      <c r="D142" s="136"/>
      <c r="E142" s="136"/>
    </row>
    <row r="143" spans="1:5" ht="20.100000000000001">
      <c r="A143" s="126"/>
      <c r="B143" s="135"/>
      <c r="C143" s="136"/>
      <c r="D143" s="136"/>
      <c r="E143" s="136"/>
    </row>
    <row r="144" spans="1:5" ht="20.100000000000001">
      <c r="A144" s="126"/>
      <c r="B144" s="135"/>
      <c r="C144" s="136"/>
      <c r="D144" s="136"/>
      <c r="E144" s="136"/>
    </row>
    <row r="145" spans="1:5" ht="20.100000000000001">
      <c r="A145" s="126"/>
      <c r="B145" s="135"/>
      <c r="C145" s="136"/>
      <c r="D145" s="136"/>
      <c r="E145" s="136"/>
    </row>
    <row r="146" spans="1:5" ht="20.100000000000001">
      <c r="A146" s="126"/>
      <c r="B146" s="135"/>
      <c r="C146" s="136"/>
      <c r="D146" s="136"/>
      <c r="E146" s="136"/>
    </row>
    <row r="147" spans="1:5" ht="20.100000000000001">
      <c r="A147" s="126"/>
      <c r="B147" s="135"/>
      <c r="C147" s="136"/>
      <c r="D147" s="136"/>
      <c r="E147" s="136"/>
    </row>
    <row r="148" spans="1:5" ht="20.100000000000001">
      <c r="A148" s="126"/>
      <c r="B148" s="135"/>
      <c r="C148" s="136"/>
      <c r="D148" s="136"/>
      <c r="E148" s="136"/>
    </row>
    <row r="149" spans="1:5" ht="20.100000000000001">
      <c r="A149" s="126"/>
      <c r="B149" s="135"/>
      <c r="C149" s="136"/>
      <c r="D149" s="136"/>
      <c r="E149" s="136"/>
    </row>
    <row r="150" spans="1:5" ht="20.100000000000001">
      <c r="A150" s="126"/>
      <c r="B150" s="135"/>
      <c r="C150" s="136"/>
      <c r="D150" s="136"/>
      <c r="E150" s="136"/>
    </row>
    <row r="151" spans="1:5" ht="20.100000000000001">
      <c r="A151" s="126"/>
      <c r="B151" s="135"/>
      <c r="C151" s="136"/>
      <c r="D151" s="136"/>
      <c r="E151" s="136"/>
    </row>
    <row r="152" spans="1:5" ht="20.100000000000001">
      <c r="A152" s="126"/>
      <c r="B152" s="135"/>
      <c r="C152" s="136"/>
      <c r="D152" s="136"/>
      <c r="E152" s="136"/>
    </row>
    <row r="153" spans="1:5" ht="20.100000000000001">
      <c r="A153" s="126"/>
      <c r="B153" s="135"/>
      <c r="C153" s="136"/>
      <c r="D153" s="136"/>
      <c r="E153" s="136"/>
    </row>
    <row r="154" spans="1:5" ht="20.100000000000001">
      <c r="A154" s="126"/>
      <c r="B154" s="135"/>
      <c r="C154" s="136"/>
      <c r="D154" s="136"/>
      <c r="E154" s="136"/>
    </row>
    <row r="155" spans="1:5" ht="20.100000000000001">
      <c r="A155" s="126"/>
      <c r="B155" s="135"/>
      <c r="C155" s="136"/>
      <c r="D155" s="136"/>
      <c r="E155" s="136"/>
    </row>
    <row r="156" spans="1:5" ht="20.100000000000001">
      <c r="A156" s="126"/>
      <c r="B156" s="135"/>
      <c r="C156" s="136"/>
      <c r="D156" s="136"/>
      <c r="E156" s="136"/>
    </row>
    <row r="157" spans="1:5" ht="20.100000000000001">
      <c r="A157" s="126"/>
      <c r="B157" s="135"/>
      <c r="C157" s="136"/>
      <c r="D157" s="136"/>
      <c r="E157" s="136"/>
    </row>
    <row r="158" spans="1:5" ht="20.100000000000001">
      <c r="A158" s="126"/>
      <c r="B158" s="135"/>
      <c r="C158" s="136"/>
      <c r="D158" s="136"/>
      <c r="E158" s="136"/>
    </row>
    <row r="159" spans="1:5" ht="20.100000000000001">
      <c r="A159" s="126"/>
      <c r="B159" s="135"/>
      <c r="C159" s="136"/>
      <c r="D159" s="136"/>
      <c r="E159" s="136"/>
    </row>
    <row r="160" spans="1:5" ht="20.100000000000001">
      <c r="A160" s="126"/>
      <c r="B160" s="135"/>
      <c r="C160" s="136"/>
      <c r="D160" s="136"/>
      <c r="E160" s="136"/>
    </row>
    <row r="161" spans="1:5" ht="20.100000000000001">
      <c r="A161" s="126"/>
      <c r="B161" s="135"/>
      <c r="C161" s="136"/>
      <c r="D161" s="136"/>
      <c r="E161" s="136"/>
    </row>
    <row r="162" spans="1:5" ht="20.100000000000001">
      <c r="A162" s="126"/>
      <c r="B162" s="135"/>
      <c r="C162" s="136"/>
      <c r="D162" s="136"/>
      <c r="E162" s="136"/>
    </row>
    <row r="163" spans="1:5" ht="20.100000000000001">
      <c r="A163" s="126"/>
      <c r="B163" s="135"/>
      <c r="C163" s="136"/>
      <c r="D163" s="136"/>
      <c r="E163" s="136"/>
    </row>
    <row r="164" spans="1:5" ht="20.100000000000001">
      <c r="A164" s="126"/>
      <c r="B164" s="135"/>
      <c r="C164" s="136"/>
      <c r="D164" s="136"/>
      <c r="E164" s="136"/>
    </row>
    <row r="165" spans="1:5" ht="20.100000000000001">
      <c r="A165" s="126"/>
      <c r="B165" s="135"/>
      <c r="C165" s="136"/>
      <c r="D165" s="136"/>
      <c r="E165" s="136"/>
    </row>
    <row r="166" spans="1:5" ht="20.100000000000001">
      <c r="A166" s="126"/>
      <c r="B166" s="135"/>
      <c r="C166" s="136"/>
      <c r="D166" s="136"/>
      <c r="E166" s="136"/>
    </row>
    <row r="167" spans="1:5" ht="20.100000000000001">
      <c r="A167" s="126"/>
      <c r="B167" s="135"/>
      <c r="C167" s="136"/>
      <c r="D167" s="136"/>
      <c r="E167" s="136"/>
    </row>
    <row r="168" spans="1:5" ht="20.100000000000001">
      <c r="A168" s="126"/>
      <c r="B168" s="135"/>
      <c r="C168" s="136"/>
      <c r="D168" s="136"/>
      <c r="E168" s="136"/>
    </row>
    <row r="169" spans="1:5" ht="20.100000000000001">
      <c r="A169" s="126"/>
      <c r="B169" s="135"/>
      <c r="C169" s="136"/>
      <c r="D169" s="136"/>
      <c r="E169" s="136"/>
    </row>
    <row r="170" spans="1:5" ht="20.100000000000001">
      <c r="A170" s="126"/>
      <c r="B170" s="135"/>
      <c r="C170" s="136"/>
      <c r="D170" s="136"/>
      <c r="E170" s="136"/>
    </row>
    <row r="171" spans="1:5" ht="20.100000000000001">
      <c r="A171" s="126"/>
      <c r="B171" s="135"/>
      <c r="C171" s="136"/>
      <c r="D171" s="136"/>
      <c r="E171" s="136"/>
    </row>
    <row r="172" spans="1:5" ht="20.100000000000001">
      <c r="A172" s="126"/>
      <c r="B172" s="135"/>
      <c r="C172" s="136"/>
      <c r="D172" s="136"/>
      <c r="E172" s="136"/>
    </row>
    <row r="173" spans="1:5" ht="20.100000000000001">
      <c r="A173" s="126"/>
      <c r="B173" s="135"/>
      <c r="C173" s="136"/>
      <c r="D173" s="136"/>
      <c r="E173" s="136"/>
    </row>
    <row r="174" spans="1:5" ht="20.100000000000001">
      <c r="A174" s="126"/>
      <c r="B174" s="135"/>
      <c r="C174" s="136"/>
      <c r="D174" s="136"/>
      <c r="E174" s="136"/>
    </row>
    <row r="175" spans="1:5" ht="20.100000000000001">
      <c r="A175" s="126"/>
      <c r="B175" s="135"/>
      <c r="C175" s="136"/>
      <c r="D175" s="136"/>
      <c r="E175" s="136"/>
    </row>
    <row r="176" spans="1:5" ht="20.100000000000001">
      <c r="A176" s="126"/>
      <c r="B176" s="135"/>
      <c r="C176" s="136"/>
      <c r="D176" s="136"/>
      <c r="E176" s="136"/>
    </row>
    <row r="177" spans="1:5" ht="20.100000000000001">
      <c r="A177" s="126"/>
      <c r="B177" s="135"/>
      <c r="C177" s="136"/>
      <c r="D177" s="136"/>
      <c r="E177" s="136"/>
    </row>
    <row r="178" spans="1:5" ht="20.100000000000001">
      <c r="A178" s="126"/>
      <c r="B178" s="135"/>
      <c r="C178" s="136"/>
      <c r="D178" s="136"/>
      <c r="E178" s="136"/>
    </row>
    <row r="179" spans="1:5" ht="20.100000000000001">
      <c r="A179" s="126"/>
      <c r="B179" s="135"/>
      <c r="C179" s="136"/>
      <c r="D179" s="136"/>
      <c r="E179" s="136"/>
    </row>
    <row r="180" spans="1:5" ht="20.100000000000001">
      <c r="A180" s="126"/>
      <c r="B180" s="135"/>
      <c r="C180" s="136"/>
      <c r="D180" s="136"/>
      <c r="E180" s="136"/>
    </row>
    <row r="181" spans="1:5" ht="20.100000000000001">
      <c r="A181" s="126"/>
      <c r="B181" s="135"/>
      <c r="C181" s="136"/>
      <c r="D181" s="136"/>
      <c r="E181" s="136"/>
    </row>
    <row r="182" spans="1:5" ht="20.100000000000001">
      <c r="A182" s="126"/>
      <c r="B182" s="135"/>
      <c r="C182" s="136"/>
      <c r="D182" s="136"/>
      <c r="E182" s="136"/>
    </row>
    <row r="183" spans="1:5" ht="20.100000000000001">
      <c r="A183" s="126"/>
      <c r="B183" s="135"/>
      <c r="C183" s="136"/>
      <c r="D183" s="136"/>
      <c r="E183" s="136"/>
    </row>
    <row r="184" spans="1:5" ht="20.100000000000001">
      <c r="A184" s="126"/>
      <c r="B184" s="135"/>
      <c r="C184" s="136"/>
      <c r="D184" s="136"/>
      <c r="E184" s="136"/>
    </row>
    <row r="185" spans="1:5" ht="20.100000000000001">
      <c r="A185" s="126"/>
      <c r="B185" s="135"/>
      <c r="C185" s="136"/>
      <c r="D185" s="136"/>
      <c r="E185" s="136"/>
    </row>
    <row r="186" spans="1:5" ht="20.100000000000001">
      <c r="A186" s="126"/>
      <c r="B186" s="135"/>
      <c r="C186" s="136"/>
      <c r="D186" s="136"/>
      <c r="E186" s="136"/>
    </row>
    <row r="187" spans="1:5" ht="20.100000000000001">
      <c r="A187" s="126"/>
      <c r="B187" s="135"/>
      <c r="C187" s="136"/>
      <c r="D187" s="136"/>
      <c r="E187" s="136"/>
    </row>
    <row r="188" spans="1:5" ht="20.100000000000001">
      <c r="A188" s="126"/>
      <c r="B188" s="135"/>
      <c r="C188" s="136"/>
      <c r="D188" s="136"/>
      <c r="E188" s="136"/>
    </row>
    <row r="189" spans="1:5" ht="20.100000000000001">
      <c r="A189" s="126"/>
      <c r="B189" s="135"/>
      <c r="C189" s="136"/>
      <c r="D189" s="136"/>
      <c r="E189" s="136"/>
    </row>
    <row r="190" spans="1:5" ht="20.100000000000001">
      <c r="A190" s="126"/>
      <c r="B190" s="135"/>
      <c r="C190" s="136"/>
      <c r="D190" s="136"/>
      <c r="E190" s="136"/>
    </row>
    <row r="191" spans="1:5" ht="20.100000000000001">
      <c r="A191" s="126"/>
      <c r="B191" s="135"/>
      <c r="C191" s="136"/>
      <c r="D191" s="136"/>
      <c r="E191" s="136"/>
    </row>
    <row r="192" spans="1:5" ht="20.100000000000001">
      <c r="A192" s="126"/>
      <c r="B192" s="135"/>
      <c r="C192" s="136"/>
      <c r="D192" s="136"/>
      <c r="E192" s="136"/>
    </row>
    <row r="193" spans="1:5" ht="20.100000000000001">
      <c r="A193" s="126"/>
      <c r="B193" s="135"/>
      <c r="C193" s="136"/>
      <c r="D193" s="136"/>
      <c r="E193" s="136"/>
    </row>
    <row r="194" spans="1:5" ht="20.100000000000001">
      <c r="A194" s="126"/>
      <c r="B194" s="135"/>
      <c r="C194" s="136"/>
      <c r="D194" s="136"/>
      <c r="E194" s="136"/>
    </row>
    <row r="195" spans="1:5" ht="20.100000000000001">
      <c r="A195" s="126"/>
      <c r="B195" s="135"/>
      <c r="C195" s="136"/>
      <c r="D195" s="136"/>
      <c r="E195" s="136"/>
    </row>
    <row r="196" spans="1:5" ht="20.100000000000001">
      <c r="A196" s="126"/>
      <c r="B196" s="135"/>
      <c r="C196" s="136"/>
      <c r="D196" s="136"/>
      <c r="E196" s="136"/>
    </row>
    <row r="197" spans="1:5" ht="20.100000000000001">
      <c r="A197" s="126"/>
      <c r="B197" s="135"/>
      <c r="C197" s="136"/>
      <c r="D197" s="136"/>
      <c r="E197" s="136"/>
    </row>
    <row r="198" spans="1:5" ht="20.100000000000001">
      <c r="A198" s="126"/>
      <c r="B198" s="135"/>
      <c r="C198" s="136"/>
      <c r="D198" s="136"/>
      <c r="E198" s="136"/>
    </row>
    <row r="199" spans="1:5" ht="20.100000000000001">
      <c r="A199" s="126"/>
      <c r="B199" s="135"/>
      <c r="C199" s="136"/>
      <c r="D199" s="136"/>
      <c r="E199" s="136"/>
    </row>
    <row r="200" spans="1:5" ht="20.100000000000001">
      <c r="A200" s="126"/>
      <c r="B200" s="135"/>
      <c r="C200" s="136"/>
      <c r="D200" s="136"/>
      <c r="E200" s="136"/>
    </row>
    <row r="201" spans="1:5" ht="20.100000000000001">
      <c r="A201" s="126"/>
      <c r="B201" s="135"/>
      <c r="C201" s="136"/>
      <c r="D201" s="136"/>
      <c r="E201" s="136"/>
    </row>
    <row r="202" spans="1:5" ht="20.100000000000001">
      <c r="A202" s="126"/>
      <c r="B202" s="135"/>
      <c r="C202" s="136"/>
      <c r="D202" s="136"/>
      <c r="E202" s="136"/>
    </row>
    <row r="203" spans="1:5" ht="20.100000000000001">
      <c r="A203" s="126"/>
      <c r="B203" s="135"/>
      <c r="C203" s="136"/>
      <c r="D203" s="136"/>
      <c r="E203" s="136"/>
    </row>
    <row r="204" spans="1:5" ht="20.100000000000001">
      <c r="A204" s="126"/>
      <c r="B204" s="135"/>
      <c r="C204" s="136"/>
      <c r="D204" s="136"/>
      <c r="E204" s="136"/>
    </row>
    <row r="205" spans="1:5" ht="20.100000000000001">
      <c r="A205" s="126"/>
      <c r="B205" s="135"/>
      <c r="C205" s="136"/>
      <c r="D205" s="136"/>
      <c r="E205" s="136"/>
    </row>
    <row r="206" spans="1:5" ht="20.100000000000001">
      <c r="A206" s="126"/>
      <c r="B206" s="135"/>
      <c r="C206" s="136"/>
      <c r="D206" s="136"/>
      <c r="E206" s="136"/>
    </row>
    <row r="207" spans="1:5" ht="20.100000000000001">
      <c r="A207" s="126"/>
      <c r="B207" s="135"/>
      <c r="C207" s="136"/>
      <c r="D207" s="136"/>
      <c r="E207" s="136"/>
    </row>
    <row r="208" spans="1:5" ht="20.100000000000001">
      <c r="A208" s="126"/>
      <c r="B208" s="135"/>
      <c r="C208" s="136"/>
      <c r="D208" s="136"/>
      <c r="E208" s="136"/>
    </row>
    <row r="209" spans="1:9" ht="20.100000000000001">
      <c r="A209" s="126"/>
      <c r="B209" s="135"/>
      <c r="C209" s="136"/>
      <c r="D209" s="136"/>
      <c r="E209" s="136"/>
    </row>
    <row r="210" spans="1:9" ht="20.100000000000001">
      <c r="A210" s="126"/>
      <c r="B210" s="135"/>
      <c r="C210" s="136"/>
      <c r="D210" s="136"/>
      <c r="E210" s="136"/>
    </row>
    <row r="211" spans="1:9" ht="20.100000000000001">
      <c r="A211" s="126"/>
      <c r="B211" s="135"/>
      <c r="C211" s="136"/>
      <c r="D211" s="136"/>
      <c r="E211" s="136"/>
    </row>
    <row r="212" spans="1:9">
      <c r="A212" s="124"/>
      <c r="B212" s="135"/>
      <c r="C212" s="135"/>
      <c r="D212" s="135"/>
      <c r="E212" s="135"/>
    </row>
    <row r="213" spans="1:9" ht="20.100000000000001">
      <c r="A213" s="124"/>
      <c r="B213" s="137" t="s">
        <v>191</v>
      </c>
      <c r="C213" s="137" t="s">
        <v>192</v>
      </c>
      <c r="D213" s="137"/>
      <c r="E213" s="138" t="s">
        <v>191</v>
      </c>
      <c r="F213" s="138" t="s">
        <v>192</v>
      </c>
    </row>
    <row r="214" spans="1:9" ht="20.100000000000001">
      <c r="A214" s="124"/>
      <c r="B214" s="139" t="s">
        <v>193</v>
      </c>
      <c r="C214" s="139" t="s">
        <v>194</v>
      </c>
      <c r="D214" s="139"/>
      <c r="E214" s="123" t="s">
        <v>193</v>
      </c>
      <c r="G214" s="123" t="str">
        <f>IF(NOT(ISBLANK(E214)),E214,IF(NOT(ISBLANK(F214)),"     "&amp;F214,FALSE))</f>
        <v>Afectación Económica o presupuestal</v>
      </c>
      <c r="H214" s="123" t="s">
        <v>193</v>
      </c>
      <c r="I214" s="123" t="str">
        <f>IF(NOT(ISERROR(MATCH(H214,_xlfn.ANCHORARRAY(B225),0))),G227&amp;"Por favor no seleccionar los criterios de impacto",H214)</f>
        <v>❌Por favor no seleccionar los criterios de impacto</v>
      </c>
    </row>
    <row r="215" spans="1:9" ht="20.100000000000001">
      <c r="A215" s="124"/>
      <c r="B215" s="139" t="s">
        <v>193</v>
      </c>
      <c r="C215" s="139" t="s">
        <v>171</v>
      </c>
      <c r="D215" s="139"/>
      <c r="F215" s="123" t="s">
        <v>194</v>
      </c>
      <c r="G215" s="123" t="str">
        <f t="shared" ref="G215:G225" si="0">IF(NOT(ISBLANK(E215)),E215,IF(NOT(ISBLANK(F215)),"     "&amp;F215,FALSE))</f>
        <v xml:space="preserve">     Afectación menor a 10 SMLMV .</v>
      </c>
    </row>
    <row r="216" spans="1:9" ht="20.100000000000001">
      <c r="A216" s="124"/>
      <c r="B216" s="139" t="s">
        <v>193</v>
      </c>
      <c r="C216" s="139" t="s">
        <v>173</v>
      </c>
      <c r="D216" s="139"/>
      <c r="F216" s="123" t="s">
        <v>171</v>
      </c>
      <c r="G216" s="123" t="str">
        <f t="shared" si="0"/>
        <v xml:space="preserve">     Entre 10 y 50 SMLMV </v>
      </c>
    </row>
    <row r="217" spans="1:9" ht="20.100000000000001">
      <c r="A217" s="124"/>
      <c r="B217" s="139" t="s">
        <v>193</v>
      </c>
      <c r="C217" s="139" t="s">
        <v>176</v>
      </c>
      <c r="D217" s="139"/>
      <c r="F217" s="123" t="s">
        <v>173</v>
      </c>
      <c r="G217" s="123" t="str">
        <f t="shared" si="0"/>
        <v xml:space="preserve">     Entre 50 y 100 SMLMV </v>
      </c>
    </row>
    <row r="218" spans="1:9" ht="20.100000000000001">
      <c r="A218" s="124"/>
      <c r="B218" s="139" t="s">
        <v>193</v>
      </c>
      <c r="C218" s="139" t="s">
        <v>179</v>
      </c>
      <c r="D218" s="139"/>
      <c r="F218" s="123" t="s">
        <v>176</v>
      </c>
      <c r="G218" s="123" t="str">
        <f t="shared" si="0"/>
        <v xml:space="preserve">     Entre 100 y 500 SMLMV </v>
      </c>
    </row>
    <row r="219" spans="1:9" ht="20.100000000000001">
      <c r="A219" s="124"/>
      <c r="B219" s="139" t="s">
        <v>195</v>
      </c>
      <c r="C219" s="139" t="s">
        <v>196</v>
      </c>
      <c r="D219" s="139"/>
      <c r="F219" s="123" t="s">
        <v>179</v>
      </c>
      <c r="G219" s="123" t="str">
        <f t="shared" si="0"/>
        <v xml:space="preserve">     Mayor a 500 SMLMV </v>
      </c>
    </row>
    <row r="220" spans="1:9" ht="20.100000000000001">
      <c r="A220" s="124"/>
      <c r="B220" s="139" t="s">
        <v>195</v>
      </c>
      <c r="C220" s="139" t="s">
        <v>197</v>
      </c>
      <c r="D220" s="139"/>
      <c r="E220" s="123" t="s">
        <v>195</v>
      </c>
      <c r="G220" s="123" t="str">
        <f t="shared" si="0"/>
        <v>Pérdida Reputacional</v>
      </c>
    </row>
    <row r="221" spans="1:9" ht="20.100000000000001">
      <c r="A221" s="124"/>
      <c r="B221" s="139" t="s">
        <v>195</v>
      </c>
      <c r="C221" s="139" t="s">
        <v>198</v>
      </c>
      <c r="D221" s="139"/>
      <c r="F221" s="123" t="s">
        <v>196</v>
      </c>
      <c r="G221" s="123" t="str">
        <f t="shared" si="0"/>
        <v xml:space="preserve">     El riesgo afecta la imagen de alguna área de la organización</v>
      </c>
    </row>
    <row r="222" spans="1:9" ht="20.100000000000001">
      <c r="A222" s="124"/>
      <c r="B222" s="139" t="s">
        <v>195</v>
      </c>
      <c r="C222" s="139" t="s">
        <v>199</v>
      </c>
      <c r="D222" s="139"/>
      <c r="F222" s="123" t="s">
        <v>197</v>
      </c>
      <c r="G222" s="123" t="str">
        <f t="shared" si="0"/>
        <v xml:space="preserve">     El riesgo afecta la imagen de la entidad internamente, de conocimiento general, nivel interno, de junta dircetiva y accionistas y/o de provedores</v>
      </c>
    </row>
    <row r="223" spans="1:9" ht="20.100000000000001">
      <c r="A223" s="124"/>
      <c r="B223" s="139" t="s">
        <v>195</v>
      </c>
      <c r="C223" s="139" t="s">
        <v>200</v>
      </c>
      <c r="D223" s="139"/>
      <c r="F223" s="123" t="s">
        <v>198</v>
      </c>
      <c r="G223" s="123" t="str">
        <f t="shared" si="0"/>
        <v xml:space="preserve">     El riesgo afecta la imagen de la entidad con algunos usuarios de relevancia frente al logro de los objetivos</v>
      </c>
    </row>
    <row r="224" spans="1:9">
      <c r="A224" s="124"/>
      <c r="B224" s="140"/>
      <c r="C224" s="140"/>
      <c r="D224" s="140"/>
      <c r="F224" s="123" t="s">
        <v>199</v>
      </c>
      <c r="G224" s="123" t="str">
        <f t="shared" si="0"/>
        <v xml:space="preserve">     El riesgo afecta la imagen de de la entidad con efecto publicitario sostenido a nivel de sector administrativo, nivel departamental o municipal</v>
      </c>
    </row>
    <row r="225" spans="1:7">
      <c r="A225" s="124"/>
      <c r="B225" s="140" t="str" cm="1">
        <f t="array" ref="B225:B227">_xlfn.UNIQUE(Tabla1[[#All],[Criterios]])</f>
        <v>Criterios</v>
      </c>
      <c r="C225" s="140"/>
      <c r="D225" s="140"/>
      <c r="F225" s="123" t="s">
        <v>200</v>
      </c>
      <c r="G225" s="123" t="str">
        <f t="shared" si="0"/>
        <v xml:space="preserve">     El riesgo afecta la imagen de la entidad a nivel nacional, con efecto publicitarios sostenible a nivel país</v>
      </c>
    </row>
    <row r="226" spans="1:7">
      <c r="A226" s="124"/>
      <c r="B226" s="140" t="str">
        <v>Afectación Económica o presupuestal</v>
      </c>
      <c r="C226" s="140"/>
      <c r="D226" s="140"/>
    </row>
    <row r="227" spans="1:7">
      <c r="B227" s="140" t="str">
        <v>Pérdida Reputacional</v>
      </c>
      <c r="C227" s="140"/>
      <c r="D227" s="140"/>
      <c r="G227" s="17" t="s">
        <v>201</v>
      </c>
    </row>
    <row r="228" spans="1:7">
      <c r="B228" s="141"/>
      <c r="C228" s="141"/>
      <c r="D228" s="141"/>
      <c r="G228" s="17" t="s">
        <v>202</v>
      </c>
    </row>
    <row r="229" spans="1:7">
      <c r="B229" s="141"/>
      <c r="C229" s="141"/>
      <c r="D229" s="141"/>
    </row>
    <row r="230" spans="1:7">
      <c r="B230" s="141"/>
      <c r="C230" s="141"/>
      <c r="D230" s="141"/>
    </row>
    <row r="231" spans="1:7">
      <c r="B231" s="141"/>
      <c r="C231" s="141"/>
      <c r="D231" s="141"/>
      <c r="E231" s="141"/>
    </row>
    <row r="232" spans="1:7">
      <c r="B232" s="141"/>
      <c r="C232" s="141"/>
      <c r="D232" s="141"/>
      <c r="E232" s="141"/>
    </row>
    <row r="233" spans="1:7">
      <c r="B233" s="141"/>
      <c r="C233" s="141"/>
      <c r="D233" s="141"/>
      <c r="E233" s="141"/>
    </row>
    <row r="234" spans="1:7">
      <c r="B234" s="141"/>
      <c r="C234" s="141"/>
      <c r="D234" s="141"/>
      <c r="E234" s="141"/>
    </row>
    <row r="235" spans="1:7">
      <c r="B235" s="141"/>
      <c r="C235" s="141"/>
      <c r="D235" s="141"/>
      <c r="E235" s="141"/>
    </row>
    <row r="236" spans="1:7">
      <c r="B236" s="141"/>
      <c r="C236" s="141"/>
      <c r="D236" s="141"/>
      <c r="E236" s="141"/>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defaultColWidth="14.28515625" defaultRowHeight="12.95"/>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4.1">
      <c r="B1" s="469"/>
      <c r="C1" s="161" t="s">
        <v>0</v>
      </c>
      <c r="D1" s="161"/>
      <c r="E1" s="161"/>
      <c r="F1" s="113" t="s">
        <v>1</v>
      </c>
    </row>
    <row r="2" spans="2:6" ht="14.1">
      <c r="B2" s="469"/>
      <c r="C2" s="161"/>
      <c r="D2" s="161"/>
      <c r="E2" s="161"/>
      <c r="F2" s="113" t="s">
        <v>2</v>
      </c>
    </row>
    <row r="3" spans="2:6" ht="14.1">
      <c r="B3" s="469"/>
      <c r="C3" s="161"/>
      <c r="D3" s="161"/>
      <c r="E3" s="161"/>
      <c r="F3" s="113" t="s">
        <v>3</v>
      </c>
    </row>
    <row r="4" spans="2:6" ht="14.1">
      <c r="B4" s="469"/>
      <c r="C4" s="161"/>
      <c r="D4" s="161"/>
      <c r="E4" s="161"/>
      <c r="F4" s="113" t="s">
        <v>203</v>
      </c>
    </row>
    <row r="5" spans="2:6" ht="24" customHeight="1" thickBot="1">
      <c r="B5" s="470" t="s">
        <v>204</v>
      </c>
      <c r="C5" s="471"/>
      <c r="D5" s="471"/>
      <c r="E5" s="471"/>
      <c r="F5" s="472"/>
    </row>
    <row r="6" spans="2:6" ht="15.95" thickBot="1">
      <c r="B6" s="58"/>
      <c r="C6" s="58"/>
      <c r="D6" s="58"/>
      <c r="E6" s="58"/>
      <c r="F6" s="58"/>
    </row>
    <row r="7" spans="2:6" ht="15.95" thickBot="1">
      <c r="B7" s="474" t="s">
        <v>205</v>
      </c>
      <c r="C7" s="475"/>
      <c r="D7" s="475"/>
      <c r="E7" s="70" t="s">
        <v>206</v>
      </c>
      <c r="F7" s="71" t="s">
        <v>207</v>
      </c>
    </row>
    <row r="8" spans="2:6" ht="30.95">
      <c r="B8" s="476" t="s">
        <v>208</v>
      </c>
      <c r="C8" s="479" t="s">
        <v>100</v>
      </c>
      <c r="D8" s="59" t="s">
        <v>113</v>
      </c>
      <c r="E8" s="60" t="s">
        <v>209</v>
      </c>
      <c r="F8" s="61">
        <v>0.25</v>
      </c>
    </row>
    <row r="9" spans="2:6" ht="46.5">
      <c r="B9" s="477"/>
      <c r="C9" s="480"/>
      <c r="D9" s="62" t="s">
        <v>210</v>
      </c>
      <c r="E9" s="63" t="s">
        <v>211</v>
      </c>
      <c r="F9" s="64">
        <v>0.15</v>
      </c>
    </row>
    <row r="10" spans="2:6" ht="46.5">
      <c r="B10" s="477"/>
      <c r="C10" s="481"/>
      <c r="D10" s="62" t="s">
        <v>212</v>
      </c>
      <c r="E10" s="63" t="s">
        <v>213</v>
      </c>
      <c r="F10" s="64">
        <v>0.1</v>
      </c>
    </row>
    <row r="11" spans="2:6" ht="62.1">
      <c r="B11" s="477"/>
      <c r="C11" s="482" t="s">
        <v>101</v>
      </c>
      <c r="D11" s="62" t="s">
        <v>214</v>
      </c>
      <c r="E11" s="63" t="s">
        <v>215</v>
      </c>
      <c r="F11" s="64">
        <v>0.25</v>
      </c>
    </row>
    <row r="12" spans="2:6" ht="30.95">
      <c r="B12" s="478"/>
      <c r="C12" s="482"/>
      <c r="D12" s="62" t="s">
        <v>114</v>
      </c>
      <c r="E12" s="63" t="s">
        <v>216</v>
      </c>
      <c r="F12" s="64">
        <v>0.15</v>
      </c>
    </row>
    <row r="13" spans="2:6" ht="46.5">
      <c r="B13" s="483" t="s">
        <v>217</v>
      </c>
      <c r="C13" s="482" t="s">
        <v>103</v>
      </c>
      <c r="D13" s="62" t="s">
        <v>115</v>
      </c>
      <c r="E13" s="63" t="s">
        <v>218</v>
      </c>
      <c r="F13" s="65" t="s">
        <v>219</v>
      </c>
    </row>
    <row r="14" spans="2:6" ht="46.5">
      <c r="B14" s="483"/>
      <c r="C14" s="482"/>
      <c r="D14" s="62" t="s">
        <v>220</v>
      </c>
      <c r="E14" s="63" t="s">
        <v>221</v>
      </c>
      <c r="F14" s="65" t="s">
        <v>219</v>
      </c>
    </row>
    <row r="15" spans="2:6" ht="46.5">
      <c r="B15" s="483"/>
      <c r="C15" s="482" t="s">
        <v>104</v>
      </c>
      <c r="D15" s="62" t="s">
        <v>116</v>
      </c>
      <c r="E15" s="63" t="s">
        <v>222</v>
      </c>
      <c r="F15" s="65" t="s">
        <v>219</v>
      </c>
    </row>
    <row r="16" spans="2:6" ht="46.5">
      <c r="B16" s="483"/>
      <c r="C16" s="482"/>
      <c r="D16" s="62" t="s">
        <v>223</v>
      </c>
      <c r="E16" s="63" t="s">
        <v>224</v>
      </c>
      <c r="F16" s="65" t="s">
        <v>219</v>
      </c>
    </row>
    <row r="17" spans="2:6" ht="30.95">
      <c r="B17" s="483"/>
      <c r="C17" s="482" t="s">
        <v>105</v>
      </c>
      <c r="D17" s="62" t="s">
        <v>117</v>
      </c>
      <c r="E17" s="63" t="s">
        <v>225</v>
      </c>
      <c r="F17" s="65" t="s">
        <v>219</v>
      </c>
    </row>
    <row r="18" spans="2:6" ht="15.95" thickBot="1">
      <c r="B18" s="484"/>
      <c r="C18" s="485"/>
      <c r="D18" s="66" t="s">
        <v>226</v>
      </c>
      <c r="E18" s="67" t="s">
        <v>227</v>
      </c>
      <c r="F18" s="68" t="s">
        <v>219</v>
      </c>
    </row>
    <row r="19" spans="2:6" ht="49.5" customHeight="1">
      <c r="B19" s="473" t="s">
        <v>228</v>
      </c>
      <c r="C19" s="473"/>
      <c r="D19" s="473"/>
      <c r="E19" s="473"/>
      <c r="F19" s="473"/>
    </row>
    <row r="20" spans="2:6" ht="27" customHeight="1">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709B-2BAB-4367-9A50-99901959F2D0}">
  <sheetPr>
    <tabColor theme="9" tint="-0.249977111117893"/>
  </sheetPr>
  <dimension ref="A1:C80"/>
  <sheetViews>
    <sheetView topLeftCell="A61" zoomScale="110" zoomScaleNormal="110" workbookViewId="0">
      <selection activeCell="A10" sqref="A10:A11"/>
    </sheetView>
  </sheetViews>
  <sheetFormatPr defaultColWidth="11.42578125" defaultRowHeight="14.45"/>
  <cols>
    <col min="1" max="1" width="13.28515625" customWidth="1"/>
    <col min="2" max="2" width="69.7109375" customWidth="1"/>
    <col min="3" max="3" width="54.85546875" customWidth="1"/>
  </cols>
  <sheetData>
    <row r="1" spans="1:3">
      <c r="A1" s="486"/>
      <c r="B1" s="487" t="s">
        <v>0</v>
      </c>
      <c r="C1" s="113" t="s">
        <v>1</v>
      </c>
    </row>
    <row r="2" spans="1:3">
      <c r="A2" s="486"/>
      <c r="B2" s="487"/>
      <c r="C2" s="113" t="s">
        <v>2</v>
      </c>
    </row>
    <row r="3" spans="1:3">
      <c r="A3" s="486"/>
      <c r="B3" s="487"/>
      <c r="C3" s="113" t="s">
        <v>3</v>
      </c>
    </row>
    <row r="4" spans="1:3">
      <c r="A4" s="486"/>
      <c r="B4" s="487"/>
      <c r="C4" s="113" t="s">
        <v>229</v>
      </c>
    </row>
    <row r="5" spans="1:3" ht="40.5" customHeight="1">
      <c r="A5" s="486"/>
      <c r="B5" s="486"/>
      <c r="C5" s="486"/>
    </row>
    <row r="6" spans="1:3" ht="56.25" customHeight="1">
      <c r="A6" s="494" t="s">
        <v>230</v>
      </c>
      <c r="B6" s="494"/>
      <c r="C6" s="494"/>
    </row>
    <row r="7" spans="1:3" ht="51" customHeight="1">
      <c r="A7" s="495" t="s">
        <v>231</v>
      </c>
      <c r="B7" s="495"/>
      <c r="C7" s="495"/>
    </row>
    <row r="8" spans="1:3" ht="53.25" customHeight="1">
      <c r="A8" s="494" t="s">
        <v>232</v>
      </c>
      <c r="B8" s="494"/>
      <c r="C8" s="494"/>
    </row>
    <row r="9" spans="1:3" ht="310.5" customHeight="1">
      <c r="A9" s="496" t="s">
        <v>233</v>
      </c>
      <c r="B9" s="496"/>
      <c r="C9" s="496"/>
    </row>
    <row r="10" spans="1:3" ht="21" customHeight="1">
      <c r="A10" s="497" t="s">
        <v>234</v>
      </c>
      <c r="B10" s="112" t="s">
        <v>235</v>
      </c>
      <c r="C10" s="112" t="s">
        <v>23</v>
      </c>
    </row>
    <row r="11" spans="1:3" ht="21" customHeight="1" thickBot="1">
      <c r="A11" s="498"/>
      <c r="B11" s="108" t="s">
        <v>236</v>
      </c>
      <c r="C11" s="109" t="s">
        <v>237</v>
      </c>
    </row>
    <row r="12" spans="1:3" ht="30" customHeight="1" thickBot="1">
      <c r="A12" s="110">
        <v>1</v>
      </c>
      <c r="B12" s="111" t="s">
        <v>238</v>
      </c>
      <c r="C12" s="111" t="s">
        <v>239</v>
      </c>
    </row>
    <row r="13" spans="1:3" ht="30" customHeight="1" thickBot="1">
      <c r="A13" s="110">
        <v>2</v>
      </c>
      <c r="B13" s="111" t="s">
        <v>240</v>
      </c>
      <c r="C13" s="111" t="s">
        <v>241</v>
      </c>
    </row>
    <row r="14" spans="1:3" ht="30" customHeight="1" thickBot="1">
      <c r="A14" s="110">
        <v>3</v>
      </c>
      <c r="B14" s="111" t="s">
        <v>242</v>
      </c>
      <c r="C14" s="111" t="s">
        <v>243</v>
      </c>
    </row>
    <row r="15" spans="1:3" ht="30" customHeight="1" thickBot="1">
      <c r="A15" s="110">
        <v>4</v>
      </c>
      <c r="B15" s="111" t="s">
        <v>244</v>
      </c>
      <c r="C15" s="111" t="s">
        <v>245</v>
      </c>
    </row>
    <row r="16" spans="1:3" ht="30" customHeight="1" thickBot="1">
      <c r="A16" s="110">
        <v>5</v>
      </c>
      <c r="B16" s="111" t="s">
        <v>246</v>
      </c>
      <c r="C16" s="111" t="s">
        <v>247</v>
      </c>
    </row>
    <row r="17" spans="1:3" ht="30" customHeight="1" thickBot="1">
      <c r="A17" s="110">
        <v>6</v>
      </c>
      <c r="B17" s="111" t="s">
        <v>248</v>
      </c>
      <c r="C17" s="111" t="s">
        <v>249</v>
      </c>
    </row>
    <row r="18" spans="1:3" ht="30" customHeight="1" thickBot="1">
      <c r="A18" s="110">
        <v>7</v>
      </c>
      <c r="B18" s="111" t="s">
        <v>250</v>
      </c>
      <c r="C18" s="111" t="s">
        <v>251</v>
      </c>
    </row>
    <row r="19" spans="1:3" ht="30" customHeight="1" thickBot="1">
      <c r="A19" s="110">
        <v>8</v>
      </c>
      <c r="B19" s="111" t="s">
        <v>248</v>
      </c>
      <c r="C19" s="111" t="s">
        <v>252</v>
      </c>
    </row>
    <row r="20" spans="1:3" ht="53.25" customHeight="1" thickBot="1">
      <c r="A20" s="110">
        <v>9</v>
      </c>
      <c r="B20" s="111" t="s">
        <v>253</v>
      </c>
      <c r="C20" s="111" t="s">
        <v>254</v>
      </c>
    </row>
    <row r="21" spans="1:3" ht="30" customHeight="1" thickBot="1">
      <c r="A21" s="110">
        <v>10</v>
      </c>
      <c r="B21" s="111" t="s">
        <v>255</v>
      </c>
      <c r="C21" s="111" t="s">
        <v>256</v>
      </c>
    </row>
    <row r="22" spans="1:3" ht="30" customHeight="1" thickBot="1">
      <c r="A22" s="110">
        <v>11</v>
      </c>
      <c r="B22" s="111" t="s">
        <v>257</v>
      </c>
      <c r="C22" s="111" t="s">
        <v>258</v>
      </c>
    </row>
    <row r="23" spans="1:3" ht="30" customHeight="1" thickBot="1">
      <c r="A23" s="110">
        <v>12</v>
      </c>
      <c r="B23" s="111" t="s">
        <v>259</v>
      </c>
      <c r="C23" s="111" t="s">
        <v>260</v>
      </c>
    </row>
    <row r="24" spans="1:3" ht="30" customHeight="1" thickBot="1">
      <c r="A24" s="110">
        <v>13</v>
      </c>
      <c r="B24" s="111" t="s">
        <v>261</v>
      </c>
      <c r="C24" s="111" t="s">
        <v>262</v>
      </c>
    </row>
    <row r="25" spans="1:3" ht="30" customHeight="1" thickBot="1">
      <c r="A25" s="110">
        <v>14</v>
      </c>
      <c r="B25" s="111" t="s">
        <v>263</v>
      </c>
      <c r="C25" s="111" t="s">
        <v>264</v>
      </c>
    </row>
    <row r="26" spans="1:3" ht="30" customHeight="1" thickBot="1">
      <c r="A26" s="110">
        <v>15</v>
      </c>
      <c r="B26" s="111" t="s">
        <v>265</v>
      </c>
      <c r="C26" s="111" t="s">
        <v>266</v>
      </c>
    </row>
    <row r="27" spans="1:3" ht="30" customHeight="1" thickBot="1">
      <c r="A27" s="110">
        <v>16</v>
      </c>
      <c r="B27" s="111" t="s">
        <v>267</v>
      </c>
      <c r="C27" s="111" t="s">
        <v>268</v>
      </c>
    </row>
    <row r="28" spans="1:3" ht="30" customHeight="1" thickBot="1">
      <c r="A28" s="110">
        <v>17</v>
      </c>
      <c r="B28" s="111" t="s">
        <v>269</v>
      </c>
      <c r="C28" s="111" t="s">
        <v>270</v>
      </c>
    </row>
    <row r="29" spans="1:3" ht="30" customHeight="1" thickBot="1">
      <c r="A29" s="110">
        <v>18</v>
      </c>
      <c r="B29" s="111" t="s">
        <v>269</v>
      </c>
      <c r="C29" s="111" t="s">
        <v>271</v>
      </c>
    </row>
    <row r="30" spans="1:3" ht="30" customHeight="1" thickBot="1">
      <c r="A30" s="110">
        <v>19</v>
      </c>
      <c r="B30" s="111" t="s">
        <v>269</v>
      </c>
      <c r="C30" s="111" t="s">
        <v>272</v>
      </c>
    </row>
    <row r="31" spans="1:3" ht="30" customHeight="1" thickBot="1">
      <c r="A31" s="110">
        <v>20</v>
      </c>
      <c r="B31" s="111" t="s">
        <v>269</v>
      </c>
      <c r="C31" s="111" t="s">
        <v>273</v>
      </c>
    </row>
    <row r="32" spans="1:3" ht="30" customHeight="1" thickBot="1">
      <c r="A32" s="110">
        <v>21</v>
      </c>
      <c r="B32" s="111" t="s">
        <v>274</v>
      </c>
      <c r="C32" s="111" t="s">
        <v>275</v>
      </c>
    </row>
    <row r="33" spans="1:3" ht="30" customHeight="1" thickBot="1">
      <c r="A33" s="110">
        <v>22</v>
      </c>
      <c r="B33" s="111" t="s">
        <v>276</v>
      </c>
      <c r="C33" s="111" t="s">
        <v>277</v>
      </c>
    </row>
    <row r="34" spans="1:3" ht="30" customHeight="1" thickBot="1">
      <c r="A34" s="110">
        <v>23</v>
      </c>
      <c r="B34" s="111" t="s">
        <v>278</v>
      </c>
      <c r="C34" s="111" t="s">
        <v>279</v>
      </c>
    </row>
    <row r="35" spans="1:3" ht="39.75" customHeight="1" thickBot="1">
      <c r="A35" s="110">
        <v>24</v>
      </c>
      <c r="B35" s="111" t="s">
        <v>280</v>
      </c>
      <c r="C35" s="111" t="s">
        <v>281</v>
      </c>
    </row>
    <row r="36" spans="1:3" ht="30" customHeight="1" thickBot="1">
      <c r="A36" s="110">
        <v>25</v>
      </c>
      <c r="B36" s="111" t="s">
        <v>282</v>
      </c>
      <c r="C36" s="111" t="s">
        <v>283</v>
      </c>
    </row>
    <row r="37" spans="1:3" ht="30" customHeight="1" thickBot="1">
      <c r="A37" s="110">
        <v>26</v>
      </c>
      <c r="B37" s="111" t="s">
        <v>284</v>
      </c>
      <c r="C37" s="111" t="s">
        <v>285</v>
      </c>
    </row>
    <row r="38" spans="1:3" ht="30" customHeight="1" thickBot="1">
      <c r="A38" s="110">
        <v>27</v>
      </c>
      <c r="B38" s="111" t="s">
        <v>286</v>
      </c>
      <c r="C38" s="111" t="s">
        <v>287</v>
      </c>
    </row>
    <row r="39" spans="1:3" ht="30" customHeight="1" thickBot="1">
      <c r="A39" s="110">
        <v>28</v>
      </c>
      <c r="B39" s="111" t="s">
        <v>288</v>
      </c>
      <c r="C39" s="111" t="s">
        <v>289</v>
      </c>
    </row>
    <row r="40" spans="1:3" ht="30" customHeight="1" thickBot="1">
      <c r="A40" s="110">
        <v>29</v>
      </c>
      <c r="B40" s="111" t="s">
        <v>290</v>
      </c>
      <c r="C40" s="111" t="s">
        <v>291</v>
      </c>
    </row>
    <row r="41" spans="1:3" ht="30" customHeight="1" thickBot="1">
      <c r="A41" s="110">
        <v>30</v>
      </c>
      <c r="B41" s="111" t="s">
        <v>292</v>
      </c>
      <c r="C41" s="111" t="s">
        <v>293</v>
      </c>
    </row>
    <row r="42" spans="1:3" ht="30" customHeight="1" thickBot="1">
      <c r="A42" s="110">
        <v>31</v>
      </c>
      <c r="B42" s="111" t="s">
        <v>294</v>
      </c>
      <c r="C42" s="111" t="s">
        <v>295</v>
      </c>
    </row>
    <row r="43" spans="1:3" ht="30" customHeight="1" thickBot="1">
      <c r="A43" s="110">
        <v>32</v>
      </c>
      <c r="B43" s="111" t="s">
        <v>296</v>
      </c>
      <c r="C43" s="111" t="s">
        <v>297</v>
      </c>
    </row>
    <row r="44" spans="1:3" ht="30" customHeight="1" thickBot="1">
      <c r="A44" s="110">
        <v>33</v>
      </c>
      <c r="B44" s="111" t="s">
        <v>298</v>
      </c>
      <c r="C44" s="111" t="s">
        <v>299</v>
      </c>
    </row>
    <row r="45" spans="1:3" ht="30" customHeight="1" thickBot="1">
      <c r="A45" s="110">
        <v>34</v>
      </c>
      <c r="B45" s="111" t="s">
        <v>300</v>
      </c>
      <c r="C45" s="111" t="s">
        <v>301</v>
      </c>
    </row>
    <row r="46" spans="1:3" ht="30" customHeight="1" thickBot="1">
      <c r="A46" s="110">
        <v>35</v>
      </c>
      <c r="B46" s="111" t="s">
        <v>302</v>
      </c>
      <c r="C46" s="111" t="s">
        <v>303</v>
      </c>
    </row>
    <row r="47" spans="1:3" ht="30" customHeight="1" thickBot="1">
      <c r="A47" s="110">
        <v>36</v>
      </c>
      <c r="B47" s="111" t="s">
        <v>276</v>
      </c>
      <c r="C47" s="111" t="s">
        <v>304</v>
      </c>
    </row>
    <row r="48" spans="1:3" ht="30" customHeight="1" thickBot="1">
      <c r="A48" s="110">
        <v>37</v>
      </c>
      <c r="B48" s="111" t="s">
        <v>305</v>
      </c>
      <c r="C48" s="111" t="s">
        <v>306</v>
      </c>
    </row>
    <row r="49" spans="1:3" ht="30" customHeight="1" thickBot="1">
      <c r="A49" s="110">
        <v>38</v>
      </c>
      <c r="B49" s="111" t="s">
        <v>307</v>
      </c>
      <c r="C49" s="111" t="s">
        <v>308</v>
      </c>
    </row>
    <row r="50" spans="1:3" ht="30" customHeight="1" thickBot="1">
      <c r="A50" s="110">
        <v>39</v>
      </c>
      <c r="B50" s="111" t="s">
        <v>309</v>
      </c>
      <c r="C50" s="111" t="s">
        <v>310</v>
      </c>
    </row>
    <row r="51" spans="1:3" ht="30" customHeight="1" thickBot="1">
      <c r="A51" s="110">
        <v>40</v>
      </c>
      <c r="B51" s="111" t="s">
        <v>311</v>
      </c>
      <c r="C51" s="111" t="s">
        <v>312</v>
      </c>
    </row>
    <row r="52" spans="1:3" ht="30" customHeight="1" thickBot="1">
      <c r="A52" s="110">
        <v>41</v>
      </c>
      <c r="B52" s="111" t="s">
        <v>309</v>
      </c>
      <c r="C52" s="111" t="s">
        <v>313</v>
      </c>
    </row>
    <row r="53" spans="1:3" ht="30" customHeight="1" thickBot="1">
      <c r="A53" s="110">
        <v>42</v>
      </c>
      <c r="B53" s="111" t="s">
        <v>314</v>
      </c>
      <c r="C53" s="111" t="s">
        <v>315</v>
      </c>
    </row>
    <row r="54" spans="1:3" ht="30" customHeight="1" thickBot="1">
      <c r="A54" s="110">
        <v>43</v>
      </c>
      <c r="B54" s="111" t="s">
        <v>316</v>
      </c>
      <c r="C54" s="111" t="s">
        <v>317</v>
      </c>
    </row>
    <row r="55" spans="1:3" ht="30" customHeight="1" thickBot="1">
      <c r="A55" s="110">
        <v>43</v>
      </c>
      <c r="B55" s="111" t="s">
        <v>318</v>
      </c>
      <c r="C55" s="111" t="s">
        <v>319</v>
      </c>
    </row>
    <row r="56" spans="1:3" ht="30" customHeight="1" thickBot="1">
      <c r="A56" s="110">
        <v>44</v>
      </c>
      <c r="B56" s="111" t="s">
        <v>320</v>
      </c>
      <c r="C56" s="111" t="s">
        <v>321</v>
      </c>
    </row>
    <row r="57" spans="1:3" ht="30" customHeight="1" thickBot="1">
      <c r="A57" s="110">
        <v>45</v>
      </c>
      <c r="B57" s="111" t="s">
        <v>322</v>
      </c>
      <c r="C57" s="111" t="s">
        <v>323</v>
      </c>
    </row>
    <row r="58" spans="1:3" ht="40.5" customHeight="1" thickBot="1">
      <c r="A58" s="110">
        <v>46</v>
      </c>
      <c r="B58" s="111" t="s">
        <v>324</v>
      </c>
      <c r="C58" s="111" t="s">
        <v>325</v>
      </c>
    </row>
    <row r="59" spans="1:3" ht="30" customHeight="1" thickBot="1">
      <c r="A59" s="110">
        <v>47</v>
      </c>
      <c r="B59" s="111" t="s">
        <v>326</v>
      </c>
      <c r="C59" s="111" t="s">
        <v>327</v>
      </c>
    </row>
    <row r="60" spans="1:3" ht="30" customHeight="1" thickBot="1">
      <c r="A60" s="110">
        <v>48</v>
      </c>
      <c r="B60" s="111" t="s">
        <v>326</v>
      </c>
      <c r="C60" s="111" t="s">
        <v>328</v>
      </c>
    </row>
    <row r="61" spans="1:3" ht="30" customHeight="1" thickBot="1">
      <c r="A61" s="110">
        <v>49</v>
      </c>
      <c r="B61" s="111" t="s">
        <v>326</v>
      </c>
      <c r="C61" s="111" t="s">
        <v>329</v>
      </c>
    </row>
    <row r="62" spans="1:3" ht="30" customHeight="1" thickBot="1">
      <c r="A62" s="110">
        <v>50</v>
      </c>
      <c r="B62" s="111" t="s">
        <v>330</v>
      </c>
      <c r="C62" s="111" t="s">
        <v>331</v>
      </c>
    </row>
    <row r="63" spans="1:3" ht="21.75" customHeight="1">
      <c r="A63" s="488" t="s">
        <v>332</v>
      </c>
      <c r="B63" s="488"/>
      <c r="C63" s="488"/>
    </row>
    <row r="65" spans="1:3">
      <c r="A65" s="489" t="s">
        <v>333</v>
      </c>
      <c r="B65" s="490"/>
      <c r="C65" s="490"/>
    </row>
    <row r="66" spans="1:3">
      <c r="A66" s="490"/>
      <c r="B66" s="490"/>
      <c r="C66" s="490"/>
    </row>
    <row r="67" spans="1:3">
      <c r="A67" s="490"/>
      <c r="B67" s="490"/>
      <c r="C67" s="490"/>
    </row>
    <row r="68" spans="1:3">
      <c r="A68" s="490"/>
      <c r="B68" s="490"/>
      <c r="C68" s="490"/>
    </row>
    <row r="69" spans="1:3">
      <c r="A69" s="490"/>
      <c r="B69" s="490"/>
      <c r="C69" s="490"/>
    </row>
    <row r="70" spans="1:3">
      <c r="A70" s="490"/>
      <c r="B70" s="490"/>
      <c r="C70" s="490"/>
    </row>
    <row r="71" spans="1:3">
      <c r="A71" s="490"/>
      <c r="B71" s="490"/>
      <c r="C71" s="490"/>
    </row>
    <row r="72" spans="1:3">
      <c r="A72" s="490"/>
      <c r="B72" s="490"/>
      <c r="C72" s="490"/>
    </row>
    <row r="73" spans="1:3">
      <c r="A73" s="490"/>
      <c r="B73" s="490"/>
      <c r="C73" s="490"/>
    </row>
    <row r="75" spans="1:3">
      <c r="A75" s="491" t="s">
        <v>334</v>
      </c>
      <c r="B75" s="492"/>
      <c r="C75" s="492"/>
    </row>
    <row r="76" spans="1:3">
      <c r="A76" s="492"/>
      <c r="B76" s="492"/>
      <c r="C76" s="492"/>
    </row>
    <row r="77" spans="1:3">
      <c r="A77" s="492"/>
      <c r="B77" s="492"/>
      <c r="C77" s="492"/>
    </row>
    <row r="79" spans="1:3">
      <c r="A79" s="493"/>
      <c r="B79" s="493"/>
      <c r="C79" s="493"/>
    </row>
    <row r="80" spans="1:3">
      <c r="A80" s="493"/>
      <c r="B80" s="493"/>
      <c r="C80" s="493"/>
    </row>
  </sheetData>
  <mergeCells count="12">
    <mergeCell ref="A79:C80"/>
    <mergeCell ref="A5:C5"/>
    <mergeCell ref="A6:C6"/>
    <mergeCell ref="A7:C7"/>
    <mergeCell ref="A8:C8"/>
    <mergeCell ref="A9:C9"/>
    <mergeCell ref="A10:A11"/>
    <mergeCell ref="A1:A4"/>
    <mergeCell ref="B1:B4"/>
    <mergeCell ref="A63:C63"/>
    <mergeCell ref="A65:C73"/>
    <mergeCell ref="A75:C77"/>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5" sqref="E5"/>
    </sheetView>
  </sheetViews>
  <sheetFormatPr defaultColWidth="11.42578125" defaultRowHeight="14.45"/>
  <sheetData>
    <row r="2" spans="2:5">
      <c r="B2" t="s">
        <v>335</v>
      </c>
      <c r="E2" t="s">
        <v>106</v>
      </c>
    </row>
    <row r="3" spans="2:5">
      <c r="B3" t="s">
        <v>336</v>
      </c>
    </row>
    <row r="4" spans="2:5">
      <c r="B4" t="s">
        <v>337</v>
      </c>
    </row>
    <row r="5" spans="2:5">
      <c r="B5" t="s">
        <v>118</v>
      </c>
    </row>
    <row r="8" spans="2:5">
      <c r="B8" t="s">
        <v>338</v>
      </c>
    </row>
    <row r="9" spans="2:5">
      <c r="B9" t="s">
        <v>339</v>
      </c>
    </row>
    <row r="10" spans="2:5">
      <c r="B10" t="s">
        <v>340</v>
      </c>
    </row>
    <row r="13" spans="2:5">
      <c r="B13" t="s">
        <v>110</v>
      </c>
    </row>
    <row r="14" spans="2:5">
      <c r="B14" t="s">
        <v>341</v>
      </c>
    </row>
    <row r="15" spans="2:5">
      <c r="B15" t="s">
        <v>342</v>
      </c>
    </row>
    <row r="16" spans="2:5">
      <c r="B16" t="s">
        <v>343</v>
      </c>
    </row>
    <row r="17" spans="2:2">
      <c r="B17" t="s">
        <v>344</v>
      </c>
    </row>
    <row r="18" spans="2:2">
      <c r="B18" t="s">
        <v>345</v>
      </c>
    </row>
    <row r="19" spans="2:2">
      <c r="B19" t="s">
        <v>346</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2023-10-09T20:50:06Z</dcterms:modified>
  <cp:category/>
  <cp:contentStatus/>
</cp:coreProperties>
</file>