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D:\ALCALDIA 2023\FORMULACION MRG 2023\MRG 2023 APROBADOS 29092023\MRG 2023 - INTERIOR\"/>
    </mc:Choice>
  </mc:AlternateContent>
  <xr:revisionPtr revIDLastSave="0" documentId="13_ncr:1_{EC0FE4A2-1B6E-4AB7-A8F7-7E185234985B}" xr6:coauthVersionLast="47" xr6:coauthVersionMax="47" xr10:uidLastSave="{00000000-0000-0000-0000-000000000000}"/>
  <bookViews>
    <workbookView xWindow="-120" yWindow="-120" windowWidth="20730" windowHeight="11040" tabRatio="882" activeTab="2" xr2:uid="{00000000-000D-0000-FFFF-FFFF00000000}"/>
  </bookViews>
  <sheets>
    <sheet name="Intructivo " sheetId="21" r:id="rId1"/>
    <sheet name="CONTEXTO" sheetId="23"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1" i="1" l="1"/>
  <c r="T27" i="1"/>
  <c r="T28" i="1"/>
  <c r="T29" i="1"/>
  <c r="T30" i="1"/>
  <c r="H62" i="1"/>
  <c r="I62" i="1" s="1"/>
  <c r="T68" i="1"/>
  <c r="T62" i="1"/>
  <c r="K63" i="1"/>
  <c r="Q63" i="1"/>
  <c r="T63" i="1"/>
  <c r="K64" i="1"/>
  <c r="Q64" i="1"/>
  <c r="T64" i="1"/>
  <c r="K65" i="1"/>
  <c r="Q65" i="1"/>
  <c r="T65" i="1"/>
  <c r="K66" i="1"/>
  <c r="Q66" i="1"/>
  <c r="T66" i="1"/>
  <c r="K67" i="1"/>
  <c r="Q67" i="1"/>
  <c r="T67" i="1"/>
  <c r="H68" i="1"/>
  <c r="I68" i="1" s="1"/>
  <c r="K69" i="1"/>
  <c r="Q69" i="1"/>
  <c r="T69" i="1"/>
  <c r="K70" i="1"/>
  <c r="Q70" i="1"/>
  <c r="T70" i="1"/>
  <c r="K71" i="1"/>
  <c r="Q71" i="1"/>
  <c r="T71" i="1"/>
  <c r="K72" i="1"/>
  <c r="Q72" i="1"/>
  <c r="T72" i="1"/>
  <c r="K73" i="1"/>
  <c r="Q73" i="1"/>
  <c r="T73" i="1"/>
  <c r="AB66" i="1" l="1"/>
  <c r="AA66" i="1" s="1"/>
  <c r="X70" i="1"/>
  <c r="Y70" i="1" s="1"/>
  <c r="AB65" i="1"/>
  <c r="AA65" i="1" s="1"/>
  <c r="AB69" i="1"/>
  <c r="AA69" i="1" s="1"/>
  <c r="AB68" i="1"/>
  <c r="AA68" i="1" s="1"/>
  <c r="X68" i="1"/>
  <c r="Z68" i="1" s="1"/>
  <c r="X64" i="1"/>
  <c r="Z64" i="1" s="1"/>
  <c r="X73" i="1"/>
  <c r="Z73" i="1" s="1"/>
  <c r="X69" i="1"/>
  <c r="Z69" i="1" s="1"/>
  <c r="X67" i="1"/>
  <c r="Y67" i="1" s="1"/>
  <c r="X65" i="1"/>
  <c r="Z65" i="1" s="1"/>
  <c r="X72" i="1"/>
  <c r="Y72" i="1" s="1"/>
  <c r="AB70" i="1"/>
  <c r="AA70" i="1" s="1"/>
  <c r="X66" i="1"/>
  <c r="Y66" i="1" s="1"/>
  <c r="X71" i="1"/>
  <c r="Z71" i="1" s="1"/>
  <c r="X62" i="1"/>
  <c r="AB72" i="1"/>
  <c r="AA72" i="1" s="1"/>
  <c r="AB64" i="1"/>
  <c r="AA64" i="1" s="1"/>
  <c r="AB73" i="1"/>
  <c r="AA73" i="1" s="1"/>
  <c r="AB71" i="1"/>
  <c r="AA71" i="1" s="1"/>
  <c r="AB63" i="1"/>
  <c r="AA63" i="1" s="1"/>
  <c r="AB67" i="1"/>
  <c r="AA67" i="1" s="1"/>
  <c r="X63" i="1"/>
  <c r="Z70" i="1" l="1"/>
  <c r="AC67" i="1"/>
  <c r="AC70" i="1"/>
  <c r="Y65" i="1"/>
  <c r="AC65" i="1" s="1"/>
  <c r="AC66" i="1"/>
  <c r="Y64" i="1"/>
  <c r="AC64" i="1" s="1"/>
  <c r="Z67" i="1"/>
  <c r="Y71" i="1"/>
  <c r="AC71" i="1" s="1"/>
  <c r="Y68" i="1"/>
  <c r="AC68" i="1" s="1"/>
  <c r="Y73" i="1"/>
  <c r="AC73" i="1" s="1"/>
  <c r="Y69" i="1"/>
  <c r="AC69" i="1" s="1"/>
  <c r="Z66" i="1"/>
  <c r="Z72" i="1"/>
  <c r="Y62" i="1"/>
  <c r="Z62" i="1"/>
  <c r="AC72" i="1"/>
  <c r="Y63" i="1"/>
  <c r="AC63" i="1" s="1"/>
  <c r="Z63" i="1"/>
  <c r="T25" i="1" l="1"/>
  <c r="T12" i="1" l="1"/>
  <c r="Q12" i="1"/>
  <c r="H12" i="1" l="1"/>
  <c r="I12" i="1" s="1"/>
  <c r="K61" i="1"/>
  <c r="K35" i="1"/>
  <c r="K20" i="1"/>
  <c r="K33" i="1"/>
  <c r="K53" i="1"/>
  <c r="K58" i="1"/>
  <c r="K34" i="1"/>
  <c r="K52" i="1"/>
  <c r="K30" i="1"/>
  <c r="K51" i="1"/>
  <c r="K60" i="1"/>
  <c r="K27" i="1"/>
  <c r="K54" i="1"/>
  <c r="K45" i="1"/>
  <c r="K24" i="1"/>
  <c r="K22" i="1"/>
  <c r="K59" i="1"/>
  <c r="K21" i="1"/>
  <c r="K36" i="1"/>
  <c r="K29" i="1"/>
  <c r="K37" i="1"/>
  <c r="K46" i="1"/>
  <c r="K23" i="1"/>
  <c r="K26" i="1"/>
  <c r="K57" i="1"/>
  <c r="K47" i="1"/>
  <c r="K28" i="1"/>
  <c r="K55" i="1"/>
  <c r="K48" i="1"/>
  <c r="K49" i="1"/>
  <c r="F221" i="13" l="1"/>
  <c r="F211" i="13"/>
  <c r="F212" i="13"/>
  <c r="F213" i="13"/>
  <c r="F214" i="13"/>
  <c r="F215" i="13"/>
  <c r="F216" i="13"/>
  <c r="F217" i="13"/>
  <c r="F218" i="13"/>
  <c r="F219" i="13"/>
  <c r="F220" i="13"/>
  <c r="F210" i="13"/>
  <c r="K17" i="1"/>
  <c r="K16" i="1"/>
  <c r="K13" i="1"/>
  <c r="K14" i="1"/>
  <c r="B221" i="13" a="1"/>
  <c r="K15" i="1"/>
  <c r="B221" i="13" l="1"/>
  <c r="Q51" i="1"/>
  <c r="Q45" i="1"/>
  <c r="K62" i="1" l="1"/>
  <c r="L62" i="1" s="1"/>
  <c r="K68" i="1"/>
  <c r="L68"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8" i="1" l="1"/>
  <c r="N68" i="1"/>
  <c r="N62" i="1"/>
  <c r="M62" i="1"/>
  <c r="AB62" i="1" s="1"/>
  <c r="AA62" i="1" s="1"/>
  <c r="AC62" i="1" s="1"/>
  <c r="T61" i="1"/>
  <c r="Q61" i="1"/>
  <c r="T60" i="1"/>
  <c r="Q60" i="1"/>
  <c r="T59" i="1"/>
  <c r="Q59" i="1"/>
  <c r="T58" i="1"/>
  <c r="Q58" i="1"/>
  <c r="T57" i="1"/>
  <c r="Q57" i="1"/>
  <c r="T56" i="1"/>
  <c r="H56" i="1"/>
  <c r="I56" i="1" s="1"/>
  <c r="T55" i="1"/>
  <c r="Q55" i="1"/>
  <c r="T54" i="1"/>
  <c r="Q54" i="1"/>
  <c r="T53" i="1"/>
  <c r="Q53" i="1"/>
  <c r="T52" i="1"/>
  <c r="Q52" i="1"/>
  <c r="T51" i="1"/>
  <c r="T50" i="1"/>
  <c r="Q50" i="1"/>
  <c r="H50" i="1"/>
  <c r="I50" i="1" s="1"/>
  <c r="T49" i="1"/>
  <c r="Q49" i="1"/>
  <c r="T48" i="1"/>
  <c r="Q48" i="1"/>
  <c r="T47" i="1"/>
  <c r="Q47" i="1"/>
  <c r="T46" i="1"/>
  <c r="Q46" i="1"/>
  <c r="T45" i="1"/>
  <c r="H44" i="1"/>
  <c r="I44" i="1" s="1"/>
  <c r="T36" i="1"/>
  <c r="Q36" i="1"/>
  <c r="T35" i="1"/>
  <c r="Q35" i="1"/>
  <c r="T34" i="1"/>
  <c r="Q34" i="1"/>
  <c r="T33" i="1"/>
  <c r="Q33" i="1"/>
  <c r="Q31" i="1"/>
  <c r="H31" i="1"/>
  <c r="I31" i="1" s="1"/>
  <c r="Q30" i="1"/>
  <c r="Q29" i="1"/>
  <c r="Q28" i="1"/>
  <c r="Q27" i="1"/>
  <c r="T26" i="1"/>
  <c r="Q26" i="1"/>
  <c r="Q25" i="1"/>
  <c r="H25" i="1"/>
  <c r="I25" i="1" s="1"/>
  <c r="H18" i="1"/>
  <c r="Q17" i="1"/>
  <c r="Q16" i="1"/>
  <c r="T24" i="1"/>
  <c r="Q24" i="1"/>
  <c r="T23" i="1"/>
  <c r="Q23" i="1"/>
  <c r="T22" i="1"/>
  <c r="Q22" i="1"/>
  <c r="T21" i="1"/>
  <c r="Q21" i="1"/>
  <c r="T20" i="1"/>
  <c r="Q20" i="1"/>
  <c r="T18" i="1"/>
  <c r="Q18" i="1"/>
  <c r="X56" i="1" l="1"/>
  <c r="X28" i="1"/>
  <c r="Y28" i="1" s="1"/>
  <c r="X48" i="1"/>
  <c r="X60" i="1"/>
  <c r="X34" i="1"/>
  <c r="X30" i="1"/>
  <c r="Y30" i="1" s="1"/>
  <c r="X54" i="1"/>
  <c r="X37" i="1"/>
  <c r="X36" i="1"/>
  <c r="X35" i="1"/>
  <c r="AB57" i="1"/>
  <c r="X58" i="1"/>
  <c r="X57" i="1"/>
  <c r="X33" i="1"/>
  <c r="X32" i="1"/>
  <c r="X53" i="1"/>
  <c r="X52" i="1"/>
  <c r="X55" i="1"/>
  <c r="X59" i="1"/>
  <c r="X61" i="1"/>
  <c r="X25" i="1"/>
  <c r="X27" i="1"/>
  <c r="Y27" i="1" s="1"/>
  <c r="X29" i="1"/>
  <c r="Y29" i="1" s="1"/>
  <c r="X47" i="1"/>
  <c r="X46" i="1"/>
  <c r="X49" i="1"/>
  <c r="AB45" i="1"/>
  <c r="X45" i="1"/>
  <c r="X44" i="1"/>
  <c r="X50" i="1"/>
  <c r="AB33" i="1"/>
  <c r="AB54" i="1"/>
  <c r="AA54" i="1" s="1"/>
  <c r="AB55" i="1"/>
  <c r="AA55" i="1" s="1"/>
  <c r="I18" i="1"/>
  <c r="X19" i="1" s="1"/>
  <c r="Y56" i="1" l="1"/>
  <c r="Z56" i="1"/>
  <c r="Z57" i="1" s="1"/>
  <c r="Y55" i="1"/>
  <c r="Z55" i="1"/>
  <c r="Y54" i="1"/>
  <c r="Z54" i="1"/>
  <c r="Y50" i="1"/>
  <c r="Z50" i="1"/>
  <c r="X51" i="1" s="1"/>
  <c r="Y44" i="1"/>
  <c r="Z44" i="1"/>
  <c r="Z45" i="1" s="1"/>
  <c r="Y31" i="1"/>
  <c r="Z31" i="1"/>
  <c r="Z33" i="1" s="1"/>
  <c r="Y34" i="1" s="1"/>
  <c r="Y25" i="1"/>
  <c r="Z25" i="1"/>
  <c r="Y18" i="1"/>
  <c r="Z18" i="1"/>
  <c r="X20" i="1" s="1"/>
  <c r="X26" i="1" l="1"/>
  <c r="Y26" i="1" s="1"/>
  <c r="Y57" i="1"/>
  <c r="Y45" i="1"/>
  <c r="Y33" i="1"/>
  <c r="Y46" i="1"/>
  <c r="Z46" i="1"/>
  <c r="Z58" i="1"/>
  <c r="Y58" i="1"/>
  <c r="Z34"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4" i="1"/>
  <c r="AC55" i="1"/>
  <c r="T13" i="1"/>
  <c r="T16" i="1"/>
  <c r="T17" i="1"/>
  <c r="Z26" i="1" l="1"/>
  <c r="Y59" i="1"/>
  <c r="Z59" i="1"/>
  <c r="Z27" i="1"/>
  <c r="Z28" i="1" s="1"/>
  <c r="Y52" i="1"/>
  <c r="Z52" i="1"/>
  <c r="Y51" i="1"/>
  <c r="Z51" i="1"/>
  <c r="Y36" i="1"/>
  <c r="Y20" i="1"/>
  <c r="Z20" i="1"/>
  <c r="X21" i="1" s="1"/>
  <c r="Y21" i="1" s="1"/>
  <c r="Y60" i="1" l="1"/>
  <c r="Z60" i="1"/>
  <c r="Y47" i="1"/>
  <c r="Z47" i="1"/>
  <c r="Y48" i="1" s="1"/>
  <c r="Y53" i="1"/>
  <c r="Z53" i="1"/>
  <c r="Y35" i="1"/>
  <c r="Z35" i="1"/>
  <c r="Z36" i="1"/>
  <c r="Z21" i="1"/>
  <c r="X22" i="1" s="1"/>
  <c r="Y22" i="1" s="1"/>
  <c r="Y61" i="1" l="1"/>
  <c r="Z61" i="1"/>
  <c r="Z48" i="1"/>
  <c r="Y49" i="1" s="1"/>
  <c r="Z29" i="1"/>
  <c r="Y37" i="1"/>
  <c r="Z37" i="1"/>
  <c r="Z22" i="1"/>
  <c r="X23" i="1" s="1"/>
  <c r="Z23" i="1" s="1"/>
  <c r="X24" i="1" s="1"/>
  <c r="X12" i="1"/>
  <c r="Y12" i="1" s="1"/>
  <c r="Z49" i="1" l="1"/>
  <c r="Z30" i="1"/>
  <c r="Y23" i="1"/>
  <c r="Y24" i="1"/>
  <c r="Z24" i="1"/>
  <c r="Q13" i="1"/>
  <c r="Z12" i="1" l="1"/>
  <c r="X13" i="1" s="1"/>
  <c r="Y13" i="1" l="1"/>
  <c r="Z13" i="1" l="1"/>
  <c r="X16" i="1" l="1"/>
  <c r="Y16" i="1" l="1"/>
  <c r="Z16" i="1"/>
  <c r="X17" i="1" s="1"/>
  <c r="Y17" i="1" l="1"/>
  <c r="Z17" i="1"/>
  <c r="K44" i="1" l="1"/>
  <c r="L44" i="1" s="1"/>
  <c r="K32" i="1"/>
  <c r="L31" i="1" s="1"/>
  <c r="K25" i="1"/>
  <c r="L25" i="1" s="1"/>
  <c r="K56" i="1"/>
  <c r="L56" i="1" s="1"/>
  <c r="K50" i="1"/>
  <c r="L50" i="1" s="1"/>
  <c r="K12" i="1"/>
  <c r="L12" i="1" s="1"/>
  <c r="K19"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6" i="1"/>
  <c r="AJ42" i="18"/>
  <c r="AJ18" i="18"/>
  <c r="AD26" i="18"/>
  <c r="L10" i="18"/>
  <c r="AD10" i="18"/>
  <c r="X18" i="18"/>
  <c r="AD42" i="18"/>
  <c r="L18" i="18"/>
  <c r="R10" i="18"/>
  <c r="N56"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5" i="1"/>
  <c r="T14" i="18"/>
  <c r="T22" i="18"/>
  <c r="N6" i="18"/>
  <c r="AL30" i="18"/>
  <c r="Z22" i="18"/>
  <c r="Z14" i="18"/>
  <c r="M25" i="1"/>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M31" i="1"/>
  <c r="J40" i="18"/>
  <c r="J16" i="18"/>
  <c r="P16" i="18"/>
  <c r="V8" i="18"/>
  <c r="J8" i="18"/>
  <c r="J24" i="18"/>
  <c r="AH16" i="18"/>
  <c r="AB16" i="18"/>
  <c r="AB40" i="18"/>
  <c r="P32" i="18"/>
  <c r="P40" i="18"/>
  <c r="AH24" i="18"/>
  <c r="AB32" i="18"/>
  <c r="J32" i="18"/>
  <c r="V16" i="18"/>
  <c r="V40" i="18"/>
  <c r="AH32" i="18"/>
  <c r="V24" i="18"/>
  <c r="V32" i="18"/>
  <c r="AH8" i="18"/>
  <c r="AB8" i="18"/>
  <c r="P8" i="18"/>
  <c r="N31"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50" i="1"/>
  <c r="AH34" i="18"/>
  <c r="AH42" i="18"/>
  <c r="AH18" i="18"/>
  <c r="AB10" i="18"/>
  <c r="J26" i="18"/>
  <c r="V18" i="18"/>
  <c r="V42" i="18"/>
  <c r="J42" i="18"/>
  <c r="P10" i="18"/>
  <c r="AB26" i="18"/>
  <c r="J34" i="18"/>
  <c r="J18" i="18"/>
  <c r="AH10" i="18"/>
  <c r="AB34" i="18"/>
  <c r="P26" i="18"/>
  <c r="P34" i="18"/>
  <c r="V34" i="18"/>
  <c r="AH26" i="18"/>
  <c r="J10" i="18"/>
  <c r="N50" i="1"/>
  <c r="P18" i="18"/>
  <c r="AB42" i="18"/>
  <c r="V10" i="18"/>
  <c r="AB18" i="18"/>
  <c r="P42" i="18"/>
  <c r="V26" i="18"/>
  <c r="Z32" i="18"/>
  <c r="N24" i="18"/>
  <c r="AL32" i="18"/>
  <c r="AL40" i="18"/>
  <c r="N8" i="18"/>
  <c r="AF24" i="18"/>
  <c r="Z40" i="18"/>
  <c r="Z16" i="18"/>
  <c r="N32" i="18"/>
  <c r="T32" i="18"/>
  <c r="N40" i="18"/>
  <c r="T8" i="18"/>
  <c r="M44" i="1"/>
  <c r="AF32" i="18"/>
  <c r="AL8" i="18"/>
  <c r="T24" i="18"/>
  <c r="N16" i="18"/>
  <c r="T16" i="18"/>
  <c r="Z24" i="18"/>
  <c r="AF16" i="18"/>
  <c r="N44" i="1"/>
  <c r="T40" i="18"/>
  <c r="AF8" i="18"/>
  <c r="AL24" i="18"/>
  <c r="Z8" i="18"/>
  <c r="AF40" i="18"/>
  <c r="AL16" i="18"/>
  <c r="AB31" i="1" l="1"/>
  <c r="AA31" i="1" s="1"/>
  <c r="AB44" i="1"/>
  <c r="AA44" i="1" s="1"/>
  <c r="AB56" i="1"/>
  <c r="AA56" i="1" s="1"/>
  <c r="AA12" i="1"/>
  <c r="AB18" i="1"/>
  <c r="AB25" i="1"/>
  <c r="AB50" i="1"/>
  <c r="AA50" i="1" l="1"/>
  <c r="V22" i="19" s="1"/>
  <c r="AB51" i="1"/>
  <c r="AA25" i="1"/>
  <c r="V38" i="19" s="1"/>
  <c r="AB26" i="1"/>
  <c r="AA26" i="1" s="1"/>
  <c r="AA18" i="1"/>
  <c r="J47" i="19" s="1"/>
  <c r="AB20" i="1"/>
  <c r="AB21" i="1" s="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C44" i="1"/>
  <c r="AH41" i="19"/>
  <c r="P41" i="19"/>
  <c r="J21" i="19"/>
  <c r="AB31" i="19"/>
  <c r="AB51" i="19"/>
  <c r="P21" i="19"/>
  <c r="V41" i="19"/>
  <c r="V31" i="19"/>
  <c r="AH21" i="19"/>
  <c r="AB11" i="19"/>
  <c r="P51" i="19"/>
  <c r="V21" i="19"/>
  <c r="AH31" i="19"/>
  <c r="V51" i="19"/>
  <c r="J51" i="19"/>
  <c r="AH51" i="19"/>
  <c r="AH11" i="19"/>
  <c r="J41" i="19"/>
  <c r="P11" i="19"/>
  <c r="AB27"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6"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1"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5" i="1"/>
  <c r="AH8" i="19"/>
  <c r="P18" i="19"/>
  <c r="AB28" i="19"/>
  <c r="P38" i="19"/>
  <c r="AB48" i="19"/>
  <c r="AH28" i="19"/>
  <c r="P48" i="19"/>
  <c r="AH48" i="19"/>
  <c r="V28" i="19"/>
  <c r="AH18" i="19"/>
  <c r="AB8" i="19"/>
  <c r="V18" i="19"/>
  <c r="P28" i="19"/>
  <c r="J38" i="19"/>
  <c r="AA13" i="1"/>
  <c r="AA45" i="1"/>
  <c r="AB46" i="1"/>
  <c r="AA46" i="1" s="1"/>
  <c r="AB47" i="1"/>
  <c r="AB52" i="1"/>
  <c r="AA52" i="1" s="1"/>
  <c r="AB53" i="1"/>
  <c r="AA53" i="1" s="1"/>
  <c r="AA51" i="1"/>
  <c r="AA57" i="1"/>
  <c r="AB58" i="1"/>
  <c r="AA33" i="1"/>
  <c r="AB34" i="1"/>
  <c r="J8" i="19" l="1"/>
  <c r="J48" i="19"/>
  <c r="V48" i="19"/>
  <c r="V8" i="19"/>
  <c r="J18" i="19"/>
  <c r="AB18" i="19"/>
  <c r="AH38" i="19"/>
  <c r="P8" i="19"/>
  <c r="AB38" i="19"/>
  <c r="J28" i="19"/>
  <c r="V37" i="19"/>
  <c r="J7" i="19"/>
  <c r="P47" i="19"/>
  <c r="V27" i="19"/>
  <c r="P7" i="19"/>
  <c r="AH17" i="19"/>
  <c r="AB17" i="19"/>
  <c r="P17" i="19"/>
  <c r="AH32" i="19"/>
  <c r="AB52" i="19"/>
  <c r="J32" i="19"/>
  <c r="V12" i="19"/>
  <c r="J42" i="19"/>
  <c r="J12" i="19"/>
  <c r="J22" i="19"/>
  <c r="AB12" i="19"/>
  <c r="AC50"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20"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5"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2" i="1"/>
  <c r="AD12" i="19"/>
  <c r="AD32" i="19"/>
  <c r="AD22" i="19"/>
  <c r="X52" i="19"/>
  <c r="AD52" i="19"/>
  <c r="L42" i="19"/>
  <c r="R42" i="19"/>
  <c r="AJ21" i="19"/>
  <c r="AD31" i="19"/>
  <c r="R21" i="19"/>
  <c r="AD41" i="19"/>
  <c r="AJ11" i="19"/>
  <c r="AJ51" i="19"/>
  <c r="AC46" i="1"/>
  <c r="L41" i="19"/>
  <c r="AD11" i="19"/>
  <c r="L21" i="19"/>
  <c r="L11" i="19"/>
  <c r="X51" i="19"/>
  <c r="X21" i="19"/>
  <c r="R11" i="19"/>
  <c r="R31" i="19"/>
  <c r="AJ41" i="19"/>
  <c r="L31" i="19"/>
  <c r="R51" i="19"/>
  <c r="X31" i="19"/>
  <c r="X11" i="19"/>
  <c r="X41" i="19"/>
  <c r="AJ31" i="19"/>
  <c r="AD51" i="19"/>
  <c r="R41" i="19"/>
  <c r="AD21" i="19"/>
  <c r="L51" i="19"/>
  <c r="AB22" i="1"/>
  <c r="AA21" i="1"/>
  <c r="AA34" i="1"/>
  <c r="AB35" i="1"/>
  <c r="AA58" i="1"/>
  <c r="AB59" i="1"/>
  <c r="K42" i="19"/>
  <c r="AC32" i="19"/>
  <c r="W42" i="19"/>
  <c r="AI52" i="19"/>
  <c r="K22" i="19"/>
  <c r="Q32" i="19"/>
  <c r="AI12" i="19"/>
  <c r="AC52" i="19"/>
  <c r="Q42" i="19"/>
  <c r="AC42" i="19"/>
  <c r="K12" i="19"/>
  <c r="Q22" i="19"/>
  <c r="W52" i="19"/>
  <c r="AI42" i="19"/>
  <c r="W32" i="19"/>
  <c r="AI22" i="19"/>
  <c r="W12" i="19"/>
  <c r="AI32" i="19"/>
  <c r="AC12" i="19"/>
  <c r="Q12" i="19"/>
  <c r="Q52" i="19"/>
  <c r="AC51" i="1"/>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8" i="1"/>
  <c r="AA27" i="1"/>
  <c r="K39" i="19"/>
  <c r="AC39" i="19"/>
  <c r="W29" i="19"/>
  <c r="AI49" i="19"/>
  <c r="W9" i="19"/>
  <c r="AC19" i="19"/>
  <c r="Q49" i="19"/>
  <c r="W49" i="19"/>
  <c r="AC9" i="19"/>
  <c r="AI9" i="19"/>
  <c r="Q29" i="19"/>
  <c r="W39" i="19"/>
  <c r="Q39" i="19"/>
  <c r="AC33"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7" i="1"/>
  <c r="Q33" i="19"/>
  <c r="AI23" i="19"/>
  <c r="K53" i="19"/>
  <c r="AC23" i="19"/>
  <c r="AC13" i="19"/>
  <c r="W23" i="19"/>
  <c r="W33" i="19"/>
  <c r="Q13" i="19"/>
  <c r="W13" i="19"/>
  <c r="AI13" i="19"/>
  <c r="Q43" i="19"/>
  <c r="Q23" i="19"/>
  <c r="W53" i="19"/>
  <c r="M12" i="19"/>
  <c r="AK42" i="19"/>
  <c r="AE32" i="19"/>
  <c r="AC53" i="1"/>
  <c r="M52" i="19"/>
  <c r="S12" i="19"/>
  <c r="M32" i="19"/>
  <c r="S52" i="19"/>
  <c r="Y52" i="19"/>
  <c r="Y42" i="19"/>
  <c r="AK12" i="19"/>
  <c r="S22" i="19"/>
  <c r="AE12" i="19"/>
  <c r="Y22" i="19"/>
  <c r="S32" i="19"/>
  <c r="AK52" i="19"/>
  <c r="M22" i="19"/>
  <c r="AK32" i="19"/>
  <c r="AE22" i="19"/>
  <c r="AE42" i="19"/>
  <c r="Y32" i="19"/>
  <c r="M42" i="19"/>
  <c r="Y12" i="19"/>
  <c r="AE52" i="19"/>
  <c r="AK22" i="19"/>
  <c r="S42" i="19"/>
  <c r="AA47" i="1"/>
  <c r="AB49" i="1"/>
  <c r="AA49" i="1" s="1"/>
  <c r="AB48" i="1"/>
  <c r="AA48" i="1" s="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6" i="1"/>
  <c r="K7" i="19" l="1"/>
  <c r="Q7" i="19"/>
  <c r="AI37" i="19"/>
  <c r="AC17" i="19"/>
  <c r="AC27" i="19"/>
  <c r="Q27" i="19"/>
  <c r="AI7" i="19"/>
  <c r="K17" i="19"/>
  <c r="W37" i="19"/>
  <c r="AI27" i="19"/>
  <c r="K27" i="19"/>
  <c r="AC37" i="19"/>
  <c r="W47" i="19"/>
  <c r="AI47" i="19"/>
  <c r="AC7" i="19"/>
  <c r="K47" i="19"/>
  <c r="Q17" i="19"/>
  <c r="K37" i="19"/>
  <c r="AI17" i="19"/>
  <c r="AC20" i="1"/>
  <c r="W7" i="19"/>
  <c r="Q47" i="19"/>
  <c r="Q37" i="19"/>
  <c r="AC47" i="19"/>
  <c r="W17" i="19"/>
  <c r="AA16" i="1"/>
  <c r="AB17" i="1"/>
  <c r="AA17"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59" i="1"/>
  <c r="AB60" i="1"/>
  <c r="AD47" i="19"/>
  <c r="AJ27" i="19"/>
  <c r="AD27" i="19"/>
  <c r="AJ7" i="19"/>
  <c r="AJ37" i="19"/>
  <c r="L27" i="19"/>
  <c r="AD17" i="19"/>
  <c r="L37" i="19"/>
  <c r="R17" i="19"/>
  <c r="AJ17" i="19"/>
  <c r="X7" i="19"/>
  <c r="X47" i="19"/>
  <c r="L7" i="19"/>
  <c r="L17" i="19"/>
  <c r="R27" i="19"/>
  <c r="X27" i="19"/>
  <c r="R7" i="19"/>
  <c r="X17" i="19"/>
  <c r="AJ47" i="19"/>
  <c r="L47" i="19"/>
  <c r="R37" i="19"/>
  <c r="AD7" i="19"/>
  <c r="X37" i="19"/>
  <c r="AC21" i="1"/>
  <c r="R47" i="19"/>
  <c r="AD37" i="19"/>
  <c r="AB29" i="1"/>
  <c r="AA29" i="1" s="1"/>
  <c r="AA28" i="1"/>
  <c r="AB30" i="1"/>
  <c r="AA30" i="1" s="1"/>
  <c r="AJ43" i="19"/>
  <c r="AD33" i="19"/>
  <c r="X33" i="19"/>
  <c r="X13" i="19"/>
  <c r="AD43" i="19"/>
  <c r="L43" i="19"/>
  <c r="AC58" i="1"/>
  <c r="X23" i="19"/>
  <c r="R33" i="19"/>
  <c r="R43" i="19"/>
  <c r="AD53" i="19"/>
  <c r="AJ13" i="19"/>
  <c r="R23" i="19"/>
  <c r="R13" i="19"/>
  <c r="AJ53" i="19"/>
  <c r="L33" i="19"/>
  <c r="L23" i="19"/>
  <c r="X43" i="19"/>
  <c r="X53" i="19"/>
  <c r="AD13" i="19"/>
  <c r="L53" i="19"/>
  <c r="L13" i="19"/>
  <c r="AD23" i="19"/>
  <c r="AJ33" i="19"/>
  <c r="AJ23" i="19"/>
  <c r="R53" i="19"/>
  <c r="AA22" i="1"/>
  <c r="AB23"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7"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8"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9" i="1"/>
  <c r="AG11" i="19"/>
  <c r="AM41" i="19"/>
  <c r="AA21" i="19"/>
  <c r="AA51" i="19"/>
  <c r="U51" i="19"/>
  <c r="U31" i="19"/>
  <c r="AA11" i="19"/>
  <c r="AG21" i="19"/>
  <c r="O31" i="19"/>
  <c r="AA35" i="1"/>
  <c r="AB36" i="1"/>
  <c r="AA36" i="1" s="1"/>
  <c r="AB37" i="1"/>
  <c r="AA37"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AC47"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4" i="1"/>
  <c r="AD9" i="19"/>
  <c r="AJ49" i="19"/>
  <c r="L39" i="19"/>
  <c r="R19" i="19"/>
  <c r="AJ39" i="19"/>
  <c r="AJ29" i="19"/>
  <c r="AJ19" i="19"/>
  <c r="AJ9" i="19"/>
  <c r="AD49" i="19"/>
  <c r="L19" i="19"/>
  <c r="L29" i="19"/>
  <c r="R49" i="19"/>
  <c r="AG39" i="19" l="1"/>
  <c r="AG29" i="19"/>
  <c r="AM19" i="19"/>
  <c r="O39" i="19"/>
  <c r="AC37"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2"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8"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6" i="1"/>
  <c r="T19" i="19"/>
  <c r="AL49" i="19"/>
  <c r="T29" i="19"/>
  <c r="AF29" i="19"/>
  <c r="T18" i="19"/>
  <c r="N48" i="19"/>
  <c r="N8" i="19"/>
  <c r="T28" i="19"/>
  <c r="AF38" i="19"/>
  <c r="Z28" i="19"/>
  <c r="Z18" i="19"/>
  <c r="AF8" i="19"/>
  <c r="AC29"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5" i="1"/>
  <c r="M9" i="19"/>
  <c r="Y29" i="19"/>
  <c r="AA60" i="1"/>
  <c r="AB61" i="1"/>
  <c r="AA61"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4" i="1"/>
  <c r="AA24" i="1" s="1"/>
  <c r="AA23" i="1"/>
  <c r="O8" i="19"/>
  <c r="AA48" i="19"/>
  <c r="AM38" i="19"/>
  <c r="U48" i="19"/>
  <c r="AA18" i="19"/>
  <c r="AG18" i="19"/>
  <c r="AG48" i="19"/>
  <c r="AM18" i="19"/>
  <c r="AA28" i="19"/>
  <c r="AG28" i="19"/>
  <c r="AA8" i="19"/>
  <c r="U18" i="19"/>
  <c r="AG38" i="19"/>
  <c r="U38" i="19"/>
  <c r="AM8" i="19"/>
  <c r="AA38" i="19"/>
  <c r="AM48" i="19"/>
  <c r="U28" i="19"/>
  <c r="O38" i="19"/>
  <c r="U8" i="19"/>
  <c r="AG8" i="19"/>
  <c r="AC30"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9"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1"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60" i="1"/>
  <c r="T53" i="19"/>
  <c r="AL33" i="19"/>
  <c r="T13" i="19"/>
  <c r="Z33" i="19"/>
  <c r="Z47" i="19"/>
  <c r="T7" i="19"/>
  <c r="AL37" i="19"/>
  <c r="T17" i="19"/>
  <c r="Z17" i="19"/>
  <c r="AF7" i="19"/>
  <c r="AF37" i="19"/>
  <c r="N17" i="19"/>
  <c r="AF27" i="19"/>
  <c r="AC23"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4" i="1"/>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<sst xmlns="http://schemas.openxmlformats.org/spreadsheetml/2006/main" count="458" uniqueCount="310">
  <si>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</si>
  <si>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</si>
  <si>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</si>
  <si>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</si>
  <si>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</si>
  <si>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</si>
  <si>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</si>
  <si>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</si>
  <si>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</si>
  <si>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</si>
  <si>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</si>
  <si>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</si>
  <si>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</si>
  <si>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</si>
  <si>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</si>
  <si>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</si>
  <si>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</si>
  <si>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</si>
  <si>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</si>
  <si>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</si>
  <si>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</si>
  <si>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</si>
  <si>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</si>
  <si>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</si>
  <si>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</si>
  <si>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</si>
  <si>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</si>
  <si>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</si>
  <si>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</si>
  <si>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</si>
  <si>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</si>
  <si>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</si>
  <si>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</si>
  <si>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</si>
  <si>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</si>
  <si>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</si>
  <si>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</si>
  <si>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</si>
  <si>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</si>
  <si>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</si>
  <si>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</si>
  <si>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</si>
  <si>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</si>
  <si>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</si>
  <si>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</si>
  <si>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</si>
  <si>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</si>
  <si>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</si>
  <si>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</si>
  <si>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</si>
  <si>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</si>
  <si>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</si>
  <si>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</si>
  <si>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</si>
  <si>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</si>
  <si>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</si>
  <si>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</si>
  <si>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</si>
  <si>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</si>
  <si>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</si>
  <si>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</si>
  <si>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</si>
  <si>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</si>
  <si>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</si>
  <si>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</si>
  <si>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</si>
  <si>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</si>
  <si>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</si>
  <si>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</si>
  <si>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</si>
  <si>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</si>
  <si>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</si>
  <si>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</si>
  <si>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</si>
  <si>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</si>
  <si>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</si>
  <si>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</si>
  <si>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ALCANCE:</t>
  </si>
  <si>
    <t>OBJETIVOS ESTRATÉGICOS</t>
  </si>
  <si>
    <t>OBJETIVO DEL PROCESO</t>
  </si>
  <si>
    <t>PLANEACIÓN INSTITUCIONAL</t>
  </si>
  <si>
    <t>PUNTOS DE RIESGO EN LA CADENA DE VALOR</t>
  </si>
  <si>
    <t>MATRIZ DOFA</t>
  </si>
  <si>
    <t>DEBILIDADES</t>
  </si>
  <si>
    <t>AMENAZAS</t>
  </si>
  <si>
    <t>FORTALEZAS</t>
  </si>
  <si>
    <t>OPORTUNIDADES</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</si>
  <si>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</si>
  <si>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</si>
  <si>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</si>
  <si>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</si>
  <si>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</si>
  <si>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</si>
  <si>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</si>
  <si>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</si>
  <si>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</si>
  <si>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</si>
  <si>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</si>
  <si>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</si>
  <si>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</si>
  <si>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</si>
  <si>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</si>
  <si>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</si>
  <si>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</si>
  <si>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</si>
  <si>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</si>
  <si>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</si>
  <si>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</si>
  <si>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</si>
  <si>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</si>
  <si>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</si>
  <si>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</si>
  <si>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</si>
  <si>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</si>
  <si>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</si>
  <si>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</si>
  <si>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</si>
  <si>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</si>
  <si>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</si>
  <si>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</si>
  <si>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</si>
  <si>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</si>
  <si>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</si>
  <si>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</si>
  <si>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</si>
  <si>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</si>
  <si>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</si>
  <si>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</si>
  <si>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</si>
  <si>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</si>
  <si>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</si>
  <si>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</si>
  <si>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</si>
  <si>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</si>
  <si>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</si>
  <si>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</si>
  <si>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</si>
  <si>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</si>
  <si>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</si>
  <si>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</si>
  <si>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</si>
  <si>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</si>
  <si>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</si>
  <si>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</si>
  <si>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</si>
  <si>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</si>
  <si>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</si>
  <si>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</si>
  <si>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</si>
  <si>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</si>
  <si>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</si>
  <si>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</si>
  <si>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</si>
  <si>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</si>
  <si>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</si>
  <si>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</si>
  <si>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</si>
  <si>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</si>
  <si>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</si>
  <si>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</si>
  <si>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</si>
  <si>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</si>
  <si>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</si>
  <si>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</si>
  <si>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</si>
  <si>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</si>
  <si>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</si>
  <si>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</si>
  <si>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</si>
  <si>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</si>
  <si>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</si>
  <si>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</si>
  <si>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</si>
  <si>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</si>
  <si>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</si>
  <si>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</si>
  <si>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</si>
  <si>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</si>
  <si>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</si>
  <si>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</si>
  <si>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</si>
  <si>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</si>
  <si>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</si>
  <si>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</si>
  <si>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</si>
  <si>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</si>
  <si>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</si>
  <si>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</si>
  <si>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</si>
  <si>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</si>
  <si>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</si>
  <si>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</si>
  <si>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</si>
  <si>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</si>
  <si>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</si>
  <si>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</si>
  <si>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</si>
  <si>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</si>
  <si>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</si>
  <si>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</si>
  <si>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</si>
  <si>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</si>
  <si>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</si>
  <si>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</si>
  <si>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</si>
  <si>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</si>
  <si>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</si>
  <si>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</si>
  <si>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</si>
  <si>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</si>
  <si>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</si>
  <si>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</si>
  <si>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</si>
  <si>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</si>
  <si>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</si>
  <si>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</si>
  <si>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</si>
  <si>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</si>
  <si>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</si>
  <si>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</si>
  <si>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</si>
  <si>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</si>
  <si>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</si>
  <si>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</si>
  <si>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</si>
  <si>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</si>
  <si>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</si>
  <si>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</si>
  <si>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</si>
  <si>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</si>
  <si>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</si>
  <si>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</si>
  <si>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</si>
  <si>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</si>
  <si>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</si>
  <si>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</si>
  <si>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</si>
  <si>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</si>
  <si>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</si>
  <si>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</si>
  <si>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</si>
  <si>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</si>
  <si>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</si>
  <si>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</si>
  <si>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</si>
  <si>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</si>
  <si>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 xml:space="preserve">Mayor cobertura del circuito cerrado de televisión </t>
  </si>
  <si>
    <t>Gestión de organizaciones nacionales e internacionales.</t>
  </si>
  <si>
    <t>Acceso gratuito a la justicia formal y mecanismos alternativos de resolución de conflictos.</t>
  </si>
  <si>
    <t>Permanente acción para la mejora de los procesos de la entidad.</t>
  </si>
  <si>
    <t>Mayor presencia institucional y proximidad ciudadana.</t>
  </si>
  <si>
    <t>Agenda legislativa,  proyecto régimen departamental, código nacional de policía, marco jurídico en pro de la gobernabilidad.</t>
  </si>
  <si>
    <t>Interes general de comunidad en temas de Seguridad y Convivencia Ciudadana.</t>
  </si>
  <si>
    <t>Políticas de transferencia de recursos.</t>
  </si>
  <si>
    <t>Alto impacto en la gobernabilidad del Municipio de Bucaramanga.</t>
  </si>
  <si>
    <t>Institucionalidad</t>
  </si>
  <si>
    <t>Apoyo interinstitucional con entidades como Policía, Migración, Fiscalía y entre otros.</t>
  </si>
  <si>
    <t>Promoción de los Derechos Humanos</t>
  </si>
  <si>
    <t>Transversalidad del impacto en la sociedad.</t>
  </si>
  <si>
    <t xml:space="preserve">Cambios en la agenda legislativa </t>
  </si>
  <si>
    <t>Ubicaciones de oficinas y desarrollo de actividades con entornos de mayor afectación de seguridad.</t>
  </si>
  <si>
    <t>Sistematización de los procesos policivos y de comisarias de familia.</t>
  </si>
  <si>
    <t>Alta tasa de informalidad.</t>
  </si>
  <si>
    <t>El espacio fisico y elementos tecnicos y tecnologicos de las oficinas no es adecuado para el desarrollo de las actividades propias y de atención a la comunidad.</t>
  </si>
  <si>
    <t>Polarización Política Nacional.</t>
  </si>
  <si>
    <t xml:space="preserve">Alternancia en el trabajo </t>
  </si>
  <si>
    <t>Parcialidad de los medios de comunicación y redes sociales.</t>
  </si>
  <si>
    <t>Falta de compromiso institucional.</t>
  </si>
  <si>
    <t>Posibles alteraciones del Orden Público.</t>
  </si>
  <si>
    <t>Perfiles inadecuados para los cargos.</t>
  </si>
  <si>
    <t>Tramitología y burocracia externa.</t>
  </si>
  <si>
    <t>Claridad en las funciones y competencias.</t>
  </si>
  <si>
    <t>Percepción de inseguirdad.</t>
  </si>
  <si>
    <t>Falta de comunicación interna.</t>
  </si>
  <si>
    <t>Baja credibilidad y percepción de la justicia e instituciones.</t>
  </si>
  <si>
    <t>Insuficiencia de recurso humano y financiero para atender toda la problemática del Municipio.</t>
  </si>
  <si>
    <t>Recepción, distribución y gestión de procesos policivos, comparendos y procesos de comisarias de familia.
Inspección, vigilancia y control a establecimientos de comercio.
Atención a la ciudadanía.
Contratación.</t>
  </si>
  <si>
    <t>Plan Integral de Seguridad y Convivencia Ciudadana - PISCC.
Estrategia de erradicación de la violencia contra la mujer y fortalecimiento de la protección en niños, niñas y adolescentes.
Estrategia de Mejoramiento para la prestación del Servicio de las Inspecciones de Policía y el Seguimiento a los procesos policivos.
Estrategia de Promoción y Efectividad del Código Nacional de Seguridad y Convivencia Ciudadana.
Estrategia de diagnostio y abordaje de conflictividades sociales.
Programa de Casa de Justicia, Tolerancia en Movimiento y Gestores de Convivencia.
Plan de Acción del Plan de Desarrollo Municipal de Bucaramanga.</t>
  </si>
  <si>
    <t>Velar  por  la  preservación,  restablecimiento  del  orden  público,  administración  de  justicia  y  reducción  de  los  hechos para contribuir con la seguridad, protección y convivencia ciudadana del Municipio de Bucaramanga</t>
  </si>
  <si>
    <t>Inicia con la planeación, inspección, vigilancia y control de las actividades relacionadas con la seguridad, protección y convivencia ciudadana, y finaliza con el seguimiento y cumplimiento de las medidas correctivas impuestas.</t>
  </si>
  <si>
    <t>Seguridad, protección y convivencia ciudadana</t>
  </si>
  <si>
    <r>
      <rPr>
        <b/>
        <sz val="11"/>
        <rFont val="Calibri"/>
        <family val="2"/>
      </rPr>
      <t>Capacidades institucionales:</t>
    </r>
    <r>
      <rPr>
        <sz val="11"/>
        <rFont val="Calibri"/>
        <family val="2"/>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</si>
  <si>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Planeación, inspección, vigilancia y control de las actividades relacionadas con la seguridad, protección y convivencia ciudadana, y finaliza con el seguimiento y cumplimiento de las medidas correctivas impuestas.</t>
  </si>
  <si>
    <t>Investigaciones disciplinarias y sanciones por entes de control.</t>
  </si>
  <si>
    <t>Incumplimiento de la normatividad archivística en los documentos emanados de la Secretaría del Interior</t>
  </si>
  <si>
    <t>Posibilidad de afectación reputacional por posibles investigaciones y sanciones disciplinarias por entes de control, debido al incumplimiento de la Ley 594 del 2000 en los documentos emanados por la Secretaría del Interior</t>
  </si>
  <si>
    <t xml:space="preserve">Ejecutar el 100% del cronograma establecido para la realización del inventario de la gestión documental que ha producido la Secretaría del Interior en las vigencias 2020 a 2023 </t>
  </si>
  <si>
    <t>Profesional encargado</t>
  </si>
  <si>
    <t>Investigaciones y sanciones por Entes de Control</t>
  </si>
  <si>
    <t xml:space="preserve">Respuestas extemporáneas de las  PQRSD asignadas a la Secretaría del Interior </t>
  </si>
  <si>
    <t xml:space="preserve">Posibilidad de afectación reputacional  por investigaciones y sanciones por entes de control, debido a las respuestas extemporáneas de las PQRSD asignadas a la Secretaría del Interior </t>
  </si>
  <si>
    <t>Realizar un (1) reporte quincenal de seguimiento a las PQRSD  próximas a vencer y vencidas y comunicar a los responsables de dar respuesta de fondo y en los términos de ley</t>
  </si>
  <si>
    <t>Subsecretaria del Interior</t>
  </si>
  <si>
    <t>Realizar una mesa de trabajo mensual de seguimiento a las PQRSD vencidas con los responsables de dar respuesta de fondo y en los términos de ley</t>
  </si>
  <si>
    <t>Debido a la demora en los procesos de contratación y su continuidad de conformidad a la ley 1098 de 2006 lo cual genera un riesgo en la atención oportuna para los niños, niñas y adolescentes durante el periodo de restablecimiento de derechos (hogar de paso)</t>
  </si>
  <si>
    <t>Posibilidad de afectación reputacional  por  investigaciones y sanciones por entes de control, debido a la demora en los procesos de contratación y su continuidad de conformidad a la ley 1098 de 2006 lo cual genera un riesgo en la atención oportuna para los niños, niñas y adolescentes durante el periodo de restablecimiento de derechos (hogar de paso)</t>
  </si>
  <si>
    <t>El Subsecretario del Interior y su equipo de trabajo del área de proyectos y contratación, verifica los procesos prioritarios que continúan para la próxima vigencia por medio de un seguimiento</t>
  </si>
  <si>
    <t>Secretaria del Inteirior</t>
  </si>
  <si>
    <t>Investigaciones disciplinarias y fiscales promovidas por entes de control</t>
  </si>
  <si>
    <t xml:space="preserve">Suscripcion de contratos sin haber surtido el proceso de registro y/o actualización del proyecto de inversión </t>
  </si>
  <si>
    <t>Posibilidad de afectación económica y reputacional, por posibles investigaciones disciplinarias y fiscales promovidas por entes de control, debido a la suscripción de contratos sin haber surtido el proceso de registro y/o actualización del proyecto de inversión</t>
  </si>
  <si>
    <t>El Secretario del Interior impartirá directrices al personal responsable de presupuesto y formuladores de proyectos de inversión, sobre los requerimientos para surtir el proceso de registro y/o actualización de proyectos en el marco de las normas vigentes.</t>
  </si>
  <si>
    <t xml:space="preserve">Emitir una (1) circular que contenga los lineamientos de articulación del equipo de presupuesto y formuladores de proyectos de inversión con el fin de surtir el proceso de registro y/o actualización de proyectos en el marco de las normas vigentes, previo a la adjudicación de los contratos </t>
  </si>
  <si>
    <t>Secretario del Interior</t>
  </si>
  <si>
    <t>Realizar un (1) informe semestral de seguimiento aleatorio al 10% de los contratos suscritos por la Secretaría del Interior donde se verifique la debida certificación del Banco de Proyectos previa a la adjudicación del contrato en el marco de las normas vigentes.</t>
  </si>
  <si>
    <t>El profesional asignado al archivo realiza la revisión, clasificación, organización, indización e inventario de los archivos de gestión documental periódicamente, así como la correcta producción de los documentos de la Secretaría del Interior según las TRD (Tablas de Retención Documental)</t>
  </si>
  <si>
    <t>El responsable de las PQRSD de la Secretaría del Interior verifica las PQRSD próximas a vencer y vencidas asignadas a los funcionarios y contratistas de la secretaría, mediante seguimientos.</t>
  </si>
  <si>
    <t>El Subsecretario del Interior y el comisario de familia, verifican la atención integral en el hogar de paso a los niños y niñas remitidos por las comisarías de familia ajustado a la normatividad vigente.</t>
  </si>
  <si>
    <t>Atender el 100% de los niños y niñas remitidos por las comisarías de familia.</t>
  </si>
  <si>
    <t>Realizar un seguimiento para la actualización oportuna del proyecto para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</si>
</sst>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b/>
      <sz val="11"/>
      <name val="Calibri"/>
      <family val="2"/>
    </font>
    <font>
      <sz val="11"/>
      <name val="Calibri"/>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ashed">
        <color theme="9" tint="-0.24994659260841701"/>
      </right>
      <top/>
      <bottom/>
      <diagonal/>
    </border>
    <border>
      <left/>
      <right style="thin">
        <color indexed="64"/>
      </right>
      <top style="medium">
        <color indexed="64"/>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9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2" fillId="0" borderId="0" xfId="0" applyFont="1" applyAlignment="1">
      <alignment horizontal="center" vertical="center" wrapText="1"/>
    </xf>
    <xf numFmtId="0" fontId="63"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1" fillId="0" borderId="0" xfId="0" applyFont="1" applyAlignment="1">
      <alignment horizontal="center" vertical="center"/>
    </xf>
    <xf numFmtId="0" fontId="64"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9" fontId="1" fillId="0" borderId="8"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0" fontId="58" fillId="17" borderId="13" xfId="0" applyFont="1" applyFill="1" applyBorder="1" applyAlignment="1">
      <alignment horizontal="center" vertical="center" wrapText="1"/>
    </xf>
    <xf numFmtId="0" fontId="58" fillId="17" borderId="109" xfId="0" applyFont="1" applyFill="1" applyBorder="1" applyAlignment="1">
      <alignment horizontal="center" vertical="center" wrapText="1"/>
    </xf>
    <xf numFmtId="0" fontId="6" fillId="3" borderId="2" xfId="0" applyFont="1" applyFill="1" applyBorder="1" applyAlignment="1" applyProtection="1">
      <alignment horizontal="justify" vertical="center" wrapText="1"/>
      <protection locked="0"/>
    </xf>
    <xf numFmtId="14" fontId="6" fillId="3" borderId="2" xfId="0" applyNumberFormat="1" applyFont="1" applyFill="1" applyBorder="1" applyAlignment="1" applyProtection="1">
      <alignment horizontal="center" vertical="center" wrapText="1"/>
      <protection locked="0"/>
    </xf>
    <xf numFmtId="14" fontId="1" fillId="3" borderId="2" xfId="0" applyNumberFormat="1" applyFont="1" applyFill="1" applyBorder="1" applyAlignment="1" applyProtection="1">
      <alignment horizontal="center" vertical="center"/>
      <protection locked="0"/>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5" fillId="0" borderId="39" xfId="0" applyFont="1" applyBorder="1" applyAlignment="1">
      <alignment horizontal="left" vertical="center" wrapText="1"/>
    </xf>
    <xf numFmtId="0" fontId="65" fillId="0" borderId="40" xfId="0" applyFont="1" applyBorder="1" applyAlignment="1">
      <alignment horizontal="left" vertical="center" wrapText="1"/>
    </xf>
    <xf numFmtId="0" fontId="65" fillId="0" borderId="101" xfId="0" applyFont="1" applyBorder="1" applyAlignment="1">
      <alignment horizontal="left" vertical="center" wrapText="1"/>
    </xf>
    <xf numFmtId="0" fontId="1" fillId="0" borderId="39" xfId="0" applyFont="1" applyBorder="1" applyAlignment="1">
      <alignment horizontal="left"/>
    </xf>
    <xf numFmtId="0" fontId="1" fillId="0" borderId="41" xfId="0" applyFont="1" applyBorder="1" applyAlignment="1">
      <alignment horizontal="left"/>
    </xf>
    <xf numFmtId="0" fontId="65" fillId="0" borderId="37" xfId="0" applyFont="1" applyBorder="1" applyAlignment="1">
      <alignment horizontal="left" vertical="center" wrapText="1"/>
    </xf>
    <xf numFmtId="0" fontId="65" fillId="0" borderId="33" xfId="0" applyFont="1" applyBorder="1" applyAlignment="1">
      <alignment horizontal="left" vertical="center" wrapText="1"/>
    </xf>
    <xf numFmtId="0" fontId="65" fillId="0" borderId="81"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59" fillId="0" borderId="37" xfId="0" applyFont="1" applyBorder="1" applyAlignment="1">
      <alignment horizontal="left" vertical="center" wrapText="1"/>
    </xf>
    <xf numFmtId="0" fontId="59" fillId="0" borderId="33" xfId="0" applyFont="1" applyBorder="1" applyAlignment="1">
      <alignment horizontal="left" vertical="center" wrapText="1"/>
    </xf>
    <xf numFmtId="0" fontId="59" fillId="0" borderId="81" xfId="0" applyFont="1" applyBorder="1" applyAlignment="1">
      <alignment horizontal="left" vertical="center" wrapText="1"/>
    </xf>
    <xf numFmtId="0" fontId="36" fillId="0" borderId="37" xfId="0" applyFont="1" applyBorder="1" applyAlignment="1">
      <alignment horizontal="left" vertical="center" wrapText="1"/>
    </xf>
    <xf numFmtId="0" fontId="36" fillId="0" borderId="38" xfId="0" applyFont="1" applyBorder="1" applyAlignment="1">
      <alignment horizontal="left" vertical="center" wrapText="1"/>
    </xf>
    <xf numFmtId="0" fontId="59" fillId="0" borderId="37" xfId="0" applyFont="1" applyBorder="1" applyAlignment="1">
      <alignment horizontal="left" vertical="top" wrapText="1"/>
    </xf>
    <xf numFmtId="0" fontId="59" fillId="0" borderId="33" xfId="0" applyFont="1" applyBorder="1" applyAlignment="1">
      <alignment horizontal="left" vertical="top" wrapText="1"/>
    </xf>
    <xf numFmtId="0" fontId="59" fillId="0" borderId="81" xfId="0" applyFont="1" applyBorder="1" applyAlignment="1">
      <alignment horizontal="left" vertical="top" wrapText="1"/>
    </xf>
    <xf numFmtId="0" fontId="36" fillId="0" borderId="37" xfId="0" applyFont="1" applyBorder="1" applyAlignment="1">
      <alignment horizontal="left" wrapText="1"/>
    </xf>
    <xf numFmtId="0" fontId="36" fillId="0" borderId="38" xfId="0" applyFont="1" applyBorder="1" applyAlignment="1">
      <alignment horizontal="left"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101" xfId="0" applyFont="1" applyFill="1" applyBorder="1" applyAlignment="1">
      <alignment horizontal="left" vertical="center"/>
    </xf>
    <xf numFmtId="0" fontId="65" fillId="0" borderId="39" xfId="0" applyFont="1" applyBorder="1" applyAlignment="1">
      <alignment horizontal="left" wrapText="1"/>
    </xf>
    <xf numFmtId="0" fontId="65"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15" xfId="0" applyFont="1" applyFill="1" applyBorder="1" applyAlignment="1">
      <alignment horizontal="center" vertical="center" wrapText="1"/>
    </xf>
    <xf numFmtId="0" fontId="59" fillId="0" borderId="98" xfId="0" applyFont="1" applyBorder="1" applyAlignment="1">
      <alignment vertical="top" wrapText="1"/>
    </xf>
    <xf numFmtId="0" fontId="59" fillId="0" borderId="105" xfId="0" applyFont="1" applyBorder="1" applyAlignment="1">
      <alignment vertical="top" wrapText="1"/>
    </xf>
    <xf numFmtId="0" fontId="59" fillId="0" borderId="99" xfId="0" applyFont="1" applyBorder="1" applyAlignment="1">
      <alignment vertical="top" wrapText="1"/>
    </xf>
    <xf numFmtId="0" fontId="36" fillId="0" borderId="98" xfId="0" applyFont="1" applyBorder="1" applyAlignment="1">
      <alignment horizontal="left" vertical="center" wrapText="1"/>
    </xf>
    <xf numFmtId="0" fontId="36" fillId="0" borderId="106" xfId="0" applyFont="1" applyBorder="1" applyAlignment="1">
      <alignment horizontal="left" vertical="center" wrapText="1"/>
    </xf>
    <xf numFmtId="0" fontId="36" fillId="0" borderId="33" xfId="0" applyFont="1" applyBorder="1" applyAlignment="1">
      <alignment horizontal="left" vertical="center" wrapText="1"/>
    </xf>
    <xf numFmtId="0" fontId="36" fillId="0" borderId="81" xfId="0" applyFont="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81" xfId="0" applyFont="1" applyFill="1" applyBorder="1" applyAlignment="1">
      <alignment horizontal="left" vertical="center" wrapText="1"/>
    </xf>
    <xf numFmtId="0" fontId="36" fillId="0" borderId="37" xfId="0" applyFont="1" applyBorder="1" applyAlignment="1">
      <alignment horizontal="left" vertical="center"/>
    </xf>
    <xf numFmtId="0" fontId="36" fillId="0" borderId="38" xfId="0" applyFont="1" applyBorder="1" applyAlignment="1">
      <alignment horizontal="left" vertical="center"/>
    </xf>
    <xf numFmtId="0" fontId="36" fillId="0" borderId="107" xfId="0" applyFont="1" applyBorder="1" applyAlignment="1">
      <alignment horizontal="left" vertical="center" wrapText="1"/>
    </xf>
    <xf numFmtId="0" fontId="36" fillId="0" borderId="79" xfId="0" applyFont="1" applyBorder="1" applyAlignment="1">
      <alignment horizontal="left" vertical="center" wrapText="1"/>
    </xf>
    <xf numFmtId="0" fontId="36" fillId="0" borderId="107" xfId="0" applyFont="1" applyBorder="1" applyAlignment="1">
      <alignment horizontal="left" vertical="center"/>
    </xf>
    <xf numFmtId="0" fontId="36" fillId="0" borderId="79" xfId="0" applyFont="1" applyBorder="1" applyAlignment="1">
      <alignment horizontal="left" vertical="center"/>
    </xf>
    <xf numFmtId="0" fontId="62"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36" fillId="0" borderId="98" xfId="0" applyFont="1" applyBorder="1" applyAlignment="1">
      <alignment horizontal="left" vertical="center"/>
    </xf>
    <xf numFmtId="0" fontId="36" fillId="0" borderId="105" xfId="0" applyFont="1" applyBorder="1" applyAlignment="1">
      <alignment horizontal="left" vertical="center"/>
    </xf>
    <xf numFmtId="0" fontId="36" fillId="0" borderId="99" xfId="0" applyFont="1" applyBorder="1" applyAlignment="1">
      <alignment horizontal="left" vertical="center"/>
    </xf>
    <xf numFmtId="0" fontId="36" fillId="0" borderId="106" xfId="0" applyFont="1" applyBorder="1" applyAlignment="1">
      <alignment horizontal="left" vertical="center"/>
    </xf>
    <xf numFmtId="0" fontId="58" fillId="17" borderId="12" xfId="0" applyFont="1" applyFill="1" applyBorder="1" applyAlignment="1">
      <alignment horizontal="center" vertical="center" wrapText="1"/>
    </xf>
    <xf numFmtId="0" fontId="58" fillId="17" borderId="109"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1" fillId="0" borderId="12"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0" xfId="0" applyFont="1" applyAlignment="1">
      <alignment horizontal="center" vertical="center" wrapText="1"/>
    </xf>
    <xf numFmtId="0" fontId="61" fillId="0" borderId="16" xfId="0" applyFont="1" applyBorder="1" applyAlignment="1">
      <alignment horizontal="center" vertical="center" wrapText="1"/>
    </xf>
    <xf numFmtId="0" fontId="61"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9" fontId="1" fillId="0" borderId="4" xfId="0" applyNumberFormat="1" applyFont="1" applyBorder="1" applyAlignment="1" applyProtection="1">
      <alignment horizontal="center" vertical="center"/>
      <protection hidden="1"/>
    </xf>
    <xf numFmtId="9" fontId="1" fillId="0" borderId="5"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textRotation="90"/>
      <protection hidden="1"/>
    </xf>
    <xf numFmtId="0" fontId="4" fillId="0" borderId="5"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5" xfId="0" applyFont="1" applyBorder="1" applyAlignment="1" applyProtection="1">
      <alignment horizontal="center" vertical="center" textRotation="90"/>
      <protection locked="0"/>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textRotation="90" wrapText="1"/>
      <protection hidden="1"/>
    </xf>
    <xf numFmtId="0" fontId="4" fillId="0" borderId="5" xfId="0" applyFont="1" applyBorder="1" applyAlignment="1" applyProtection="1">
      <alignment horizontal="center" vertical="center" textRotation="90" wrapText="1"/>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6" fillId="0" borderId="4" xfId="0" applyFont="1" applyBorder="1" applyAlignment="1" applyProtection="1">
      <alignment horizontal="justify" vertical="center" wrapText="1"/>
      <protection locked="0"/>
    </xf>
    <xf numFmtId="0" fontId="6" fillId="0" borderId="5" xfId="0" applyFont="1" applyBorder="1" applyAlignment="1" applyProtection="1">
      <alignment horizontal="justify" vertical="center" wrapText="1"/>
      <protection locked="0"/>
    </xf>
    <xf numFmtId="0" fontId="1" fillId="0" borderId="4"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67" fillId="2" borderId="6" xfId="0" applyFont="1" applyFill="1" applyBorder="1" applyAlignment="1">
      <alignment horizontal="left" vertical="center"/>
    </xf>
    <xf numFmtId="0" fontId="67" fillId="2" borderId="7" xfId="0" applyFont="1" applyFill="1" applyBorder="1" applyAlignment="1">
      <alignment horizontal="left" vertical="center"/>
    </xf>
    <xf numFmtId="0" fontId="54"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7" xfId="0" applyFont="1" applyFill="1" applyBorder="1" applyAlignment="1">
      <alignment horizontal="left" vertical="center"/>
    </xf>
    <xf numFmtId="0" fontId="66" fillId="2" borderId="28" xfId="0" applyFont="1" applyFill="1" applyBorder="1" applyAlignment="1">
      <alignment horizontal="center" vertical="center" wrapText="1"/>
    </xf>
    <xf numFmtId="0" fontId="66" fillId="2" borderId="29" xfId="0" applyFont="1" applyFill="1" applyBorder="1" applyAlignment="1">
      <alignment horizontal="center" vertical="center" wrapText="1"/>
    </xf>
    <xf numFmtId="0" fontId="66" fillId="2" borderId="30"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0" xfId="0" applyFont="1" applyFill="1" applyAlignment="1">
      <alignment horizontal="center" vertical="center" wrapText="1"/>
    </xf>
    <xf numFmtId="0" fontId="66" fillId="2" borderId="108" xfId="0" applyFont="1" applyFill="1" applyBorder="1" applyAlignment="1">
      <alignment horizontal="center" vertical="center" wrapText="1"/>
    </xf>
    <xf numFmtId="0" fontId="66" fillId="2" borderId="3" xfId="0" applyFont="1" applyFill="1" applyBorder="1" applyAlignment="1">
      <alignment horizontal="center" vertical="center" wrapText="1"/>
    </xf>
    <xf numFmtId="0" fontId="66" fillId="2" borderId="31" xfId="0" applyFont="1" applyFill="1" applyBorder="1" applyAlignment="1">
      <alignment horizontal="center" vertical="center" wrapText="1"/>
    </xf>
    <xf numFmtId="0" fontId="66" fillId="2" borderId="3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08"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2" borderId="2" xfId="0" applyFont="1" applyFill="1" applyBorder="1" applyAlignment="1">
      <alignment horizontal="center" vertical="center" textRotation="90" wrapText="1"/>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2" fillId="3" borderId="4"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07">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1</xdr:col>
      <xdr:colOff>962025</xdr:colOff>
      <xdr:row>4</xdr:row>
      <xdr:rowOff>66675</xdr:rowOff>
    </xdr:to>
    <xdr:pic>
      <xdr:nvPicPr>
        <xdr:cNvPr id="2" name="Imagen 2" descr="escudo">
          <a:extLst>
            <a:ext uri="{FF2B5EF4-FFF2-40B4-BE49-F238E27FC236}">
              <a16:creationId xmlns:a16="http://schemas.microsoft.com/office/drawing/2014/main" id="{A4A5AB08-E799-4258-8193-709654902B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95275"/>
          <a:ext cx="6191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230" t="s">
        <v>0</v>
      </c>
      <c r="C2" s="231"/>
      <c r="D2" s="231"/>
      <c r="E2" s="231"/>
      <c r="F2" s="231"/>
      <c r="G2" s="231"/>
      <c r="H2" s="232"/>
    </row>
    <row r="3" spans="1:8" x14ac:dyDescent="0.25">
      <c r="B3" s="119"/>
      <c r="C3" s="120"/>
      <c r="D3" s="120"/>
      <c r="E3" s="120"/>
      <c r="F3" s="120"/>
      <c r="G3" s="120"/>
      <c r="H3" s="121"/>
    </row>
    <row r="4" spans="1:8" ht="63" customHeight="1" x14ac:dyDescent="0.25">
      <c r="B4" s="233" t="s">
        <v>1</v>
      </c>
      <c r="C4" s="234"/>
      <c r="D4" s="234"/>
      <c r="E4" s="234"/>
      <c r="F4" s="234"/>
      <c r="G4" s="234"/>
      <c r="H4" s="235"/>
    </row>
    <row r="5" spans="1:8" ht="63" customHeight="1" x14ac:dyDescent="0.25">
      <c r="B5" s="236"/>
      <c r="C5" s="237"/>
      <c r="D5" s="237"/>
      <c r="E5" s="237"/>
      <c r="F5" s="237"/>
      <c r="G5" s="237"/>
      <c r="H5" s="238"/>
    </row>
    <row r="6" spans="1:8" ht="16.5" x14ac:dyDescent="0.25">
      <c r="A6" s="122"/>
      <c r="B6" s="239" t="s">
        <v>2</v>
      </c>
      <c r="C6" s="240"/>
      <c r="D6" s="240"/>
      <c r="E6" s="240"/>
      <c r="F6" s="240"/>
      <c r="G6" s="240"/>
      <c r="H6" s="241"/>
    </row>
    <row r="7" spans="1:8" ht="95.25" customHeight="1" x14ac:dyDescent="0.25">
      <c r="A7" s="122"/>
      <c r="B7" s="242" t="s">
        <v>3</v>
      </c>
      <c r="C7" s="242"/>
      <c r="D7" s="242"/>
      <c r="E7" s="242"/>
      <c r="F7" s="242"/>
      <c r="G7" s="242"/>
      <c r="H7" s="243"/>
    </row>
    <row r="8" spans="1:8" ht="16.5" x14ac:dyDescent="0.25">
      <c r="A8" s="122"/>
      <c r="B8" s="123"/>
      <c r="C8" s="124"/>
      <c r="D8" s="124"/>
      <c r="E8" s="124"/>
      <c r="F8" s="124"/>
      <c r="G8" s="124"/>
      <c r="H8" s="125"/>
    </row>
    <row r="9" spans="1:8" ht="16.5" customHeight="1" x14ac:dyDescent="0.25">
      <c r="A9" s="122"/>
      <c r="B9" s="244" t="s">
        <v>4</v>
      </c>
      <c r="C9" s="244"/>
      <c r="D9" s="244"/>
      <c r="E9" s="244"/>
      <c r="F9" s="244"/>
      <c r="G9" s="244"/>
      <c r="H9" s="245"/>
    </row>
    <row r="10" spans="1:8" ht="16.5" customHeight="1" x14ac:dyDescent="0.25">
      <c r="A10" s="122"/>
      <c r="B10" s="244"/>
      <c r="C10" s="244"/>
      <c r="D10" s="244"/>
      <c r="E10" s="244"/>
      <c r="F10" s="244"/>
      <c r="G10" s="244"/>
      <c r="H10" s="245"/>
    </row>
    <row r="11" spans="1:8" ht="11.65" customHeight="1" x14ac:dyDescent="0.25">
      <c r="A11" s="122"/>
      <c r="B11" s="244"/>
      <c r="C11" s="244"/>
      <c r="D11" s="244"/>
      <c r="E11" s="244"/>
      <c r="F11" s="244"/>
      <c r="G11" s="244"/>
      <c r="H11" s="245"/>
    </row>
    <row r="12" spans="1:8" ht="11.65" customHeight="1" thickBot="1" x14ac:dyDescent="0.3">
      <c r="A12" s="122"/>
      <c r="B12" s="126"/>
      <c r="C12" s="126"/>
      <c r="D12" s="126"/>
      <c r="E12" s="126"/>
      <c r="F12" s="126"/>
      <c r="G12" s="126"/>
      <c r="H12" s="127"/>
    </row>
    <row r="13" spans="1:8" ht="15.4" customHeight="1" thickTop="1" x14ac:dyDescent="0.25">
      <c r="A13" s="122"/>
      <c r="B13" s="126"/>
      <c r="C13" s="229" t="s">
        <v>5</v>
      </c>
      <c r="D13" s="222"/>
      <c r="E13" s="223" t="s">
        <v>6</v>
      </c>
      <c r="F13" s="224"/>
      <c r="G13" s="126"/>
      <c r="H13" s="127"/>
    </row>
    <row r="14" spans="1:8" ht="11.65" customHeight="1" x14ac:dyDescent="0.25">
      <c r="A14" s="122"/>
      <c r="B14" s="126"/>
      <c r="C14" s="210" t="s">
        <v>7</v>
      </c>
      <c r="D14" s="211"/>
      <c r="E14" s="212" t="s">
        <v>8</v>
      </c>
      <c r="F14" s="207"/>
      <c r="G14" s="126"/>
      <c r="H14" s="127"/>
    </row>
    <row r="15" spans="1:8" ht="11.65" customHeight="1" x14ac:dyDescent="0.25">
      <c r="A15" s="122"/>
      <c r="B15" s="126"/>
      <c r="C15" s="210" t="s">
        <v>9</v>
      </c>
      <c r="D15" s="211"/>
      <c r="E15" s="212" t="s">
        <v>10</v>
      </c>
      <c r="F15" s="207"/>
      <c r="G15" s="126"/>
      <c r="H15" s="127"/>
    </row>
    <row r="16" spans="1:8" ht="11.65" customHeight="1" x14ac:dyDescent="0.25">
      <c r="A16" s="122"/>
      <c r="B16" s="126"/>
      <c r="C16" s="210" t="s">
        <v>11</v>
      </c>
      <c r="D16" s="211"/>
      <c r="E16" s="212" t="s">
        <v>12</v>
      </c>
      <c r="F16" s="207"/>
      <c r="G16" s="126"/>
      <c r="H16" s="127"/>
    </row>
    <row r="17" spans="1:8" ht="13.5" customHeight="1" x14ac:dyDescent="0.25">
      <c r="A17" s="122"/>
      <c r="B17" s="126"/>
      <c r="C17" s="210" t="s">
        <v>13</v>
      </c>
      <c r="D17" s="211"/>
      <c r="E17" s="212" t="s">
        <v>14</v>
      </c>
      <c r="F17" s="207"/>
      <c r="G17" s="126"/>
      <c r="H17" s="128"/>
    </row>
    <row r="18" spans="1:8" ht="12.4" customHeight="1" x14ac:dyDescent="0.25">
      <c r="A18" s="122"/>
      <c r="B18" s="126"/>
      <c r="C18" s="210" t="s">
        <v>15</v>
      </c>
      <c r="D18" s="211"/>
      <c r="E18" s="213" t="s">
        <v>16</v>
      </c>
      <c r="F18" s="207"/>
      <c r="G18" s="126"/>
      <c r="H18" s="127"/>
    </row>
    <row r="19" spans="1:8" ht="24" customHeight="1" thickBot="1" x14ac:dyDescent="0.3">
      <c r="A19" s="122"/>
      <c r="B19" s="126"/>
      <c r="C19" s="214" t="s">
        <v>17</v>
      </c>
      <c r="D19" s="215"/>
      <c r="E19" s="216" t="s">
        <v>18</v>
      </c>
      <c r="F19" s="217"/>
      <c r="G19" s="126"/>
      <c r="H19" s="127"/>
    </row>
    <row r="20" spans="1:8" ht="11.65" customHeight="1" thickTop="1" x14ac:dyDescent="0.25">
      <c r="A20" s="122"/>
      <c r="B20" s="126"/>
      <c r="C20" s="129"/>
      <c r="D20" s="129"/>
      <c r="E20" s="129"/>
      <c r="F20" s="129"/>
      <c r="G20" s="126"/>
      <c r="H20" s="127"/>
    </row>
    <row r="21" spans="1:8" ht="27.4" customHeight="1" thickBot="1" x14ac:dyDescent="0.3">
      <c r="A21" s="122"/>
      <c r="B21" s="218" t="s">
        <v>19</v>
      </c>
      <c r="C21" s="219"/>
      <c r="D21" s="219"/>
      <c r="E21" s="219"/>
      <c r="F21" s="219"/>
      <c r="G21" s="219"/>
      <c r="H21" s="220"/>
    </row>
    <row r="22" spans="1:8" ht="15.75" thickTop="1" x14ac:dyDescent="0.25">
      <c r="A22" s="122"/>
      <c r="B22" s="130"/>
      <c r="C22" s="221" t="s">
        <v>5</v>
      </c>
      <c r="D22" s="222"/>
      <c r="E22" s="223" t="s">
        <v>6</v>
      </c>
      <c r="F22" s="224"/>
      <c r="G22" s="129"/>
      <c r="H22" s="131"/>
    </row>
    <row r="23" spans="1:8" ht="13.5" customHeight="1" x14ac:dyDescent="0.25">
      <c r="A23" s="122"/>
      <c r="B23" s="132"/>
      <c r="C23" s="225" t="s">
        <v>7</v>
      </c>
      <c r="D23" s="226"/>
      <c r="E23" s="227" t="s">
        <v>8</v>
      </c>
      <c r="F23" s="228"/>
      <c r="G23" s="133"/>
      <c r="H23" s="134"/>
    </row>
    <row r="24" spans="1:8" ht="13.5" customHeight="1" x14ac:dyDescent="0.25">
      <c r="A24" s="122"/>
      <c r="B24" s="132"/>
      <c r="C24" s="204" t="s">
        <v>20</v>
      </c>
      <c r="D24" s="205"/>
      <c r="E24" s="206" t="s">
        <v>14</v>
      </c>
      <c r="F24" s="207"/>
      <c r="G24" s="133"/>
      <c r="H24" s="134"/>
    </row>
    <row r="25" spans="1:8" ht="13.5" customHeight="1" x14ac:dyDescent="0.25">
      <c r="A25" s="122"/>
      <c r="B25" s="132"/>
      <c r="C25" s="204" t="s">
        <v>9</v>
      </c>
      <c r="D25" s="205"/>
      <c r="E25" s="206" t="s">
        <v>10</v>
      </c>
      <c r="F25" s="207"/>
      <c r="G25" s="133"/>
      <c r="H25" s="134"/>
    </row>
    <row r="26" spans="1:8" ht="22.9" customHeight="1" x14ac:dyDescent="0.25">
      <c r="A26" s="122"/>
      <c r="B26" s="132"/>
      <c r="C26" s="204" t="s">
        <v>21</v>
      </c>
      <c r="D26" s="205"/>
      <c r="E26" s="208" t="s">
        <v>22</v>
      </c>
      <c r="F26" s="209"/>
      <c r="G26" s="133"/>
      <c r="H26" s="134"/>
    </row>
    <row r="27" spans="1:8" ht="69.75" customHeight="1" x14ac:dyDescent="0.25">
      <c r="A27" s="122"/>
      <c r="B27" s="132"/>
      <c r="C27" s="195" t="s">
        <v>23</v>
      </c>
      <c r="D27" s="203"/>
      <c r="E27" s="196" t="s">
        <v>24</v>
      </c>
      <c r="F27" s="197"/>
      <c r="G27" s="133"/>
      <c r="H27" s="135"/>
    </row>
    <row r="28" spans="1:8" ht="34.5" customHeight="1" x14ac:dyDescent="0.25">
      <c r="B28" s="136"/>
      <c r="C28" s="202" t="s">
        <v>25</v>
      </c>
      <c r="D28" s="203"/>
      <c r="E28" s="196" t="s">
        <v>26</v>
      </c>
      <c r="F28" s="197"/>
      <c r="G28" s="133"/>
      <c r="H28" s="135"/>
    </row>
    <row r="29" spans="1:8" ht="27.75" customHeight="1" x14ac:dyDescent="0.25">
      <c r="B29" s="136"/>
      <c r="C29" s="202" t="s">
        <v>27</v>
      </c>
      <c r="D29" s="203"/>
      <c r="E29" s="196" t="s">
        <v>28</v>
      </c>
      <c r="F29" s="197"/>
      <c r="G29" s="133"/>
      <c r="H29" s="135"/>
    </row>
    <row r="30" spans="1:8" ht="28.5" customHeight="1" x14ac:dyDescent="0.25">
      <c r="B30" s="136"/>
      <c r="C30" s="202" t="s">
        <v>29</v>
      </c>
      <c r="D30" s="203"/>
      <c r="E30" s="196" t="s">
        <v>30</v>
      </c>
      <c r="F30" s="197"/>
      <c r="G30" s="133"/>
      <c r="H30" s="135"/>
    </row>
    <row r="31" spans="1:8" ht="72.75" customHeight="1" x14ac:dyDescent="0.25">
      <c r="B31" s="136"/>
      <c r="C31" s="202" t="s">
        <v>31</v>
      </c>
      <c r="D31" s="203"/>
      <c r="E31" s="196" t="s">
        <v>32</v>
      </c>
      <c r="F31" s="197"/>
      <c r="G31" s="133"/>
      <c r="H31" s="135"/>
    </row>
    <row r="32" spans="1:8" ht="64.5" customHeight="1" x14ac:dyDescent="0.25">
      <c r="B32" s="136"/>
      <c r="C32" s="202" t="s">
        <v>33</v>
      </c>
      <c r="D32" s="203"/>
      <c r="E32" s="196" t="s">
        <v>34</v>
      </c>
      <c r="F32" s="197"/>
      <c r="G32" s="133"/>
      <c r="H32" s="135"/>
    </row>
    <row r="33" spans="2:8" ht="71.25" customHeight="1" x14ac:dyDescent="0.25">
      <c r="B33" s="136"/>
      <c r="C33" s="194" t="s">
        <v>35</v>
      </c>
      <c r="D33" s="195"/>
      <c r="E33" s="196" t="s">
        <v>36</v>
      </c>
      <c r="F33" s="197"/>
      <c r="G33" s="133"/>
      <c r="H33" s="135"/>
    </row>
    <row r="34" spans="2:8" ht="55.5" customHeight="1" x14ac:dyDescent="0.25">
      <c r="B34" s="136"/>
      <c r="C34" s="194" t="s">
        <v>37</v>
      </c>
      <c r="D34" s="195"/>
      <c r="E34" s="196" t="s">
        <v>38</v>
      </c>
      <c r="F34" s="197"/>
      <c r="G34" s="133"/>
      <c r="H34" s="135"/>
    </row>
    <row r="35" spans="2:8" ht="42" customHeight="1" x14ac:dyDescent="0.25">
      <c r="B35" s="136"/>
      <c r="C35" s="194" t="s">
        <v>39</v>
      </c>
      <c r="D35" s="195"/>
      <c r="E35" s="196" t="s">
        <v>40</v>
      </c>
      <c r="F35" s="197"/>
      <c r="G35" s="133"/>
      <c r="H35" s="135"/>
    </row>
    <row r="36" spans="2:8" ht="59.25" customHeight="1" x14ac:dyDescent="0.25">
      <c r="B36" s="136"/>
      <c r="C36" s="194" t="s">
        <v>41</v>
      </c>
      <c r="D36" s="195"/>
      <c r="E36" s="196" t="s">
        <v>42</v>
      </c>
      <c r="F36" s="197"/>
      <c r="G36" s="133"/>
      <c r="H36" s="135"/>
    </row>
    <row r="37" spans="2:8" ht="23.25" customHeight="1" x14ac:dyDescent="0.25">
      <c r="B37" s="136"/>
      <c r="C37" s="194" t="s">
        <v>43</v>
      </c>
      <c r="D37" s="195"/>
      <c r="E37" s="196" t="s">
        <v>44</v>
      </c>
      <c r="F37" s="197"/>
      <c r="G37" s="133"/>
      <c r="H37" s="135"/>
    </row>
    <row r="38" spans="2:8" ht="30.75" customHeight="1" x14ac:dyDescent="0.25">
      <c r="B38" s="136"/>
      <c r="C38" s="194" t="s">
        <v>45</v>
      </c>
      <c r="D38" s="195"/>
      <c r="E38" s="196" t="s">
        <v>46</v>
      </c>
      <c r="F38" s="197"/>
      <c r="G38" s="133"/>
      <c r="H38" s="135"/>
    </row>
    <row r="39" spans="2:8" ht="35.25" customHeight="1" x14ac:dyDescent="0.25">
      <c r="B39" s="136"/>
      <c r="C39" s="194" t="s">
        <v>45</v>
      </c>
      <c r="D39" s="195"/>
      <c r="E39" s="196" t="s">
        <v>46</v>
      </c>
      <c r="F39" s="197"/>
      <c r="G39" s="133"/>
      <c r="H39" s="135"/>
    </row>
    <row r="40" spans="2:8" ht="33" customHeight="1" x14ac:dyDescent="0.25">
      <c r="B40" s="136"/>
      <c r="C40" s="194" t="s">
        <v>47</v>
      </c>
      <c r="D40" s="195"/>
      <c r="E40" s="196" t="s">
        <v>48</v>
      </c>
      <c r="F40" s="197"/>
      <c r="G40" s="133"/>
      <c r="H40" s="135"/>
    </row>
    <row r="41" spans="2:8" ht="30" customHeight="1" x14ac:dyDescent="0.25">
      <c r="B41" s="136"/>
      <c r="C41" s="194" t="s">
        <v>49</v>
      </c>
      <c r="D41" s="195"/>
      <c r="E41" s="196" t="s">
        <v>50</v>
      </c>
      <c r="F41" s="197"/>
      <c r="G41" s="133"/>
      <c r="H41" s="135"/>
    </row>
    <row r="42" spans="2:8" ht="35.25" customHeight="1" x14ac:dyDescent="0.25">
      <c r="B42" s="136"/>
      <c r="C42" s="194" t="s">
        <v>51</v>
      </c>
      <c r="D42" s="195"/>
      <c r="E42" s="196" t="s">
        <v>52</v>
      </c>
      <c r="F42" s="197"/>
      <c r="G42" s="133"/>
      <c r="H42" s="135"/>
    </row>
    <row r="43" spans="2:8" ht="31.5" customHeight="1" x14ac:dyDescent="0.25">
      <c r="B43" s="136"/>
      <c r="C43" s="194" t="s">
        <v>53</v>
      </c>
      <c r="D43" s="195"/>
      <c r="E43" s="196" t="s">
        <v>54</v>
      </c>
      <c r="F43" s="197"/>
      <c r="G43" s="133"/>
      <c r="H43" s="135"/>
    </row>
    <row r="44" spans="2:8" ht="54" customHeight="1" x14ac:dyDescent="0.25">
      <c r="B44" s="136"/>
      <c r="C44" s="194" t="s">
        <v>55</v>
      </c>
      <c r="D44" s="195"/>
      <c r="E44" s="196" t="s">
        <v>56</v>
      </c>
      <c r="F44" s="197"/>
      <c r="G44" s="133"/>
      <c r="H44" s="135"/>
    </row>
    <row r="45" spans="2:8" ht="59.25" customHeight="1" x14ac:dyDescent="0.25">
      <c r="B45" s="136"/>
      <c r="C45" s="194" t="s">
        <v>57</v>
      </c>
      <c r="D45" s="195"/>
      <c r="E45" s="196" t="s">
        <v>58</v>
      </c>
      <c r="F45" s="197"/>
      <c r="G45" s="133"/>
      <c r="H45" s="135"/>
    </row>
    <row r="46" spans="2:8" ht="84" customHeight="1" x14ac:dyDescent="0.25">
      <c r="B46" s="136"/>
      <c r="C46" s="194" t="s">
        <v>59</v>
      </c>
      <c r="D46" s="195"/>
      <c r="E46" s="196" t="s">
        <v>60</v>
      </c>
      <c r="F46" s="197"/>
      <c r="G46" s="133"/>
      <c r="H46" s="135"/>
    </row>
    <row r="47" spans="2:8" ht="82.5" customHeight="1" x14ac:dyDescent="0.25">
      <c r="B47" s="136"/>
      <c r="C47" s="194" t="s">
        <v>61</v>
      </c>
      <c r="D47" s="195"/>
      <c r="E47" s="196" t="s">
        <v>62</v>
      </c>
      <c r="F47" s="197"/>
      <c r="G47" s="133"/>
      <c r="H47" s="135"/>
    </row>
    <row r="48" spans="2:8" ht="46.5" customHeight="1" thickBot="1" x14ac:dyDescent="0.3">
      <c r="B48" s="136"/>
      <c r="C48" s="198"/>
      <c r="D48" s="199"/>
      <c r="E48" s="200"/>
      <c r="F48" s="201"/>
      <c r="G48" s="133"/>
      <c r="H48" s="135"/>
    </row>
    <row r="49" spans="2:8" ht="6.75" customHeight="1" thickTop="1" x14ac:dyDescent="0.25">
      <c r="B49" s="136"/>
      <c r="C49" s="137"/>
      <c r="D49" s="137"/>
      <c r="E49" s="138"/>
      <c r="F49" s="138"/>
      <c r="G49" s="133"/>
      <c r="H49" s="135"/>
    </row>
    <row r="50" spans="2:8" x14ac:dyDescent="0.25">
      <c r="B50" s="136"/>
      <c r="C50" s="139"/>
      <c r="D50" s="139"/>
      <c r="E50" s="139"/>
      <c r="F50" s="139"/>
      <c r="G50" s="133"/>
      <c r="H50" s="135"/>
    </row>
    <row r="51" spans="2:8" ht="21" customHeight="1" x14ac:dyDescent="0.25">
      <c r="B51" s="140" t="s">
        <v>63</v>
      </c>
      <c r="C51" s="139"/>
      <c r="D51" s="139"/>
      <c r="E51" s="139"/>
      <c r="F51" s="139"/>
      <c r="G51" s="139"/>
      <c r="H51" s="141"/>
    </row>
    <row r="52" spans="2:8" ht="20.25" customHeight="1" x14ac:dyDescent="0.25">
      <c r="B52" s="140" t="s">
        <v>64</v>
      </c>
      <c r="C52" s="139"/>
      <c r="D52" s="139"/>
      <c r="E52" s="139"/>
      <c r="F52" s="139"/>
      <c r="G52" s="139"/>
      <c r="H52" s="141"/>
    </row>
    <row r="53" spans="2:8" ht="20.25" customHeight="1" x14ac:dyDescent="0.25">
      <c r="B53" s="140" t="s">
        <v>65</v>
      </c>
      <c r="C53" s="139"/>
      <c r="D53" s="139"/>
      <c r="E53" s="139"/>
      <c r="F53" s="139"/>
      <c r="G53" s="139"/>
      <c r="H53" s="141"/>
    </row>
    <row r="54" spans="2:8" ht="20.25" customHeight="1" x14ac:dyDescent="0.25">
      <c r="B54" s="140" t="s">
        <v>66</v>
      </c>
      <c r="C54" s="139"/>
      <c r="D54" s="139"/>
      <c r="E54" s="139"/>
      <c r="F54" s="139"/>
      <c r="G54" s="139"/>
      <c r="H54" s="141"/>
    </row>
    <row r="55" spans="2:8" ht="14.65" customHeight="1" x14ac:dyDescent="0.25">
      <c r="B55" s="140" t="s">
        <v>67</v>
      </c>
      <c r="C55" s="139"/>
      <c r="D55" s="139"/>
      <c r="E55" s="139"/>
      <c r="F55" s="139"/>
      <c r="G55" s="139"/>
      <c r="H55" s="141"/>
    </row>
    <row r="56" spans="2:8" ht="15.75" thickBot="1" x14ac:dyDescent="0.3">
      <c r="B56" s="142"/>
      <c r="C56" s="143"/>
      <c r="D56" s="143"/>
      <c r="E56" s="143"/>
      <c r="F56" s="143"/>
      <c r="G56" s="143"/>
      <c r="H56" s="144"/>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200</v>
      </c>
    </row>
    <row r="4" spans="1:1" x14ac:dyDescent="0.2">
      <c r="A4" s="10" t="s">
        <v>202</v>
      </c>
    </row>
    <row r="5" spans="1:1" x14ac:dyDescent="0.2">
      <c r="A5" s="10" t="s">
        <v>204</v>
      </c>
    </row>
    <row r="6" spans="1:1" x14ac:dyDescent="0.2">
      <c r="A6" s="10" t="s">
        <v>206</v>
      </c>
    </row>
    <row r="7" spans="1:1" x14ac:dyDescent="0.2">
      <c r="A7" s="10" t="s">
        <v>208</v>
      </c>
    </row>
    <row r="8" spans="1:1" x14ac:dyDescent="0.2">
      <c r="A8" s="10" t="s">
        <v>211</v>
      </c>
    </row>
    <row r="9" spans="1:1" x14ac:dyDescent="0.2">
      <c r="A9" s="10" t="s">
        <v>214</v>
      </c>
    </row>
    <row r="10" spans="1:1" x14ac:dyDescent="0.2">
      <c r="A10" s="10" t="s">
        <v>216</v>
      </c>
    </row>
    <row r="11" spans="1:1" x14ac:dyDescent="0.2">
      <c r="A11" s="10" t="s">
        <v>218</v>
      </c>
    </row>
    <row r="12" spans="1:1" x14ac:dyDescent="0.2">
      <c r="A12" s="10" t="s">
        <v>242</v>
      </c>
    </row>
    <row r="13" spans="1:1" x14ac:dyDescent="0.2">
      <c r="A13" s="10" t="s">
        <v>243</v>
      </c>
    </row>
    <row r="14" spans="1:1" x14ac:dyDescent="0.2">
      <c r="A14" s="10" t="s">
        <v>244</v>
      </c>
    </row>
    <row r="16" spans="1:1" x14ac:dyDescent="0.2">
      <c r="A16" s="10" t="s">
        <v>245</v>
      </c>
    </row>
    <row r="17" spans="1:1" x14ac:dyDescent="0.2">
      <c r="A17" s="10" t="s">
        <v>225</v>
      </c>
    </row>
    <row r="18" spans="1:1" x14ac:dyDescent="0.2">
      <c r="A18" s="10" t="s">
        <v>227</v>
      </c>
    </row>
    <row r="20" spans="1:1" x14ac:dyDescent="0.2">
      <c r="A20" s="10" t="s">
        <v>233</v>
      </c>
    </row>
    <row r="21" spans="1:1" x14ac:dyDescent="0.2">
      <c r="A21" s="10"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9A5C4-2750-4D0C-9B3C-7D9251994E9E}">
  <sheetPr>
    <tabColor theme="6" tint="0.39997558519241921"/>
  </sheetPr>
  <dimension ref="B1:AZ37"/>
  <sheetViews>
    <sheetView showGridLines="0" zoomScale="80" zoomScaleNormal="80" workbookViewId="0">
      <selection activeCell="B12" sqref="B12:C12"/>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58.8554687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5" t="s">
        <v>281</v>
      </c>
    </row>
    <row r="2" spans="2:52" ht="18" customHeight="1" thickBot="1" x14ac:dyDescent="0.3">
      <c r="B2" s="302"/>
      <c r="C2" s="305" t="s">
        <v>68</v>
      </c>
      <c r="D2" s="306"/>
      <c r="E2" s="306"/>
      <c r="F2" s="146" t="s">
        <v>69</v>
      </c>
      <c r="AZ2" s="145" t="s">
        <v>70</v>
      </c>
    </row>
    <row r="3" spans="2:52" ht="18" customHeight="1" thickBot="1" x14ac:dyDescent="0.3">
      <c r="B3" s="303"/>
      <c r="C3" s="307"/>
      <c r="D3" s="308"/>
      <c r="E3" s="308"/>
      <c r="F3" s="147" t="s">
        <v>71</v>
      </c>
      <c r="AZ3" s="145" t="s">
        <v>72</v>
      </c>
    </row>
    <row r="4" spans="2:52" ht="18" customHeight="1" thickBot="1" x14ac:dyDescent="0.3">
      <c r="B4" s="303"/>
      <c r="C4" s="307"/>
      <c r="D4" s="308"/>
      <c r="E4" s="308"/>
      <c r="F4" s="147" t="s">
        <v>73</v>
      </c>
      <c r="AZ4" s="145" t="s">
        <v>74</v>
      </c>
    </row>
    <row r="5" spans="2:52" ht="18" customHeight="1" thickBot="1" x14ac:dyDescent="0.3">
      <c r="B5" s="304"/>
      <c r="C5" s="309"/>
      <c r="D5" s="310"/>
      <c r="E5" s="310"/>
      <c r="F5" s="147" t="s">
        <v>75</v>
      </c>
      <c r="AZ5" s="148"/>
    </row>
    <row r="6" spans="2:52" ht="18" customHeight="1" thickBot="1" x14ac:dyDescent="0.3">
      <c r="B6" s="149"/>
      <c r="C6" s="150"/>
      <c r="D6" s="150"/>
      <c r="E6" s="150"/>
      <c r="F6" s="151"/>
      <c r="AZ6" s="148"/>
    </row>
    <row r="7" spans="2:52" ht="33.4" customHeight="1" x14ac:dyDescent="0.25">
      <c r="B7" s="152" t="s">
        <v>76</v>
      </c>
      <c r="C7" s="311" t="s">
        <v>280</v>
      </c>
      <c r="D7" s="312"/>
      <c r="E7" s="312"/>
      <c r="F7" s="313"/>
      <c r="AZ7" s="148"/>
    </row>
    <row r="8" spans="2:52" ht="33" customHeight="1" thickBot="1" x14ac:dyDescent="0.3">
      <c r="B8" s="153" t="s">
        <v>77</v>
      </c>
      <c r="C8" s="314" t="s">
        <v>279</v>
      </c>
      <c r="D8" s="315"/>
      <c r="E8" s="315"/>
      <c r="F8" s="316"/>
      <c r="AZ8" s="148"/>
    </row>
    <row r="9" spans="2:52" ht="16.5" thickBot="1" x14ac:dyDescent="0.3">
      <c r="B9" s="317"/>
      <c r="C9" s="317"/>
      <c r="D9" s="317"/>
      <c r="E9" s="317"/>
      <c r="F9" s="317"/>
    </row>
    <row r="10" spans="2:52" ht="15.6" customHeight="1" thickBot="1" x14ac:dyDescent="0.3">
      <c r="B10" s="318" t="s">
        <v>68</v>
      </c>
      <c r="C10" s="319"/>
      <c r="D10" s="319"/>
      <c r="E10" s="319"/>
      <c r="F10" s="320"/>
    </row>
    <row r="11" spans="2:52" ht="32.25" thickBot="1" x14ac:dyDescent="0.3">
      <c r="B11" s="298" t="s">
        <v>78</v>
      </c>
      <c r="C11" s="299"/>
      <c r="D11" s="190" t="s">
        <v>79</v>
      </c>
      <c r="E11" s="190" t="s">
        <v>80</v>
      </c>
      <c r="F11" s="189" t="s">
        <v>81</v>
      </c>
    </row>
    <row r="12" spans="2:52" ht="339" customHeight="1" thickBot="1" x14ac:dyDescent="0.3">
      <c r="B12" s="300" t="s">
        <v>70</v>
      </c>
      <c r="C12" s="301"/>
      <c r="D12" s="154" t="s">
        <v>278</v>
      </c>
      <c r="E12" s="155" t="s">
        <v>277</v>
      </c>
      <c r="F12" s="156" t="s">
        <v>276</v>
      </c>
    </row>
    <row r="14" spans="2:52" ht="18" x14ac:dyDescent="0.25">
      <c r="B14" s="290" t="s">
        <v>82</v>
      </c>
      <c r="C14" s="290"/>
      <c r="D14" s="290"/>
      <c r="E14" s="290"/>
      <c r="F14" s="290"/>
    </row>
    <row r="15" spans="2:52" ht="15.75" x14ac:dyDescent="0.25">
      <c r="B15" s="157"/>
    </row>
    <row r="16" spans="2:52" ht="15.75" thickBot="1" x14ac:dyDescent="0.3">
      <c r="B16" s="158"/>
    </row>
    <row r="17" spans="2:6" ht="16.5" thickBot="1" x14ac:dyDescent="0.3">
      <c r="B17" s="291" t="s">
        <v>83</v>
      </c>
      <c r="C17" s="292"/>
      <c r="D17" s="293"/>
      <c r="E17" s="291" t="s">
        <v>84</v>
      </c>
      <c r="F17" s="293"/>
    </row>
    <row r="18" spans="2:6" ht="15" customHeight="1" x14ac:dyDescent="0.25">
      <c r="B18" s="294" t="s">
        <v>275</v>
      </c>
      <c r="C18" s="295"/>
      <c r="D18" s="296"/>
      <c r="E18" s="294" t="s">
        <v>274</v>
      </c>
      <c r="F18" s="297"/>
    </row>
    <row r="19" spans="2:6" ht="15" customHeight="1" x14ac:dyDescent="0.25">
      <c r="B19" s="288" t="s">
        <v>273</v>
      </c>
      <c r="C19" s="289"/>
      <c r="D19" s="289"/>
      <c r="E19" s="284" t="s">
        <v>272</v>
      </c>
      <c r="F19" s="285"/>
    </row>
    <row r="20" spans="2:6" ht="15" customHeight="1" x14ac:dyDescent="0.25">
      <c r="B20" s="286" t="s">
        <v>271</v>
      </c>
      <c r="C20" s="287"/>
      <c r="D20" s="287"/>
      <c r="E20" s="259" t="s">
        <v>270</v>
      </c>
      <c r="F20" s="260"/>
    </row>
    <row r="21" spans="2:6" ht="15" customHeight="1" x14ac:dyDescent="0.25">
      <c r="B21" s="286" t="s">
        <v>269</v>
      </c>
      <c r="C21" s="287"/>
      <c r="D21" s="287"/>
      <c r="E21" s="259" t="s">
        <v>268</v>
      </c>
      <c r="F21" s="260"/>
    </row>
    <row r="22" spans="2:6" ht="15" customHeight="1" x14ac:dyDescent="0.25">
      <c r="B22" s="286" t="s">
        <v>267</v>
      </c>
      <c r="C22" s="287"/>
      <c r="D22" s="287"/>
      <c r="E22" s="284" t="s">
        <v>266</v>
      </c>
      <c r="F22" s="285"/>
    </row>
    <row r="23" spans="2:6" ht="15" customHeight="1" x14ac:dyDescent="0.25">
      <c r="B23" s="286" t="s">
        <v>265</v>
      </c>
      <c r="C23" s="287"/>
      <c r="D23" s="287"/>
      <c r="E23" s="259" t="s">
        <v>264</v>
      </c>
      <c r="F23" s="260"/>
    </row>
    <row r="24" spans="2:6" ht="34.5" customHeight="1" x14ac:dyDescent="0.25">
      <c r="B24" s="259" t="s">
        <v>263</v>
      </c>
      <c r="C24" s="279"/>
      <c r="D24" s="280"/>
      <c r="E24" s="259" t="s">
        <v>262</v>
      </c>
      <c r="F24" s="260"/>
    </row>
    <row r="25" spans="2:6" ht="15.75" customHeight="1" x14ac:dyDescent="0.25">
      <c r="B25" s="259" t="s">
        <v>261</v>
      </c>
      <c r="C25" s="279"/>
      <c r="D25" s="280"/>
      <c r="E25" s="259" t="s">
        <v>260</v>
      </c>
      <c r="F25" s="260"/>
    </row>
    <row r="26" spans="2:6" ht="15" customHeight="1" x14ac:dyDescent="0.25">
      <c r="B26" s="281"/>
      <c r="C26" s="282"/>
      <c r="D26" s="283"/>
      <c r="E26" s="284" t="s">
        <v>259</v>
      </c>
      <c r="F26" s="285"/>
    </row>
    <row r="27" spans="2:6" ht="15" customHeight="1" thickBot="1" x14ac:dyDescent="0.35">
      <c r="B27" s="266"/>
      <c r="C27" s="267"/>
      <c r="D27" s="268"/>
      <c r="E27" s="269"/>
      <c r="F27" s="270"/>
    </row>
    <row r="28" spans="2:6" ht="15" customHeight="1" thickBot="1" x14ac:dyDescent="0.3">
      <c r="B28" s="271" t="s">
        <v>85</v>
      </c>
      <c r="C28" s="272"/>
      <c r="D28" s="272"/>
      <c r="E28" s="271" t="s">
        <v>86</v>
      </c>
      <c r="F28" s="273"/>
    </row>
    <row r="29" spans="2:6" ht="15.75" customHeight="1" x14ac:dyDescent="0.25">
      <c r="B29" s="274" t="s">
        <v>258</v>
      </c>
      <c r="C29" s="275"/>
      <c r="D29" s="276"/>
      <c r="E29" s="277" t="s">
        <v>257</v>
      </c>
      <c r="F29" s="278"/>
    </row>
    <row r="30" spans="2:6" ht="15.75" x14ac:dyDescent="0.25">
      <c r="B30" s="261" t="s">
        <v>256</v>
      </c>
      <c r="C30" s="262"/>
      <c r="D30" s="263"/>
      <c r="E30" s="259" t="s">
        <v>255</v>
      </c>
      <c r="F30" s="260"/>
    </row>
    <row r="31" spans="2:6" ht="15.75" x14ac:dyDescent="0.25">
      <c r="B31" s="261" t="s">
        <v>254</v>
      </c>
      <c r="C31" s="262"/>
      <c r="D31" s="263"/>
      <c r="E31" s="259" t="s">
        <v>253</v>
      </c>
      <c r="F31" s="260"/>
    </row>
    <row r="32" spans="2:6" ht="15.75" x14ac:dyDescent="0.25">
      <c r="B32" s="261" t="s">
        <v>252</v>
      </c>
      <c r="C32" s="262"/>
      <c r="D32" s="263"/>
      <c r="E32" s="264" t="s">
        <v>251</v>
      </c>
      <c r="F32" s="265"/>
    </row>
    <row r="33" spans="2:6" ht="15.75" x14ac:dyDescent="0.25">
      <c r="B33" s="256" t="s">
        <v>250</v>
      </c>
      <c r="C33" s="257"/>
      <c r="D33" s="258"/>
      <c r="E33" s="259" t="s">
        <v>249</v>
      </c>
      <c r="F33" s="260"/>
    </row>
    <row r="34" spans="2:6" ht="15.75" x14ac:dyDescent="0.25">
      <c r="B34" s="261" t="s">
        <v>248</v>
      </c>
      <c r="C34" s="262"/>
      <c r="D34" s="263"/>
      <c r="E34" s="259" t="s">
        <v>247</v>
      </c>
      <c r="F34" s="260"/>
    </row>
    <row r="35" spans="2:6" ht="16.5" x14ac:dyDescent="0.25">
      <c r="B35" s="251" t="s">
        <v>246</v>
      </c>
      <c r="C35" s="252"/>
      <c r="D35" s="253"/>
      <c r="E35" s="254"/>
      <c r="F35" s="255"/>
    </row>
    <row r="36" spans="2:6" ht="16.5" x14ac:dyDescent="0.25">
      <c r="B36" s="251"/>
      <c r="C36" s="252"/>
      <c r="D36" s="253"/>
      <c r="E36" s="254"/>
      <c r="F36" s="255"/>
    </row>
    <row r="37" spans="2:6" ht="17.25" thickBot="1" x14ac:dyDescent="0.35">
      <c r="B37" s="246"/>
      <c r="C37" s="247"/>
      <c r="D37" s="248"/>
      <c r="E37" s="249"/>
      <c r="F37" s="250"/>
    </row>
  </sheetData>
  <mergeCells count="51">
    <mergeCell ref="B11:C11"/>
    <mergeCell ref="B12:C12"/>
    <mergeCell ref="B2:B5"/>
    <mergeCell ref="C2:E5"/>
    <mergeCell ref="C7:F7"/>
    <mergeCell ref="C8:F8"/>
    <mergeCell ref="B9:F9"/>
    <mergeCell ref="B10:F10"/>
    <mergeCell ref="B19:D19"/>
    <mergeCell ref="E19:F19"/>
    <mergeCell ref="B20:D20"/>
    <mergeCell ref="E20:F20"/>
    <mergeCell ref="B14:F14"/>
    <mergeCell ref="B17:D17"/>
    <mergeCell ref="E17:F17"/>
    <mergeCell ref="B18:D18"/>
    <mergeCell ref="E18:F18"/>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7:D37"/>
    <mergeCell ref="E37:F37"/>
    <mergeCell ref="B36:D36"/>
    <mergeCell ref="E36:F36"/>
    <mergeCell ref="B33:D33"/>
    <mergeCell ref="E33:F33"/>
    <mergeCell ref="B34:D34"/>
    <mergeCell ref="E34:F34"/>
    <mergeCell ref="B35:D35"/>
    <mergeCell ref="E35:F35"/>
  </mergeCells>
  <dataValidations count="1">
    <dataValidation type="list" allowBlank="1" showInputMessage="1" showErrorMessage="1" sqref="B12:C12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B65548:C65548 IX65548:IY65548 ST65548:SU65548 ACP65548:ACQ65548 AML65548:AMM65548 AWH65548:AWI65548 BGD65548:BGE65548 BPZ65548:BQA65548 BZV65548:BZW65548 CJR65548:CJS65548 CTN65548:CTO65548 DDJ65548:DDK65548 DNF65548:DNG65548 DXB65548:DXC65548 EGX65548:EGY65548 EQT65548:EQU65548 FAP65548:FAQ65548 FKL65548:FKM65548 FUH65548:FUI65548 GED65548:GEE65548 GNZ65548:GOA65548 GXV65548:GXW65548 HHR65548:HHS65548 HRN65548:HRO65548 IBJ65548:IBK65548 ILF65548:ILG65548 IVB65548:IVC65548 JEX65548:JEY65548 JOT65548:JOU65548 JYP65548:JYQ65548 KIL65548:KIM65548 KSH65548:KSI65548 LCD65548:LCE65548 LLZ65548:LMA65548 LVV65548:LVW65548 MFR65548:MFS65548 MPN65548:MPO65548 MZJ65548:MZK65548 NJF65548:NJG65548 NTB65548:NTC65548 OCX65548:OCY65548 OMT65548:OMU65548 OWP65548:OWQ65548 PGL65548:PGM65548 PQH65548:PQI65548 QAD65548:QAE65548 QJZ65548:QKA65548 QTV65548:QTW65548 RDR65548:RDS65548 RNN65548:RNO65548 RXJ65548:RXK65548 SHF65548:SHG65548 SRB65548:SRC65548 TAX65548:TAY65548 TKT65548:TKU65548 TUP65548:TUQ65548 UEL65548:UEM65548 UOH65548:UOI65548 UYD65548:UYE65548 VHZ65548:VIA65548 VRV65548:VRW65548 WBR65548:WBS65548 WLN65548:WLO65548 WVJ65548:WVK65548 B131084:C131084 IX131084:IY131084 ST131084:SU131084 ACP131084:ACQ131084 AML131084:AMM131084 AWH131084:AWI131084 BGD131084:BGE131084 BPZ131084:BQA131084 BZV131084:BZW131084 CJR131084:CJS131084 CTN131084:CTO131084 DDJ131084:DDK131084 DNF131084:DNG131084 DXB131084:DXC131084 EGX131084:EGY131084 EQT131084:EQU131084 FAP131084:FAQ131084 FKL131084:FKM131084 FUH131084:FUI131084 GED131084:GEE131084 GNZ131084:GOA131084 GXV131084:GXW131084 HHR131084:HHS131084 HRN131084:HRO131084 IBJ131084:IBK131084 ILF131084:ILG131084 IVB131084:IVC131084 JEX131084:JEY131084 JOT131084:JOU131084 JYP131084:JYQ131084 KIL131084:KIM131084 KSH131084:KSI131084 LCD131084:LCE131084 LLZ131084:LMA131084 LVV131084:LVW131084 MFR131084:MFS131084 MPN131084:MPO131084 MZJ131084:MZK131084 NJF131084:NJG131084 NTB131084:NTC131084 OCX131084:OCY131084 OMT131084:OMU131084 OWP131084:OWQ131084 PGL131084:PGM131084 PQH131084:PQI131084 QAD131084:QAE131084 QJZ131084:QKA131084 QTV131084:QTW131084 RDR131084:RDS131084 RNN131084:RNO131084 RXJ131084:RXK131084 SHF131084:SHG131084 SRB131084:SRC131084 TAX131084:TAY131084 TKT131084:TKU131084 TUP131084:TUQ131084 UEL131084:UEM131084 UOH131084:UOI131084 UYD131084:UYE131084 VHZ131084:VIA131084 VRV131084:VRW131084 WBR131084:WBS131084 WLN131084:WLO131084 WVJ131084:WVK131084 B196620:C196620 IX196620:IY196620 ST196620:SU196620 ACP196620:ACQ196620 AML196620:AMM196620 AWH196620:AWI196620 BGD196620:BGE196620 BPZ196620:BQA196620 BZV196620:BZW196620 CJR196620:CJS196620 CTN196620:CTO196620 DDJ196620:DDK196620 DNF196620:DNG196620 DXB196620:DXC196620 EGX196620:EGY196620 EQT196620:EQU196620 FAP196620:FAQ196620 FKL196620:FKM196620 FUH196620:FUI196620 GED196620:GEE196620 GNZ196620:GOA196620 GXV196620:GXW196620 HHR196620:HHS196620 HRN196620:HRO196620 IBJ196620:IBK196620 ILF196620:ILG196620 IVB196620:IVC196620 JEX196620:JEY196620 JOT196620:JOU196620 JYP196620:JYQ196620 KIL196620:KIM196620 KSH196620:KSI196620 LCD196620:LCE196620 LLZ196620:LMA196620 LVV196620:LVW196620 MFR196620:MFS196620 MPN196620:MPO196620 MZJ196620:MZK196620 NJF196620:NJG196620 NTB196620:NTC196620 OCX196620:OCY196620 OMT196620:OMU196620 OWP196620:OWQ196620 PGL196620:PGM196620 PQH196620:PQI196620 QAD196620:QAE196620 QJZ196620:QKA196620 QTV196620:QTW196620 RDR196620:RDS196620 RNN196620:RNO196620 RXJ196620:RXK196620 SHF196620:SHG196620 SRB196620:SRC196620 TAX196620:TAY196620 TKT196620:TKU196620 TUP196620:TUQ196620 UEL196620:UEM196620 UOH196620:UOI196620 UYD196620:UYE196620 VHZ196620:VIA196620 VRV196620:VRW196620 WBR196620:WBS196620 WLN196620:WLO196620 WVJ196620:WVK196620 B262156:C262156 IX262156:IY262156 ST262156:SU262156 ACP262156:ACQ262156 AML262156:AMM262156 AWH262156:AWI262156 BGD262156:BGE262156 BPZ262156:BQA262156 BZV262156:BZW262156 CJR262156:CJS262156 CTN262156:CTO262156 DDJ262156:DDK262156 DNF262156:DNG262156 DXB262156:DXC262156 EGX262156:EGY262156 EQT262156:EQU262156 FAP262156:FAQ262156 FKL262156:FKM262156 FUH262156:FUI262156 GED262156:GEE262156 GNZ262156:GOA262156 GXV262156:GXW262156 HHR262156:HHS262156 HRN262156:HRO262156 IBJ262156:IBK262156 ILF262156:ILG262156 IVB262156:IVC262156 JEX262156:JEY262156 JOT262156:JOU262156 JYP262156:JYQ262156 KIL262156:KIM262156 KSH262156:KSI262156 LCD262156:LCE262156 LLZ262156:LMA262156 LVV262156:LVW262156 MFR262156:MFS262156 MPN262156:MPO262156 MZJ262156:MZK262156 NJF262156:NJG262156 NTB262156:NTC262156 OCX262156:OCY262156 OMT262156:OMU262156 OWP262156:OWQ262156 PGL262156:PGM262156 PQH262156:PQI262156 QAD262156:QAE262156 QJZ262156:QKA262156 QTV262156:QTW262156 RDR262156:RDS262156 RNN262156:RNO262156 RXJ262156:RXK262156 SHF262156:SHG262156 SRB262156:SRC262156 TAX262156:TAY262156 TKT262156:TKU262156 TUP262156:TUQ262156 UEL262156:UEM262156 UOH262156:UOI262156 UYD262156:UYE262156 VHZ262156:VIA262156 VRV262156:VRW262156 WBR262156:WBS262156 WLN262156:WLO262156 WVJ262156:WVK262156 B327692:C327692 IX327692:IY327692 ST327692:SU327692 ACP327692:ACQ327692 AML327692:AMM327692 AWH327692:AWI327692 BGD327692:BGE327692 BPZ327692:BQA327692 BZV327692:BZW327692 CJR327692:CJS327692 CTN327692:CTO327692 DDJ327692:DDK327692 DNF327692:DNG327692 DXB327692:DXC327692 EGX327692:EGY327692 EQT327692:EQU327692 FAP327692:FAQ327692 FKL327692:FKM327692 FUH327692:FUI327692 GED327692:GEE327692 GNZ327692:GOA327692 GXV327692:GXW327692 HHR327692:HHS327692 HRN327692:HRO327692 IBJ327692:IBK327692 ILF327692:ILG327692 IVB327692:IVC327692 JEX327692:JEY327692 JOT327692:JOU327692 JYP327692:JYQ327692 KIL327692:KIM327692 KSH327692:KSI327692 LCD327692:LCE327692 LLZ327692:LMA327692 LVV327692:LVW327692 MFR327692:MFS327692 MPN327692:MPO327692 MZJ327692:MZK327692 NJF327692:NJG327692 NTB327692:NTC327692 OCX327692:OCY327692 OMT327692:OMU327692 OWP327692:OWQ327692 PGL327692:PGM327692 PQH327692:PQI327692 QAD327692:QAE327692 QJZ327692:QKA327692 QTV327692:QTW327692 RDR327692:RDS327692 RNN327692:RNO327692 RXJ327692:RXK327692 SHF327692:SHG327692 SRB327692:SRC327692 TAX327692:TAY327692 TKT327692:TKU327692 TUP327692:TUQ327692 UEL327692:UEM327692 UOH327692:UOI327692 UYD327692:UYE327692 VHZ327692:VIA327692 VRV327692:VRW327692 WBR327692:WBS327692 WLN327692:WLO327692 WVJ327692:WVK327692 B393228:C393228 IX393228:IY393228 ST393228:SU393228 ACP393228:ACQ393228 AML393228:AMM393228 AWH393228:AWI393228 BGD393228:BGE393228 BPZ393228:BQA393228 BZV393228:BZW393228 CJR393228:CJS393228 CTN393228:CTO393228 DDJ393228:DDK393228 DNF393228:DNG393228 DXB393228:DXC393228 EGX393228:EGY393228 EQT393228:EQU393228 FAP393228:FAQ393228 FKL393228:FKM393228 FUH393228:FUI393228 GED393228:GEE393228 GNZ393228:GOA393228 GXV393228:GXW393228 HHR393228:HHS393228 HRN393228:HRO393228 IBJ393228:IBK393228 ILF393228:ILG393228 IVB393228:IVC393228 JEX393228:JEY393228 JOT393228:JOU393228 JYP393228:JYQ393228 KIL393228:KIM393228 KSH393228:KSI393228 LCD393228:LCE393228 LLZ393228:LMA393228 LVV393228:LVW393228 MFR393228:MFS393228 MPN393228:MPO393228 MZJ393228:MZK393228 NJF393228:NJG393228 NTB393228:NTC393228 OCX393228:OCY393228 OMT393228:OMU393228 OWP393228:OWQ393228 PGL393228:PGM393228 PQH393228:PQI393228 QAD393228:QAE393228 QJZ393228:QKA393228 QTV393228:QTW393228 RDR393228:RDS393228 RNN393228:RNO393228 RXJ393228:RXK393228 SHF393228:SHG393228 SRB393228:SRC393228 TAX393228:TAY393228 TKT393228:TKU393228 TUP393228:TUQ393228 UEL393228:UEM393228 UOH393228:UOI393228 UYD393228:UYE393228 VHZ393228:VIA393228 VRV393228:VRW393228 WBR393228:WBS393228 WLN393228:WLO393228 WVJ393228:WVK393228 B458764:C458764 IX458764:IY458764 ST458764:SU458764 ACP458764:ACQ458764 AML458764:AMM458764 AWH458764:AWI458764 BGD458764:BGE458764 BPZ458764:BQA458764 BZV458764:BZW458764 CJR458764:CJS458764 CTN458764:CTO458764 DDJ458764:DDK458764 DNF458764:DNG458764 DXB458764:DXC458764 EGX458764:EGY458764 EQT458764:EQU458764 FAP458764:FAQ458764 FKL458764:FKM458764 FUH458764:FUI458764 GED458764:GEE458764 GNZ458764:GOA458764 GXV458764:GXW458764 HHR458764:HHS458764 HRN458764:HRO458764 IBJ458764:IBK458764 ILF458764:ILG458764 IVB458764:IVC458764 JEX458764:JEY458764 JOT458764:JOU458764 JYP458764:JYQ458764 KIL458764:KIM458764 KSH458764:KSI458764 LCD458764:LCE458764 LLZ458764:LMA458764 LVV458764:LVW458764 MFR458764:MFS458764 MPN458764:MPO458764 MZJ458764:MZK458764 NJF458764:NJG458764 NTB458764:NTC458764 OCX458764:OCY458764 OMT458764:OMU458764 OWP458764:OWQ458764 PGL458764:PGM458764 PQH458764:PQI458764 QAD458764:QAE458764 QJZ458764:QKA458764 QTV458764:QTW458764 RDR458764:RDS458764 RNN458764:RNO458764 RXJ458764:RXK458764 SHF458764:SHG458764 SRB458764:SRC458764 TAX458764:TAY458764 TKT458764:TKU458764 TUP458764:TUQ458764 UEL458764:UEM458764 UOH458764:UOI458764 UYD458764:UYE458764 VHZ458764:VIA458764 VRV458764:VRW458764 WBR458764:WBS458764 WLN458764:WLO458764 WVJ458764:WVK458764 B524300:C524300 IX524300:IY524300 ST524300:SU524300 ACP524300:ACQ524300 AML524300:AMM524300 AWH524300:AWI524300 BGD524300:BGE524300 BPZ524300:BQA524300 BZV524300:BZW524300 CJR524300:CJS524300 CTN524300:CTO524300 DDJ524300:DDK524300 DNF524300:DNG524300 DXB524300:DXC524300 EGX524300:EGY524300 EQT524300:EQU524300 FAP524300:FAQ524300 FKL524300:FKM524300 FUH524300:FUI524300 GED524300:GEE524300 GNZ524300:GOA524300 GXV524300:GXW524300 HHR524300:HHS524300 HRN524300:HRO524300 IBJ524300:IBK524300 ILF524300:ILG524300 IVB524300:IVC524300 JEX524300:JEY524300 JOT524300:JOU524300 JYP524300:JYQ524300 KIL524300:KIM524300 KSH524300:KSI524300 LCD524300:LCE524300 LLZ524300:LMA524300 LVV524300:LVW524300 MFR524300:MFS524300 MPN524300:MPO524300 MZJ524300:MZK524300 NJF524300:NJG524300 NTB524300:NTC524300 OCX524300:OCY524300 OMT524300:OMU524300 OWP524300:OWQ524300 PGL524300:PGM524300 PQH524300:PQI524300 QAD524300:QAE524300 QJZ524300:QKA524300 QTV524300:QTW524300 RDR524300:RDS524300 RNN524300:RNO524300 RXJ524300:RXK524300 SHF524300:SHG524300 SRB524300:SRC524300 TAX524300:TAY524300 TKT524300:TKU524300 TUP524300:TUQ524300 UEL524300:UEM524300 UOH524300:UOI524300 UYD524300:UYE524300 VHZ524300:VIA524300 VRV524300:VRW524300 WBR524300:WBS524300 WLN524300:WLO524300 WVJ524300:WVK524300 B589836:C589836 IX589836:IY589836 ST589836:SU589836 ACP589836:ACQ589836 AML589836:AMM589836 AWH589836:AWI589836 BGD589836:BGE589836 BPZ589836:BQA589836 BZV589836:BZW589836 CJR589836:CJS589836 CTN589836:CTO589836 DDJ589836:DDK589836 DNF589836:DNG589836 DXB589836:DXC589836 EGX589836:EGY589836 EQT589836:EQU589836 FAP589836:FAQ589836 FKL589836:FKM589836 FUH589836:FUI589836 GED589836:GEE589836 GNZ589836:GOA589836 GXV589836:GXW589836 HHR589836:HHS589836 HRN589836:HRO589836 IBJ589836:IBK589836 ILF589836:ILG589836 IVB589836:IVC589836 JEX589836:JEY589836 JOT589836:JOU589836 JYP589836:JYQ589836 KIL589836:KIM589836 KSH589836:KSI589836 LCD589836:LCE589836 LLZ589836:LMA589836 LVV589836:LVW589836 MFR589836:MFS589836 MPN589836:MPO589836 MZJ589836:MZK589836 NJF589836:NJG589836 NTB589836:NTC589836 OCX589836:OCY589836 OMT589836:OMU589836 OWP589836:OWQ589836 PGL589836:PGM589836 PQH589836:PQI589836 QAD589836:QAE589836 QJZ589836:QKA589836 QTV589836:QTW589836 RDR589836:RDS589836 RNN589836:RNO589836 RXJ589836:RXK589836 SHF589836:SHG589836 SRB589836:SRC589836 TAX589836:TAY589836 TKT589836:TKU589836 TUP589836:TUQ589836 UEL589836:UEM589836 UOH589836:UOI589836 UYD589836:UYE589836 VHZ589836:VIA589836 VRV589836:VRW589836 WBR589836:WBS589836 WLN589836:WLO589836 WVJ589836:WVK589836 B655372:C655372 IX655372:IY655372 ST655372:SU655372 ACP655372:ACQ655372 AML655372:AMM655372 AWH655372:AWI655372 BGD655372:BGE655372 BPZ655372:BQA655372 BZV655372:BZW655372 CJR655372:CJS655372 CTN655372:CTO655372 DDJ655372:DDK655372 DNF655372:DNG655372 DXB655372:DXC655372 EGX655372:EGY655372 EQT655372:EQU655372 FAP655372:FAQ655372 FKL655372:FKM655372 FUH655372:FUI655372 GED655372:GEE655372 GNZ655372:GOA655372 GXV655372:GXW655372 HHR655372:HHS655372 HRN655372:HRO655372 IBJ655372:IBK655372 ILF655372:ILG655372 IVB655372:IVC655372 JEX655372:JEY655372 JOT655372:JOU655372 JYP655372:JYQ655372 KIL655372:KIM655372 KSH655372:KSI655372 LCD655372:LCE655372 LLZ655372:LMA655372 LVV655372:LVW655372 MFR655372:MFS655372 MPN655372:MPO655372 MZJ655372:MZK655372 NJF655372:NJG655372 NTB655372:NTC655372 OCX655372:OCY655372 OMT655372:OMU655372 OWP655372:OWQ655372 PGL655372:PGM655372 PQH655372:PQI655372 QAD655372:QAE655372 QJZ655372:QKA655372 QTV655372:QTW655372 RDR655372:RDS655372 RNN655372:RNO655372 RXJ655372:RXK655372 SHF655372:SHG655372 SRB655372:SRC655372 TAX655372:TAY655372 TKT655372:TKU655372 TUP655372:TUQ655372 UEL655372:UEM655372 UOH655372:UOI655372 UYD655372:UYE655372 VHZ655372:VIA655372 VRV655372:VRW655372 WBR655372:WBS655372 WLN655372:WLO655372 WVJ655372:WVK655372 B720908:C720908 IX720908:IY720908 ST720908:SU720908 ACP720908:ACQ720908 AML720908:AMM720908 AWH720908:AWI720908 BGD720908:BGE720908 BPZ720908:BQA720908 BZV720908:BZW720908 CJR720908:CJS720908 CTN720908:CTO720908 DDJ720908:DDK720908 DNF720908:DNG720908 DXB720908:DXC720908 EGX720908:EGY720908 EQT720908:EQU720908 FAP720908:FAQ720908 FKL720908:FKM720908 FUH720908:FUI720908 GED720908:GEE720908 GNZ720908:GOA720908 GXV720908:GXW720908 HHR720908:HHS720908 HRN720908:HRO720908 IBJ720908:IBK720908 ILF720908:ILG720908 IVB720908:IVC720908 JEX720908:JEY720908 JOT720908:JOU720908 JYP720908:JYQ720908 KIL720908:KIM720908 KSH720908:KSI720908 LCD720908:LCE720908 LLZ720908:LMA720908 LVV720908:LVW720908 MFR720908:MFS720908 MPN720908:MPO720908 MZJ720908:MZK720908 NJF720908:NJG720908 NTB720908:NTC720908 OCX720908:OCY720908 OMT720908:OMU720908 OWP720908:OWQ720908 PGL720908:PGM720908 PQH720908:PQI720908 QAD720908:QAE720908 QJZ720908:QKA720908 QTV720908:QTW720908 RDR720908:RDS720908 RNN720908:RNO720908 RXJ720908:RXK720908 SHF720908:SHG720908 SRB720908:SRC720908 TAX720908:TAY720908 TKT720908:TKU720908 TUP720908:TUQ720908 UEL720908:UEM720908 UOH720908:UOI720908 UYD720908:UYE720908 VHZ720908:VIA720908 VRV720908:VRW720908 WBR720908:WBS720908 WLN720908:WLO720908 WVJ720908:WVK720908 B786444:C786444 IX786444:IY786444 ST786444:SU786444 ACP786444:ACQ786444 AML786444:AMM786444 AWH786444:AWI786444 BGD786444:BGE786444 BPZ786444:BQA786444 BZV786444:BZW786444 CJR786444:CJS786444 CTN786444:CTO786444 DDJ786444:DDK786444 DNF786444:DNG786444 DXB786444:DXC786444 EGX786444:EGY786444 EQT786444:EQU786444 FAP786444:FAQ786444 FKL786444:FKM786444 FUH786444:FUI786444 GED786444:GEE786444 GNZ786444:GOA786444 GXV786444:GXW786444 HHR786444:HHS786444 HRN786444:HRO786444 IBJ786444:IBK786444 ILF786444:ILG786444 IVB786444:IVC786444 JEX786444:JEY786444 JOT786444:JOU786444 JYP786444:JYQ786444 KIL786444:KIM786444 KSH786444:KSI786444 LCD786444:LCE786444 LLZ786444:LMA786444 LVV786444:LVW786444 MFR786444:MFS786444 MPN786444:MPO786444 MZJ786444:MZK786444 NJF786444:NJG786444 NTB786444:NTC786444 OCX786444:OCY786444 OMT786444:OMU786444 OWP786444:OWQ786444 PGL786444:PGM786444 PQH786444:PQI786444 QAD786444:QAE786444 QJZ786444:QKA786444 QTV786444:QTW786444 RDR786444:RDS786444 RNN786444:RNO786444 RXJ786444:RXK786444 SHF786444:SHG786444 SRB786444:SRC786444 TAX786444:TAY786444 TKT786444:TKU786444 TUP786444:TUQ786444 UEL786444:UEM786444 UOH786444:UOI786444 UYD786444:UYE786444 VHZ786444:VIA786444 VRV786444:VRW786444 WBR786444:WBS786444 WLN786444:WLO786444 WVJ786444:WVK786444 B851980:C851980 IX851980:IY851980 ST851980:SU851980 ACP851980:ACQ851980 AML851980:AMM851980 AWH851980:AWI851980 BGD851980:BGE851980 BPZ851980:BQA851980 BZV851980:BZW851980 CJR851980:CJS851980 CTN851980:CTO851980 DDJ851980:DDK851980 DNF851980:DNG851980 DXB851980:DXC851980 EGX851980:EGY851980 EQT851980:EQU851980 FAP851980:FAQ851980 FKL851980:FKM851980 FUH851980:FUI851980 GED851980:GEE851980 GNZ851980:GOA851980 GXV851980:GXW851980 HHR851980:HHS851980 HRN851980:HRO851980 IBJ851980:IBK851980 ILF851980:ILG851980 IVB851980:IVC851980 JEX851980:JEY851980 JOT851980:JOU851980 JYP851980:JYQ851980 KIL851980:KIM851980 KSH851980:KSI851980 LCD851980:LCE851980 LLZ851980:LMA851980 LVV851980:LVW851980 MFR851980:MFS851980 MPN851980:MPO851980 MZJ851980:MZK851980 NJF851980:NJG851980 NTB851980:NTC851980 OCX851980:OCY851980 OMT851980:OMU851980 OWP851980:OWQ851980 PGL851980:PGM851980 PQH851980:PQI851980 QAD851980:QAE851980 QJZ851980:QKA851980 QTV851980:QTW851980 RDR851980:RDS851980 RNN851980:RNO851980 RXJ851980:RXK851980 SHF851980:SHG851980 SRB851980:SRC851980 TAX851980:TAY851980 TKT851980:TKU851980 TUP851980:TUQ851980 UEL851980:UEM851980 UOH851980:UOI851980 UYD851980:UYE851980 VHZ851980:VIA851980 VRV851980:VRW851980 WBR851980:WBS851980 WLN851980:WLO851980 WVJ851980:WVK851980 B917516:C917516 IX917516:IY917516 ST917516:SU917516 ACP917516:ACQ917516 AML917516:AMM917516 AWH917516:AWI917516 BGD917516:BGE917516 BPZ917516:BQA917516 BZV917516:BZW917516 CJR917516:CJS917516 CTN917516:CTO917516 DDJ917516:DDK917516 DNF917516:DNG917516 DXB917516:DXC917516 EGX917516:EGY917516 EQT917516:EQU917516 FAP917516:FAQ917516 FKL917516:FKM917516 FUH917516:FUI917516 GED917516:GEE917516 GNZ917516:GOA917516 GXV917516:GXW917516 HHR917516:HHS917516 HRN917516:HRO917516 IBJ917516:IBK917516 ILF917516:ILG917516 IVB917516:IVC917516 JEX917516:JEY917516 JOT917516:JOU917516 JYP917516:JYQ917516 KIL917516:KIM917516 KSH917516:KSI917516 LCD917516:LCE917516 LLZ917516:LMA917516 LVV917516:LVW917516 MFR917516:MFS917516 MPN917516:MPO917516 MZJ917516:MZK917516 NJF917516:NJG917516 NTB917516:NTC917516 OCX917516:OCY917516 OMT917516:OMU917516 OWP917516:OWQ917516 PGL917516:PGM917516 PQH917516:PQI917516 QAD917516:QAE917516 QJZ917516:QKA917516 QTV917516:QTW917516 RDR917516:RDS917516 RNN917516:RNO917516 RXJ917516:RXK917516 SHF917516:SHG917516 SRB917516:SRC917516 TAX917516:TAY917516 TKT917516:TKU917516 TUP917516:TUQ917516 UEL917516:UEM917516 UOH917516:UOI917516 UYD917516:UYE917516 VHZ917516:VIA917516 VRV917516:VRW917516 WBR917516:WBS917516 WLN917516:WLO917516 WVJ917516:WVK917516 B983052:C983052 IX983052:IY983052 ST983052:SU983052 ACP983052:ACQ983052 AML983052:AMM983052 AWH983052:AWI983052 BGD983052:BGE983052 BPZ983052:BQA983052 BZV983052:BZW983052 CJR983052:CJS983052 CTN983052:CTO983052 DDJ983052:DDK983052 DNF983052:DNG983052 DXB983052:DXC983052 EGX983052:EGY983052 EQT983052:EQU983052 FAP983052:FAQ983052 FKL983052:FKM983052 FUH983052:FUI983052 GED983052:GEE983052 GNZ983052:GOA983052 GXV983052:GXW983052 HHR983052:HHS983052 HRN983052:HRO983052 IBJ983052:IBK983052 ILF983052:ILG983052 IVB983052:IVC983052 JEX983052:JEY983052 JOT983052:JOU983052 JYP983052:JYQ983052 KIL983052:KIM983052 KSH983052:KSI983052 LCD983052:LCE983052 LLZ983052:LMA983052 LVV983052:LVW983052 MFR983052:MFS983052 MPN983052:MPO983052 MZJ983052:MZK983052 NJF983052:NJG983052 NTB983052:NTC983052 OCX983052:OCY983052 OMT983052:OMU983052 OWP983052:OWQ983052 PGL983052:PGM983052 PQH983052:PQI983052 QAD983052:QAE983052 QJZ983052:QKA983052 QTV983052:QTW983052 RDR983052:RDS983052 RNN983052:RNO983052 RXJ983052:RXK983052 SHF983052:SHG983052 SRB983052:SRC983052 TAX983052:TAY983052 TKT983052:TKU983052 TUP983052:TUQ983052 UEL983052:UEM983052 UOH983052:UOI983052 UYD983052:UYE983052 VHZ983052:VIA983052 VRV983052:VRW983052 WBR983052:WBS983052 WLN983052:WLO983052 WVJ983052:WVK983052" xr:uid="{84AC8944-BCEE-4B1A-8061-E0EEAB2BD7AF}">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6"/>
  <sheetViews>
    <sheetView tabSelected="1" topLeftCell="A9" zoomScale="90" zoomScaleNormal="90" workbookViewId="0">
      <selection activeCell="O38" sqref="A38:XFD43"/>
    </sheetView>
  </sheetViews>
  <sheetFormatPr baseColWidth="10" defaultColWidth="11.42578125" defaultRowHeight="16.5" x14ac:dyDescent="0.3"/>
  <cols>
    <col min="1" max="1" width="4" style="2" bestFit="1" customWidth="1"/>
    <col min="2" max="2" width="14.140625" style="2" customWidth="1"/>
    <col min="3" max="3" width="17.85546875" style="2" customWidth="1"/>
    <col min="4" max="4" width="25.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3" customWidth="1"/>
    <col min="16" max="16" width="43.5703125" style="186"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7.28515625" style="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402"/>
      <c r="B1" s="403"/>
      <c r="C1" s="403"/>
      <c r="D1" s="404"/>
      <c r="E1" s="386" t="s">
        <v>87</v>
      </c>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8"/>
      <c r="AJ1" s="381" t="s">
        <v>88</v>
      </c>
      <c r="AK1" s="382"/>
    </row>
    <row r="2" spans="1:69" ht="15" customHeight="1" x14ac:dyDescent="0.3">
      <c r="A2" s="405"/>
      <c r="B2" s="406"/>
      <c r="C2" s="406"/>
      <c r="D2" s="407"/>
      <c r="E2" s="389"/>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1"/>
      <c r="AJ2" s="383" t="s">
        <v>89</v>
      </c>
      <c r="AK2" s="384"/>
    </row>
    <row r="3" spans="1:69" ht="15" customHeight="1" x14ac:dyDescent="0.3">
      <c r="A3" s="405"/>
      <c r="B3" s="406"/>
      <c r="C3" s="406"/>
      <c r="D3" s="407"/>
      <c r="E3" s="389"/>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1"/>
      <c r="AJ3" s="383" t="s">
        <v>90</v>
      </c>
      <c r="AK3" s="385"/>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408"/>
      <c r="B4" s="409"/>
      <c r="C4" s="409"/>
      <c r="D4" s="410"/>
      <c r="E4" s="392"/>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4"/>
      <c r="AJ4" s="381" t="s">
        <v>91</v>
      </c>
      <c r="AK4" s="382"/>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26"/>
      <c r="P5" s="185"/>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421" t="s">
        <v>92</v>
      </c>
      <c r="B6" s="422"/>
      <c r="C6" s="411" t="s">
        <v>280</v>
      </c>
      <c r="D6" s="412"/>
      <c r="E6" s="412"/>
      <c r="F6" s="412"/>
      <c r="G6" s="412"/>
      <c r="H6" s="412"/>
      <c r="I6" s="412"/>
      <c r="J6" s="412"/>
      <c r="K6" s="412"/>
      <c r="L6" s="412"/>
      <c r="M6" s="412"/>
      <c r="N6" s="413"/>
      <c r="O6" s="397"/>
      <c r="P6" s="397"/>
      <c r="Q6" s="397"/>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0.5" customHeight="1" x14ac:dyDescent="0.3">
      <c r="A7" s="421" t="s">
        <v>93</v>
      </c>
      <c r="B7" s="422"/>
      <c r="C7" s="429" t="s">
        <v>278</v>
      </c>
      <c r="D7" s="430"/>
      <c r="E7" s="430"/>
      <c r="F7" s="430"/>
      <c r="G7" s="430"/>
      <c r="H7" s="430"/>
      <c r="I7" s="430"/>
      <c r="J7" s="430"/>
      <c r="K7" s="430"/>
      <c r="L7" s="430"/>
      <c r="M7" s="430"/>
      <c r="N7" s="431"/>
      <c r="O7" s="26"/>
      <c r="P7" s="18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39.75" customHeight="1" x14ac:dyDescent="0.3">
      <c r="A8" s="421" t="s">
        <v>94</v>
      </c>
      <c r="B8" s="422"/>
      <c r="C8" s="429" t="s">
        <v>282</v>
      </c>
      <c r="D8" s="430"/>
      <c r="E8" s="430"/>
      <c r="F8" s="430"/>
      <c r="G8" s="430"/>
      <c r="H8" s="430"/>
      <c r="I8" s="430"/>
      <c r="J8" s="430"/>
      <c r="K8" s="430"/>
      <c r="L8" s="430"/>
      <c r="M8" s="430"/>
      <c r="N8" s="431"/>
      <c r="O8" s="26"/>
      <c r="P8" s="185"/>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398" t="s">
        <v>95</v>
      </c>
      <c r="B9" s="399"/>
      <c r="C9" s="399"/>
      <c r="D9" s="399"/>
      <c r="E9" s="399"/>
      <c r="F9" s="399"/>
      <c r="G9" s="400"/>
      <c r="H9" s="398" t="s">
        <v>96</v>
      </c>
      <c r="I9" s="399"/>
      <c r="J9" s="399"/>
      <c r="K9" s="399"/>
      <c r="L9" s="399"/>
      <c r="M9" s="399"/>
      <c r="N9" s="400"/>
      <c r="O9" s="398" t="s">
        <v>97</v>
      </c>
      <c r="P9" s="399"/>
      <c r="Q9" s="399"/>
      <c r="R9" s="399"/>
      <c r="S9" s="399"/>
      <c r="T9" s="399"/>
      <c r="U9" s="399"/>
      <c r="V9" s="399"/>
      <c r="W9" s="400"/>
      <c r="X9" s="398" t="s">
        <v>98</v>
      </c>
      <c r="Y9" s="399"/>
      <c r="Z9" s="399"/>
      <c r="AA9" s="399"/>
      <c r="AB9" s="399"/>
      <c r="AC9" s="399"/>
      <c r="AD9" s="400"/>
      <c r="AE9" s="398" t="s">
        <v>99</v>
      </c>
      <c r="AF9" s="399"/>
      <c r="AG9" s="399"/>
      <c r="AH9" s="399"/>
      <c r="AI9" s="399"/>
      <c r="AJ9" s="399"/>
      <c r="AK9" s="400"/>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423" t="s">
        <v>100</v>
      </c>
      <c r="B10" s="426" t="s">
        <v>23</v>
      </c>
      <c r="C10" s="396" t="s">
        <v>25</v>
      </c>
      <c r="D10" s="396" t="s">
        <v>27</v>
      </c>
      <c r="E10" s="425" t="s">
        <v>29</v>
      </c>
      <c r="F10" s="395" t="s">
        <v>31</v>
      </c>
      <c r="G10" s="396" t="s">
        <v>101</v>
      </c>
      <c r="H10" s="441" t="s">
        <v>102</v>
      </c>
      <c r="I10" s="442" t="s">
        <v>103</v>
      </c>
      <c r="J10" s="395" t="s">
        <v>104</v>
      </c>
      <c r="K10" s="395" t="s">
        <v>105</v>
      </c>
      <c r="L10" s="444" t="s">
        <v>106</v>
      </c>
      <c r="M10" s="442" t="s">
        <v>103</v>
      </c>
      <c r="N10" s="396" t="s">
        <v>37</v>
      </c>
      <c r="O10" s="427" t="s">
        <v>107</v>
      </c>
      <c r="P10" s="401" t="s">
        <v>39</v>
      </c>
      <c r="Q10" s="395" t="s">
        <v>41</v>
      </c>
      <c r="R10" s="401" t="s">
        <v>108</v>
      </c>
      <c r="S10" s="401"/>
      <c r="T10" s="401"/>
      <c r="U10" s="401"/>
      <c r="V10" s="401"/>
      <c r="W10" s="401"/>
      <c r="X10" s="417" t="s">
        <v>109</v>
      </c>
      <c r="Y10" s="417" t="s">
        <v>110</v>
      </c>
      <c r="Z10" s="417" t="s">
        <v>103</v>
      </c>
      <c r="AA10" s="417" t="s">
        <v>111</v>
      </c>
      <c r="AB10" s="417" t="s">
        <v>103</v>
      </c>
      <c r="AC10" s="417" t="s">
        <v>112</v>
      </c>
      <c r="AD10" s="427" t="s">
        <v>57</v>
      </c>
      <c r="AE10" s="401" t="s">
        <v>99</v>
      </c>
      <c r="AF10" s="401" t="s">
        <v>113</v>
      </c>
      <c r="AG10" s="401" t="s">
        <v>114</v>
      </c>
      <c r="AH10" s="395" t="s">
        <v>115</v>
      </c>
      <c r="AI10" s="401" t="s">
        <v>116</v>
      </c>
      <c r="AJ10" s="401" t="s">
        <v>117</v>
      </c>
      <c r="AK10" s="401"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424"/>
      <c r="B11" s="426"/>
      <c r="C11" s="401"/>
      <c r="D11" s="401"/>
      <c r="E11" s="426"/>
      <c r="F11" s="396"/>
      <c r="G11" s="401"/>
      <c r="H11" s="396"/>
      <c r="I11" s="443"/>
      <c r="J11" s="396"/>
      <c r="K11" s="396"/>
      <c r="L11" s="443"/>
      <c r="M11" s="443"/>
      <c r="N11" s="401"/>
      <c r="O11" s="428"/>
      <c r="P11" s="401"/>
      <c r="Q11" s="396"/>
      <c r="R11" s="7" t="s">
        <v>118</v>
      </c>
      <c r="S11" s="7" t="s">
        <v>119</v>
      </c>
      <c r="T11" s="7" t="s">
        <v>120</v>
      </c>
      <c r="U11" s="7" t="s">
        <v>121</v>
      </c>
      <c r="V11" s="7" t="s">
        <v>122</v>
      </c>
      <c r="W11" s="7" t="s">
        <v>123</v>
      </c>
      <c r="X11" s="417"/>
      <c r="Y11" s="417"/>
      <c r="Z11" s="417"/>
      <c r="AA11" s="417"/>
      <c r="AB11" s="417"/>
      <c r="AC11" s="417"/>
      <c r="AD11" s="428"/>
      <c r="AE11" s="401"/>
      <c r="AF11" s="401"/>
      <c r="AG11" s="401"/>
      <c r="AH11" s="396"/>
      <c r="AI11" s="401"/>
      <c r="AJ11" s="401"/>
      <c r="AK11" s="401"/>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84" customHeight="1" x14ac:dyDescent="0.25">
      <c r="A12" s="333">
        <v>1</v>
      </c>
      <c r="B12" s="347" t="s">
        <v>228</v>
      </c>
      <c r="C12" s="347" t="s">
        <v>283</v>
      </c>
      <c r="D12" s="347" t="s">
        <v>284</v>
      </c>
      <c r="E12" s="350" t="s">
        <v>285</v>
      </c>
      <c r="F12" s="347" t="s">
        <v>236</v>
      </c>
      <c r="G12" s="342">
        <v>360</v>
      </c>
      <c r="H12" s="418" t="str">
        <f>IF(G12&lt;=0,"",IF(G12&lt;=2,"Muy Baja",IF(G12&lt;=24,"Baja",IF(G12&lt;=500,"Media",IF(G12&lt;=5000,"Alta","Muy Alta")))))</f>
        <v>Media</v>
      </c>
      <c r="I12" s="435">
        <f>IF(H12="","",IF(H12="Muy Baja",0.2,IF(H12="Baja",0.4,IF(H12="Media",0.6,IF(H12="Alta",0.8,IF(H12="Muy Alta",1,))))))</f>
        <v>0.6</v>
      </c>
      <c r="J12" s="438" t="s">
        <v>184</v>
      </c>
      <c r="K12" s="435"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418" t="str">
        <f>IF(OR(K12='Tabla Impacto'!$C$11,K12='Tabla Impacto'!$D$11),"Leve",IF(OR(K12='Tabla Impacto'!$C$12,K12='Tabla Impacto'!$D$12),"Menor",IF(OR(K12='Tabla Impacto'!$C$13,K12='Tabla Impacto'!$D$13),"Moderado",IF(OR(K12='Tabla Impacto'!$C$14,K12='Tabla Impacto'!$D$14),"Mayor",IF(OR(K12='Tabla Impacto'!$C$15,K12='Tabla Impacto'!$D$15),"Catastrófico","")))))</f>
        <v>Moderado</v>
      </c>
      <c r="M12" s="435">
        <f>IF(L12="","",IF(L12="Leve",0.2,IF(L12="Menor",0.4,IF(L12="Moderado",0.6,IF(L12="Mayor",0.8,IF(L12="Catastrófico",1,))))))</f>
        <v>0.6</v>
      </c>
      <c r="N12" s="432"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6">
        <v>1</v>
      </c>
      <c r="P12" s="182" t="s">
        <v>305</v>
      </c>
      <c r="Q12" s="164" t="str">
        <f>IF(OR(R12="Preventivo",R12="Detectivo"),"Probabilidad",IF(R12="Correctivo","Impacto",""))</f>
        <v>Probabilidad</v>
      </c>
      <c r="R12" s="159" t="s">
        <v>200</v>
      </c>
      <c r="S12" s="159" t="s">
        <v>208</v>
      </c>
      <c r="T12" s="160" t="str">
        <f>IF(AND(R12="Preventivo",S12="Automático"),"50%",IF(AND(R12="Preventivo",S12="Manual"),"40%",IF(AND(R12="Detectivo",S12="Automático"),"40%",IF(AND(R12="Detectivo",S12="Manual"),"30%",IF(AND(R12="Correctivo",S12="Automático"),"35%",IF(AND(R12="Correctivo",S12="Manual"),"25%",""))))))</f>
        <v>40%</v>
      </c>
      <c r="U12" s="159" t="s">
        <v>211</v>
      </c>
      <c r="V12" s="159" t="s">
        <v>216</v>
      </c>
      <c r="W12" s="159" t="s">
        <v>220</v>
      </c>
      <c r="X12" s="161">
        <f>IFERROR(IF(Q12="Probabilidad",(I12-(+I12*T12)),IF(Q12="Impacto",I12,"")),"")</f>
        <v>0.36</v>
      </c>
      <c r="Y12" s="162" t="str">
        <f>IFERROR(IF(X12="","",IF(X12&lt;=0.2,"Muy Baja",IF(X12&lt;=0.4,"Baja",IF(X12&lt;=0.6,"Media",IF(X12&lt;=0.8,"Alta","Muy Alta"))))),"")</f>
        <v>Baja</v>
      </c>
      <c r="Z12" s="163">
        <f>+X12</f>
        <v>0.36</v>
      </c>
      <c r="AA12" s="162" t="str">
        <f>IFERROR(IF(AB12="","",IF(AB12&lt;=0.2,"Leve",IF(AB12&lt;=0.4,"Menor",IF(AB12&lt;=0.6,"Moderado",IF(AB12&lt;=0.8,"Mayor","Catastrófico"))))),"")</f>
        <v>Moderado</v>
      </c>
      <c r="AB12" s="163">
        <f>IFERROR(IF(Q12="Impacto",(M12-(+M12*T12)),IF(Q12="Probabilidad",M12,"")),"")</f>
        <v>0.6</v>
      </c>
      <c r="AC12" s="168"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65" t="s">
        <v>231</v>
      </c>
      <c r="AE12" s="191" t="s">
        <v>286</v>
      </c>
      <c r="AF12" s="192" t="s">
        <v>287</v>
      </c>
      <c r="AG12" s="193">
        <v>45001</v>
      </c>
      <c r="AH12" s="193">
        <v>45275</v>
      </c>
      <c r="AI12" s="167"/>
      <c r="AJ12" s="118"/>
      <c r="AK12" s="16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12" customHeight="1" x14ac:dyDescent="0.3">
      <c r="A13" s="334"/>
      <c r="B13" s="348"/>
      <c r="C13" s="348"/>
      <c r="D13" s="348"/>
      <c r="E13" s="351"/>
      <c r="F13" s="348"/>
      <c r="G13" s="343"/>
      <c r="H13" s="419"/>
      <c r="I13" s="436"/>
      <c r="J13" s="439"/>
      <c r="K13" s="436">
        <f>IF(NOT(ISERROR(MATCH(J13,_xlfn.ANCHORARRAY(E25),0))),I27&amp;"Por favor no seleccionar los criterios de impacto",J13)</f>
        <v>0</v>
      </c>
      <c r="L13" s="419"/>
      <c r="M13" s="436"/>
      <c r="N13" s="433"/>
      <c r="O13" s="6">
        <v>2</v>
      </c>
      <c r="P13" s="182"/>
      <c r="Q13" s="164" t="str">
        <f>IF(OR(R13="Preventivo",R13="Detectivo"),"Probabilidad",IF(R13="Correctivo","Impacto",""))</f>
        <v/>
      </c>
      <c r="R13" s="159"/>
      <c r="S13" s="159"/>
      <c r="T13" s="160" t="str">
        <f t="shared" ref="T13:T17" si="0">IF(AND(R13="Preventivo",S13="Automático"),"50%",IF(AND(R13="Preventivo",S13="Manual"),"40%",IF(AND(R13="Detectivo",S13="Automático"),"40%",IF(AND(R13="Detectivo",S13="Manual"),"30%",IF(AND(R13="Correctivo",S13="Automático"),"35%",IF(AND(R13="Correctivo",S13="Manual"),"25%",""))))))</f>
        <v/>
      </c>
      <c r="U13" s="159"/>
      <c r="V13" s="159"/>
      <c r="W13" s="159"/>
      <c r="X13" s="161" t="str">
        <f>IFERROR(IF(AND(Q12="Probabilidad",Q13="Probabilidad"),(Z12-(+Z12*T13)),IF(Q13="Probabilidad",(I12-(+I12*T13)),IF(Q13="Impacto",Z12,""))),"")</f>
        <v/>
      </c>
      <c r="Y13" s="162" t="str">
        <f t="shared" ref="Y13:Y73" si="1">IFERROR(IF(X13="","",IF(X13&lt;=0.2,"Muy Baja",IF(X13&lt;=0.4,"Baja",IF(X13&lt;=0.6,"Media",IF(X13&lt;=0.8,"Alta","Muy Alta"))))),"")</f>
        <v/>
      </c>
      <c r="Z13" s="163" t="str">
        <f t="shared" ref="Z13:Z17" si="2">+X13</f>
        <v/>
      </c>
      <c r="AA13" s="162" t="str">
        <f t="shared" ref="AA13:AA73" si="3">IFERROR(IF(AB13="","",IF(AB13&lt;=0.2,"Leve",IF(AB13&lt;=0.4,"Menor",IF(AB13&lt;=0.6,"Moderado",IF(AB13&lt;=0.8,"Mayor","Catastrófico"))))),"")</f>
        <v/>
      </c>
      <c r="AB13" s="163" t="str">
        <f>IFERROR(IF(AND(Q12="Impacto",Q13="Impacto"),(AB12-(+AB12*T13)),IF(Q13="Impacto",(M12-(+M12*T13)),IF(Q13="Probabilidad",AB12,""))),"")</f>
        <v/>
      </c>
      <c r="AC13" s="168"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5"/>
      <c r="AE13" s="179"/>
      <c r="AF13" s="179"/>
      <c r="AG13" s="180"/>
      <c r="AH13" s="180"/>
      <c r="AI13" s="171"/>
      <c r="AJ13" s="114"/>
      <c r="AK13" s="170"/>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2" customHeight="1" x14ac:dyDescent="0.3">
      <c r="A14" s="334"/>
      <c r="B14" s="348"/>
      <c r="C14" s="348"/>
      <c r="D14" s="348"/>
      <c r="E14" s="351"/>
      <c r="F14" s="348"/>
      <c r="G14" s="343"/>
      <c r="H14" s="419"/>
      <c r="I14" s="436"/>
      <c r="J14" s="439"/>
      <c r="K14" s="436">
        <f>IF(NOT(ISERROR(MATCH(J14,_xlfn.ANCHORARRAY(E26),0))),I28&amp;"Por favor no seleccionar los criterios de impacto",J14)</f>
        <v>0</v>
      </c>
      <c r="L14" s="419"/>
      <c r="M14" s="436"/>
      <c r="N14" s="433"/>
      <c r="O14" s="6">
        <v>3</v>
      </c>
      <c r="P14" s="183"/>
      <c r="Q14" s="106"/>
      <c r="R14" s="107"/>
      <c r="S14" s="107"/>
      <c r="T14" s="108"/>
      <c r="U14" s="117"/>
      <c r="V14" s="117"/>
      <c r="W14" s="117"/>
      <c r="X14" s="109"/>
      <c r="Y14" s="110"/>
      <c r="Z14" s="111"/>
      <c r="AA14" s="110"/>
      <c r="AB14" s="111"/>
      <c r="AC14" s="112"/>
      <c r="AD14" s="113"/>
      <c r="AE14" s="114"/>
      <c r="AF14" s="115"/>
      <c r="AG14" s="116"/>
      <c r="AH14" s="116"/>
      <c r="AI14" s="116"/>
      <c r="AJ14" s="114"/>
      <c r="AK14" s="115"/>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2" customHeight="1" x14ac:dyDescent="0.3">
      <c r="A15" s="334"/>
      <c r="B15" s="348"/>
      <c r="C15" s="348"/>
      <c r="D15" s="348"/>
      <c r="E15" s="351"/>
      <c r="F15" s="348"/>
      <c r="G15" s="343"/>
      <c r="H15" s="419"/>
      <c r="I15" s="436"/>
      <c r="J15" s="439"/>
      <c r="K15" s="436">
        <f>IF(NOT(ISERROR(MATCH(J15,_xlfn.ANCHORARRAY(E27),0))),I29&amp;"Por favor no seleccionar los criterios de impacto",J15)</f>
        <v>0</v>
      </c>
      <c r="L15" s="419"/>
      <c r="M15" s="436"/>
      <c r="N15" s="433"/>
      <c r="O15" s="6">
        <v>4</v>
      </c>
      <c r="P15" s="182"/>
      <c r="Q15" s="106"/>
      <c r="R15" s="107"/>
      <c r="S15" s="107"/>
      <c r="T15" s="108"/>
      <c r="U15" s="107"/>
      <c r="V15" s="107"/>
      <c r="W15" s="107"/>
      <c r="X15" s="109"/>
      <c r="Y15" s="110"/>
      <c r="Z15" s="111"/>
      <c r="AA15" s="110"/>
      <c r="AB15" s="111"/>
      <c r="AC15" s="112"/>
      <c r="AD15" s="113"/>
      <c r="AE15" s="114"/>
      <c r="AF15" s="115"/>
      <c r="AG15" s="116"/>
      <c r="AH15" s="116"/>
      <c r="AI15" s="116"/>
      <c r="AJ15" s="114"/>
      <c r="AK15" s="115"/>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2" customHeight="1" x14ac:dyDescent="0.3">
      <c r="A16" s="334"/>
      <c r="B16" s="348"/>
      <c r="C16" s="348"/>
      <c r="D16" s="348"/>
      <c r="E16" s="351"/>
      <c r="F16" s="348"/>
      <c r="G16" s="343"/>
      <c r="H16" s="419"/>
      <c r="I16" s="436"/>
      <c r="J16" s="439"/>
      <c r="K16" s="436">
        <f>IF(NOT(ISERROR(MATCH(J16,_xlfn.ANCHORARRAY(E28),0))),I30&amp;"Por favor no seleccionar los criterios de impacto",J16)</f>
        <v>0</v>
      </c>
      <c r="L16" s="419"/>
      <c r="M16" s="436"/>
      <c r="N16" s="433"/>
      <c r="O16" s="6">
        <v>5</v>
      </c>
      <c r="P16" s="182"/>
      <c r="Q16" s="106" t="str">
        <f t="shared" ref="Q16:Q17" si="5">IF(OR(R16="Preventivo",R16="Detectivo"),"Probabilidad",IF(R16="Correctivo","Impacto",""))</f>
        <v/>
      </c>
      <c r="R16" s="107"/>
      <c r="S16" s="107"/>
      <c r="T16" s="108" t="str">
        <f t="shared" si="0"/>
        <v/>
      </c>
      <c r="U16" s="107"/>
      <c r="V16" s="107"/>
      <c r="W16" s="107"/>
      <c r="X16" s="109" t="str">
        <f t="shared" ref="X16:X17" si="6">IFERROR(IF(AND(Q15="Probabilidad",Q16="Probabilidad"),(Z15-(+Z15*T16)),IF(AND(Q15="Impacto",Q16="Probabilidad"),(Z14-(+Z14*T16)),IF(Q16="Impacto",Z15,""))),"")</f>
        <v/>
      </c>
      <c r="Y16" s="110" t="str">
        <f t="shared" si="1"/>
        <v/>
      </c>
      <c r="Z16" s="111" t="str">
        <f t="shared" si="2"/>
        <v/>
      </c>
      <c r="AA16" s="110" t="str">
        <f t="shared" si="3"/>
        <v/>
      </c>
      <c r="AB16" s="111" t="str">
        <f t="shared" ref="AB16:AB17" si="7">IFERROR(IF(AND(Q15="Impacto",Q16="Impacto"),(AB15-(+AB15*T16)),IF(AND(Q15="Probabilidad",Q16="Impacto"),(AB14-(+AB14*T16)),IF(Q16="Probabilidad",AB15,""))),"")</f>
        <v/>
      </c>
      <c r="AC16" s="112" t="str">
        <f t="shared" si="4"/>
        <v/>
      </c>
      <c r="AD16" s="113"/>
      <c r="AE16" s="114"/>
      <c r="AF16" s="115"/>
      <c r="AG16" s="116"/>
      <c r="AH16" s="116"/>
      <c r="AI16" s="116"/>
      <c r="AJ16" s="114"/>
      <c r="AK16" s="115"/>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2" customHeight="1" x14ac:dyDescent="0.3">
      <c r="A17" s="335"/>
      <c r="B17" s="349"/>
      <c r="C17" s="349"/>
      <c r="D17" s="349"/>
      <c r="E17" s="352"/>
      <c r="F17" s="349"/>
      <c r="G17" s="344"/>
      <c r="H17" s="420"/>
      <c r="I17" s="437"/>
      <c r="J17" s="440"/>
      <c r="K17" s="437">
        <f>IF(NOT(ISERROR(MATCH(J17,_xlfn.ANCHORARRAY(E29),0))),I31&amp;"Por favor no seleccionar los criterios de impacto",J17)</f>
        <v>0</v>
      </c>
      <c r="L17" s="420"/>
      <c r="M17" s="437"/>
      <c r="N17" s="434"/>
      <c r="O17" s="6">
        <v>6</v>
      </c>
      <c r="P17" s="182"/>
      <c r="Q17" s="106" t="str">
        <f t="shared" si="5"/>
        <v/>
      </c>
      <c r="R17" s="107"/>
      <c r="S17" s="107"/>
      <c r="T17" s="108" t="str">
        <f t="shared" si="0"/>
        <v/>
      </c>
      <c r="U17" s="107"/>
      <c r="V17" s="107"/>
      <c r="W17" s="107"/>
      <c r="X17" s="109" t="str">
        <f t="shared" si="6"/>
        <v/>
      </c>
      <c r="Y17" s="110" t="str">
        <f t="shared" si="1"/>
        <v/>
      </c>
      <c r="Z17" s="111" t="str">
        <f t="shared" si="2"/>
        <v/>
      </c>
      <c r="AA17" s="110" t="str">
        <f t="shared" si="3"/>
        <v/>
      </c>
      <c r="AB17" s="111" t="str">
        <f t="shared" si="7"/>
        <v/>
      </c>
      <c r="AC17" s="112" t="str">
        <f t="shared" si="4"/>
        <v/>
      </c>
      <c r="AD17" s="113"/>
      <c r="AE17" s="114"/>
      <c r="AF17" s="115"/>
      <c r="AG17" s="116"/>
      <c r="AH17" s="116"/>
      <c r="AI17" s="116"/>
      <c r="AJ17" s="114"/>
      <c r="AK17" s="115"/>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77.25" customHeight="1" x14ac:dyDescent="0.3">
      <c r="A18" s="333">
        <v>2</v>
      </c>
      <c r="B18" s="347" t="s">
        <v>228</v>
      </c>
      <c r="C18" s="347" t="s">
        <v>288</v>
      </c>
      <c r="D18" s="347" t="s">
        <v>289</v>
      </c>
      <c r="E18" s="350" t="s">
        <v>290</v>
      </c>
      <c r="F18" s="347" t="s">
        <v>236</v>
      </c>
      <c r="G18" s="342">
        <v>21504</v>
      </c>
      <c r="H18" s="339" t="str">
        <f>IF(G18&lt;=0,"",IF(G18&lt;=2,"Muy Baja",IF(G18&lt;=24,"Baja",IF(G18&lt;=500,"Media",IF(G18&lt;=5000,"Alta","Muy Alta")))))</f>
        <v>Muy Alta</v>
      </c>
      <c r="I18" s="330">
        <f>IF(H18="","",IF(H18="Muy Baja",0.2,IF(H18="Baja",0.4,IF(H18="Media",0.6,IF(H18="Alta",0.8,IF(H18="Muy Alta",1,))))))</f>
        <v>1</v>
      </c>
      <c r="J18" s="336" t="s">
        <v>184</v>
      </c>
      <c r="K18" s="188"/>
      <c r="L18" s="339" t="str">
        <f>IF(OR(K19='Tabla Impacto'!$C$11,K19='Tabla Impacto'!$D$11),"Leve",IF(OR(K19='Tabla Impacto'!$C$12,K19='Tabla Impacto'!$D$12),"Menor",IF(OR(K19='Tabla Impacto'!$C$13,K19='Tabla Impacto'!$D$13),"Moderado",IF(OR(K19='Tabla Impacto'!$C$14,K19='Tabla Impacto'!$D$14),"Mayor",IF(OR(K19='Tabla Impacto'!$C$15,K19='Tabla Impacto'!$D$15),"Catastrófico","")))))</f>
        <v>Moderado</v>
      </c>
      <c r="M18" s="330">
        <f>IF(L18="","",IF(L18="Leve",0.2,IF(L18="Menor",0.4,IF(L18="Moderado",0.6,IF(L18="Mayor",0.8,IF(L18="Catastrófico",1,))))))</f>
        <v>0.6</v>
      </c>
      <c r="N18" s="327"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Alto</v>
      </c>
      <c r="O18" s="333">
        <v>1</v>
      </c>
      <c r="P18" s="353" t="s">
        <v>306</v>
      </c>
      <c r="Q18" s="355" t="str">
        <f>IF(OR(R18="Preventivo",R18="Detectivo"),"Probabilidad",IF(R18="Correctivo","Impacto",""))</f>
        <v>Probabilidad</v>
      </c>
      <c r="R18" s="325" t="s">
        <v>200</v>
      </c>
      <c r="S18" s="325" t="s">
        <v>208</v>
      </c>
      <c r="T18" s="321" t="str">
        <f>IF(AND(R18="Preventivo",S18="Automático"),"50%",IF(AND(R18="Preventivo",S18="Manual"),"40%",IF(AND(R18="Detectivo",S18="Automático"),"40%",IF(AND(R18="Detectivo",S18="Manual"),"30%",IF(AND(R18="Correctivo",S18="Automático"),"35%",IF(AND(R18="Correctivo",S18="Manual"),"25%",""))))))</f>
        <v>40%</v>
      </c>
      <c r="U18" s="325" t="s">
        <v>211</v>
      </c>
      <c r="V18" s="325" t="s">
        <v>216</v>
      </c>
      <c r="W18" s="325" t="s">
        <v>220</v>
      </c>
      <c r="X18" s="109"/>
      <c r="Y18" s="345" t="str">
        <f>IFERROR(IF(X19="","",IF(X19&lt;=0.2,"Muy Baja",IF(X19&lt;=0.4,"Baja",IF(X19&lt;=0.6,"Media",IF(X19&lt;=0.8,"Alta","Muy Alta"))))),"")</f>
        <v>Media</v>
      </c>
      <c r="Z18" s="321">
        <f>+X19</f>
        <v>0.6</v>
      </c>
      <c r="AA18" s="345" t="str">
        <f>IFERROR(IF(AB18="","",IF(AB18&lt;=0.2,"Leve",IF(AB18&lt;=0.4,"Menor",IF(AB18&lt;=0.6,"Moderado",IF(AB18&lt;=0.8,"Mayor","Catastrófico"))))),"")</f>
        <v>Moderado</v>
      </c>
      <c r="AB18" s="321">
        <f>IFERROR(IF(Q18="Impacto",(M18-(+M18*T18)),IF(Q18="Probabilidad",M18,"")),"")</f>
        <v>0.6</v>
      </c>
      <c r="AC18" s="323"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325" t="s">
        <v>231</v>
      </c>
      <c r="AE18" s="191" t="s">
        <v>291</v>
      </c>
      <c r="AF18" s="169" t="s">
        <v>292</v>
      </c>
      <c r="AG18" s="171">
        <v>45001</v>
      </c>
      <c r="AH18" s="171">
        <v>45275</v>
      </c>
      <c r="AI18" s="116"/>
      <c r="AJ18" s="114"/>
      <c r="AK18" s="115"/>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66" customHeight="1" x14ac:dyDescent="0.3">
      <c r="A19" s="334"/>
      <c r="B19" s="348"/>
      <c r="C19" s="348"/>
      <c r="D19" s="348"/>
      <c r="E19" s="351"/>
      <c r="F19" s="348"/>
      <c r="G19" s="343"/>
      <c r="H19" s="340"/>
      <c r="I19" s="331"/>
      <c r="J19" s="337"/>
      <c r="K19" s="330"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9" s="340"/>
      <c r="M19" s="331"/>
      <c r="N19" s="328"/>
      <c r="O19" s="335"/>
      <c r="P19" s="354"/>
      <c r="Q19" s="356"/>
      <c r="R19" s="326"/>
      <c r="S19" s="326"/>
      <c r="T19" s="322"/>
      <c r="U19" s="326"/>
      <c r="V19" s="326"/>
      <c r="W19" s="326"/>
      <c r="X19" s="161">
        <f>IFERROR(IF(Q18="Probabilidad",(I18-(+I18*T18)),IF(Q18="Impacto",I18,"")),"")</f>
        <v>0.6</v>
      </c>
      <c r="Y19" s="346"/>
      <c r="Z19" s="322"/>
      <c r="AA19" s="346"/>
      <c r="AB19" s="322"/>
      <c r="AC19" s="324"/>
      <c r="AD19" s="326"/>
      <c r="AE19" s="191" t="s">
        <v>293</v>
      </c>
      <c r="AF19" s="169" t="s">
        <v>292</v>
      </c>
      <c r="AG19" s="171">
        <v>45001</v>
      </c>
      <c r="AH19" s="171">
        <v>45275</v>
      </c>
      <c r="AI19" s="116"/>
      <c r="AJ19" s="114"/>
      <c r="AK19" s="115"/>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2" customHeight="1" x14ac:dyDescent="0.3">
      <c r="A20" s="334"/>
      <c r="B20" s="348"/>
      <c r="C20" s="348"/>
      <c r="D20" s="348"/>
      <c r="E20" s="351"/>
      <c r="F20" s="348"/>
      <c r="G20" s="343"/>
      <c r="H20" s="340"/>
      <c r="I20" s="331"/>
      <c r="J20" s="337"/>
      <c r="K20" s="331">
        <f>IF(NOT(ISERROR(MATCH(J20,_xlfn.ANCHORARRAY(E31),0))),I34&amp;"Por favor no seleccionar los criterios de impacto",J20)</f>
        <v>0</v>
      </c>
      <c r="L20" s="340"/>
      <c r="M20" s="331"/>
      <c r="N20" s="328"/>
      <c r="O20" s="6">
        <v>2</v>
      </c>
      <c r="P20" s="182"/>
      <c r="Q20" s="164" t="str">
        <f>IF(OR(R20="Preventivo",R20="Detectivo"),"Probabilidad",IF(R20="Correctivo","Impacto",""))</f>
        <v/>
      </c>
      <c r="R20" s="172"/>
      <c r="S20" s="172"/>
      <c r="T20" s="173" t="str">
        <f t="shared" ref="T20:T24" si="8">IF(AND(R20="Preventivo",S20="Automático"),"50%",IF(AND(R20="Preventivo",S20="Manual"),"40%",IF(AND(R20="Detectivo",S20="Automático"),"40%",IF(AND(R20="Detectivo",S20="Manual"),"30%",IF(AND(R20="Correctivo",S20="Automático"),"35%",IF(AND(R20="Correctivo",S20="Manual"),"25%",""))))))</f>
        <v/>
      </c>
      <c r="U20" s="172"/>
      <c r="V20" s="172"/>
      <c r="W20" s="172"/>
      <c r="X20" s="161" t="str">
        <f>IFERROR(IF(AND(Q18="Probabilidad",Q20="Probabilidad"),(Z18-(+Z18*T20)),IF(Q20="Probabilidad",(I18-(+I18*T20)),IF(Q20="Impacto",Z18,""))),"")</f>
        <v/>
      </c>
      <c r="Y20" s="174" t="str">
        <f t="shared" si="1"/>
        <v/>
      </c>
      <c r="Z20" s="175" t="str">
        <f t="shared" ref="Z20:Z24" si="9">+X20</f>
        <v/>
      </c>
      <c r="AA20" s="174" t="str">
        <f t="shared" si="3"/>
        <v/>
      </c>
      <c r="AB20" s="175" t="str">
        <f>IFERROR(IF(AND(Q18="Impacto",Q20="Impacto"),(AB18-(+AB18*T20)),IF(Q20="Impacto",(M18-(+M18*T20)),IF(Q20="Probabilidad",AB18,""))),"")</f>
        <v/>
      </c>
      <c r="AC20" s="176" t="str">
        <f t="shared" ref="AC20:AC21" si="10">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77"/>
      <c r="AE20" s="179"/>
      <c r="AF20" s="179"/>
      <c r="AG20" s="180"/>
      <c r="AH20" s="180"/>
      <c r="AI20" s="116"/>
      <c r="AJ20" s="114"/>
      <c r="AK20" s="115"/>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2" customHeight="1" x14ac:dyDescent="0.3">
      <c r="A21" s="334"/>
      <c r="B21" s="348"/>
      <c r="C21" s="348"/>
      <c r="D21" s="348"/>
      <c r="E21" s="351"/>
      <c r="F21" s="348"/>
      <c r="G21" s="343"/>
      <c r="H21" s="340"/>
      <c r="I21" s="331"/>
      <c r="J21" s="337"/>
      <c r="K21" s="331">
        <f>IF(NOT(ISERROR(MATCH(J21,_xlfn.ANCHORARRAY(E33),0))),I35&amp;"Por favor no seleccionar los criterios de impacto",J21)</f>
        <v>0</v>
      </c>
      <c r="L21" s="340"/>
      <c r="M21" s="331"/>
      <c r="N21" s="328"/>
      <c r="O21" s="6">
        <v>3</v>
      </c>
      <c r="P21" s="184"/>
      <c r="Q21" s="164" t="str">
        <f>IF(OR(R21="Preventivo",R21="Detectivo"),"Probabilidad",IF(R21="Correctivo","Impacto",""))</f>
        <v/>
      </c>
      <c r="R21" s="172"/>
      <c r="S21" s="172"/>
      <c r="T21" s="173" t="str">
        <f t="shared" si="8"/>
        <v/>
      </c>
      <c r="U21" s="172"/>
      <c r="V21" s="172"/>
      <c r="W21" s="172"/>
      <c r="X21" s="161" t="str">
        <f>IFERROR(IF(AND(Q20="Probabilidad",Q21="Probabilidad"),(Z20-(+Z20*T21)),IF(AND(Q20="Impacto",Q21="Probabilidad"),(Z18-(+Z18*T21)),IF(Q21="Impacto",Z20,""))),"")</f>
        <v/>
      </c>
      <c r="Y21" s="174" t="str">
        <f t="shared" si="1"/>
        <v/>
      </c>
      <c r="Z21" s="175" t="str">
        <f t="shared" si="9"/>
        <v/>
      </c>
      <c r="AA21" s="174" t="str">
        <f t="shared" si="3"/>
        <v/>
      </c>
      <c r="AB21" s="175" t="str">
        <f>IFERROR(IF(AND(Q20="Impacto",Q21="Impacto"),(AB20-(+AB20*T21)),IF(AND(Q20="Probabilidad",Q21="Impacto"),(AB18-(+AB18*T21)),IF(Q21="Probabilidad",AB20,""))),"")</f>
        <v/>
      </c>
      <c r="AC21" s="176" t="str">
        <f t="shared" si="10"/>
        <v/>
      </c>
      <c r="AD21" s="177"/>
      <c r="AE21" s="179"/>
      <c r="AF21" s="181"/>
      <c r="AG21" s="180"/>
      <c r="AH21" s="180"/>
      <c r="AI21" s="116"/>
      <c r="AJ21" s="114"/>
      <c r="AK21" s="115"/>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2" customHeight="1" x14ac:dyDescent="0.3">
      <c r="A22" s="334"/>
      <c r="B22" s="348"/>
      <c r="C22" s="348"/>
      <c r="D22" s="348"/>
      <c r="E22" s="351"/>
      <c r="F22" s="348"/>
      <c r="G22" s="343"/>
      <c r="H22" s="340"/>
      <c r="I22" s="331"/>
      <c r="J22" s="337"/>
      <c r="K22" s="331">
        <f>IF(NOT(ISERROR(MATCH(J22,_xlfn.ANCHORARRAY(E34),0))),I36&amp;"Por favor no seleccionar los criterios de impacto",J22)</f>
        <v>0</v>
      </c>
      <c r="L22" s="340"/>
      <c r="M22" s="331"/>
      <c r="N22" s="328"/>
      <c r="O22" s="6">
        <v>4</v>
      </c>
      <c r="P22" s="182"/>
      <c r="Q22" s="106" t="str">
        <f t="shared" ref="Q22:Q24" si="11">IF(OR(R22="Preventivo",R22="Detectivo"),"Probabilidad",IF(R22="Correctivo","Impacto",""))</f>
        <v/>
      </c>
      <c r="R22" s="107"/>
      <c r="S22" s="107"/>
      <c r="T22" s="108" t="str">
        <f t="shared" si="8"/>
        <v/>
      </c>
      <c r="U22" s="107"/>
      <c r="V22" s="107"/>
      <c r="W22" s="107"/>
      <c r="X22" s="109" t="str">
        <f t="shared" ref="X22:X24" si="12">IFERROR(IF(AND(Q21="Probabilidad",Q22="Probabilidad"),(Z21-(+Z21*T22)),IF(AND(Q21="Impacto",Q22="Probabilidad"),(Z20-(+Z20*T22)),IF(Q22="Impacto",Z21,""))),"")</f>
        <v/>
      </c>
      <c r="Y22" s="110" t="str">
        <f t="shared" si="1"/>
        <v/>
      </c>
      <c r="Z22" s="111" t="str">
        <f t="shared" si="9"/>
        <v/>
      </c>
      <c r="AA22" s="110" t="str">
        <f t="shared" si="3"/>
        <v/>
      </c>
      <c r="AB22" s="111" t="str">
        <f t="shared" ref="AB22:AB24" si="13">IFERROR(IF(AND(Q21="Impacto",Q22="Impacto"),(AB21-(+AB21*T22)),IF(AND(Q21="Probabilidad",Q22="Impacto"),(AB20-(+AB20*T22)),IF(Q22="Probabilidad",AB21,""))),"")</f>
        <v/>
      </c>
      <c r="AC22" s="112"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3"/>
      <c r="AE22" s="114"/>
      <c r="AF22" s="115"/>
      <c r="AG22" s="116"/>
      <c r="AH22" s="116"/>
      <c r="AI22" s="116"/>
      <c r="AJ22" s="114"/>
      <c r="AK22" s="115"/>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2" customHeight="1" x14ac:dyDescent="0.3">
      <c r="A23" s="334"/>
      <c r="B23" s="348"/>
      <c r="C23" s="348"/>
      <c r="D23" s="348"/>
      <c r="E23" s="351"/>
      <c r="F23" s="348"/>
      <c r="G23" s="343"/>
      <c r="H23" s="340"/>
      <c r="I23" s="331"/>
      <c r="J23" s="337"/>
      <c r="K23" s="331">
        <f>IF(NOT(ISERROR(MATCH(J23,_xlfn.ANCHORARRAY(E35),0))),I37&amp;"Por favor no seleccionar los criterios de impacto",J23)</f>
        <v>0</v>
      </c>
      <c r="L23" s="340"/>
      <c r="M23" s="331"/>
      <c r="N23" s="328"/>
      <c r="O23" s="6">
        <v>5</v>
      </c>
      <c r="P23" s="182"/>
      <c r="Q23" s="106" t="str">
        <f t="shared" si="11"/>
        <v/>
      </c>
      <c r="R23" s="107"/>
      <c r="S23" s="107"/>
      <c r="T23" s="108" t="str">
        <f t="shared" si="8"/>
        <v/>
      </c>
      <c r="U23" s="107"/>
      <c r="V23" s="107"/>
      <c r="W23" s="107"/>
      <c r="X23" s="109" t="str">
        <f t="shared" si="12"/>
        <v/>
      </c>
      <c r="Y23" s="110" t="str">
        <f t="shared" si="1"/>
        <v/>
      </c>
      <c r="Z23" s="111" t="str">
        <f t="shared" si="9"/>
        <v/>
      </c>
      <c r="AA23" s="110" t="str">
        <f t="shared" si="3"/>
        <v/>
      </c>
      <c r="AB23" s="111" t="str">
        <f t="shared" si="13"/>
        <v/>
      </c>
      <c r="AC23" s="112" t="str">
        <f t="shared" ref="AC23:AC24" si="14">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13"/>
      <c r="AE23" s="114"/>
      <c r="AF23" s="115"/>
      <c r="AG23" s="116"/>
      <c r="AH23" s="116"/>
      <c r="AI23" s="116"/>
      <c r="AJ23" s="114"/>
      <c r="AK23" s="115"/>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2" customHeight="1" x14ac:dyDescent="0.3">
      <c r="A24" s="335"/>
      <c r="B24" s="349"/>
      <c r="C24" s="349"/>
      <c r="D24" s="349"/>
      <c r="E24" s="352"/>
      <c r="F24" s="349"/>
      <c r="G24" s="344"/>
      <c r="H24" s="341"/>
      <c r="I24" s="332"/>
      <c r="J24" s="338"/>
      <c r="K24" s="332">
        <f>IF(NOT(ISERROR(MATCH(J24,_xlfn.ANCHORARRAY(E36),0))),I38&amp;"Por favor no seleccionar los criterios de impacto",J24)</f>
        <v>0</v>
      </c>
      <c r="L24" s="341"/>
      <c r="M24" s="332"/>
      <c r="N24" s="329"/>
      <c r="O24" s="6">
        <v>6</v>
      </c>
      <c r="P24" s="182"/>
      <c r="Q24" s="106" t="str">
        <f t="shared" si="11"/>
        <v/>
      </c>
      <c r="R24" s="107"/>
      <c r="S24" s="107"/>
      <c r="T24" s="108" t="str">
        <f t="shared" si="8"/>
        <v/>
      </c>
      <c r="U24" s="107"/>
      <c r="V24" s="107"/>
      <c r="W24" s="107"/>
      <c r="X24" s="109" t="str">
        <f t="shared" si="12"/>
        <v/>
      </c>
      <c r="Y24" s="110" t="str">
        <f t="shared" si="1"/>
        <v/>
      </c>
      <c r="Z24" s="111" t="str">
        <f t="shared" si="9"/>
        <v/>
      </c>
      <c r="AA24" s="110" t="str">
        <f t="shared" si="3"/>
        <v/>
      </c>
      <c r="AB24" s="111" t="str">
        <f t="shared" si="13"/>
        <v/>
      </c>
      <c r="AC24" s="112" t="str">
        <f t="shared" si="14"/>
        <v/>
      </c>
      <c r="AD24" s="113"/>
      <c r="AE24" s="114"/>
      <c r="AF24" s="115"/>
      <c r="AG24" s="116"/>
      <c r="AH24" s="116"/>
      <c r="AI24" s="116"/>
      <c r="AJ24" s="114"/>
      <c r="AK24" s="115"/>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63.75" customHeight="1" x14ac:dyDescent="0.3">
      <c r="A25" s="333">
        <v>3</v>
      </c>
      <c r="B25" s="347" t="s">
        <v>228</v>
      </c>
      <c r="C25" s="347" t="s">
        <v>288</v>
      </c>
      <c r="D25" s="347" t="s">
        <v>294</v>
      </c>
      <c r="E25" s="350" t="s">
        <v>295</v>
      </c>
      <c r="F25" s="347" t="s">
        <v>236</v>
      </c>
      <c r="G25" s="342">
        <v>215</v>
      </c>
      <c r="H25" s="339" t="str">
        <f>IF(G25&lt;=0,"",IF(G25&lt;=2,"Muy Baja",IF(G25&lt;=24,"Baja",IF(G25&lt;=500,"Media",IF(G25&lt;=5000,"Alta","Muy Alta")))))</f>
        <v>Media</v>
      </c>
      <c r="I25" s="330">
        <f>IF(H25="","",IF(H25="Muy Baja",0.2,IF(H25="Baja",0.4,IF(H25="Media",0.6,IF(H25="Alta",0.8,IF(H25="Muy Alta",1,))))))</f>
        <v>0.6</v>
      </c>
      <c r="J25" s="336" t="s">
        <v>186</v>
      </c>
      <c r="K25" s="330" t="str">
        <f>IF(NOT(ISERROR(MATCH(J25,'Tabla Impacto'!$B$221:$B$223,0))),'Tabla Impacto'!$F$223&amp;"Por favor no seleccionar los criterios de impacto(Afectación Económica o presupuestal y Pérdida Reputacional)",J25)</f>
        <v xml:space="preserve">     El riesgo afecta la imagen de de la entidad con efecto publicitario sostenido a nivel de sector administrativo, nivel departamental o municipal</v>
      </c>
      <c r="L25" s="339" t="str">
        <f>IF(OR(K25='Tabla Impacto'!$C$11,K25='Tabla Impacto'!$D$11),"Leve",IF(OR(K25='Tabla Impacto'!$C$12,K25='Tabla Impacto'!$D$12),"Menor",IF(OR(K25='Tabla Impacto'!$C$13,K25='Tabla Impacto'!$D$13),"Moderado",IF(OR(K25='Tabla Impacto'!$C$14,K25='Tabla Impacto'!$D$14),"Mayor",IF(OR(K25='Tabla Impacto'!$C$15,K25='Tabla Impacto'!$D$15),"Catastrófico","")))))</f>
        <v>Mayor</v>
      </c>
      <c r="M25" s="330">
        <f>IF(L25="","",IF(L25="Leve",0.2,IF(L25="Menor",0.4,IF(L25="Moderado",0.6,IF(L25="Mayor",0.8,IF(L25="Catastrófico",1,))))))</f>
        <v>0.8</v>
      </c>
      <c r="N25" s="327"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Alto</v>
      </c>
      <c r="O25" s="6">
        <v>1</v>
      </c>
      <c r="P25" s="182" t="s">
        <v>307</v>
      </c>
      <c r="Q25" s="164" t="str">
        <f>IF(OR(R25="Preventivo",R25="Detectivo"),"Probabilidad",IF(R25="Correctivo","Impacto",""))</f>
        <v>Probabilidad</v>
      </c>
      <c r="R25" s="172" t="s">
        <v>200</v>
      </c>
      <c r="S25" s="172" t="s">
        <v>208</v>
      </c>
      <c r="T25" s="173" t="str">
        <f>IF(AND(R25="Preventivo",S25="Automático"),"50%",IF(AND(R25="Preventivo",S25="Manual"),"40%",IF(AND(R25="Detectivo",S25="Automático"),"40%",IF(AND(R25="Detectivo",S25="Manual"),"30%",IF(AND(R25="Correctivo",S25="Automático"),"35%",IF(AND(R25="Correctivo",S25="Manual"),"25%",""))))))</f>
        <v>40%</v>
      </c>
      <c r="U25" s="172" t="s">
        <v>211</v>
      </c>
      <c r="V25" s="172" t="s">
        <v>216</v>
      </c>
      <c r="W25" s="172" t="s">
        <v>220</v>
      </c>
      <c r="X25" s="161">
        <f>IFERROR(IF(Q25="Probabilidad",(I25-(+I25*T25)),IF(Q25="Impacto",I25,"")),"")</f>
        <v>0.36</v>
      </c>
      <c r="Y25" s="174" t="str">
        <f>IFERROR(IF(X25="","",IF(X25&lt;=0.2,"Muy Baja",IF(X25&lt;=0.4,"Baja",IF(X25&lt;=0.6,"Media",IF(X25&lt;=0.8,"Alta","Muy Alta"))))),"")</f>
        <v>Baja</v>
      </c>
      <c r="Z25" s="175">
        <f>+X25</f>
        <v>0.36</v>
      </c>
      <c r="AA25" s="174" t="str">
        <f>IFERROR(IF(AB25="","",IF(AB25&lt;=0.2,"Leve",IF(AB25&lt;=0.4,"Menor",IF(AB25&lt;=0.6,"Moderado",IF(AB25&lt;=0.8,"Mayor","Catastrófico"))))),"")</f>
        <v>Mayor</v>
      </c>
      <c r="AB25" s="175">
        <f>IFERROR(IF(Q25="Impacto",(M25-(+M25*T25)),IF(Q25="Probabilidad",M25,"")),"")</f>
        <v>0.8</v>
      </c>
      <c r="AC25" s="176"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Alto</v>
      </c>
      <c r="AD25" s="177" t="s">
        <v>231</v>
      </c>
      <c r="AE25" s="182" t="s">
        <v>308</v>
      </c>
      <c r="AF25" s="169" t="s">
        <v>292</v>
      </c>
      <c r="AG25" s="171">
        <v>45001</v>
      </c>
      <c r="AH25" s="171">
        <v>45275</v>
      </c>
      <c r="AI25" s="116"/>
      <c r="AJ25" s="114"/>
      <c r="AK25" s="115"/>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63.75" customHeight="1" x14ac:dyDescent="0.3">
      <c r="A26" s="334"/>
      <c r="B26" s="348"/>
      <c r="C26" s="348"/>
      <c r="D26" s="348"/>
      <c r="E26" s="351"/>
      <c r="F26" s="348"/>
      <c r="G26" s="343"/>
      <c r="H26" s="340"/>
      <c r="I26" s="331"/>
      <c r="J26" s="337"/>
      <c r="K26" s="331">
        <f>IF(NOT(ISERROR(MATCH(J26,_xlfn.ANCHORARRAY(E38),0))),I40&amp;"Por favor no seleccionar los criterios de impacto",J26)</f>
        <v>0</v>
      </c>
      <c r="L26" s="340"/>
      <c r="M26" s="331"/>
      <c r="N26" s="328"/>
      <c r="O26" s="6">
        <v>2</v>
      </c>
      <c r="P26" s="182" t="s">
        <v>296</v>
      </c>
      <c r="Q26" s="106" t="str">
        <f>IF(OR(R26="Preventivo",R26="Detectivo"),"Probabilidad",IF(R26="Correctivo","Impacto",""))</f>
        <v>Probabilidad</v>
      </c>
      <c r="R26" s="172" t="s">
        <v>200</v>
      </c>
      <c r="S26" s="172" t="s">
        <v>208</v>
      </c>
      <c r="T26" s="173" t="str">
        <f t="shared" ref="T26:T30" si="15">IF(AND(R26="Preventivo",S26="Automático"),"50%",IF(AND(R26="Preventivo",S26="Manual"),"40%",IF(AND(R26="Detectivo",S26="Automático"),"40%",IF(AND(R26="Detectivo",S26="Manual"),"30%",IF(AND(R26="Correctivo",S26="Automático"),"35%",IF(AND(R26="Correctivo",S26="Manual"),"25%",""))))))</f>
        <v>40%</v>
      </c>
      <c r="U26" s="172" t="s">
        <v>211</v>
      </c>
      <c r="V26" s="172" t="s">
        <v>216</v>
      </c>
      <c r="W26" s="172" t="s">
        <v>220</v>
      </c>
      <c r="X26" s="161">
        <f>IFERROR(IF(AND(Q25="Probabilidad",Q26="Probabilidad"),(Z25-(+Z25*T26)),IF(Q26="Probabilidad",(I25-(+I25*T26)),IF(Q26="Impacto",Z25,""))),"")</f>
        <v>0.216</v>
      </c>
      <c r="Y26" s="174" t="str">
        <f t="shared" si="1"/>
        <v>Baja</v>
      </c>
      <c r="Z26" s="175">
        <f t="shared" ref="Z26:Z30" si="16">+X26</f>
        <v>0.216</v>
      </c>
      <c r="AA26" s="174" t="str">
        <f t="shared" si="3"/>
        <v>Mayor</v>
      </c>
      <c r="AB26" s="175">
        <f>IFERROR(IF(AND(Q25="Impacto",Q26="Impacto"),(AB25-(+AB25*T26)),IF(Q26="Impacto",(M25-(+M25*T26)),IF(Q26="Probabilidad",AB25,""))),"")</f>
        <v>0.8</v>
      </c>
      <c r="AC26" s="176" t="str">
        <f t="shared" ref="AC26:AC27" si="17">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Alto</v>
      </c>
      <c r="AD26" s="177" t="s">
        <v>231</v>
      </c>
      <c r="AE26" s="182" t="s">
        <v>309</v>
      </c>
      <c r="AF26" s="169" t="s">
        <v>297</v>
      </c>
      <c r="AG26" s="171">
        <v>45200</v>
      </c>
      <c r="AH26" s="171">
        <v>45275</v>
      </c>
      <c r="AI26" s="116"/>
      <c r="AJ26" s="114"/>
      <c r="AK26" s="115"/>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2" customHeight="1" x14ac:dyDescent="0.3">
      <c r="A27" s="334"/>
      <c r="B27" s="348"/>
      <c r="C27" s="348"/>
      <c r="D27" s="348"/>
      <c r="E27" s="351"/>
      <c r="F27" s="348"/>
      <c r="G27" s="343"/>
      <c r="H27" s="340"/>
      <c r="I27" s="331"/>
      <c r="J27" s="337"/>
      <c r="K27" s="331">
        <f>IF(NOT(ISERROR(MATCH(J27,_xlfn.ANCHORARRAY(E39),0))),I41&amp;"Por favor no seleccionar los criterios de impacto",J27)</f>
        <v>0</v>
      </c>
      <c r="L27" s="340"/>
      <c r="M27" s="331"/>
      <c r="N27" s="328"/>
      <c r="O27" s="6">
        <v>3</v>
      </c>
      <c r="P27" s="183"/>
      <c r="Q27" s="106" t="str">
        <f>IF(OR(R27="Preventivo",R27="Detectivo"),"Probabilidad",IF(R27="Correctivo","Impacto",""))</f>
        <v/>
      </c>
      <c r="R27" s="107"/>
      <c r="S27" s="107"/>
      <c r="T27" s="108" t="str">
        <f t="shared" si="15"/>
        <v/>
      </c>
      <c r="U27" s="107"/>
      <c r="V27" s="107"/>
      <c r="W27" s="107"/>
      <c r="X27" s="109" t="str">
        <f>IFERROR(IF(AND(Q26="Probabilidad",Q27="Probabilidad"),(Z26-(+Z26*T27)),IF(AND(Q26="Impacto",Q27="Probabilidad"),(Z25-(+Z25*T27)),IF(Q27="Impacto",Z26,""))),"")</f>
        <v/>
      </c>
      <c r="Y27" s="110" t="str">
        <f t="shared" si="1"/>
        <v/>
      </c>
      <c r="Z27" s="111" t="str">
        <f t="shared" si="16"/>
        <v/>
      </c>
      <c r="AA27" s="110" t="str">
        <f t="shared" si="3"/>
        <v/>
      </c>
      <c r="AB27" s="111" t="str">
        <f>IFERROR(IF(AND(Q26="Impacto",Q27="Impacto"),(AB26-(+AB26*T27)),IF(AND(Q26="Probabilidad",Q27="Impacto"),(AB25-(+AB25*T27)),IF(Q27="Probabilidad",AB26,""))),"")</f>
        <v/>
      </c>
      <c r="AC27" s="112" t="str">
        <f t="shared" si="17"/>
        <v/>
      </c>
      <c r="AD27" s="113"/>
      <c r="AE27" s="114"/>
      <c r="AF27" s="115"/>
      <c r="AG27" s="116"/>
      <c r="AH27" s="116"/>
      <c r="AI27" s="116"/>
      <c r="AJ27" s="114"/>
      <c r="AK27" s="115"/>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2" customHeight="1" x14ac:dyDescent="0.3">
      <c r="A28" s="334"/>
      <c r="B28" s="348"/>
      <c r="C28" s="348"/>
      <c r="D28" s="348"/>
      <c r="E28" s="351"/>
      <c r="F28" s="348"/>
      <c r="G28" s="343"/>
      <c r="H28" s="340"/>
      <c r="I28" s="331"/>
      <c r="J28" s="337"/>
      <c r="K28" s="331">
        <f>IF(NOT(ISERROR(MATCH(J28,_xlfn.ANCHORARRAY(E40),0))),I42&amp;"Por favor no seleccionar los criterios de impacto",J28)</f>
        <v>0</v>
      </c>
      <c r="L28" s="340"/>
      <c r="M28" s="331"/>
      <c r="N28" s="328"/>
      <c r="O28" s="6">
        <v>4</v>
      </c>
      <c r="P28" s="182"/>
      <c r="Q28" s="106" t="str">
        <f t="shared" ref="Q28:Q30" si="18">IF(OR(R28="Preventivo",R28="Detectivo"),"Probabilidad",IF(R28="Correctivo","Impacto",""))</f>
        <v/>
      </c>
      <c r="R28" s="107"/>
      <c r="S28" s="107"/>
      <c r="T28" s="108" t="str">
        <f t="shared" si="15"/>
        <v/>
      </c>
      <c r="U28" s="107"/>
      <c r="V28" s="107"/>
      <c r="W28" s="107"/>
      <c r="X28" s="109" t="str">
        <f t="shared" ref="X28:X30" si="19">IFERROR(IF(AND(Q27="Probabilidad",Q28="Probabilidad"),(Z27-(+Z27*T28)),IF(AND(Q27="Impacto",Q28="Probabilidad"),(Z26-(+Z26*T28)),IF(Q28="Impacto",Z27,""))),"")</f>
        <v/>
      </c>
      <c r="Y28" s="110" t="str">
        <f t="shared" si="1"/>
        <v/>
      </c>
      <c r="Z28" s="111" t="str">
        <f t="shared" si="16"/>
        <v/>
      </c>
      <c r="AA28" s="110" t="str">
        <f t="shared" si="3"/>
        <v/>
      </c>
      <c r="AB28" s="111" t="str">
        <f t="shared" ref="AB28:AB30" si="20">IFERROR(IF(AND(Q27="Impacto",Q28="Impacto"),(AB27-(+AB27*T28)),IF(AND(Q27="Probabilidad",Q28="Impacto"),(AB26-(+AB26*T28)),IF(Q28="Probabilidad",AB27,""))),"")</f>
        <v/>
      </c>
      <c r="AC28" s="112"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3"/>
      <c r="AE28" s="114"/>
      <c r="AF28" s="115"/>
      <c r="AG28" s="116"/>
      <c r="AH28" s="116"/>
      <c r="AI28" s="116"/>
      <c r="AJ28" s="114"/>
      <c r="AK28" s="115"/>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2" customHeight="1" x14ac:dyDescent="0.3">
      <c r="A29" s="334"/>
      <c r="B29" s="348"/>
      <c r="C29" s="348"/>
      <c r="D29" s="348"/>
      <c r="E29" s="351"/>
      <c r="F29" s="348"/>
      <c r="G29" s="343"/>
      <c r="H29" s="340"/>
      <c r="I29" s="331"/>
      <c r="J29" s="337"/>
      <c r="K29" s="331">
        <f>IF(NOT(ISERROR(MATCH(J29,_xlfn.ANCHORARRAY(E41),0))),I43&amp;"Por favor no seleccionar los criterios de impacto",J29)</f>
        <v>0</v>
      </c>
      <c r="L29" s="340"/>
      <c r="M29" s="331"/>
      <c r="N29" s="328"/>
      <c r="O29" s="6">
        <v>5</v>
      </c>
      <c r="P29" s="182"/>
      <c r="Q29" s="106" t="str">
        <f t="shared" si="18"/>
        <v/>
      </c>
      <c r="R29" s="107"/>
      <c r="S29" s="107"/>
      <c r="T29" s="108" t="str">
        <f t="shared" si="15"/>
        <v/>
      </c>
      <c r="U29" s="107"/>
      <c r="V29" s="107"/>
      <c r="W29" s="107"/>
      <c r="X29" s="109" t="str">
        <f t="shared" si="19"/>
        <v/>
      </c>
      <c r="Y29" s="110" t="str">
        <f t="shared" si="1"/>
        <v/>
      </c>
      <c r="Z29" s="111" t="str">
        <f t="shared" si="16"/>
        <v/>
      </c>
      <c r="AA29" s="110" t="str">
        <f t="shared" si="3"/>
        <v/>
      </c>
      <c r="AB29" s="111" t="str">
        <f t="shared" si="20"/>
        <v/>
      </c>
      <c r="AC29" s="112" t="str">
        <f t="shared" ref="AC29:AC30" si="21">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13"/>
      <c r="AE29" s="114"/>
      <c r="AF29" s="115"/>
      <c r="AG29" s="116"/>
      <c r="AH29" s="116"/>
      <c r="AI29" s="116"/>
      <c r="AJ29" s="114"/>
      <c r="AK29" s="115"/>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2" customHeight="1" x14ac:dyDescent="0.3">
      <c r="A30" s="335"/>
      <c r="B30" s="349"/>
      <c r="C30" s="349"/>
      <c r="D30" s="349"/>
      <c r="E30" s="352"/>
      <c r="F30" s="349"/>
      <c r="G30" s="344"/>
      <c r="H30" s="341"/>
      <c r="I30" s="332"/>
      <c r="J30" s="338"/>
      <c r="K30" s="332">
        <f>IF(NOT(ISERROR(MATCH(J30,_xlfn.ANCHORARRAY(E42),0))),I44&amp;"Por favor no seleccionar los criterios de impacto",J30)</f>
        <v>0</v>
      </c>
      <c r="L30" s="341"/>
      <c r="M30" s="332"/>
      <c r="N30" s="329"/>
      <c r="O30" s="6">
        <v>6</v>
      </c>
      <c r="P30" s="182"/>
      <c r="Q30" s="106" t="str">
        <f t="shared" si="18"/>
        <v/>
      </c>
      <c r="R30" s="107"/>
      <c r="S30" s="107"/>
      <c r="T30" s="108" t="str">
        <f t="shared" si="15"/>
        <v/>
      </c>
      <c r="U30" s="107"/>
      <c r="V30" s="107"/>
      <c r="W30" s="107"/>
      <c r="X30" s="109" t="str">
        <f t="shared" si="19"/>
        <v/>
      </c>
      <c r="Y30" s="110" t="str">
        <f t="shared" si="1"/>
        <v/>
      </c>
      <c r="Z30" s="111" t="str">
        <f t="shared" si="16"/>
        <v/>
      </c>
      <c r="AA30" s="110" t="str">
        <f t="shared" si="3"/>
        <v/>
      </c>
      <c r="AB30" s="111" t="str">
        <f t="shared" si="20"/>
        <v/>
      </c>
      <c r="AC30" s="112" t="str">
        <f t="shared" si="21"/>
        <v/>
      </c>
      <c r="AD30" s="113"/>
      <c r="AE30" s="114"/>
      <c r="AF30" s="115"/>
      <c r="AG30" s="116"/>
      <c r="AH30" s="116"/>
      <c r="AI30" s="116"/>
      <c r="AJ30" s="114"/>
      <c r="AK30" s="115"/>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26" customHeight="1" x14ac:dyDescent="0.3">
      <c r="A31" s="333">
        <v>4</v>
      </c>
      <c r="B31" s="347" t="s">
        <v>230</v>
      </c>
      <c r="C31" s="347" t="s">
        <v>298</v>
      </c>
      <c r="D31" s="347" t="s">
        <v>299</v>
      </c>
      <c r="E31" s="350" t="s">
        <v>300</v>
      </c>
      <c r="F31" s="347" t="s">
        <v>236</v>
      </c>
      <c r="G31" s="342">
        <v>50</v>
      </c>
      <c r="H31" s="339" t="str">
        <f>IF(G31&lt;=0,"",IF(G31&lt;=2,"Muy Baja",IF(G31&lt;=24,"Baja",IF(G31&lt;=500,"Media",IF(G31&lt;=5000,"Alta","Muy Alta")))))</f>
        <v>Media</v>
      </c>
      <c r="I31" s="330">
        <f>IF(H31="","",IF(H31="Muy Baja",0.2,IF(H31="Baja",0.4,IF(H31="Media",0.6,IF(H31="Alta",0.8,IF(H31="Muy Alta",1,))))))</f>
        <v>0.6</v>
      </c>
      <c r="J31" s="336" t="s">
        <v>185</v>
      </c>
      <c r="K31" s="187"/>
      <c r="L31" s="339" t="str">
        <f>IF(OR(K32='Tabla Impacto'!$C$11,K32='Tabla Impacto'!$D$11),"Leve",IF(OR(K32='Tabla Impacto'!$C$12,K32='Tabla Impacto'!$D$12),"Menor",IF(OR(K32='Tabla Impacto'!$C$13,K32='Tabla Impacto'!$D$13),"Moderado",IF(OR(K32='Tabla Impacto'!$C$14,K32='Tabla Impacto'!$D$14),"Mayor",IF(OR(K32='Tabla Impacto'!$C$15,K32='Tabla Impacto'!$D$15),"Catastrófico","")))))</f>
        <v>Mayor</v>
      </c>
      <c r="M31" s="330">
        <f>IF(L31="","",IF(L31="Leve",0.2,IF(L31="Menor",0.4,IF(L31="Moderado",0.6,IF(L31="Mayor",0.8,IF(L31="Catastrófico",1,))))))</f>
        <v>0.8</v>
      </c>
      <c r="N31" s="327"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Alto</v>
      </c>
      <c r="O31" s="333">
        <v>1</v>
      </c>
      <c r="P31" s="353" t="s">
        <v>301</v>
      </c>
      <c r="Q31" s="355" t="str">
        <f>IF(OR(R31="Preventivo",R31="Detectivo"),"Probabilidad",IF(R31="Correctivo","Impacto",""))</f>
        <v>Probabilidad</v>
      </c>
      <c r="R31" s="325" t="s">
        <v>200</v>
      </c>
      <c r="S31" s="325" t="s">
        <v>208</v>
      </c>
      <c r="T31" s="321" t="str">
        <f t="shared" ref="T31:T36" si="22">IF(AND(R31="Preventivo",S31="Automático"),"50%",IF(AND(R31="Preventivo",S31="Manual"),"40%",IF(AND(R31="Detectivo",S31="Automático"),"40%",IF(AND(R31="Detectivo",S31="Manual"),"30%",IF(AND(R31="Correctivo",S31="Automático"),"35%",IF(AND(R31="Correctivo",S31="Manual"),"25%",""))))))</f>
        <v>40%</v>
      </c>
      <c r="U31" s="325" t="s">
        <v>211</v>
      </c>
      <c r="V31" s="325" t="s">
        <v>216</v>
      </c>
      <c r="W31" s="325" t="s">
        <v>220</v>
      </c>
      <c r="X31" s="109"/>
      <c r="Y31" s="345" t="str">
        <f>IFERROR(IF(X32="","",IF(X32&lt;=0.2,"Muy Baja",IF(X32&lt;=0.4,"Baja",IF(X32&lt;=0.6,"Media",IF(X32&lt;=0.8,"Alta","Muy Alta"))))),"")</f>
        <v>Media</v>
      </c>
      <c r="Z31" s="321">
        <f>+X32</f>
        <v>0.6</v>
      </c>
      <c r="AA31" s="345" t="str">
        <f>IFERROR(IF(AB31="","",IF(AB31&lt;=0.2,"Leve",IF(AB31&lt;=0.4,"Menor",IF(AB31&lt;=0.6,"Moderado",IF(AB31&lt;=0.8,"Mayor","Catastrófico"))))),"")</f>
        <v>Mayor</v>
      </c>
      <c r="AB31" s="321">
        <f>IFERROR(IF(Q31="Impacto",(M31-(+M31*T32)),IF(Q31="Probabilidad",M31,"")),"")</f>
        <v>0.8</v>
      </c>
      <c r="AC31" s="32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Alto</v>
      </c>
      <c r="AD31" s="325" t="s">
        <v>231</v>
      </c>
      <c r="AE31" s="182" t="s">
        <v>302</v>
      </c>
      <c r="AF31" s="169" t="s">
        <v>303</v>
      </c>
      <c r="AG31" s="171">
        <v>45001</v>
      </c>
      <c r="AH31" s="171">
        <v>45046</v>
      </c>
      <c r="AI31" s="116"/>
      <c r="AJ31" s="114"/>
      <c r="AK31" s="115"/>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16.25" customHeight="1" x14ac:dyDescent="0.3">
      <c r="A32" s="334"/>
      <c r="B32" s="348"/>
      <c r="C32" s="348"/>
      <c r="D32" s="348"/>
      <c r="E32" s="351"/>
      <c r="F32" s="348"/>
      <c r="G32" s="343"/>
      <c r="H32" s="340"/>
      <c r="I32" s="331"/>
      <c r="J32" s="337"/>
      <c r="K32" s="330" t="str">
        <f>IF(NOT(ISERROR(MATCH(J31,'Tabla Impacto'!$B$221:$B$223,0))),'Tabla Impacto'!$F$223&amp;"Por favor no seleccionar los criterios de impacto(Afectación Económica o presupuestal y Pérdida Reputacional)",J31)</f>
        <v xml:space="preserve">     Entre 100 y 500 SMLMV </v>
      </c>
      <c r="L32" s="340"/>
      <c r="M32" s="331"/>
      <c r="N32" s="328"/>
      <c r="O32" s="335"/>
      <c r="P32" s="354"/>
      <c r="Q32" s="356"/>
      <c r="R32" s="326"/>
      <c r="S32" s="326"/>
      <c r="T32" s="322"/>
      <c r="U32" s="326"/>
      <c r="V32" s="326"/>
      <c r="W32" s="326"/>
      <c r="X32" s="161">
        <f>IFERROR(IF(Q31="Probabilidad",(I31-(+I31*T32)),IF(Q31="Impacto",I31,"")),"")</f>
        <v>0.6</v>
      </c>
      <c r="Y32" s="346"/>
      <c r="Z32" s="322"/>
      <c r="AA32" s="346"/>
      <c r="AB32" s="322"/>
      <c r="AC32" s="324"/>
      <c r="AD32" s="326"/>
      <c r="AE32" s="182" t="s">
        <v>304</v>
      </c>
      <c r="AF32" s="169" t="s">
        <v>303</v>
      </c>
      <c r="AG32" s="171">
        <v>45001</v>
      </c>
      <c r="AH32" s="171">
        <v>45275</v>
      </c>
      <c r="AI32" s="116"/>
      <c r="AJ32" s="114"/>
      <c r="AK32" s="115"/>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customHeight="1" x14ac:dyDescent="0.3">
      <c r="A33" s="334"/>
      <c r="B33" s="348"/>
      <c r="C33" s="348"/>
      <c r="D33" s="348"/>
      <c r="E33" s="351"/>
      <c r="F33" s="348"/>
      <c r="G33" s="343"/>
      <c r="H33" s="340"/>
      <c r="I33" s="331"/>
      <c r="J33" s="337"/>
      <c r="K33" s="331">
        <f>IF(NOT(ISERROR(MATCH(J33,_xlfn.ANCHORARRAY(E44),0))),I46&amp;"Por favor no seleccionar los criterios de impacto",J33)</f>
        <v>0</v>
      </c>
      <c r="L33" s="340"/>
      <c r="M33" s="331"/>
      <c r="N33" s="328"/>
      <c r="O33" s="6">
        <v>2</v>
      </c>
      <c r="P33" s="182"/>
      <c r="Q33" s="106" t="str">
        <f>IF(OR(R33="Preventivo",R33="Detectivo"),"Probabilidad",IF(R33="Correctivo","Impacto",""))</f>
        <v/>
      </c>
      <c r="R33" s="107"/>
      <c r="S33" s="107"/>
      <c r="T33" s="108" t="str">
        <f t="shared" si="22"/>
        <v/>
      </c>
      <c r="U33" s="107"/>
      <c r="V33" s="107"/>
      <c r="W33" s="107"/>
      <c r="X33" s="109" t="str">
        <f>IFERROR(IF(AND(Q31="Probabilidad",Q33="Probabilidad"),(Z31-(+Z31*T33)),IF(Q33="Probabilidad",(I31-(+I31*T33)),IF(Q33="Impacto",Z31,""))),"")</f>
        <v/>
      </c>
      <c r="Y33" s="110" t="str">
        <f t="shared" si="1"/>
        <v/>
      </c>
      <c r="Z33" s="111" t="str">
        <f t="shared" ref="Z33:Z37" si="23">+X33</f>
        <v/>
      </c>
      <c r="AA33" s="110" t="str">
        <f t="shared" si="3"/>
        <v/>
      </c>
      <c r="AB33" s="111" t="str">
        <f>IFERROR(IF(AND(Q31="Impacto",Q33="Impacto"),(AB31-(+AB31*T33)),IF(Q33="Impacto",(M31-(+M31*T33)),IF(Q33="Probabilidad",AB31,""))),"")</f>
        <v/>
      </c>
      <c r="AC33" s="112" t="str">
        <f t="shared" ref="AC33:AC34" si="24">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3"/>
      <c r="AE33" s="114"/>
      <c r="AF33" s="115"/>
      <c r="AG33" s="116"/>
      <c r="AH33" s="116"/>
      <c r="AI33" s="116"/>
      <c r="AJ33" s="114"/>
      <c r="AK33" s="115"/>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customHeight="1" x14ac:dyDescent="0.3">
      <c r="A34" s="334"/>
      <c r="B34" s="348"/>
      <c r="C34" s="348"/>
      <c r="D34" s="348"/>
      <c r="E34" s="351"/>
      <c r="F34" s="348"/>
      <c r="G34" s="343"/>
      <c r="H34" s="340"/>
      <c r="I34" s="331"/>
      <c r="J34" s="337"/>
      <c r="K34" s="331">
        <f>IF(NOT(ISERROR(MATCH(J34,_xlfn.ANCHORARRAY(E45),0))),I47&amp;"Por favor no seleccionar los criterios de impacto",J34)</f>
        <v>0</v>
      </c>
      <c r="L34" s="340"/>
      <c r="M34" s="331"/>
      <c r="N34" s="328"/>
      <c r="O34" s="6">
        <v>3</v>
      </c>
      <c r="P34" s="183"/>
      <c r="Q34" s="106" t="str">
        <f>IF(OR(R34="Preventivo",R34="Detectivo"),"Probabilidad",IF(R34="Correctivo","Impacto",""))</f>
        <v/>
      </c>
      <c r="R34" s="107"/>
      <c r="S34" s="107"/>
      <c r="T34" s="108" t="str">
        <f t="shared" si="22"/>
        <v/>
      </c>
      <c r="U34" s="107"/>
      <c r="V34" s="107"/>
      <c r="W34" s="107"/>
      <c r="X34" s="109" t="str">
        <f>IFERROR(IF(AND(Q33="Probabilidad",Q34="Probabilidad"),(Z33-(+Z33*T34)),IF(AND(Q33="Impacto",Q34="Probabilidad"),(Z31-(+Z31*T34)),IF(Q34="Impacto",Z33,""))),"")</f>
        <v/>
      </c>
      <c r="Y34" s="110" t="str">
        <f t="shared" si="1"/>
        <v/>
      </c>
      <c r="Z34" s="111" t="str">
        <f t="shared" si="23"/>
        <v/>
      </c>
      <c r="AA34" s="110" t="str">
        <f t="shared" si="3"/>
        <v/>
      </c>
      <c r="AB34" s="111" t="str">
        <f>IFERROR(IF(AND(Q33="Impacto",Q34="Impacto"),(AB33-(+AB33*T34)),IF(AND(Q33="Probabilidad",Q34="Impacto"),(AB31-(+AB31*T34)),IF(Q34="Probabilidad",AB33,""))),"")</f>
        <v/>
      </c>
      <c r="AC34" s="112" t="str">
        <f t="shared" si="24"/>
        <v/>
      </c>
      <c r="AD34" s="113"/>
      <c r="AE34" s="114"/>
      <c r="AF34" s="115"/>
      <c r="AG34" s="116"/>
      <c r="AH34" s="116"/>
      <c r="AI34" s="116"/>
      <c r="AJ34" s="114"/>
      <c r="AK34" s="115"/>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customHeight="1" x14ac:dyDescent="0.3">
      <c r="A35" s="334"/>
      <c r="B35" s="348"/>
      <c r="C35" s="348"/>
      <c r="D35" s="348"/>
      <c r="E35" s="351"/>
      <c r="F35" s="348"/>
      <c r="G35" s="343"/>
      <c r="H35" s="340"/>
      <c r="I35" s="331"/>
      <c r="J35" s="337"/>
      <c r="K35" s="331">
        <f>IF(NOT(ISERROR(MATCH(J35,_xlfn.ANCHORARRAY(E46),0))),I48&amp;"Por favor no seleccionar los criterios de impacto",J35)</f>
        <v>0</v>
      </c>
      <c r="L35" s="340"/>
      <c r="M35" s="331"/>
      <c r="N35" s="328"/>
      <c r="O35" s="6">
        <v>4</v>
      </c>
      <c r="P35" s="182"/>
      <c r="Q35" s="106" t="str">
        <f t="shared" ref="Q35:Q38" si="25">IF(OR(R35="Preventivo",R35="Detectivo"),"Probabilidad",IF(R35="Correctivo","Impacto",""))</f>
        <v/>
      </c>
      <c r="R35" s="107"/>
      <c r="S35" s="107"/>
      <c r="T35" s="108" t="str">
        <f t="shared" si="22"/>
        <v/>
      </c>
      <c r="U35" s="107"/>
      <c r="V35" s="107"/>
      <c r="W35" s="107"/>
      <c r="X35" s="109" t="str">
        <f t="shared" ref="X35:X37" si="26">IFERROR(IF(AND(Q34="Probabilidad",Q35="Probabilidad"),(Z34-(+Z34*T35)),IF(AND(Q34="Impacto",Q35="Probabilidad"),(Z33-(+Z33*T35)),IF(Q35="Impacto",Z34,""))),"")</f>
        <v/>
      </c>
      <c r="Y35" s="110" t="str">
        <f t="shared" si="1"/>
        <v/>
      </c>
      <c r="Z35" s="111" t="str">
        <f t="shared" si="23"/>
        <v/>
      </c>
      <c r="AA35" s="110" t="str">
        <f t="shared" si="3"/>
        <v/>
      </c>
      <c r="AB35" s="111" t="str">
        <f t="shared" ref="AB35:AB37" si="27">IFERROR(IF(AND(Q34="Impacto",Q35="Impacto"),(AB34-(+AB34*T35)),IF(AND(Q34="Probabilidad",Q35="Impacto"),(AB33-(+AB33*T35)),IF(Q35="Probabilidad",AB34,""))),"")</f>
        <v/>
      </c>
      <c r="AC35" s="112" t="str">
        <f>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13"/>
      <c r="AE35" s="114"/>
      <c r="AF35" s="115"/>
      <c r="AG35" s="116"/>
      <c r="AH35" s="116"/>
      <c r="AI35" s="116"/>
      <c r="AJ35" s="114"/>
      <c r="AK35" s="115"/>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customHeight="1" x14ac:dyDescent="0.3">
      <c r="A36" s="334"/>
      <c r="B36" s="348"/>
      <c r="C36" s="348"/>
      <c r="D36" s="348"/>
      <c r="E36" s="351"/>
      <c r="F36" s="348"/>
      <c r="G36" s="343"/>
      <c r="H36" s="340"/>
      <c r="I36" s="331"/>
      <c r="J36" s="337"/>
      <c r="K36" s="331">
        <f>IF(NOT(ISERROR(MATCH(J36,_xlfn.ANCHORARRAY(E47),0))),I49&amp;"Por favor no seleccionar los criterios de impacto",J36)</f>
        <v>0</v>
      </c>
      <c r="L36" s="340"/>
      <c r="M36" s="331"/>
      <c r="N36" s="328"/>
      <c r="O36" s="6">
        <v>5</v>
      </c>
      <c r="P36" s="182"/>
      <c r="Q36" s="106" t="str">
        <f t="shared" si="25"/>
        <v/>
      </c>
      <c r="R36" s="107"/>
      <c r="S36" s="107"/>
      <c r="T36" s="108" t="str">
        <f t="shared" si="22"/>
        <v/>
      </c>
      <c r="U36" s="107"/>
      <c r="V36" s="107"/>
      <c r="W36" s="107"/>
      <c r="X36" s="109" t="str">
        <f t="shared" si="26"/>
        <v/>
      </c>
      <c r="Y36" s="110" t="str">
        <f>IFERROR(IF(X36="","",IF(X36&lt;=0.2,"Muy Baja",IF(X36&lt;=0.4,"Baja",IF(X36&lt;=0.6,"Media",IF(X36&lt;=0.8,"Alta","Muy Alta"))))),"")</f>
        <v/>
      </c>
      <c r="Z36" s="111" t="str">
        <f t="shared" si="23"/>
        <v/>
      </c>
      <c r="AA36" s="110" t="str">
        <f t="shared" si="3"/>
        <v/>
      </c>
      <c r="AB36" s="111" t="str">
        <f t="shared" si="27"/>
        <v/>
      </c>
      <c r="AC36" s="112" t="str">
        <f t="shared" ref="AC36:AC37" si="28">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13"/>
      <c r="AE36" s="114"/>
      <c r="AF36" s="115"/>
      <c r="AG36" s="116"/>
      <c r="AH36" s="116"/>
      <c r="AI36" s="116"/>
      <c r="AJ36" s="114"/>
      <c r="AK36" s="115"/>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customHeight="1" x14ac:dyDescent="0.3">
      <c r="A37" s="335"/>
      <c r="B37" s="349"/>
      <c r="C37" s="349"/>
      <c r="D37" s="349"/>
      <c r="E37" s="352"/>
      <c r="F37" s="349"/>
      <c r="G37" s="344"/>
      <c r="H37" s="341"/>
      <c r="I37" s="332"/>
      <c r="J37" s="338"/>
      <c r="K37" s="332">
        <f>IF(NOT(ISERROR(MATCH(J37,_xlfn.ANCHORARRAY(E48),0))),I50&amp;"Por favor no seleccionar los criterios de impacto",J37)</f>
        <v>0</v>
      </c>
      <c r="L37" s="341"/>
      <c r="M37" s="332"/>
      <c r="N37" s="329"/>
      <c r="O37" s="6">
        <v>6</v>
      </c>
      <c r="P37" s="182"/>
      <c r="Q37" s="106"/>
      <c r="R37" s="107"/>
      <c r="S37" s="107"/>
      <c r="T37" s="108"/>
      <c r="U37" s="107"/>
      <c r="V37" s="107"/>
      <c r="W37" s="107"/>
      <c r="X37" s="109" t="str">
        <f t="shared" si="26"/>
        <v/>
      </c>
      <c r="Y37" s="110" t="str">
        <f t="shared" si="1"/>
        <v/>
      </c>
      <c r="Z37" s="111" t="str">
        <f t="shared" si="23"/>
        <v/>
      </c>
      <c r="AA37" s="110" t="str">
        <f t="shared" si="3"/>
        <v/>
      </c>
      <c r="AB37" s="111" t="str">
        <f t="shared" si="27"/>
        <v/>
      </c>
      <c r="AC37" s="112" t="str">
        <f t="shared" si="28"/>
        <v/>
      </c>
      <c r="AD37" s="113"/>
      <c r="AE37" s="114"/>
      <c r="AF37" s="115"/>
      <c r="AG37" s="116"/>
      <c r="AH37" s="116"/>
      <c r="AI37" s="116"/>
      <c r="AJ37" s="114"/>
      <c r="AK37" s="115"/>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88.5" hidden="1" customHeight="1" x14ac:dyDescent="0.3">
      <c r="A38" s="333">
        <v>5</v>
      </c>
      <c r="B38" s="347"/>
      <c r="C38" s="347"/>
      <c r="D38" s="347"/>
      <c r="E38" s="594"/>
      <c r="F38" s="347"/>
      <c r="G38" s="378"/>
      <c r="H38" s="339"/>
      <c r="I38" s="330"/>
      <c r="J38" s="336"/>
      <c r="K38" s="330"/>
      <c r="L38" s="339"/>
      <c r="M38" s="330"/>
      <c r="N38" s="327"/>
      <c r="O38" s="6"/>
      <c r="P38" s="182"/>
      <c r="Q38" s="164"/>
      <c r="R38" s="172"/>
      <c r="S38" s="172"/>
      <c r="T38" s="173"/>
      <c r="U38" s="172"/>
      <c r="V38" s="172"/>
      <c r="W38" s="172"/>
      <c r="X38" s="161"/>
      <c r="Y38" s="174"/>
      <c r="Z38" s="175"/>
      <c r="AA38" s="174"/>
      <c r="AB38" s="175"/>
      <c r="AC38" s="176"/>
      <c r="AD38" s="177"/>
      <c r="AE38" s="182"/>
      <c r="AF38" s="179"/>
      <c r="AG38" s="171"/>
      <c r="AH38" s="171"/>
      <c r="AI38" s="116"/>
      <c r="AJ38" s="114"/>
      <c r="AK38" s="115"/>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2" hidden="1" customHeight="1" x14ac:dyDescent="0.3">
      <c r="A39" s="334"/>
      <c r="B39" s="348"/>
      <c r="C39" s="348"/>
      <c r="D39" s="348"/>
      <c r="E39" s="595"/>
      <c r="F39" s="348"/>
      <c r="G39" s="379"/>
      <c r="H39" s="340"/>
      <c r="I39" s="331"/>
      <c r="J39" s="337"/>
      <c r="K39" s="331"/>
      <c r="L39" s="340"/>
      <c r="M39" s="331"/>
      <c r="N39" s="328"/>
      <c r="O39" s="6"/>
      <c r="P39" s="182"/>
      <c r="Q39" s="106"/>
      <c r="R39" s="107"/>
      <c r="S39" s="107"/>
      <c r="T39" s="108"/>
      <c r="U39" s="107"/>
      <c r="V39" s="107"/>
      <c r="W39" s="107"/>
      <c r="X39" s="109"/>
      <c r="Y39" s="110"/>
      <c r="Z39" s="111"/>
      <c r="AA39" s="110"/>
      <c r="AB39" s="111"/>
      <c r="AC39" s="112"/>
      <c r="AD39" s="113"/>
      <c r="AE39" s="114"/>
      <c r="AF39" s="115"/>
      <c r="AG39" s="116"/>
      <c r="AH39" s="116"/>
      <c r="AI39" s="116"/>
      <c r="AJ39" s="114"/>
      <c r="AK39" s="115"/>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2" hidden="1" customHeight="1" x14ac:dyDescent="0.3">
      <c r="A40" s="334"/>
      <c r="B40" s="348"/>
      <c r="C40" s="348"/>
      <c r="D40" s="348"/>
      <c r="E40" s="595"/>
      <c r="F40" s="348"/>
      <c r="G40" s="379"/>
      <c r="H40" s="340"/>
      <c r="I40" s="331"/>
      <c r="J40" s="337"/>
      <c r="K40" s="331"/>
      <c r="L40" s="340"/>
      <c r="M40" s="331"/>
      <c r="N40" s="328"/>
      <c r="O40" s="6"/>
      <c r="P40" s="183"/>
      <c r="Q40" s="106"/>
      <c r="R40" s="107"/>
      <c r="S40" s="107"/>
      <c r="T40" s="108"/>
      <c r="U40" s="107"/>
      <c r="V40" s="107"/>
      <c r="W40" s="107"/>
      <c r="X40" s="109"/>
      <c r="Y40" s="110"/>
      <c r="Z40" s="111"/>
      <c r="AA40" s="110"/>
      <c r="AB40" s="111"/>
      <c r="AC40" s="112"/>
      <c r="AD40" s="113"/>
      <c r="AE40" s="114"/>
      <c r="AF40" s="115"/>
      <c r="AG40" s="116"/>
      <c r="AH40" s="116"/>
      <c r="AI40" s="116"/>
      <c r="AJ40" s="114"/>
      <c r="AK40" s="115"/>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2" hidden="1" customHeight="1" x14ac:dyDescent="0.3">
      <c r="A41" s="334"/>
      <c r="B41" s="348"/>
      <c r="C41" s="348"/>
      <c r="D41" s="348"/>
      <c r="E41" s="595"/>
      <c r="F41" s="348"/>
      <c r="G41" s="379"/>
      <c r="H41" s="340"/>
      <c r="I41" s="331"/>
      <c r="J41" s="337"/>
      <c r="K41" s="331"/>
      <c r="L41" s="340"/>
      <c r="M41" s="331"/>
      <c r="N41" s="328"/>
      <c r="O41" s="6"/>
      <c r="P41" s="182"/>
      <c r="Q41" s="106"/>
      <c r="R41" s="107"/>
      <c r="S41" s="107"/>
      <c r="T41" s="108"/>
      <c r="U41" s="107"/>
      <c r="V41" s="107"/>
      <c r="W41" s="107"/>
      <c r="X41" s="109"/>
      <c r="Y41" s="110"/>
      <c r="Z41" s="111"/>
      <c r="AA41" s="110"/>
      <c r="AB41" s="111"/>
      <c r="AC41" s="112"/>
      <c r="AD41" s="113"/>
      <c r="AE41" s="114"/>
      <c r="AF41" s="115"/>
      <c r="AG41" s="116"/>
      <c r="AH41" s="116"/>
      <c r="AI41" s="116"/>
      <c r="AJ41" s="114"/>
      <c r="AK41" s="115"/>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2" hidden="1" customHeight="1" x14ac:dyDescent="0.3">
      <c r="A42" s="334"/>
      <c r="B42" s="348"/>
      <c r="C42" s="348"/>
      <c r="D42" s="348"/>
      <c r="E42" s="595"/>
      <c r="F42" s="348"/>
      <c r="G42" s="379"/>
      <c r="H42" s="340"/>
      <c r="I42" s="331"/>
      <c r="J42" s="337"/>
      <c r="K42" s="331"/>
      <c r="L42" s="340"/>
      <c r="M42" s="331"/>
      <c r="N42" s="328"/>
      <c r="O42" s="6"/>
      <c r="P42" s="182"/>
      <c r="Q42" s="106"/>
      <c r="R42" s="107"/>
      <c r="S42" s="107"/>
      <c r="T42" s="108"/>
      <c r="U42" s="107"/>
      <c r="V42" s="107"/>
      <c r="W42" s="107"/>
      <c r="X42" s="109"/>
      <c r="Y42" s="110"/>
      <c r="Z42" s="111"/>
      <c r="AA42" s="110"/>
      <c r="AB42" s="111"/>
      <c r="AC42" s="112"/>
      <c r="AD42" s="113"/>
      <c r="AE42" s="114"/>
      <c r="AF42" s="115"/>
      <c r="AG42" s="116"/>
      <c r="AH42" s="116"/>
      <c r="AI42" s="116"/>
      <c r="AJ42" s="114"/>
      <c r="AK42" s="115"/>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2" hidden="1" customHeight="1" x14ac:dyDescent="0.3">
      <c r="A43" s="335"/>
      <c r="B43" s="349"/>
      <c r="C43" s="349"/>
      <c r="D43" s="349"/>
      <c r="E43" s="596"/>
      <c r="F43" s="349"/>
      <c r="G43" s="380"/>
      <c r="H43" s="341"/>
      <c r="I43" s="332"/>
      <c r="J43" s="338"/>
      <c r="K43" s="332"/>
      <c r="L43" s="341"/>
      <c r="M43" s="332"/>
      <c r="N43" s="329"/>
      <c r="O43" s="6"/>
      <c r="P43" s="182"/>
      <c r="Q43" s="106"/>
      <c r="R43" s="107"/>
      <c r="S43" s="107"/>
      <c r="T43" s="108"/>
      <c r="U43" s="107"/>
      <c r="V43" s="107"/>
      <c r="W43" s="107"/>
      <c r="X43" s="109"/>
      <c r="Y43" s="110"/>
      <c r="Z43" s="111"/>
      <c r="AA43" s="110"/>
      <c r="AB43" s="111"/>
      <c r="AC43" s="112"/>
      <c r="AD43" s="113"/>
      <c r="AE43" s="114"/>
      <c r="AF43" s="115"/>
      <c r="AG43" s="116"/>
      <c r="AH43" s="116"/>
      <c r="AI43" s="116"/>
      <c r="AJ43" s="114"/>
      <c r="AK43" s="115"/>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x14ac:dyDescent="0.3">
      <c r="A44" s="333">
        <v>6</v>
      </c>
      <c r="B44" s="357"/>
      <c r="C44" s="357"/>
      <c r="D44" s="357"/>
      <c r="E44" s="360"/>
      <c r="F44" s="357"/>
      <c r="G44" s="363"/>
      <c r="H44" s="366" t="str">
        <f>IF(G44&lt;=0,"",IF(G44&lt;=2,"Muy Baja",IF(G44&lt;=24,"Baja",IF(G44&lt;=500,"Media",IF(G44&lt;=5000,"Alta","Muy Alta")))))</f>
        <v/>
      </c>
      <c r="I44" s="369" t="str">
        <f>IF(H44="","",IF(H44="Muy Baja",0.2,IF(H44="Baja",0.4,IF(H44="Media",0.6,IF(H44="Alta",0.8,IF(H44="Muy Alta",1,))))))</f>
        <v/>
      </c>
      <c r="J44" s="375"/>
      <c r="K44" s="369">
        <f>IF(NOT(ISERROR(MATCH(J44,'Tabla Impacto'!$B$221:$B$223,0))),'Tabla Impacto'!$F$223&amp;"Por favor no seleccionar los criterios de impacto(Afectación Económica o presupuestal y Pérdida Reputacional)",J44)</f>
        <v>0</v>
      </c>
      <c r="L44" s="366" t="str">
        <f>IF(OR(K44='Tabla Impacto'!$C$11,K44='Tabla Impacto'!$D$11),"Leve",IF(OR(K44='Tabla Impacto'!$C$12,K44='Tabla Impacto'!$D$12),"Menor",IF(OR(K44='Tabla Impacto'!$C$13,K44='Tabla Impacto'!$D$13),"Moderado",IF(OR(K44='Tabla Impacto'!$C$14,K44='Tabla Impacto'!$D$14),"Mayor",IF(OR(K44='Tabla Impacto'!$C$15,K44='Tabla Impacto'!$D$15),"Catastrófico","")))))</f>
        <v/>
      </c>
      <c r="M44" s="369" t="str">
        <f>IF(L44="","",IF(L44="Leve",0.2,IF(L44="Menor",0.4,IF(L44="Moderado",0.6,IF(L44="Mayor",0.8,IF(L44="Catastrófico",1,))))))</f>
        <v/>
      </c>
      <c r="N44" s="372" t="str">
        <f>IF(OR(AND(H44="Muy Baja",L44="Leve"),AND(H44="Muy Baja",L44="Menor"),AND(H44="Baja",L44="Leve")),"Bajo",IF(OR(AND(H44="Muy baja",L44="Moderado"),AND(H44="Baja",L44="Menor"),AND(H44="Baja",L44="Moderado"),AND(H44="Media",L44="Leve"),AND(H44="Media",L44="Menor"),AND(H44="Media",L44="Moderado"),AND(H44="Alta",L44="Leve"),AND(H44="Alta",L44="Menor")),"Moderado",IF(OR(AND(H44="Muy Baja",L44="Mayor"),AND(H44="Baja",L44="Mayor"),AND(H44="Media",L44="Mayor"),AND(H44="Alta",L44="Moderado"),AND(H44="Alta",L44="Mayor"),AND(H44="Muy Alta",L44="Leve"),AND(H44="Muy Alta",L44="Menor"),AND(H44="Muy Alta",L44="Moderado"),AND(H44="Muy Alta",L44="Mayor")),"Alto",IF(OR(AND(H44="Muy Baja",L44="Catastrófico"),AND(H44="Baja",L44="Catastrófico"),AND(H44="Media",L44="Catastrófico"),AND(H44="Alta",L44="Catastrófico"),AND(H44="Muy Alta",L44="Catastrófico")),"Extremo",""))))</f>
        <v/>
      </c>
      <c r="O44" s="6">
        <v>1</v>
      </c>
      <c r="P44" s="182"/>
      <c r="Q44" s="106"/>
      <c r="R44" s="107"/>
      <c r="S44" s="107"/>
      <c r="T44" s="108"/>
      <c r="U44" s="107"/>
      <c r="V44" s="107"/>
      <c r="W44" s="107"/>
      <c r="X44" s="109" t="str">
        <f>IFERROR(IF(Q44="Probabilidad",(I44-(+I44*T44)),IF(Q44="Impacto",I44,"")),"")</f>
        <v/>
      </c>
      <c r="Y44" s="110" t="str">
        <f>IFERROR(IF(X44="","",IF(X44&lt;=0.2,"Muy Baja",IF(X44&lt;=0.4,"Baja",IF(X44&lt;=0.6,"Media",IF(X44&lt;=0.8,"Alta","Muy Alta"))))),"")</f>
        <v/>
      </c>
      <c r="Z44" s="111" t="str">
        <f>+X44</f>
        <v/>
      </c>
      <c r="AA44" s="110" t="str">
        <f>IFERROR(IF(AB44="","",IF(AB44&lt;=0.2,"Leve",IF(AB44&lt;=0.4,"Menor",IF(AB44&lt;=0.6,"Moderado",IF(AB44&lt;=0.8,"Mayor","Catastrófico"))))),"")</f>
        <v/>
      </c>
      <c r="AB44" s="111" t="str">
        <f>IFERROR(IF(Q44="Impacto",(M44-(+M44*T44)),IF(Q44="Probabilidad",M44,"")),"")</f>
        <v/>
      </c>
      <c r="AC44" s="112" t="str">
        <f>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13"/>
      <c r="AE44" s="178"/>
      <c r="AF44" s="114"/>
      <c r="AG44" s="116"/>
      <c r="AH44" s="116"/>
      <c r="AI44" s="116"/>
      <c r="AJ44" s="114"/>
      <c r="AK44" s="115"/>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x14ac:dyDescent="0.3">
      <c r="A45" s="334"/>
      <c r="B45" s="358"/>
      <c r="C45" s="358"/>
      <c r="D45" s="358"/>
      <c r="E45" s="361"/>
      <c r="F45" s="358"/>
      <c r="G45" s="364"/>
      <c r="H45" s="367"/>
      <c r="I45" s="370"/>
      <c r="J45" s="376"/>
      <c r="K45" s="370">
        <f>IF(NOT(ISERROR(MATCH(J45,_xlfn.ANCHORARRAY(E56),0))),I58&amp;"Por favor no seleccionar los criterios de impacto",J45)</f>
        <v>0</v>
      </c>
      <c r="L45" s="367"/>
      <c r="M45" s="370"/>
      <c r="N45" s="373"/>
      <c r="O45" s="6">
        <v>2</v>
      </c>
      <c r="P45" s="182"/>
      <c r="Q45" s="106" t="str">
        <f>IF(OR(R45="Preventivo",R45="Detectivo"),"Probabilidad",IF(R45="Correctivo","Impacto",""))</f>
        <v/>
      </c>
      <c r="R45" s="107"/>
      <c r="S45" s="107"/>
      <c r="T45" s="108" t="str">
        <f t="shared" ref="T45:T49" si="29">IF(AND(R45="Preventivo",S45="Automático"),"50%",IF(AND(R45="Preventivo",S45="Manual"),"40%",IF(AND(R45="Detectivo",S45="Automático"),"40%",IF(AND(R45="Detectivo",S45="Manual"),"30%",IF(AND(R45="Correctivo",S45="Automático"),"35%",IF(AND(R45="Correctivo",S45="Manual"),"25%",""))))))</f>
        <v/>
      </c>
      <c r="U45" s="107"/>
      <c r="V45" s="107"/>
      <c r="W45" s="107"/>
      <c r="X45" s="109" t="str">
        <f>IFERROR(IF(AND(Q44="Probabilidad",Q45="Probabilidad"),(Z44-(+Z44*T45)),IF(Q45="Probabilidad",(I44-(+I44*T45)),IF(Q45="Impacto",Z44,""))),"")</f>
        <v/>
      </c>
      <c r="Y45" s="110" t="str">
        <f t="shared" si="1"/>
        <v/>
      </c>
      <c r="Z45" s="111" t="str">
        <f t="shared" ref="Z45:Z49" si="30">+X45</f>
        <v/>
      </c>
      <c r="AA45" s="110" t="str">
        <f t="shared" si="3"/>
        <v/>
      </c>
      <c r="AB45" s="111" t="str">
        <f>IFERROR(IF(AND(Q44="Impacto",Q45="Impacto"),(AB44-(+AB44*T45)),IF(Q45="Impacto",(M44-(+M44*T45)),IF(Q45="Probabilidad",AB44,""))),"")</f>
        <v/>
      </c>
      <c r="AC45" s="112" t="str">
        <f t="shared" ref="AC45:AC46" si="31">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3"/>
      <c r="AE45" s="114"/>
      <c r="AF45" s="115"/>
      <c r="AG45" s="116"/>
      <c r="AH45" s="116"/>
      <c r="AI45" s="116"/>
      <c r="AJ45" s="114"/>
      <c r="AK45" s="115"/>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x14ac:dyDescent="0.3">
      <c r="A46" s="334"/>
      <c r="B46" s="358"/>
      <c r="C46" s="358"/>
      <c r="D46" s="358"/>
      <c r="E46" s="361"/>
      <c r="F46" s="358"/>
      <c r="G46" s="364"/>
      <c r="H46" s="367"/>
      <c r="I46" s="370"/>
      <c r="J46" s="376"/>
      <c r="K46" s="370">
        <f>IF(NOT(ISERROR(MATCH(J46,_xlfn.ANCHORARRAY(E57),0))),I59&amp;"Por favor no seleccionar los criterios de impacto",J46)</f>
        <v>0</v>
      </c>
      <c r="L46" s="367"/>
      <c r="M46" s="370"/>
      <c r="N46" s="373"/>
      <c r="O46" s="6">
        <v>3</v>
      </c>
      <c r="P46" s="183"/>
      <c r="Q46" s="106" t="str">
        <f>IF(OR(R46="Preventivo",R46="Detectivo"),"Probabilidad",IF(R46="Correctivo","Impacto",""))</f>
        <v/>
      </c>
      <c r="R46" s="107"/>
      <c r="S46" s="107"/>
      <c r="T46" s="108" t="str">
        <f t="shared" si="29"/>
        <v/>
      </c>
      <c r="U46" s="107"/>
      <c r="V46" s="107"/>
      <c r="W46" s="107"/>
      <c r="X46" s="109" t="str">
        <f>IFERROR(IF(AND(Q45="Probabilidad",Q46="Probabilidad"),(Z45-(+Z45*T46)),IF(AND(Q45="Impacto",Q46="Probabilidad"),(Z44-(+Z44*T46)),IF(Q46="Impacto",Z45,""))),"")</f>
        <v/>
      </c>
      <c r="Y46" s="110" t="str">
        <f t="shared" si="1"/>
        <v/>
      </c>
      <c r="Z46" s="111" t="str">
        <f t="shared" si="30"/>
        <v/>
      </c>
      <c r="AA46" s="110" t="str">
        <f t="shared" si="3"/>
        <v/>
      </c>
      <c r="AB46" s="111" t="str">
        <f>IFERROR(IF(AND(Q45="Impacto",Q46="Impacto"),(AB45-(+AB45*T46)),IF(AND(Q45="Probabilidad",Q46="Impacto"),(AB44-(+AB44*T46)),IF(Q46="Probabilidad",AB45,""))),"")</f>
        <v/>
      </c>
      <c r="AC46" s="112" t="str">
        <f t="shared" si="31"/>
        <v/>
      </c>
      <c r="AD46" s="113"/>
      <c r="AE46" s="114"/>
      <c r="AF46" s="115"/>
      <c r="AG46" s="116"/>
      <c r="AH46" s="116"/>
      <c r="AI46" s="116"/>
      <c r="AJ46" s="114"/>
      <c r="AK46" s="115"/>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x14ac:dyDescent="0.3">
      <c r="A47" s="334"/>
      <c r="B47" s="358"/>
      <c r="C47" s="358"/>
      <c r="D47" s="358"/>
      <c r="E47" s="361"/>
      <c r="F47" s="358"/>
      <c r="G47" s="364"/>
      <c r="H47" s="367"/>
      <c r="I47" s="370"/>
      <c r="J47" s="376"/>
      <c r="K47" s="370">
        <f>IF(NOT(ISERROR(MATCH(J47,_xlfn.ANCHORARRAY(E58),0))),I60&amp;"Por favor no seleccionar los criterios de impacto",J47)</f>
        <v>0</v>
      </c>
      <c r="L47" s="367"/>
      <c r="M47" s="370"/>
      <c r="N47" s="373"/>
      <c r="O47" s="6">
        <v>4</v>
      </c>
      <c r="P47" s="182"/>
      <c r="Q47" s="106" t="str">
        <f t="shared" ref="Q47:Q49" si="32">IF(OR(R47="Preventivo",R47="Detectivo"),"Probabilidad",IF(R47="Correctivo","Impacto",""))</f>
        <v/>
      </c>
      <c r="R47" s="107"/>
      <c r="S47" s="107"/>
      <c r="T47" s="108" t="str">
        <f t="shared" si="29"/>
        <v/>
      </c>
      <c r="U47" s="107"/>
      <c r="V47" s="107"/>
      <c r="W47" s="107"/>
      <c r="X47" s="109" t="str">
        <f t="shared" ref="X47:X49" si="33">IFERROR(IF(AND(Q46="Probabilidad",Q47="Probabilidad"),(Z46-(+Z46*T47)),IF(AND(Q46="Impacto",Q47="Probabilidad"),(Z45-(+Z45*T47)),IF(Q47="Impacto",Z46,""))),"")</f>
        <v/>
      </c>
      <c r="Y47" s="110" t="str">
        <f t="shared" si="1"/>
        <v/>
      </c>
      <c r="Z47" s="111" t="str">
        <f t="shared" si="30"/>
        <v/>
      </c>
      <c r="AA47" s="110" t="str">
        <f t="shared" si="3"/>
        <v/>
      </c>
      <c r="AB47" s="111" t="str">
        <f t="shared" ref="AB47:AB49" si="34">IFERROR(IF(AND(Q46="Impacto",Q47="Impacto"),(AB46-(+AB46*T47)),IF(AND(Q46="Probabilidad",Q47="Impacto"),(AB45-(+AB45*T47)),IF(Q47="Probabilidad",AB46,""))),"")</f>
        <v/>
      </c>
      <c r="AC47" s="112"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3"/>
      <c r="AE47" s="114"/>
      <c r="AF47" s="115"/>
      <c r="AG47" s="116"/>
      <c r="AH47" s="116"/>
      <c r="AI47" s="116"/>
      <c r="AJ47" s="114"/>
      <c r="AK47" s="115"/>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x14ac:dyDescent="0.3">
      <c r="A48" s="334"/>
      <c r="B48" s="358"/>
      <c r="C48" s="358"/>
      <c r="D48" s="358"/>
      <c r="E48" s="361"/>
      <c r="F48" s="358"/>
      <c r="G48" s="364"/>
      <c r="H48" s="367"/>
      <c r="I48" s="370"/>
      <c r="J48" s="376"/>
      <c r="K48" s="370">
        <f>IF(NOT(ISERROR(MATCH(J48,_xlfn.ANCHORARRAY(E59),0))),I61&amp;"Por favor no seleccionar los criterios de impacto",J48)</f>
        <v>0</v>
      </c>
      <c r="L48" s="367"/>
      <c r="M48" s="370"/>
      <c r="N48" s="373"/>
      <c r="O48" s="6">
        <v>5</v>
      </c>
      <c r="P48" s="182"/>
      <c r="Q48" s="106" t="str">
        <f t="shared" si="32"/>
        <v/>
      </c>
      <c r="R48" s="107"/>
      <c r="S48" s="107"/>
      <c r="T48" s="108" t="str">
        <f t="shared" si="29"/>
        <v/>
      </c>
      <c r="U48" s="107"/>
      <c r="V48" s="107"/>
      <c r="W48" s="107"/>
      <c r="X48" s="109" t="str">
        <f t="shared" si="33"/>
        <v/>
      </c>
      <c r="Y48" s="110" t="str">
        <f t="shared" si="1"/>
        <v/>
      </c>
      <c r="Z48" s="111" t="str">
        <f t="shared" si="30"/>
        <v/>
      </c>
      <c r="AA48" s="110" t="str">
        <f t="shared" si="3"/>
        <v/>
      </c>
      <c r="AB48" s="111" t="str">
        <f t="shared" si="34"/>
        <v/>
      </c>
      <c r="AC48" s="112" t="str">
        <f t="shared" ref="AC48" si="35">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13"/>
      <c r="AE48" s="114"/>
      <c r="AF48" s="115"/>
      <c r="AG48" s="116"/>
      <c r="AH48" s="116"/>
      <c r="AI48" s="116"/>
      <c r="AJ48" s="114"/>
      <c r="AK48" s="115"/>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x14ac:dyDescent="0.3">
      <c r="A49" s="335"/>
      <c r="B49" s="359"/>
      <c r="C49" s="359"/>
      <c r="D49" s="359"/>
      <c r="E49" s="362"/>
      <c r="F49" s="359"/>
      <c r="G49" s="365"/>
      <c r="H49" s="368"/>
      <c r="I49" s="371"/>
      <c r="J49" s="377"/>
      <c r="K49" s="371">
        <f>IF(NOT(ISERROR(MATCH(J49,_xlfn.ANCHORARRAY(E60),0))),I62&amp;"Por favor no seleccionar los criterios de impacto",J49)</f>
        <v>0</v>
      </c>
      <c r="L49" s="368"/>
      <c r="M49" s="371"/>
      <c r="N49" s="374"/>
      <c r="O49" s="6">
        <v>6</v>
      </c>
      <c r="P49" s="182"/>
      <c r="Q49" s="106" t="str">
        <f t="shared" si="32"/>
        <v/>
      </c>
      <c r="R49" s="107"/>
      <c r="S49" s="107"/>
      <c r="T49" s="108" t="str">
        <f t="shared" si="29"/>
        <v/>
      </c>
      <c r="U49" s="107"/>
      <c r="V49" s="107"/>
      <c r="W49" s="107"/>
      <c r="X49" s="109" t="str">
        <f t="shared" si="33"/>
        <v/>
      </c>
      <c r="Y49" s="110" t="str">
        <f t="shared" si="1"/>
        <v/>
      </c>
      <c r="Z49" s="111" t="str">
        <f t="shared" si="30"/>
        <v/>
      </c>
      <c r="AA49" s="110" t="str">
        <f>IFERROR(IF(AB49="","",IF(AB49&lt;=0.2,"Leve",IF(AB49&lt;=0.4,"Menor",IF(AB49&lt;=0.6,"Moderado",IF(AB49&lt;=0.8,"Mayor","Catastrófico"))))),"")</f>
        <v/>
      </c>
      <c r="AB49" s="111" t="str">
        <f t="shared" si="34"/>
        <v/>
      </c>
      <c r="AC49" s="112"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13"/>
      <c r="AE49" s="114"/>
      <c r="AF49" s="115"/>
      <c r="AG49" s="116"/>
      <c r="AH49" s="116"/>
      <c r="AI49" s="116"/>
      <c r="AJ49" s="114"/>
      <c r="AK49" s="115"/>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x14ac:dyDescent="0.3">
      <c r="A50" s="333">
        <v>7</v>
      </c>
      <c r="B50" s="357"/>
      <c r="C50" s="357"/>
      <c r="D50" s="357"/>
      <c r="E50" s="360"/>
      <c r="F50" s="357"/>
      <c r="G50" s="363"/>
      <c r="H50" s="366" t="str">
        <f>IF(G50&lt;=0,"",IF(G50&lt;=2,"Muy Baja",IF(G50&lt;=24,"Baja",IF(G50&lt;=500,"Media",IF(G50&lt;=5000,"Alta","Muy Alta")))))</f>
        <v/>
      </c>
      <c r="I50" s="369" t="str">
        <f>IF(H50="","",IF(H50="Muy Baja",0.2,IF(H50="Baja",0.4,IF(H50="Media",0.6,IF(H50="Alta",0.8,IF(H50="Muy Alta",1,))))))</f>
        <v/>
      </c>
      <c r="J50" s="375"/>
      <c r="K50" s="369">
        <f>IF(NOT(ISERROR(MATCH(J50,'Tabla Impacto'!$B$221:$B$223,0))),'Tabla Impacto'!$F$223&amp;"Por favor no seleccionar los criterios de impacto(Afectación Económica o presupuestal y Pérdida Reputacional)",J50)</f>
        <v>0</v>
      </c>
      <c r="L50" s="366" t="str">
        <f>IF(OR(K50='Tabla Impacto'!$C$11,K50='Tabla Impacto'!$D$11),"Leve",IF(OR(K50='Tabla Impacto'!$C$12,K50='Tabla Impacto'!$D$12),"Menor",IF(OR(K50='Tabla Impacto'!$C$13,K50='Tabla Impacto'!$D$13),"Moderado",IF(OR(K50='Tabla Impacto'!$C$14,K50='Tabla Impacto'!$D$14),"Mayor",IF(OR(K50='Tabla Impacto'!$C$15,K50='Tabla Impacto'!$D$15),"Catastrófico","")))))</f>
        <v/>
      </c>
      <c r="M50" s="369" t="str">
        <f>IF(L50="","",IF(L50="Leve",0.2,IF(L50="Menor",0.4,IF(L50="Moderado",0.6,IF(L50="Mayor",0.8,IF(L50="Catastrófico",1,))))))</f>
        <v/>
      </c>
      <c r="N50" s="372" t="str">
        <f>IF(OR(AND(H50="Muy Baja",L50="Leve"),AND(H50="Muy Baja",L50="Menor"),AND(H50="Baja",L50="Leve")),"Bajo",IF(OR(AND(H50="Muy baja",L50="Moderado"),AND(H50="Baja",L50="Menor"),AND(H50="Baja",L50="Moderado"),AND(H50="Media",L50="Leve"),AND(H50="Media",L50="Menor"),AND(H50="Media",L50="Moderado"),AND(H50="Alta",L50="Leve"),AND(H50="Alta",L50="Menor")),"Moderado",IF(OR(AND(H50="Muy Baja",L50="Mayor"),AND(H50="Baja",L50="Mayor"),AND(H50="Media",L50="Mayor"),AND(H50="Alta",L50="Moderado"),AND(H50="Alta",L50="Mayor"),AND(H50="Muy Alta",L50="Leve"),AND(H50="Muy Alta",L50="Menor"),AND(H50="Muy Alta",L50="Moderado"),AND(H50="Muy Alta",L50="Mayor")),"Alto",IF(OR(AND(H50="Muy Baja",L50="Catastrófico"),AND(H50="Baja",L50="Catastrófico"),AND(H50="Media",L50="Catastrófico"),AND(H50="Alta",L50="Catastrófico"),AND(H50="Muy Alta",L50="Catastrófico")),"Extremo",""))))</f>
        <v/>
      </c>
      <c r="O50" s="6">
        <v>1</v>
      </c>
      <c r="P50" s="182"/>
      <c r="Q50" s="164" t="str">
        <f>IF(OR(R50="Preventivo",R50="Detectivo"),"Probabilidad",IF(R50="Correctivo","Impacto",""))</f>
        <v/>
      </c>
      <c r="R50" s="172"/>
      <c r="S50" s="172"/>
      <c r="T50" s="173" t="str">
        <f>IF(AND(R50="Preventivo",S50="Automático"),"50%",IF(AND(R50="Preventivo",S50="Manual"),"40%",IF(AND(R50="Detectivo",S50="Automático"),"40%",IF(AND(R50="Detectivo",S50="Manual"),"30%",IF(AND(R50="Correctivo",S50="Automático"),"35%",IF(AND(R50="Correctivo",S50="Manual"),"25%",""))))))</f>
        <v/>
      </c>
      <c r="U50" s="172"/>
      <c r="V50" s="172"/>
      <c r="W50" s="172"/>
      <c r="X50" s="161" t="str">
        <f>IFERROR(IF(Q50="Probabilidad",(I50-(+I50*T50)),IF(Q50="Impacto",I50,"")),"")</f>
        <v/>
      </c>
      <c r="Y50" s="174" t="str">
        <f>IFERROR(IF(X50="","",IF(X50&lt;=0.2,"Muy Baja",IF(X50&lt;=0.4,"Baja",IF(X50&lt;=0.6,"Media",IF(X50&lt;=0.8,"Alta","Muy Alta"))))),"")</f>
        <v/>
      </c>
      <c r="Z50" s="175" t="str">
        <f>+X50</f>
        <v/>
      </c>
      <c r="AA50" s="174" t="str">
        <f>IFERROR(IF(AB50="","",IF(AB50&lt;=0.2,"Leve",IF(AB50&lt;=0.4,"Menor",IF(AB50&lt;=0.6,"Moderado",IF(AB50&lt;=0.8,"Mayor","Catastrófico"))))),"")</f>
        <v/>
      </c>
      <c r="AB50" s="175" t="str">
        <f>IFERROR(IF(Q50="Impacto",(M50-(+M50*T50)),IF(Q50="Probabilidad",M50,"")),"")</f>
        <v/>
      </c>
      <c r="AC50" s="176" t="str">
        <f>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77"/>
      <c r="AE50" s="114"/>
      <c r="AF50" s="114"/>
      <c r="AG50" s="116"/>
      <c r="AH50" s="116"/>
      <c r="AI50" s="116"/>
      <c r="AJ50" s="114"/>
      <c r="AK50" s="115"/>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x14ac:dyDescent="0.3">
      <c r="A51" s="334"/>
      <c r="B51" s="358"/>
      <c r="C51" s="358"/>
      <c r="D51" s="358"/>
      <c r="E51" s="361"/>
      <c r="F51" s="358"/>
      <c r="G51" s="364"/>
      <c r="H51" s="367"/>
      <c r="I51" s="370"/>
      <c r="J51" s="376"/>
      <c r="K51" s="370">
        <f>IF(NOT(ISERROR(MATCH(J51,_xlfn.ANCHORARRAY(E62),0))),I64&amp;"Por favor no seleccionar los criterios de impacto",J51)</f>
        <v>0</v>
      </c>
      <c r="L51" s="367"/>
      <c r="M51" s="370"/>
      <c r="N51" s="373"/>
      <c r="O51" s="6">
        <v>2</v>
      </c>
      <c r="P51" s="182"/>
      <c r="Q51" s="164" t="str">
        <f>IF(OR(R51="Preventivo",R51="Detectivo"),"Probabilidad",IF(R51="Correctivo","Impacto",""))</f>
        <v/>
      </c>
      <c r="R51" s="172"/>
      <c r="S51" s="172"/>
      <c r="T51" s="173" t="str">
        <f t="shared" ref="T51:T55" si="36">IF(AND(R51="Preventivo",S51="Automático"),"50%",IF(AND(R51="Preventivo",S51="Manual"),"40%",IF(AND(R51="Detectivo",S51="Automático"),"40%",IF(AND(R51="Detectivo",S51="Manual"),"30%",IF(AND(R51="Correctivo",S51="Automático"),"35%",IF(AND(R51="Correctivo",S51="Manual"),"25%",""))))))</f>
        <v/>
      </c>
      <c r="U51" s="172"/>
      <c r="V51" s="172"/>
      <c r="W51" s="172"/>
      <c r="X51" s="161" t="str">
        <f>IFERROR(IF(AND(Q50="Probabilidad",Q51="Probabilidad"),(Z50-(+Z50*T51)),IF(Q51="Probabilidad",(I50-(+I50*T51)),IF(Q51="Impacto",Z50,""))),"")</f>
        <v/>
      </c>
      <c r="Y51" s="174" t="str">
        <f t="shared" si="1"/>
        <v/>
      </c>
      <c r="Z51" s="175" t="str">
        <f t="shared" ref="Z51:Z55" si="37">+X51</f>
        <v/>
      </c>
      <c r="AA51" s="174" t="str">
        <f t="shared" si="3"/>
        <v/>
      </c>
      <c r="AB51" s="175" t="str">
        <f>IFERROR(IF(AND(Q50="Impacto",Q51="Impacto"),(AB50-(+AB50*T51)),IF(Q51="Impacto",(M50-(+M50*T51)),IF(Q51="Probabilidad",AB50,""))),"")</f>
        <v/>
      </c>
      <c r="AC51" s="176" t="str">
        <f t="shared" ref="AC51:AC52" si="38">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77"/>
      <c r="AE51" s="114"/>
      <c r="AF51" s="115"/>
      <c r="AG51" s="116"/>
      <c r="AH51" s="116"/>
      <c r="AI51" s="116"/>
      <c r="AJ51" s="114"/>
      <c r="AK51" s="115"/>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x14ac:dyDescent="0.3">
      <c r="A52" s="334"/>
      <c r="B52" s="358"/>
      <c r="C52" s="358"/>
      <c r="D52" s="358"/>
      <c r="E52" s="361"/>
      <c r="F52" s="358"/>
      <c r="G52" s="364"/>
      <c r="H52" s="367"/>
      <c r="I52" s="370"/>
      <c r="J52" s="376"/>
      <c r="K52" s="370">
        <f>IF(NOT(ISERROR(MATCH(J52,_xlfn.ANCHORARRAY(E63),0))),I65&amp;"Por favor no seleccionar los criterios de impacto",J52)</f>
        <v>0</v>
      </c>
      <c r="L52" s="367"/>
      <c r="M52" s="370"/>
      <c r="N52" s="373"/>
      <c r="O52" s="6">
        <v>3</v>
      </c>
      <c r="P52" s="183"/>
      <c r="Q52" s="106" t="str">
        <f>IF(OR(R52="Preventivo",R52="Detectivo"),"Probabilidad",IF(R52="Correctivo","Impacto",""))</f>
        <v/>
      </c>
      <c r="R52" s="107"/>
      <c r="S52" s="107"/>
      <c r="T52" s="108" t="str">
        <f t="shared" si="36"/>
        <v/>
      </c>
      <c r="U52" s="107"/>
      <c r="V52" s="107"/>
      <c r="W52" s="107"/>
      <c r="X52" s="109" t="str">
        <f>IFERROR(IF(AND(Q51="Probabilidad",Q52="Probabilidad"),(Z51-(+Z51*T52)),IF(AND(Q51="Impacto",Q52="Probabilidad"),(Z50-(+Z50*T52)),IF(Q52="Impacto",Z51,""))),"")</f>
        <v/>
      </c>
      <c r="Y52" s="110" t="str">
        <f t="shared" si="1"/>
        <v/>
      </c>
      <c r="Z52" s="111" t="str">
        <f t="shared" si="37"/>
        <v/>
      </c>
      <c r="AA52" s="110" t="str">
        <f t="shared" si="3"/>
        <v/>
      </c>
      <c r="AB52" s="111" t="str">
        <f>IFERROR(IF(AND(Q51="Impacto",Q52="Impacto"),(AB51-(+AB51*T52)),IF(AND(Q51="Probabilidad",Q52="Impacto"),(AB50-(+AB50*T52)),IF(Q52="Probabilidad",AB51,""))),"")</f>
        <v/>
      </c>
      <c r="AC52" s="112" t="str">
        <f t="shared" si="38"/>
        <v/>
      </c>
      <c r="AD52" s="113"/>
      <c r="AE52" s="114"/>
      <c r="AF52" s="115"/>
      <c r="AG52" s="116"/>
      <c r="AH52" s="116"/>
      <c r="AI52" s="116"/>
      <c r="AJ52" s="114"/>
      <c r="AK52" s="115"/>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x14ac:dyDescent="0.3">
      <c r="A53" s="334"/>
      <c r="B53" s="358"/>
      <c r="C53" s="358"/>
      <c r="D53" s="358"/>
      <c r="E53" s="361"/>
      <c r="F53" s="358"/>
      <c r="G53" s="364"/>
      <c r="H53" s="367"/>
      <c r="I53" s="370"/>
      <c r="J53" s="376"/>
      <c r="K53" s="370">
        <f>IF(NOT(ISERROR(MATCH(J53,_xlfn.ANCHORARRAY(E64),0))),I66&amp;"Por favor no seleccionar los criterios de impacto",J53)</f>
        <v>0</v>
      </c>
      <c r="L53" s="367"/>
      <c r="M53" s="370"/>
      <c r="N53" s="373"/>
      <c r="O53" s="6">
        <v>4</v>
      </c>
      <c r="P53" s="182"/>
      <c r="Q53" s="106" t="str">
        <f t="shared" ref="Q53:Q55" si="39">IF(OR(R53="Preventivo",R53="Detectivo"),"Probabilidad",IF(R53="Correctivo","Impacto",""))</f>
        <v/>
      </c>
      <c r="R53" s="107"/>
      <c r="S53" s="107"/>
      <c r="T53" s="108" t="str">
        <f t="shared" si="36"/>
        <v/>
      </c>
      <c r="U53" s="107"/>
      <c r="V53" s="107"/>
      <c r="W53" s="107"/>
      <c r="X53" s="109" t="str">
        <f t="shared" ref="X53:X55" si="40">IFERROR(IF(AND(Q52="Probabilidad",Q53="Probabilidad"),(Z52-(+Z52*T53)),IF(AND(Q52="Impacto",Q53="Probabilidad"),(Z51-(+Z51*T53)),IF(Q53="Impacto",Z52,""))),"")</f>
        <v/>
      </c>
      <c r="Y53" s="110" t="str">
        <f t="shared" si="1"/>
        <v/>
      </c>
      <c r="Z53" s="111" t="str">
        <f t="shared" si="37"/>
        <v/>
      </c>
      <c r="AA53" s="110" t="str">
        <f t="shared" si="3"/>
        <v/>
      </c>
      <c r="AB53" s="111" t="str">
        <f t="shared" ref="AB53:AB55" si="41">IFERROR(IF(AND(Q52="Impacto",Q53="Impacto"),(AB52-(+AB52*T53)),IF(AND(Q52="Probabilidad",Q53="Impacto"),(AB51-(+AB51*T53)),IF(Q53="Probabilidad",AB52,""))),"")</f>
        <v/>
      </c>
      <c r="AC53" s="112" t="str">
        <f>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13"/>
      <c r="AE53" s="114"/>
      <c r="AF53" s="115"/>
      <c r="AG53" s="116"/>
      <c r="AH53" s="116"/>
      <c r="AI53" s="116"/>
      <c r="AJ53" s="114"/>
      <c r="AK53" s="115"/>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x14ac:dyDescent="0.3">
      <c r="A54" s="334"/>
      <c r="B54" s="358"/>
      <c r="C54" s="358"/>
      <c r="D54" s="358"/>
      <c r="E54" s="361"/>
      <c r="F54" s="358"/>
      <c r="G54" s="364"/>
      <c r="H54" s="367"/>
      <c r="I54" s="370"/>
      <c r="J54" s="376"/>
      <c r="K54" s="370">
        <f>IF(NOT(ISERROR(MATCH(J54,_xlfn.ANCHORARRAY(E65),0))),I67&amp;"Por favor no seleccionar los criterios de impacto",J54)</f>
        <v>0</v>
      </c>
      <c r="L54" s="367"/>
      <c r="M54" s="370"/>
      <c r="N54" s="373"/>
      <c r="O54" s="6">
        <v>5</v>
      </c>
      <c r="P54" s="182"/>
      <c r="Q54" s="106" t="str">
        <f t="shared" si="39"/>
        <v/>
      </c>
      <c r="R54" s="107"/>
      <c r="S54" s="107"/>
      <c r="T54" s="108" t="str">
        <f t="shared" si="36"/>
        <v/>
      </c>
      <c r="U54" s="107"/>
      <c r="V54" s="107"/>
      <c r="W54" s="107"/>
      <c r="X54" s="109" t="str">
        <f t="shared" si="40"/>
        <v/>
      </c>
      <c r="Y54" s="110" t="str">
        <f t="shared" si="1"/>
        <v/>
      </c>
      <c r="Z54" s="111" t="str">
        <f t="shared" si="37"/>
        <v/>
      </c>
      <c r="AA54" s="110" t="str">
        <f t="shared" si="3"/>
        <v/>
      </c>
      <c r="AB54" s="111" t="str">
        <f t="shared" si="41"/>
        <v/>
      </c>
      <c r="AC54" s="112" t="str">
        <f t="shared" ref="AC54:AC55" si="42">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13"/>
      <c r="AE54" s="114"/>
      <c r="AF54" s="115"/>
      <c r="AG54" s="116"/>
      <c r="AH54" s="116"/>
      <c r="AI54" s="116"/>
      <c r="AJ54" s="114"/>
      <c r="AK54" s="115"/>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x14ac:dyDescent="0.3">
      <c r="A55" s="335"/>
      <c r="B55" s="359"/>
      <c r="C55" s="359"/>
      <c r="D55" s="359"/>
      <c r="E55" s="362"/>
      <c r="F55" s="359"/>
      <c r="G55" s="365"/>
      <c r="H55" s="368"/>
      <c r="I55" s="371"/>
      <c r="J55" s="377"/>
      <c r="K55" s="371">
        <f>IF(NOT(ISERROR(MATCH(J55,_xlfn.ANCHORARRAY(E66),0))),I68&amp;"Por favor no seleccionar los criterios de impacto",J55)</f>
        <v>0</v>
      </c>
      <c r="L55" s="368"/>
      <c r="M55" s="371"/>
      <c r="N55" s="374"/>
      <c r="O55" s="6">
        <v>6</v>
      </c>
      <c r="P55" s="182"/>
      <c r="Q55" s="106" t="str">
        <f t="shared" si="39"/>
        <v/>
      </c>
      <c r="R55" s="107"/>
      <c r="S55" s="107"/>
      <c r="T55" s="108" t="str">
        <f t="shared" si="36"/>
        <v/>
      </c>
      <c r="U55" s="107"/>
      <c r="V55" s="107"/>
      <c r="W55" s="107"/>
      <c r="X55" s="109" t="str">
        <f t="shared" si="40"/>
        <v/>
      </c>
      <c r="Y55" s="110" t="str">
        <f t="shared" si="1"/>
        <v/>
      </c>
      <c r="Z55" s="111" t="str">
        <f t="shared" si="37"/>
        <v/>
      </c>
      <c r="AA55" s="110" t="str">
        <f t="shared" si="3"/>
        <v/>
      </c>
      <c r="AB55" s="111" t="str">
        <f t="shared" si="41"/>
        <v/>
      </c>
      <c r="AC55" s="112" t="str">
        <f t="shared" si="42"/>
        <v/>
      </c>
      <c r="AD55" s="113"/>
      <c r="AE55" s="114"/>
      <c r="AF55" s="115"/>
      <c r="AG55" s="116"/>
      <c r="AH55" s="116"/>
      <c r="AI55" s="116"/>
      <c r="AJ55" s="114"/>
      <c r="AK55" s="115"/>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x14ac:dyDescent="0.3">
      <c r="A56" s="333">
        <v>8</v>
      </c>
      <c r="B56" s="357"/>
      <c r="C56" s="357"/>
      <c r="D56" s="357"/>
      <c r="E56" s="360"/>
      <c r="F56" s="357"/>
      <c r="G56" s="363"/>
      <c r="H56" s="366" t="str">
        <f>IF(G56&lt;=0,"",IF(G56&lt;=2,"Muy Baja",IF(G56&lt;=24,"Baja",IF(G56&lt;=500,"Media",IF(G56&lt;=5000,"Alta","Muy Alta")))))</f>
        <v/>
      </c>
      <c r="I56" s="369" t="str">
        <f>IF(H56="","",IF(H56="Muy Baja",0.2,IF(H56="Baja",0.4,IF(H56="Media",0.6,IF(H56="Alta",0.8,IF(H56="Muy Alta",1,))))))</f>
        <v/>
      </c>
      <c r="J56" s="375"/>
      <c r="K56" s="369">
        <f>IF(NOT(ISERROR(MATCH(J56,'Tabla Impacto'!$B$221:$B$223,0))),'Tabla Impacto'!$F$223&amp;"Por favor no seleccionar los criterios de impacto(Afectación Económica o presupuestal y Pérdida Reputacional)",J56)</f>
        <v>0</v>
      </c>
      <c r="L56" s="366" t="str">
        <f>IF(OR(K56='Tabla Impacto'!$C$11,K56='Tabla Impacto'!$D$11),"Leve",IF(OR(K56='Tabla Impacto'!$C$12,K56='Tabla Impacto'!$D$12),"Menor",IF(OR(K56='Tabla Impacto'!$C$13,K56='Tabla Impacto'!$D$13),"Moderado",IF(OR(K56='Tabla Impacto'!$C$14,K56='Tabla Impacto'!$D$14),"Mayor",IF(OR(K56='Tabla Impacto'!$C$15,K56='Tabla Impacto'!$D$15),"Catastrófico","")))))</f>
        <v/>
      </c>
      <c r="M56" s="369" t="str">
        <f>IF(L56="","",IF(L56="Leve",0.2,IF(L56="Menor",0.4,IF(L56="Moderado",0.6,IF(L56="Mayor",0.8,IF(L56="Catastrófico",1,))))))</f>
        <v/>
      </c>
      <c r="N56" s="372" t="str">
        <f>IF(OR(AND(H56="Muy Baja",L56="Leve"),AND(H56="Muy Baja",L56="Menor"),AND(H56="Baja",L56="Leve")),"Bajo",IF(OR(AND(H56="Muy baja",L56="Moderado"),AND(H56="Baja",L56="Menor"),AND(H56="Baja",L56="Moderado"),AND(H56="Media",L56="Leve"),AND(H56="Media",L56="Menor"),AND(H56="Media",L56="Moderado"),AND(H56="Alta",L56="Leve"),AND(H56="Alta",L56="Menor")),"Moderado",IF(OR(AND(H56="Muy Baja",L56="Mayor"),AND(H56="Baja",L56="Mayor"),AND(H56="Media",L56="Mayor"),AND(H56="Alta",L56="Moderado"),AND(H56="Alta",L56="Mayor"),AND(H56="Muy Alta",L56="Leve"),AND(H56="Muy Alta",L56="Menor"),AND(H56="Muy Alta",L56="Moderado"),AND(H56="Muy Alta",L56="Mayor")),"Alto",IF(OR(AND(H56="Muy Baja",L56="Catastrófico"),AND(H56="Baja",L56="Catastrófico"),AND(H56="Media",L56="Catastrófico"),AND(H56="Alta",L56="Catastrófico"),AND(H56="Muy Alta",L56="Catastrófico")),"Extremo",""))))</f>
        <v/>
      </c>
      <c r="O56" s="6">
        <v>1</v>
      </c>
      <c r="P56" s="182"/>
      <c r="Q56" s="164"/>
      <c r="R56" s="172"/>
      <c r="S56" s="172"/>
      <c r="T56" s="173" t="str">
        <f>IF(AND(R56="Preventivo",S56="Automático"),"50%",IF(AND(R56="Preventivo",S56="Manual"),"40%",IF(AND(R56="Detectivo",S56="Automático"),"40%",IF(AND(R56="Detectivo",S56="Manual"),"30%",IF(AND(R56="Correctivo",S56="Automático"),"35%",IF(AND(R56="Correctivo",S56="Manual"),"25%",""))))))</f>
        <v/>
      </c>
      <c r="U56" s="172"/>
      <c r="V56" s="172"/>
      <c r="W56" s="172"/>
      <c r="X56" s="161" t="str">
        <f>IFERROR(IF(Q56="Probabilidad",(I56-(+I56*T56)),IF(Q56="Impacto",I56,"")),"")</f>
        <v/>
      </c>
      <c r="Y56" s="174" t="str">
        <f>IFERROR(IF(X56="","",IF(X56&lt;=0.2,"Muy Baja",IF(X56&lt;=0.4,"Baja",IF(X56&lt;=0.6,"Media",IF(X56&lt;=0.8,"Alta","Muy Alta"))))),"")</f>
        <v/>
      </c>
      <c r="Z56" s="175" t="str">
        <f>+X56</f>
        <v/>
      </c>
      <c r="AA56" s="174" t="str">
        <f>IFERROR(IF(AB56="","",IF(AB56&lt;=0.2,"Leve",IF(AB56&lt;=0.4,"Menor",IF(AB56&lt;=0.6,"Moderado",IF(AB56&lt;=0.8,"Mayor","Catastrófico"))))),"")</f>
        <v/>
      </c>
      <c r="AB56" s="175" t="str">
        <f>IFERROR(IF(Q56="Impacto",(M56-(+M56*T56)),IF(Q56="Probabilidad",M56,"")),"")</f>
        <v/>
      </c>
      <c r="AC56" s="176" t="str">
        <f>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77"/>
      <c r="AE56" s="114"/>
      <c r="AF56" s="114"/>
      <c r="AG56" s="116"/>
      <c r="AH56" s="116"/>
      <c r="AI56" s="116"/>
      <c r="AJ56" s="114"/>
      <c r="AK56" s="115"/>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x14ac:dyDescent="0.3">
      <c r="A57" s="334"/>
      <c r="B57" s="358"/>
      <c r="C57" s="358"/>
      <c r="D57" s="358"/>
      <c r="E57" s="361"/>
      <c r="F57" s="358"/>
      <c r="G57" s="364"/>
      <c r="H57" s="367"/>
      <c r="I57" s="370"/>
      <c r="J57" s="376"/>
      <c r="K57" s="370">
        <f>IF(NOT(ISERROR(MATCH(J57,_xlfn.ANCHORARRAY(E68),0))),I70&amp;"Por favor no seleccionar los criterios de impacto",J57)</f>
        <v>0</v>
      </c>
      <c r="L57" s="367"/>
      <c r="M57" s="370"/>
      <c r="N57" s="373"/>
      <c r="O57" s="6">
        <v>2</v>
      </c>
      <c r="P57" s="182"/>
      <c r="Q57" s="106" t="str">
        <f>IF(OR(R57="Preventivo",R57="Detectivo"),"Probabilidad",IF(R57="Correctivo","Impacto",""))</f>
        <v/>
      </c>
      <c r="R57" s="107"/>
      <c r="S57" s="107"/>
      <c r="T57" s="108" t="str">
        <f t="shared" ref="T57:T61" si="43">IF(AND(R57="Preventivo",S57="Automático"),"50%",IF(AND(R57="Preventivo",S57="Manual"),"40%",IF(AND(R57="Detectivo",S57="Automático"),"40%",IF(AND(R57="Detectivo",S57="Manual"),"30%",IF(AND(R57="Correctivo",S57="Automático"),"35%",IF(AND(R57="Correctivo",S57="Manual"),"25%",""))))))</f>
        <v/>
      </c>
      <c r="U57" s="107"/>
      <c r="V57" s="107"/>
      <c r="W57" s="107"/>
      <c r="X57" s="109" t="str">
        <f>IFERROR(IF(AND(Q56="Probabilidad",Q57="Probabilidad"),(Z56-(+Z56*T57)),IF(Q57="Probabilidad",(I56-(+I56*T57)),IF(Q57="Impacto",Z56,""))),"")</f>
        <v/>
      </c>
      <c r="Y57" s="110" t="str">
        <f t="shared" si="1"/>
        <v/>
      </c>
      <c r="Z57" s="111" t="str">
        <f t="shared" ref="Z57:Z61" si="44">+X57</f>
        <v/>
      </c>
      <c r="AA57" s="110" t="str">
        <f t="shared" si="3"/>
        <v/>
      </c>
      <c r="AB57" s="111" t="str">
        <f>IFERROR(IF(AND(Q56="Impacto",Q57="Impacto"),(AB56-(+AB56*T57)),IF(Q57="Impacto",(M56-(+M56*T57)),IF(Q57="Probabilidad",AB56,""))),"")</f>
        <v/>
      </c>
      <c r="AC57" s="112" t="str">
        <f t="shared" ref="AC57:AC58" si="45">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3"/>
      <c r="AE57" s="114"/>
      <c r="AF57" s="115"/>
      <c r="AG57" s="116"/>
      <c r="AH57" s="116"/>
      <c r="AI57" s="116"/>
      <c r="AJ57" s="114"/>
      <c r="AK57" s="115"/>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x14ac:dyDescent="0.3">
      <c r="A58" s="334"/>
      <c r="B58" s="358"/>
      <c r="C58" s="358"/>
      <c r="D58" s="358"/>
      <c r="E58" s="361"/>
      <c r="F58" s="358"/>
      <c r="G58" s="364"/>
      <c r="H58" s="367"/>
      <c r="I58" s="370"/>
      <c r="J58" s="376"/>
      <c r="K58" s="370">
        <f>IF(NOT(ISERROR(MATCH(J58,_xlfn.ANCHORARRAY(E69),0))),I71&amp;"Por favor no seleccionar los criterios de impacto",J58)</f>
        <v>0</v>
      </c>
      <c r="L58" s="367"/>
      <c r="M58" s="370"/>
      <c r="N58" s="373"/>
      <c r="O58" s="6">
        <v>3</v>
      </c>
      <c r="P58" s="183"/>
      <c r="Q58" s="106" t="str">
        <f>IF(OR(R58="Preventivo",R58="Detectivo"),"Probabilidad",IF(R58="Correctivo","Impacto",""))</f>
        <v/>
      </c>
      <c r="R58" s="107"/>
      <c r="S58" s="107"/>
      <c r="T58" s="108" t="str">
        <f t="shared" si="43"/>
        <v/>
      </c>
      <c r="U58" s="107"/>
      <c r="V58" s="107"/>
      <c r="W58" s="107"/>
      <c r="X58" s="109" t="str">
        <f>IFERROR(IF(AND(Q57="Probabilidad",Q58="Probabilidad"),(Z57-(+Z57*T58)),IF(AND(Q57="Impacto",Q58="Probabilidad"),(Z56-(+Z56*T58)),IF(Q58="Impacto",Z57,""))),"")</f>
        <v/>
      </c>
      <c r="Y58" s="110" t="str">
        <f t="shared" si="1"/>
        <v/>
      </c>
      <c r="Z58" s="111" t="str">
        <f t="shared" si="44"/>
        <v/>
      </c>
      <c r="AA58" s="110" t="str">
        <f t="shared" si="3"/>
        <v/>
      </c>
      <c r="AB58" s="111" t="str">
        <f>IFERROR(IF(AND(Q57="Impacto",Q58="Impacto"),(AB57-(+AB57*T58)),IF(AND(Q57="Probabilidad",Q58="Impacto"),(AB56-(+AB56*T58)),IF(Q58="Probabilidad",AB57,""))),"")</f>
        <v/>
      </c>
      <c r="AC58" s="112" t="str">
        <f t="shared" si="45"/>
        <v/>
      </c>
      <c r="AD58" s="113"/>
      <c r="AE58" s="114"/>
      <c r="AF58" s="115"/>
      <c r="AG58" s="116"/>
      <c r="AH58" s="116"/>
      <c r="AI58" s="116"/>
      <c r="AJ58" s="114"/>
      <c r="AK58" s="115"/>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x14ac:dyDescent="0.3">
      <c r="A59" s="334"/>
      <c r="B59" s="358"/>
      <c r="C59" s="358"/>
      <c r="D59" s="358"/>
      <c r="E59" s="361"/>
      <c r="F59" s="358"/>
      <c r="G59" s="364"/>
      <c r="H59" s="367"/>
      <c r="I59" s="370"/>
      <c r="J59" s="376"/>
      <c r="K59" s="370">
        <f>IF(NOT(ISERROR(MATCH(J59,_xlfn.ANCHORARRAY(E70),0))),I72&amp;"Por favor no seleccionar los criterios de impacto",J59)</f>
        <v>0</v>
      </c>
      <c r="L59" s="367"/>
      <c r="M59" s="370"/>
      <c r="N59" s="373"/>
      <c r="O59" s="6">
        <v>4</v>
      </c>
      <c r="P59" s="182"/>
      <c r="Q59" s="106" t="str">
        <f t="shared" ref="Q59:Q61" si="46">IF(OR(R59="Preventivo",R59="Detectivo"),"Probabilidad",IF(R59="Correctivo","Impacto",""))</f>
        <v/>
      </c>
      <c r="R59" s="107"/>
      <c r="S59" s="107"/>
      <c r="T59" s="108" t="str">
        <f t="shared" si="43"/>
        <v/>
      </c>
      <c r="U59" s="107"/>
      <c r="V59" s="107"/>
      <c r="W59" s="107"/>
      <c r="X59" s="109" t="str">
        <f t="shared" ref="X59:X61" si="47">IFERROR(IF(AND(Q58="Probabilidad",Q59="Probabilidad"),(Z58-(+Z58*T59)),IF(AND(Q58="Impacto",Q59="Probabilidad"),(Z57-(+Z57*T59)),IF(Q59="Impacto",Z58,""))),"")</f>
        <v/>
      </c>
      <c r="Y59" s="110" t="str">
        <f t="shared" si="1"/>
        <v/>
      </c>
      <c r="Z59" s="111" t="str">
        <f t="shared" si="44"/>
        <v/>
      </c>
      <c r="AA59" s="110" t="str">
        <f t="shared" si="3"/>
        <v/>
      </c>
      <c r="AB59" s="111" t="str">
        <f t="shared" ref="AB59:AB61" si="48">IFERROR(IF(AND(Q58="Impacto",Q59="Impacto"),(AB58-(+AB58*T59)),IF(AND(Q58="Probabilidad",Q59="Impacto"),(AB57-(+AB57*T59)),IF(Q59="Probabilidad",AB58,""))),"")</f>
        <v/>
      </c>
      <c r="AC59" s="112" t="str">
        <f>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13"/>
      <c r="AE59" s="114"/>
      <c r="AF59" s="115"/>
      <c r="AG59" s="116"/>
      <c r="AH59" s="116"/>
      <c r="AI59" s="116"/>
      <c r="AJ59" s="114"/>
      <c r="AK59" s="115"/>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x14ac:dyDescent="0.3">
      <c r="A60" s="334"/>
      <c r="B60" s="358"/>
      <c r="C60" s="358"/>
      <c r="D60" s="358"/>
      <c r="E60" s="361"/>
      <c r="F60" s="358"/>
      <c r="G60" s="364"/>
      <c r="H60" s="367"/>
      <c r="I60" s="370"/>
      <c r="J60" s="376"/>
      <c r="K60" s="370">
        <f>IF(NOT(ISERROR(MATCH(J60,_xlfn.ANCHORARRAY(E71),0))),I73&amp;"Por favor no seleccionar los criterios de impacto",J60)</f>
        <v>0</v>
      </c>
      <c r="L60" s="367"/>
      <c r="M60" s="370"/>
      <c r="N60" s="373"/>
      <c r="O60" s="6">
        <v>5</v>
      </c>
      <c r="P60" s="182"/>
      <c r="Q60" s="106" t="str">
        <f t="shared" si="46"/>
        <v/>
      </c>
      <c r="R60" s="107"/>
      <c r="S60" s="107"/>
      <c r="T60" s="108" t="str">
        <f t="shared" si="43"/>
        <v/>
      </c>
      <c r="U60" s="107"/>
      <c r="V60" s="107"/>
      <c r="W60" s="107"/>
      <c r="X60" s="109" t="str">
        <f t="shared" si="47"/>
        <v/>
      </c>
      <c r="Y60" s="110" t="str">
        <f t="shared" si="1"/>
        <v/>
      </c>
      <c r="Z60" s="111" t="str">
        <f t="shared" si="44"/>
        <v/>
      </c>
      <c r="AA60" s="110" t="str">
        <f t="shared" si="3"/>
        <v/>
      </c>
      <c r="AB60" s="111" t="str">
        <f t="shared" si="48"/>
        <v/>
      </c>
      <c r="AC60" s="112" t="str">
        <f t="shared" ref="AC60:AC61" si="49">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13"/>
      <c r="AE60" s="114"/>
      <c r="AF60" s="115"/>
      <c r="AG60" s="116"/>
      <c r="AH60" s="116"/>
      <c r="AI60" s="116"/>
      <c r="AJ60" s="114"/>
      <c r="AK60" s="115"/>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x14ac:dyDescent="0.3">
      <c r="A61" s="335"/>
      <c r="B61" s="359"/>
      <c r="C61" s="359"/>
      <c r="D61" s="359"/>
      <c r="E61" s="362"/>
      <c r="F61" s="359"/>
      <c r="G61" s="365"/>
      <c r="H61" s="368"/>
      <c r="I61" s="371"/>
      <c r="J61" s="377"/>
      <c r="K61" s="371">
        <f>IF(NOT(ISERROR(MATCH(J61,_xlfn.ANCHORARRAY(E72),0))),I74&amp;"Por favor no seleccionar los criterios de impacto",J61)</f>
        <v>0</v>
      </c>
      <c r="L61" s="368"/>
      <c r="M61" s="371"/>
      <c r="N61" s="374"/>
      <c r="O61" s="6">
        <v>6</v>
      </c>
      <c r="P61" s="182"/>
      <c r="Q61" s="106" t="str">
        <f t="shared" si="46"/>
        <v/>
      </c>
      <c r="R61" s="107"/>
      <c r="S61" s="107"/>
      <c r="T61" s="108" t="str">
        <f t="shared" si="43"/>
        <v/>
      </c>
      <c r="U61" s="107"/>
      <c r="V61" s="107"/>
      <c r="W61" s="107"/>
      <c r="X61" s="109" t="str">
        <f t="shared" si="47"/>
        <v/>
      </c>
      <c r="Y61" s="110" t="str">
        <f t="shared" si="1"/>
        <v/>
      </c>
      <c r="Z61" s="111" t="str">
        <f t="shared" si="44"/>
        <v/>
      </c>
      <c r="AA61" s="110" t="str">
        <f t="shared" si="3"/>
        <v/>
      </c>
      <c r="AB61" s="111" t="str">
        <f t="shared" si="48"/>
        <v/>
      </c>
      <c r="AC61" s="112" t="str">
        <f t="shared" si="49"/>
        <v/>
      </c>
      <c r="AD61" s="113"/>
      <c r="AE61" s="114"/>
      <c r="AF61" s="115"/>
      <c r="AG61" s="116"/>
      <c r="AH61" s="116"/>
      <c r="AI61" s="116"/>
      <c r="AJ61" s="114"/>
      <c r="AK61" s="115"/>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333">
        <v>9</v>
      </c>
      <c r="B62" s="357"/>
      <c r="C62" s="357"/>
      <c r="D62" s="357"/>
      <c r="E62" s="360"/>
      <c r="F62" s="357"/>
      <c r="G62" s="363"/>
      <c r="H62" s="366" t="str">
        <f>IF(G62&lt;=0,"",IF(G62&lt;=2,"Muy Baja",IF(G62&lt;=24,"Baja",IF(G62&lt;=500,"Media",IF(G62&lt;=5000,"Alta","Muy Alta")))))</f>
        <v/>
      </c>
      <c r="I62" s="369" t="str">
        <f>IF(H62="","",IF(H62="Muy Baja",0.2,IF(H62="Baja",0.4,IF(H62="Media",0.6,IF(H62="Alta",0.8,IF(H62="Muy Alta",1,))))))</f>
        <v/>
      </c>
      <c r="J62" s="375"/>
      <c r="K62" s="369">
        <f>IF(NOT(ISERROR(MATCH(J62,'Tabla Impacto'!$B$221:$B$223,0))),'Tabla Impacto'!$F$223&amp;"Por favor no seleccionar los criterios de impacto(Afectación Económica o presupuestal y Pérdida Reputacional)",J62)</f>
        <v>0</v>
      </c>
      <c r="L62" s="366" t="str">
        <f>IF(OR(K62='Tabla Impacto'!$C$11,K62='Tabla Impacto'!$D$11),"Leve",IF(OR(K62='Tabla Impacto'!$C$12,K62='Tabla Impacto'!$D$12),"Menor",IF(OR(K62='Tabla Impacto'!$C$13,K62='Tabla Impacto'!$D$13),"Moderado",IF(OR(K62='Tabla Impacto'!$C$14,K62='Tabla Impacto'!$D$14),"Mayor",IF(OR(K62='Tabla Impacto'!$C$15,K62='Tabla Impacto'!$D$15),"Catastrófico","")))))</f>
        <v/>
      </c>
      <c r="M62" s="369" t="str">
        <f>IF(L62="","",IF(L62="Leve",0.2,IF(L62="Menor",0.4,IF(L62="Moderado",0.6,IF(L62="Mayor",0.8,IF(L62="Catastrófico",1,))))))</f>
        <v/>
      </c>
      <c r="N62" s="372" t="str">
        <f>IF(OR(AND(H62="Muy Baja",L62="Leve"),AND(H62="Muy Baja",L62="Menor"),AND(H62="Baja",L62="Leve")),"Bajo",IF(OR(AND(H62="Muy baja",L62="Moderado"),AND(H62="Baja",L62="Menor"),AND(H62="Baja",L62="Moderado"),AND(H62="Media",L62="Leve"),AND(H62="Media",L62="Menor"),AND(H62="Media",L62="Moderado"),AND(H62="Alta",L62="Leve"),AND(H62="Alta",L62="Menor")),"Moderado",IF(OR(AND(H62="Muy Baja",L62="Mayor"),AND(H62="Baja",L62="Mayor"),AND(H62="Media",L62="Mayor"),AND(H62="Alta",L62="Moderado"),AND(H62="Alta",L62="Mayor"),AND(H62="Muy Alta",L62="Leve"),AND(H62="Muy Alta",L62="Menor"),AND(H62="Muy Alta",L62="Moderado"),AND(H62="Muy Alta",L62="Mayor")),"Alto",IF(OR(AND(H62="Muy Baja",L62="Catastrófico"),AND(H62="Baja",L62="Catastrófico"),AND(H62="Media",L62="Catastrófico"),AND(H62="Alta",L62="Catastrófico"),AND(H62="Muy Alta",L62="Catastrófico")),"Extremo",""))))</f>
        <v/>
      </c>
      <c r="O62" s="6">
        <v>1</v>
      </c>
      <c r="P62" s="182"/>
      <c r="Q62" s="164"/>
      <c r="R62" s="172"/>
      <c r="S62" s="172"/>
      <c r="T62" s="173" t="str">
        <f>IF(AND(R62="Preventivo",S62="Automático"),"50%",IF(AND(R62="Preventivo",S62="Manual"),"40%",IF(AND(R62="Detectivo",S62="Automático"),"40%",IF(AND(R62="Detectivo",S62="Manual"),"30%",IF(AND(R62="Correctivo",S62="Automático"),"35%",IF(AND(R62="Correctivo",S62="Manual"),"25%",""))))))</f>
        <v/>
      </c>
      <c r="U62" s="172"/>
      <c r="V62" s="172"/>
      <c r="W62" s="172"/>
      <c r="X62" s="161" t="str">
        <f>IFERROR(IF(Q62="Probabilidad",(I62-(+I62*T62)),IF(Q62="Impacto",I62,"")),"")</f>
        <v/>
      </c>
      <c r="Y62" s="174" t="str">
        <f>IFERROR(IF(X62="","",IF(X62&lt;=0.2,"Muy Baja",IF(X62&lt;=0.4,"Baja",IF(X62&lt;=0.6,"Media",IF(X62&lt;=0.8,"Alta","Muy Alta"))))),"")</f>
        <v/>
      </c>
      <c r="Z62" s="175" t="str">
        <f>+X62</f>
        <v/>
      </c>
      <c r="AA62" s="174" t="str">
        <f>IFERROR(IF(AB62="","",IF(AB62&lt;=0.2,"Leve",IF(AB62&lt;=0.4,"Menor",IF(AB62&lt;=0.6,"Moderado",IF(AB62&lt;=0.8,"Mayor","Catastrófico"))))),"")</f>
        <v/>
      </c>
      <c r="AB62" s="175" t="str">
        <f>IFERROR(IF(Q62="Impacto",(M62-(+M62*T62)),IF(Q62="Probabilidad",M62,"")),"")</f>
        <v/>
      </c>
      <c r="AC62" s="176" t="str">
        <f>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77"/>
      <c r="AE62" s="114"/>
      <c r="AF62" s="114"/>
      <c r="AG62" s="116"/>
      <c r="AH62" s="116"/>
      <c r="AI62" s="116"/>
      <c r="AJ62" s="114"/>
      <c r="AK62" s="115"/>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334"/>
      <c r="B63" s="358"/>
      <c r="C63" s="358"/>
      <c r="D63" s="358"/>
      <c r="E63" s="361"/>
      <c r="F63" s="358"/>
      <c r="G63" s="364"/>
      <c r="H63" s="367"/>
      <c r="I63" s="370"/>
      <c r="J63" s="376"/>
      <c r="K63" s="370">
        <f>IF(NOT(ISERROR(MATCH(J63,_xlfn.ANCHORARRAY(E74),0))),I76&amp;"Por favor no seleccionar los criterios de impacto",J63)</f>
        <v>0</v>
      </c>
      <c r="L63" s="367"/>
      <c r="M63" s="370"/>
      <c r="N63" s="373"/>
      <c r="O63" s="6">
        <v>2</v>
      </c>
      <c r="P63" s="182"/>
      <c r="Q63" s="106" t="str">
        <f>IF(OR(R63="Preventivo",R63="Detectivo"),"Probabilidad",IF(R63="Correctivo","Impacto",""))</f>
        <v/>
      </c>
      <c r="R63" s="107"/>
      <c r="S63" s="107"/>
      <c r="T63" s="108" t="str">
        <f t="shared" ref="T63:T67" si="50">IF(AND(R63="Preventivo",S63="Automático"),"50%",IF(AND(R63="Preventivo",S63="Manual"),"40%",IF(AND(R63="Detectivo",S63="Automático"),"40%",IF(AND(R63="Detectivo",S63="Manual"),"30%",IF(AND(R63="Correctivo",S63="Automático"),"35%",IF(AND(R63="Correctivo",S63="Manual"),"25%",""))))))</f>
        <v/>
      </c>
      <c r="U63" s="107"/>
      <c r="V63" s="107"/>
      <c r="W63" s="107"/>
      <c r="X63" s="109" t="str">
        <f>IFERROR(IF(AND(Q62="Probabilidad",Q63="Probabilidad"),(Z62-(+Z62*T63)),IF(Q63="Probabilidad",(I62-(+I62*T63)),IF(Q63="Impacto",Z62,""))),"")</f>
        <v/>
      </c>
      <c r="Y63" s="110" t="str">
        <f t="shared" si="1"/>
        <v/>
      </c>
      <c r="Z63" s="111" t="str">
        <f t="shared" ref="Z63:Z67" si="51">+X63</f>
        <v/>
      </c>
      <c r="AA63" s="110" t="str">
        <f t="shared" si="3"/>
        <v/>
      </c>
      <c r="AB63" s="111" t="str">
        <f>IFERROR(IF(AND(Q62="Impacto",Q63="Impacto"),(AB62-(+AB62*T63)),IF(Q63="Impacto",(M62-(+M62*T63)),IF(Q63="Probabilidad",AB62,""))),"")</f>
        <v/>
      </c>
      <c r="AC63" s="112" t="str">
        <f t="shared" ref="AC63:AC64" si="52">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3"/>
      <c r="AE63" s="114"/>
      <c r="AF63" s="115"/>
      <c r="AG63" s="116"/>
      <c r="AH63" s="116"/>
      <c r="AI63" s="116"/>
      <c r="AJ63" s="114"/>
      <c r="AK63" s="115"/>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334"/>
      <c r="B64" s="358"/>
      <c r="C64" s="358"/>
      <c r="D64" s="358"/>
      <c r="E64" s="361"/>
      <c r="F64" s="358"/>
      <c r="G64" s="364"/>
      <c r="H64" s="367"/>
      <c r="I64" s="370"/>
      <c r="J64" s="376"/>
      <c r="K64" s="370">
        <f>IF(NOT(ISERROR(MATCH(J64,_xlfn.ANCHORARRAY(E75),0))),I77&amp;"Por favor no seleccionar los criterios de impacto",J64)</f>
        <v>0</v>
      </c>
      <c r="L64" s="367"/>
      <c r="M64" s="370"/>
      <c r="N64" s="373"/>
      <c r="O64" s="6">
        <v>3</v>
      </c>
      <c r="P64" s="183"/>
      <c r="Q64" s="106" t="str">
        <f>IF(OR(R64="Preventivo",R64="Detectivo"),"Probabilidad",IF(R64="Correctivo","Impacto",""))</f>
        <v/>
      </c>
      <c r="R64" s="107"/>
      <c r="S64" s="107"/>
      <c r="T64" s="108" t="str">
        <f t="shared" si="50"/>
        <v/>
      </c>
      <c r="U64" s="107"/>
      <c r="V64" s="107"/>
      <c r="W64" s="107"/>
      <c r="X64" s="109" t="str">
        <f>IFERROR(IF(AND(Q63="Probabilidad",Q64="Probabilidad"),(Z63-(+Z63*T64)),IF(AND(Q63="Impacto",Q64="Probabilidad"),(Z62-(+Z62*T64)),IF(Q64="Impacto",Z63,""))),"")</f>
        <v/>
      </c>
      <c r="Y64" s="110" t="str">
        <f t="shared" si="1"/>
        <v/>
      </c>
      <c r="Z64" s="111" t="str">
        <f t="shared" si="51"/>
        <v/>
      </c>
      <c r="AA64" s="110" t="str">
        <f t="shared" si="3"/>
        <v/>
      </c>
      <c r="AB64" s="111" t="str">
        <f>IFERROR(IF(AND(Q63="Impacto",Q64="Impacto"),(AB63-(+AB63*T64)),IF(AND(Q63="Probabilidad",Q64="Impacto"),(AB62-(+AB62*T64)),IF(Q64="Probabilidad",AB63,""))),"")</f>
        <v/>
      </c>
      <c r="AC64" s="112" t="str">
        <f t="shared" si="52"/>
        <v/>
      </c>
      <c r="AD64" s="113"/>
      <c r="AE64" s="114"/>
      <c r="AF64" s="115"/>
      <c r="AG64" s="116"/>
      <c r="AH64" s="116"/>
      <c r="AI64" s="116"/>
      <c r="AJ64" s="114"/>
      <c r="AK64" s="115"/>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334"/>
      <c r="B65" s="358"/>
      <c r="C65" s="358"/>
      <c r="D65" s="358"/>
      <c r="E65" s="361"/>
      <c r="F65" s="358"/>
      <c r="G65" s="364"/>
      <c r="H65" s="367"/>
      <c r="I65" s="370"/>
      <c r="J65" s="376"/>
      <c r="K65" s="370">
        <f>IF(NOT(ISERROR(MATCH(J65,_xlfn.ANCHORARRAY(E76),0))),I78&amp;"Por favor no seleccionar los criterios de impacto",J65)</f>
        <v>0</v>
      </c>
      <c r="L65" s="367"/>
      <c r="M65" s="370"/>
      <c r="N65" s="373"/>
      <c r="O65" s="6">
        <v>4</v>
      </c>
      <c r="P65" s="182"/>
      <c r="Q65" s="106" t="str">
        <f t="shared" ref="Q65:Q67" si="53">IF(OR(R65="Preventivo",R65="Detectivo"),"Probabilidad",IF(R65="Correctivo","Impacto",""))</f>
        <v/>
      </c>
      <c r="R65" s="107"/>
      <c r="S65" s="107"/>
      <c r="T65" s="108" t="str">
        <f t="shared" si="50"/>
        <v/>
      </c>
      <c r="U65" s="107"/>
      <c r="V65" s="107"/>
      <c r="W65" s="107"/>
      <c r="X65" s="109" t="str">
        <f t="shared" ref="X65:X66" si="54">IFERROR(IF(AND(Q64="Probabilidad",Q65="Probabilidad"),(Z64-(+Z64*T65)),IF(AND(Q64="Impacto",Q65="Probabilidad"),(Z63-(+Z63*T65)),IF(Q65="Impacto",Z64,""))),"")</f>
        <v/>
      </c>
      <c r="Y65" s="110" t="str">
        <f t="shared" si="1"/>
        <v/>
      </c>
      <c r="Z65" s="111" t="str">
        <f t="shared" si="51"/>
        <v/>
      </c>
      <c r="AA65" s="110" t="str">
        <f t="shared" si="3"/>
        <v/>
      </c>
      <c r="AB65" s="111" t="str">
        <f t="shared" ref="AB65:AB66" si="55">IFERROR(IF(AND(Q64="Impacto",Q65="Impacto"),(AB64-(+AB64*T65)),IF(AND(Q64="Probabilidad",Q65="Impacto"),(AB63-(+AB63*T65)),IF(Q65="Probabilidad",AB64,""))),"")</f>
        <v/>
      </c>
      <c r="AC65" s="112" t="str">
        <f>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13"/>
      <c r="AE65" s="114"/>
      <c r="AF65" s="115"/>
      <c r="AG65" s="116"/>
      <c r="AH65" s="116"/>
      <c r="AI65" s="116"/>
      <c r="AJ65" s="114"/>
      <c r="AK65" s="115"/>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334"/>
      <c r="B66" s="358"/>
      <c r="C66" s="358"/>
      <c r="D66" s="358"/>
      <c r="E66" s="361"/>
      <c r="F66" s="358"/>
      <c r="G66" s="364"/>
      <c r="H66" s="367"/>
      <c r="I66" s="370"/>
      <c r="J66" s="376"/>
      <c r="K66" s="370">
        <f>IF(NOT(ISERROR(MATCH(J66,_xlfn.ANCHORARRAY(E77),0))),I79&amp;"Por favor no seleccionar los criterios de impacto",J66)</f>
        <v>0</v>
      </c>
      <c r="L66" s="367"/>
      <c r="M66" s="370"/>
      <c r="N66" s="373"/>
      <c r="O66" s="6">
        <v>5</v>
      </c>
      <c r="P66" s="182"/>
      <c r="Q66" s="106" t="str">
        <f t="shared" si="53"/>
        <v/>
      </c>
      <c r="R66" s="107"/>
      <c r="S66" s="107"/>
      <c r="T66" s="108" t="str">
        <f t="shared" si="50"/>
        <v/>
      </c>
      <c r="U66" s="107"/>
      <c r="V66" s="107"/>
      <c r="W66" s="107"/>
      <c r="X66" s="109" t="str">
        <f t="shared" si="54"/>
        <v/>
      </c>
      <c r="Y66" s="110" t="str">
        <f t="shared" si="1"/>
        <v/>
      </c>
      <c r="Z66" s="111" t="str">
        <f t="shared" si="51"/>
        <v/>
      </c>
      <c r="AA66" s="110" t="str">
        <f t="shared" si="3"/>
        <v/>
      </c>
      <c r="AB66" s="111" t="str">
        <f t="shared" si="55"/>
        <v/>
      </c>
      <c r="AC66" s="112" t="str">
        <f t="shared" ref="AC66:AC67" si="56">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13"/>
      <c r="AE66" s="114"/>
      <c r="AF66" s="115"/>
      <c r="AG66" s="116"/>
      <c r="AH66" s="116"/>
      <c r="AI66" s="116"/>
      <c r="AJ66" s="114"/>
      <c r="AK66" s="115"/>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x14ac:dyDescent="0.3">
      <c r="A67" s="335"/>
      <c r="B67" s="359"/>
      <c r="C67" s="359"/>
      <c r="D67" s="359"/>
      <c r="E67" s="362"/>
      <c r="F67" s="359"/>
      <c r="G67" s="365"/>
      <c r="H67" s="368"/>
      <c r="I67" s="371"/>
      <c r="J67" s="377"/>
      <c r="K67" s="371">
        <f>IF(NOT(ISERROR(MATCH(J67,_xlfn.ANCHORARRAY(E78),0))),I80&amp;"Por favor no seleccionar los criterios de impacto",J67)</f>
        <v>0</v>
      </c>
      <c r="L67" s="368"/>
      <c r="M67" s="371"/>
      <c r="N67" s="374"/>
      <c r="O67" s="6">
        <v>6</v>
      </c>
      <c r="P67" s="182"/>
      <c r="Q67" s="106" t="str">
        <f t="shared" si="53"/>
        <v/>
      </c>
      <c r="R67" s="107"/>
      <c r="S67" s="107"/>
      <c r="T67" s="108" t="str">
        <f t="shared" si="50"/>
        <v/>
      </c>
      <c r="U67" s="107"/>
      <c r="V67" s="107"/>
      <c r="W67" s="107"/>
      <c r="X67" s="109" t="str">
        <f>IFERROR(IF(AND(Q66="Probabilidad",Q67="Probabilidad"),(Z66-(+Z66*T67)),IF(AND(Q66="Impacto",Q67="Probabilidad"),(Z65-(+Z65*T67)),IF(Q67="Impacto",Z66,""))),"")</f>
        <v/>
      </c>
      <c r="Y67" s="110" t="str">
        <f t="shared" si="1"/>
        <v/>
      </c>
      <c r="Z67" s="111" t="str">
        <f t="shared" si="51"/>
        <v/>
      </c>
      <c r="AA67" s="110" t="str">
        <f t="shared" si="3"/>
        <v/>
      </c>
      <c r="AB67" s="111" t="str">
        <f>IFERROR(IF(AND(Q66="Impacto",Q67="Impacto"),(AB66-(+AB66*T67)),IF(AND(Q66="Probabilidad",Q67="Impacto"),(AB65-(+AB65*T67)),IF(Q67="Probabilidad",AB66,""))),"")</f>
        <v/>
      </c>
      <c r="AC67" s="112" t="str">
        <f t="shared" si="56"/>
        <v/>
      </c>
      <c r="AD67" s="113"/>
      <c r="AE67" s="114"/>
      <c r="AF67" s="115"/>
      <c r="AG67" s="116"/>
      <c r="AH67" s="116"/>
      <c r="AI67" s="116"/>
      <c r="AJ67" s="114"/>
      <c r="AK67" s="115"/>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row>
    <row r="68" spans="1:69" ht="18" hidden="1" customHeight="1" x14ac:dyDescent="0.3">
      <c r="A68" s="333">
        <v>10</v>
      </c>
      <c r="B68" s="357"/>
      <c r="C68" s="357"/>
      <c r="D68" s="357"/>
      <c r="E68" s="360"/>
      <c r="F68" s="357"/>
      <c r="G68" s="363"/>
      <c r="H68" s="366" t="str">
        <f>IF(G68&lt;=0,"",IF(G68&lt;=2,"Muy Baja",IF(G68&lt;=24,"Baja",IF(G68&lt;=500,"Media",IF(G68&lt;=5000,"Alta","Muy Alta")))))</f>
        <v/>
      </c>
      <c r="I68" s="369" t="str">
        <f>IF(H68="","",IF(H68="Muy Baja",0.2,IF(H68="Baja",0.4,IF(H68="Media",0.6,IF(H68="Alta",0.8,IF(H68="Muy Alta",1,))))))</f>
        <v/>
      </c>
      <c r="J68" s="375"/>
      <c r="K68" s="369">
        <f>IF(NOT(ISERROR(MATCH(J68,'Tabla Impacto'!$B$221:$B$223,0))),'Tabla Impacto'!$F$223&amp;"Por favor no seleccionar los criterios de impacto(Afectación Económica o presupuestal y Pérdida Reputacional)",J68)</f>
        <v>0</v>
      </c>
      <c r="L68" s="366" t="str">
        <f>IF(OR(K68='Tabla Impacto'!$C$11,K68='Tabla Impacto'!$D$11),"Leve",IF(OR(K68='Tabla Impacto'!$C$12,K68='Tabla Impacto'!$D$12),"Menor",IF(OR(K68='Tabla Impacto'!$C$13,K68='Tabla Impacto'!$D$13),"Moderado",IF(OR(K68='Tabla Impacto'!$C$14,K68='Tabla Impacto'!$D$14),"Mayor",IF(OR(K68='Tabla Impacto'!$C$15,K68='Tabla Impacto'!$D$15),"Catastrófico","")))))</f>
        <v/>
      </c>
      <c r="M68" s="369" t="str">
        <f>IF(L68="","",IF(L68="Leve",0.2,IF(L68="Menor",0.4,IF(L68="Moderado",0.6,IF(L68="Mayor",0.8,IF(L68="Catastrófico",1,))))))</f>
        <v/>
      </c>
      <c r="N68" s="372" t="str">
        <f>IF(OR(AND(H68="Muy Baja",L68="Leve"),AND(H68="Muy Baja",L68="Menor"),AND(H68="Baja",L68="Leve")),"Bajo",IF(OR(AND(H68="Muy baja",L68="Moderado"),AND(H68="Baja",L68="Menor"),AND(H68="Baja",L68="Moderado"),AND(H68="Media",L68="Leve"),AND(H68="Media",L68="Menor"),AND(H68="Media",L68="Moderado"),AND(H68="Alta",L68="Leve"),AND(H68="Alta",L68="Menor")),"Moderado",IF(OR(AND(H68="Muy Baja",L68="Mayor"),AND(H68="Baja",L68="Mayor"),AND(H68="Media",L68="Mayor"),AND(H68="Alta",L68="Moderado"),AND(H68="Alta",L68="Mayor"),AND(H68="Muy Alta",L68="Leve"),AND(H68="Muy Alta",L68="Menor"),AND(H68="Muy Alta",L68="Moderado"),AND(H68="Muy Alta",L68="Mayor")),"Alto",IF(OR(AND(H68="Muy Baja",L68="Catastrófico"),AND(H68="Baja",L68="Catastrófico"),AND(H68="Media",L68="Catastrófico"),AND(H68="Alta",L68="Catastrófico"),AND(H68="Muy Alta",L68="Catastrófico")),"Extremo",""))))</f>
        <v/>
      </c>
      <c r="O68" s="6">
        <v>1</v>
      </c>
      <c r="P68" s="182"/>
      <c r="Q68" s="164"/>
      <c r="R68" s="172"/>
      <c r="S68" s="172"/>
      <c r="T68" s="173" t="str">
        <f>IF(AND(R68="Preventivo",S68="Automático"),"50%",IF(AND(R68="Preventivo",S68="Manual"),"40%",IF(AND(R68="Detectivo",S68="Automático"),"40%",IF(AND(R68="Detectivo",S68="Manual"),"30%",IF(AND(R68="Correctivo",S68="Automático"),"35%",IF(AND(R68="Correctivo",S68="Manual"),"25%",""))))))</f>
        <v/>
      </c>
      <c r="U68" s="172"/>
      <c r="V68" s="172"/>
      <c r="W68" s="172"/>
      <c r="X68" s="161" t="str">
        <f>IFERROR(IF(Q68="Probabilidad",(I68-(+I68*T68)),IF(Q68="Impacto",I68,"")),"")</f>
        <v/>
      </c>
      <c r="Y68" s="174" t="str">
        <f>IFERROR(IF(X68="","",IF(X68&lt;=0.2,"Muy Baja",IF(X68&lt;=0.4,"Baja",IF(X68&lt;=0.6,"Media",IF(X68&lt;=0.8,"Alta","Muy Alta"))))),"")</f>
        <v/>
      </c>
      <c r="Z68" s="175" t="str">
        <f>+X68</f>
        <v/>
      </c>
      <c r="AA68" s="174" t="str">
        <f>IFERROR(IF(AB68="","",IF(AB68&lt;=0.2,"Leve",IF(AB68&lt;=0.4,"Menor",IF(AB68&lt;=0.6,"Moderado",IF(AB68&lt;=0.8,"Mayor","Catastrófico"))))),"")</f>
        <v/>
      </c>
      <c r="AB68" s="175" t="str">
        <f>IFERROR(IF(Q68="Impacto",(M68-(+M68*T68)),IF(Q68="Probabilidad",M68,"")),"")</f>
        <v/>
      </c>
      <c r="AC68" s="176" t="str">
        <f>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77"/>
      <c r="AE68" s="114"/>
      <c r="AF68" s="115"/>
      <c r="AG68" s="116"/>
      <c r="AH68" s="116"/>
      <c r="AI68" s="116"/>
      <c r="AJ68" s="114"/>
      <c r="AK68" s="115"/>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row>
    <row r="69" spans="1:69" ht="18" hidden="1" customHeight="1" x14ac:dyDescent="0.3">
      <c r="A69" s="334"/>
      <c r="B69" s="358"/>
      <c r="C69" s="358"/>
      <c r="D69" s="358"/>
      <c r="E69" s="361"/>
      <c r="F69" s="358"/>
      <c r="G69" s="364"/>
      <c r="H69" s="367"/>
      <c r="I69" s="370"/>
      <c r="J69" s="376"/>
      <c r="K69" s="370">
        <f>IF(NOT(ISERROR(MATCH(J69,_xlfn.ANCHORARRAY(E80),0))),I82&amp;"Por favor no seleccionar los criterios de impacto",J69)</f>
        <v>0</v>
      </c>
      <c r="L69" s="367"/>
      <c r="M69" s="370"/>
      <c r="N69" s="373"/>
      <c r="O69" s="6">
        <v>2</v>
      </c>
      <c r="P69" s="182"/>
      <c r="Q69" s="106" t="str">
        <f>IF(OR(R69="Preventivo",R69="Detectivo"),"Probabilidad",IF(R69="Correctivo","Impacto",""))</f>
        <v/>
      </c>
      <c r="R69" s="107"/>
      <c r="S69" s="107"/>
      <c r="T69" s="108" t="str">
        <f t="shared" ref="T69:T73" si="57">IF(AND(R69="Preventivo",S69="Automático"),"50%",IF(AND(R69="Preventivo",S69="Manual"),"40%",IF(AND(R69="Detectivo",S69="Automático"),"40%",IF(AND(R69="Detectivo",S69="Manual"),"30%",IF(AND(R69="Correctivo",S69="Automático"),"35%",IF(AND(R69="Correctivo",S69="Manual"),"25%",""))))))</f>
        <v/>
      </c>
      <c r="U69" s="107"/>
      <c r="V69" s="107"/>
      <c r="W69" s="107"/>
      <c r="X69" s="109" t="str">
        <f>IFERROR(IF(AND(Q68="Probabilidad",Q69="Probabilidad"),(Z68-(+Z68*T69)),IF(Q69="Probabilidad",(I68-(+I68*T69)),IF(Q69="Impacto",Z68,""))),"")</f>
        <v/>
      </c>
      <c r="Y69" s="110" t="str">
        <f t="shared" si="1"/>
        <v/>
      </c>
      <c r="Z69" s="111" t="str">
        <f t="shared" ref="Z69:Z73" si="58">+X69</f>
        <v/>
      </c>
      <c r="AA69" s="110" t="str">
        <f t="shared" si="3"/>
        <v/>
      </c>
      <c r="AB69" s="111" t="str">
        <f>IFERROR(IF(AND(Q68="Impacto",Q69="Impacto"),(AB68-(+AB68*T69)),IF(Q69="Impacto",(M68-(+M68*T69)),IF(Q69="Probabilidad",AB68,""))),"")</f>
        <v/>
      </c>
      <c r="AC69" s="112" t="str">
        <f t="shared" ref="AC69:AC70" si="59">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3"/>
      <c r="AE69" s="114"/>
      <c r="AF69" s="115"/>
      <c r="AG69" s="116"/>
      <c r="AH69" s="116"/>
      <c r="AI69" s="116"/>
      <c r="AJ69" s="114"/>
      <c r="AK69" s="115"/>
    </row>
    <row r="70" spans="1:69" ht="18" hidden="1" customHeight="1" x14ac:dyDescent="0.3">
      <c r="A70" s="334"/>
      <c r="B70" s="358"/>
      <c r="C70" s="358"/>
      <c r="D70" s="358"/>
      <c r="E70" s="361"/>
      <c r="F70" s="358"/>
      <c r="G70" s="364"/>
      <c r="H70" s="367"/>
      <c r="I70" s="370"/>
      <c r="J70" s="376"/>
      <c r="K70" s="370">
        <f>IF(NOT(ISERROR(MATCH(J70,_xlfn.ANCHORARRAY(E81),0))),I83&amp;"Por favor no seleccionar los criterios de impacto",J70)</f>
        <v>0</v>
      </c>
      <c r="L70" s="367"/>
      <c r="M70" s="370"/>
      <c r="N70" s="373"/>
      <c r="O70" s="6">
        <v>3</v>
      </c>
      <c r="P70" s="183"/>
      <c r="Q70" s="106" t="str">
        <f>IF(OR(R70="Preventivo",R70="Detectivo"),"Probabilidad",IF(R70="Correctivo","Impacto",""))</f>
        <v/>
      </c>
      <c r="R70" s="107"/>
      <c r="S70" s="107"/>
      <c r="T70" s="108" t="str">
        <f t="shared" si="57"/>
        <v/>
      </c>
      <c r="U70" s="107"/>
      <c r="V70" s="107"/>
      <c r="W70" s="107"/>
      <c r="X70" s="109" t="str">
        <f>IFERROR(IF(AND(Q69="Probabilidad",Q70="Probabilidad"),(Z69-(+Z69*T70)),IF(AND(Q69="Impacto",Q70="Probabilidad"),(Z68-(+Z68*T70)),IF(Q70="Impacto",Z69,""))),"")</f>
        <v/>
      </c>
      <c r="Y70" s="110" t="str">
        <f t="shared" si="1"/>
        <v/>
      </c>
      <c r="Z70" s="111" t="str">
        <f t="shared" si="58"/>
        <v/>
      </c>
      <c r="AA70" s="110" t="str">
        <f t="shared" si="3"/>
        <v/>
      </c>
      <c r="AB70" s="111" t="str">
        <f>IFERROR(IF(AND(Q69="Impacto",Q70="Impacto"),(AB69-(+AB69*T70)),IF(AND(Q69="Probabilidad",Q70="Impacto"),(AB68-(+AB68*T70)),IF(Q70="Probabilidad",AB69,""))),"")</f>
        <v/>
      </c>
      <c r="AC70" s="112" t="str">
        <f t="shared" si="59"/>
        <v/>
      </c>
      <c r="AD70" s="113"/>
      <c r="AE70" s="114"/>
      <c r="AF70" s="115"/>
      <c r="AG70" s="116"/>
      <c r="AH70" s="116"/>
      <c r="AI70" s="116"/>
      <c r="AJ70" s="114"/>
      <c r="AK70" s="115"/>
    </row>
    <row r="71" spans="1:69" ht="18" hidden="1" customHeight="1" x14ac:dyDescent="0.3">
      <c r="A71" s="334"/>
      <c r="B71" s="358"/>
      <c r="C71" s="358"/>
      <c r="D71" s="358"/>
      <c r="E71" s="361"/>
      <c r="F71" s="358"/>
      <c r="G71" s="364"/>
      <c r="H71" s="367"/>
      <c r="I71" s="370"/>
      <c r="J71" s="376"/>
      <c r="K71" s="370">
        <f>IF(NOT(ISERROR(MATCH(J71,_xlfn.ANCHORARRAY(E82),0))),I84&amp;"Por favor no seleccionar los criterios de impacto",J71)</f>
        <v>0</v>
      </c>
      <c r="L71" s="367"/>
      <c r="M71" s="370"/>
      <c r="N71" s="373"/>
      <c r="O71" s="6">
        <v>4</v>
      </c>
      <c r="P71" s="182"/>
      <c r="Q71" s="106" t="str">
        <f t="shared" ref="Q71:Q73" si="60">IF(OR(R71="Preventivo",R71="Detectivo"),"Probabilidad",IF(R71="Correctivo","Impacto",""))</f>
        <v/>
      </c>
      <c r="R71" s="107"/>
      <c r="S71" s="107"/>
      <c r="T71" s="108" t="str">
        <f t="shared" si="57"/>
        <v/>
      </c>
      <c r="U71" s="107"/>
      <c r="V71" s="107"/>
      <c r="W71" s="107"/>
      <c r="X71" s="109" t="str">
        <f t="shared" ref="X71:X72" si="61">IFERROR(IF(AND(Q70="Probabilidad",Q71="Probabilidad"),(Z70-(+Z70*T71)),IF(AND(Q70="Impacto",Q71="Probabilidad"),(Z69-(+Z69*T71)),IF(Q71="Impacto",Z70,""))),"")</f>
        <v/>
      </c>
      <c r="Y71" s="110" t="str">
        <f t="shared" si="1"/>
        <v/>
      </c>
      <c r="Z71" s="111" t="str">
        <f t="shared" si="58"/>
        <v/>
      </c>
      <c r="AA71" s="110" t="str">
        <f t="shared" si="3"/>
        <v/>
      </c>
      <c r="AB71" s="111" t="str">
        <f t="shared" ref="AB71:AB72" si="62">IFERROR(IF(AND(Q70="Impacto",Q71="Impacto"),(AB70-(+AB70*T71)),IF(AND(Q70="Probabilidad",Q71="Impacto"),(AB69-(+AB69*T71)),IF(Q71="Probabilidad",AB70,""))),"")</f>
        <v/>
      </c>
      <c r="AC71" s="112" t="str">
        <f>IFERROR(IF(OR(AND(Y71="Muy Baja",AA71="Leve"),AND(Y71="Muy Baja",AA71="Menor"),AND(Y71="Baja",AA71="Leve")),"Bajo",IF(OR(AND(Y71="Muy baja",AA71="Moderado"),AND(Y71="Baja",AA71="Menor"),AND(Y71="Baja",AA71="Moderado"),AND(Y71="Media",AA71="Leve"),AND(Y71="Media",AA71="Menor"),AND(Y71="Media",AA71="Moderado"),AND(Y71="Alta",AA71="Leve"),AND(Y71="Alta",AA71="Menor")),"Moderado",IF(OR(AND(Y71="Muy Baja",AA71="Mayor"),AND(Y71="Baja",AA71="Mayor"),AND(Y71="Media",AA71="Mayor"),AND(Y71="Alta",AA71="Moderado"),AND(Y71="Alta",AA71="Mayor"),AND(Y71="Muy Alta",AA71="Leve"),AND(Y71="Muy Alta",AA71="Menor"),AND(Y71="Muy Alta",AA71="Moderado"),AND(Y71="Muy Alta",AA71="Mayor")),"Alto",IF(OR(AND(Y71="Muy Baja",AA71="Catastrófico"),AND(Y71="Baja",AA71="Catastrófico"),AND(Y71="Media",AA71="Catastrófico"),AND(Y71="Alta",AA71="Catastrófico"),AND(Y71="Muy Alta",AA71="Catastrófico")),"Extremo","")))),"")</f>
        <v/>
      </c>
      <c r="AD71" s="113"/>
      <c r="AE71" s="114"/>
      <c r="AF71" s="115"/>
      <c r="AG71" s="116"/>
      <c r="AH71" s="116"/>
      <c r="AI71" s="116"/>
      <c r="AJ71" s="114"/>
      <c r="AK71" s="115"/>
    </row>
    <row r="72" spans="1:69" ht="18" hidden="1" customHeight="1" x14ac:dyDescent="0.3">
      <c r="A72" s="334"/>
      <c r="B72" s="358"/>
      <c r="C72" s="358"/>
      <c r="D72" s="358"/>
      <c r="E72" s="361"/>
      <c r="F72" s="358"/>
      <c r="G72" s="364"/>
      <c r="H72" s="367"/>
      <c r="I72" s="370"/>
      <c r="J72" s="376"/>
      <c r="K72" s="370">
        <f>IF(NOT(ISERROR(MATCH(J72,_xlfn.ANCHORARRAY(E83),0))),I85&amp;"Por favor no seleccionar los criterios de impacto",J72)</f>
        <v>0</v>
      </c>
      <c r="L72" s="367"/>
      <c r="M72" s="370"/>
      <c r="N72" s="373"/>
      <c r="O72" s="6">
        <v>5</v>
      </c>
      <c r="P72" s="182"/>
      <c r="Q72" s="106" t="str">
        <f t="shared" si="60"/>
        <v/>
      </c>
      <c r="R72" s="107"/>
      <c r="S72" s="107"/>
      <c r="T72" s="108" t="str">
        <f t="shared" si="57"/>
        <v/>
      </c>
      <c r="U72" s="107"/>
      <c r="V72" s="107"/>
      <c r="W72" s="107"/>
      <c r="X72" s="109" t="str">
        <f t="shared" si="61"/>
        <v/>
      </c>
      <c r="Y72" s="110" t="str">
        <f t="shared" si="1"/>
        <v/>
      </c>
      <c r="Z72" s="111" t="str">
        <f t="shared" si="58"/>
        <v/>
      </c>
      <c r="AA72" s="110" t="str">
        <f t="shared" si="3"/>
        <v/>
      </c>
      <c r="AB72" s="111" t="str">
        <f t="shared" si="62"/>
        <v/>
      </c>
      <c r="AC72" s="112" t="str">
        <f t="shared" ref="AC72:AC73" si="63">IFERROR(IF(OR(AND(Y72="Muy Baja",AA72="Leve"),AND(Y72="Muy Baja",AA72="Menor"),AND(Y72="Baja",AA72="Leve")),"Bajo",IF(OR(AND(Y72="Muy baja",AA72="Moderado"),AND(Y72="Baja",AA72="Menor"),AND(Y72="Baja",AA72="Moderado"),AND(Y72="Media",AA72="Leve"),AND(Y72="Media",AA72="Menor"),AND(Y72="Media",AA72="Moderado"),AND(Y72="Alta",AA72="Leve"),AND(Y72="Alta",AA72="Menor")),"Moderado",IF(OR(AND(Y72="Muy Baja",AA72="Mayor"),AND(Y72="Baja",AA72="Mayor"),AND(Y72="Media",AA72="Mayor"),AND(Y72="Alta",AA72="Moderado"),AND(Y72="Alta",AA72="Mayor"),AND(Y72="Muy Alta",AA72="Leve"),AND(Y72="Muy Alta",AA72="Menor"),AND(Y72="Muy Alta",AA72="Moderado"),AND(Y72="Muy Alta",AA72="Mayor")),"Alto",IF(OR(AND(Y72="Muy Baja",AA72="Catastrófico"),AND(Y72="Baja",AA72="Catastrófico"),AND(Y72="Media",AA72="Catastrófico"),AND(Y72="Alta",AA72="Catastrófico"),AND(Y72="Muy Alta",AA72="Catastrófico")),"Extremo","")))),"")</f>
        <v/>
      </c>
      <c r="AD72" s="113"/>
      <c r="AE72" s="114"/>
      <c r="AF72" s="115"/>
      <c r="AG72" s="116"/>
      <c r="AH72" s="116"/>
      <c r="AI72" s="116"/>
      <c r="AJ72" s="114"/>
      <c r="AK72" s="115"/>
    </row>
    <row r="73" spans="1:69" ht="18" hidden="1" customHeight="1" x14ac:dyDescent="0.3">
      <c r="A73" s="335"/>
      <c r="B73" s="359"/>
      <c r="C73" s="359"/>
      <c r="D73" s="359"/>
      <c r="E73" s="362"/>
      <c r="F73" s="359"/>
      <c r="G73" s="365"/>
      <c r="H73" s="368"/>
      <c r="I73" s="371"/>
      <c r="J73" s="377"/>
      <c r="K73" s="371">
        <f>IF(NOT(ISERROR(MATCH(J73,_xlfn.ANCHORARRAY(E84),0))),I86&amp;"Por favor no seleccionar los criterios de impacto",J73)</f>
        <v>0</v>
      </c>
      <c r="L73" s="368"/>
      <c r="M73" s="371"/>
      <c r="N73" s="374"/>
      <c r="O73" s="6">
        <v>6</v>
      </c>
      <c r="P73" s="182"/>
      <c r="Q73" s="106" t="str">
        <f t="shared" si="60"/>
        <v/>
      </c>
      <c r="R73" s="107"/>
      <c r="S73" s="107"/>
      <c r="T73" s="108" t="str">
        <f t="shared" si="57"/>
        <v/>
      </c>
      <c r="U73" s="107"/>
      <c r="V73" s="107"/>
      <c r="W73" s="107"/>
      <c r="X73" s="109" t="str">
        <f>IFERROR(IF(AND(Q72="Probabilidad",Q73="Probabilidad"),(Z72-(+Z72*T73)),IF(AND(Q72="Impacto",Q73="Probabilidad"),(Z71-(+Z71*T73)),IF(Q73="Impacto",Z72,""))),"")</f>
        <v/>
      </c>
      <c r="Y73" s="110" t="str">
        <f t="shared" si="1"/>
        <v/>
      </c>
      <c r="Z73" s="111" t="str">
        <f t="shared" si="58"/>
        <v/>
      </c>
      <c r="AA73" s="110" t="str">
        <f t="shared" si="3"/>
        <v/>
      </c>
      <c r="AB73" s="111" t="str">
        <f>IFERROR(IF(AND(Q72="Impacto",Q73="Impacto"),(AB72-(+AB72*T73)),IF(AND(Q72="Probabilidad",Q73="Impacto"),(AB71-(+AB71*T73)),IF(Q73="Probabilidad",AB72,""))),"")</f>
        <v/>
      </c>
      <c r="AC73" s="112" t="str">
        <f t="shared" si="63"/>
        <v/>
      </c>
      <c r="AD73" s="113"/>
      <c r="AE73" s="114"/>
      <c r="AF73" s="115"/>
      <c r="AG73" s="116"/>
      <c r="AH73" s="116"/>
      <c r="AI73" s="116"/>
      <c r="AJ73" s="114"/>
      <c r="AK73" s="115"/>
    </row>
    <row r="74" spans="1:69" ht="34.5" customHeight="1" x14ac:dyDescent="0.3">
      <c r="A74" s="6"/>
      <c r="B74" s="414" t="s">
        <v>124</v>
      </c>
      <c r="C74" s="415"/>
      <c r="D74" s="415"/>
      <c r="E74" s="415"/>
      <c r="F74" s="415"/>
      <c r="G74" s="415"/>
      <c r="H74" s="415"/>
      <c r="I74" s="415"/>
      <c r="J74" s="415"/>
      <c r="K74" s="415"/>
      <c r="L74" s="415"/>
      <c r="M74" s="415"/>
      <c r="N74" s="415"/>
      <c r="O74" s="415"/>
      <c r="P74" s="415"/>
      <c r="Q74" s="415"/>
      <c r="R74" s="415"/>
      <c r="S74" s="415"/>
      <c r="T74" s="415"/>
      <c r="U74" s="415"/>
      <c r="V74" s="415"/>
      <c r="W74" s="415"/>
      <c r="X74" s="415"/>
      <c r="Y74" s="415"/>
      <c r="Z74" s="415"/>
      <c r="AA74" s="415"/>
      <c r="AB74" s="415"/>
      <c r="AC74" s="415"/>
      <c r="AD74" s="415"/>
      <c r="AE74" s="415"/>
      <c r="AF74" s="415"/>
      <c r="AG74" s="415"/>
      <c r="AH74" s="415"/>
      <c r="AI74" s="415"/>
      <c r="AJ74" s="415"/>
      <c r="AK74" s="416"/>
    </row>
    <row r="76" spans="1:69" x14ac:dyDescent="0.3">
      <c r="A76" s="1"/>
      <c r="B76" s="24" t="s">
        <v>125</v>
      </c>
      <c r="C76" s="1"/>
      <c r="D76" s="1"/>
      <c r="F76" s="1"/>
    </row>
  </sheetData>
  <dataConsolidate/>
  <mergeCells count="221">
    <mergeCell ref="B10:B11"/>
    <mergeCell ref="N10:N11"/>
    <mergeCell ref="J10:J11"/>
    <mergeCell ref="D12:D17"/>
    <mergeCell ref="E12:E17"/>
    <mergeCell ref="N12:N17"/>
    <mergeCell ref="I12:I17"/>
    <mergeCell ref="J12:J17"/>
    <mergeCell ref="K12:K17"/>
    <mergeCell ref="L12:L17"/>
    <mergeCell ref="M12:M17"/>
    <mergeCell ref="G10:G11"/>
    <mergeCell ref="H10:H11"/>
    <mergeCell ref="I10:I11"/>
    <mergeCell ref="L10:L11"/>
    <mergeCell ref="M10:M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Q10:Q11"/>
    <mergeCell ref="Z10:Z11"/>
    <mergeCell ref="A25:A30"/>
    <mergeCell ref="B25:B30"/>
    <mergeCell ref="C25:C30"/>
    <mergeCell ref="D25:D30"/>
    <mergeCell ref="E25:E30"/>
    <mergeCell ref="F25:F30"/>
    <mergeCell ref="G25:G30"/>
    <mergeCell ref="H25:H30"/>
    <mergeCell ref="I25:I30"/>
    <mergeCell ref="F18:F24"/>
    <mergeCell ref="E18:E24"/>
    <mergeCell ref="D18:D24"/>
    <mergeCell ref="C18:C24"/>
    <mergeCell ref="B18:B24"/>
    <mergeCell ref="A18:A24"/>
    <mergeCell ref="K10:K11"/>
    <mergeCell ref="R10:W10"/>
    <mergeCell ref="F12:F17"/>
    <mergeCell ref="G12:G17"/>
    <mergeCell ref="H12:H17"/>
    <mergeCell ref="A12:A17"/>
    <mergeCell ref="B12:B17"/>
    <mergeCell ref="C12:C17"/>
    <mergeCell ref="H38:H43"/>
    <mergeCell ref="A38:A43"/>
    <mergeCell ref="B38:B43"/>
    <mergeCell ref="C38:C43"/>
    <mergeCell ref="A44:A49"/>
    <mergeCell ref="B44:B49"/>
    <mergeCell ref="C44:C49"/>
    <mergeCell ref="D44:D49"/>
    <mergeCell ref="E44:E49"/>
    <mergeCell ref="F44:F49"/>
    <mergeCell ref="D38:D43"/>
    <mergeCell ref="E38:E43"/>
    <mergeCell ref="F38:F43"/>
    <mergeCell ref="B74:AK74"/>
    <mergeCell ref="M62:M67"/>
    <mergeCell ref="N62:N67"/>
    <mergeCell ref="J62:J67"/>
    <mergeCell ref="K62:K67"/>
    <mergeCell ref="L62:L67"/>
    <mergeCell ref="M50:M55"/>
    <mergeCell ref="N50:N55"/>
    <mergeCell ref="F56:F61"/>
    <mergeCell ref="G56:G61"/>
    <mergeCell ref="H56:H61"/>
    <mergeCell ref="I56:I61"/>
    <mergeCell ref="J56:J61"/>
    <mergeCell ref="F50:F55"/>
    <mergeCell ref="G50:G55"/>
    <mergeCell ref="H50:H55"/>
    <mergeCell ref="I50:I55"/>
    <mergeCell ref="K56:K61"/>
    <mergeCell ref="L56:L61"/>
    <mergeCell ref="M56:M61"/>
    <mergeCell ref="N56:N61"/>
    <mergeCell ref="B56:B61"/>
    <mergeCell ref="C56:C61"/>
    <mergeCell ref="D56:D61"/>
    <mergeCell ref="A1:D4"/>
    <mergeCell ref="A68:A73"/>
    <mergeCell ref="B68:B73"/>
    <mergeCell ref="C68:C73"/>
    <mergeCell ref="D68:D73"/>
    <mergeCell ref="E68:E73"/>
    <mergeCell ref="F68:F73"/>
    <mergeCell ref="G68:G73"/>
    <mergeCell ref="H68:H73"/>
    <mergeCell ref="C6:N6"/>
    <mergeCell ref="A9:G9"/>
    <mergeCell ref="H9:N9"/>
    <mergeCell ref="I38:I43"/>
    <mergeCell ref="J38:J43"/>
    <mergeCell ref="G44:G49"/>
    <mergeCell ref="H44:H49"/>
    <mergeCell ref="I44:I49"/>
    <mergeCell ref="K38:K43"/>
    <mergeCell ref="L38:L43"/>
    <mergeCell ref="A56:A61"/>
    <mergeCell ref="E56:E61"/>
    <mergeCell ref="A50:A55"/>
    <mergeCell ref="B50:B55"/>
    <mergeCell ref="C50:C55"/>
    <mergeCell ref="AJ1:AK1"/>
    <mergeCell ref="AJ2:AK2"/>
    <mergeCell ref="AJ3:AK3"/>
    <mergeCell ref="AJ4:AK4"/>
    <mergeCell ref="E1:AI4"/>
    <mergeCell ref="J68:J73"/>
    <mergeCell ref="K68:K73"/>
    <mergeCell ref="L68:L73"/>
    <mergeCell ref="M68:M73"/>
    <mergeCell ref="N68:N73"/>
    <mergeCell ref="I68:I73"/>
    <mergeCell ref="AH10:AH11"/>
    <mergeCell ref="O6:Q6"/>
    <mergeCell ref="O9:W9"/>
    <mergeCell ref="X9:AD9"/>
    <mergeCell ref="AE9:AK9"/>
    <mergeCell ref="M25:M30"/>
    <mergeCell ref="N25:N30"/>
    <mergeCell ref="K32:K37"/>
    <mergeCell ref="K19:K24"/>
    <mergeCell ref="J25:J30"/>
    <mergeCell ref="K25:K30"/>
    <mergeCell ref="L25:L30"/>
    <mergeCell ref="AE10:AE11"/>
    <mergeCell ref="AB18:AB19"/>
    <mergeCell ref="AC18:AC19"/>
    <mergeCell ref="A62:A67"/>
    <mergeCell ref="B62:B67"/>
    <mergeCell ref="C62:C67"/>
    <mergeCell ref="D62:D67"/>
    <mergeCell ref="E62:E67"/>
    <mergeCell ref="F62:F67"/>
    <mergeCell ref="G62:G67"/>
    <mergeCell ref="H62:H67"/>
    <mergeCell ref="I62:I67"/>
    <mergeCell ref="D50:D55"/>
    <mergeCell ref="E50:E55"/>
    <mergeCell ref="M38:M43"/>
    <mergeCell ref="N38:N43"/>
    <mergeCell ref="M44:M49"/>
    <mergeCell ref="N44:N49"/>
    <mergeCell ref="J50:J55"/>
    <mergeCell ref="K50:K55"/>
    <mergeCell ref="L50:L55"/>
    <mergeCell ref="J44:J49"/>
    <mergeCell ref="K44:K49"/>
    <mergeCell ref="L44:L49"/>
    <mergeCell ref="G38:G43"/>
    <mergeCell ref="O31:O32"/>
    <mergeCell ref="Q31:Q32"/>
    <mergeCell ref="R31:R32"/>
    <mergeCell ref="S31:S32"/>
    <mergeCell ref="T31:T32"/>
    <mergeCell ref="U31:U32"/>
    <mergeCell ref="V31:V32"/>
    <mergeCell ref="L31:L37"/>
    <mergeCell ref="AD18:AD19"/>
    <mergeCell ref="O18:O19"/>
    <mergeCell ref="N18:N24"/>
    <mergeCell ref="M18:M24"/>
    <mergeCell ref="L18:L24"/>
    <mergeCell ref="P18:P19"/>
    <mergeCell ref="R18:R19"/>
    <mergeCell ref="Q18:Q19"/>
    <mergeCell ref="S18:S19"/>
    <mergeCell ref="T18:T19"/>
    <mergeCell ref="U18:U19"/>
    <mergeCell ref="V18:V19"/>
    <mergeCell ref="W18:W19"/>
    <mergeCell ref="Y18:Y19"/>
    <mergeCell ref="Z18:Z19"/>
    <mergeCell ref="AA18:AA19"/>
    <mergeCell ref="AB31:AB32"/>
    <mergeCell ref="AC31:AC32"/>
    <mergeCell ref="AD31:AD32"/>
    <mergeCell ref="N31:N37"/>
    <mergeCell ref="M31:M37"/>
    <mergeCell ref="A31:A37"/>
    <mergeCell ref="J18:J24"/>
    <mergeCell ref="I18:I24"/>
    <mergeCell ref="H18:H24"/>
    <mergeCell ref="G18:G24"/>
    <mergeCell ref="W31:W32"/>
    <mergeCell ref="Y31:Y32"/>
    <mergeCell ref="Z31:Z32"/>
    <mergeCell ref="AA31:AA32"/>
    <mergeCell ref="J31:J37"/>
    <mergeCell ref="I31:I37"/>
    <mergeCell ref="H31:H37"/>
    <mergeCell ref="G31:G37"/>
    <mergeCell ref="F31:F37"/>
    <mergeCell ref="E31:E37"/>
    <mergeCell ref="D31:D37"/>
    <mergeCell ref="C31:C37"/>
    <mergeCell ref="B31:B37"/>
    <mergeCell ref="P31:P32"/>
  </mergeCells>
  <conditionalFormatting sqref="H12 H18 Y20:Y24 Y18 Y33:Y37 Y31">
    <cfRule type="cellIs" dxfId="206" priority="498" operator="equal">
      <formula>"Muy Alta"</formula>
    </cfRule>
    <cfRule type="cellIs" dxfId="205" priority="499" operator="equal">
      <formula>"Alta"</formula>
    </cfRule>
    <cfRule type="cellIs" dxfId="204" priority="500" operator="equal">
      <formula>"Media"</formula>
    </cfRule>
    <cfRule type="cellIs" dxfId="203" priority="501" operator="equal">
      <formula>"Baja"</formula>
    </cfRule>
    <cfRule type="cellIs" dxfId="202" priority="502" operator="equal">
      <formula>"Muy Baja"</formula>
    </cfRule>
  </conditionalFormatting>
  <conditionalFormatting sqref="L12 L18 L25 L31 L38 L44 L50 L56 L62 L68 AA20:AA24 AA18 AA33:AA37 AA31">
    <cfRule type="cellIs" dxfId="201" priority="493" operator="equal">
      <formula>"Catastrófico"</formula>
    </cfRule>
    <cfRule type="cellIs" dxfId="200" priority="494" operator="equal">
      <formula>"Mayor"</formula>
    </cfRule>
    <cfRule type="cellIs" dxfId="199" priority="495" operator="equal">
      <formula>"Moderado"</formula>
    </cfRule>
    <cfRule type="cellIs" dxfId="198" priority="496" operator="equal">
      <formula>"Menor"</formula>
    </cfRule>
    <cfRule type="cellIs" dxfId="197" priority="497" operator="equal">
      <formula>"Leve"</formula>
    </cfRule>
  </conditionalFormatting>
  <conditionalFormatting sqref="N12 AC20:AC24 AC18 AC33:AC37 AC31">
    <cfRule type="cellIs" dxfId="196" priority="489" operator="equal">
      <formula>"Extremo"</formula>
    </cfRule>
    <cfRule type="cellIs" dxfId="195" priority="490" operator="equal">
      <formula>"Alto"</formula>
    </cfRule>
    <cfRule type="cellIs" dxfId="194" priority="491" operator="equal">
      <formula>"Moderado"</formula>
    </cfRule>
    <cfRule type="cellIs" dxfId="193" priority="492" operator="equal">
      <formula>"Bajo"</formula>
    </cfRule>
  </conditionalFormatting>
  <conditionalFormatting sqref="Y12:Y17">
    <cfRule type="cellIs" dxfId="192" priority="484" operator="equal">
      <formula>"Muy Alta"</formula>
    </cfRule>
    <cfRule type="cellIs" dxfId="191" priority="485" operator="equal">
      <formula>"Alta"</formula>
    </cfRule>
    <cfRule type="cellIs" dxfId="190" priority="486" operator="equal">
      <formula>"Media"</formula>
    </cfRule>
    <cfRule type="cellIs" dxfId="189" priority="487" operator="equal">
      <formula>"Baja"</formula>
    </cfRule>
    <cfRule type="cellIs" dxfId="188" priority="488" operator="equal">
      <formula>"Muy Baja"</formula>
    </cfRule>
  </conditionalFormatting>
  <conditionalFormatting sqref="AA12:AA17">
    <cfRule type="cellIs" dxfId="187" priority="479" operator="equal">
      <formula>"Catastrófico"</formula>
    </cfRule>
    <cfRule type="cellIs" dxfId="186" priority="480" operator="equal">
      <formula>"Mayor"</formula>
    </cfRule>
    <cfRule type="cellIs" dxfId="185" priority="481" operator="equal">
      <formula>"Moderado"</formula>
    </cfRule>
    <cfRule type="cellIs" dxfId="184" priority="482" operator="equal">
      <formula>"Menor"</formula>
    </cfRule>
    <cfRule type="cellIs" dxfId="183" priority="483" operator="equal">
      <formula>"Leve"</formula>
    </cfRule>
  </conditionalFormatting>
  <conditionalFormatting sqref="AC12:AC17">
    <cfRule type="cellIs" dxfId="182" priority="475" operator="equal">
      <formula>"Extremo"</formula>
    </cfRule>
    <cfRule type="cellIs" dxfId="181" priority="476" operator="equal">
      <formula>"Alto"</formula>
    </cfRule>
    <cfRule type="cellIs" dxfId="180" priority="477" operator="equal">
      <formula>"Moderado"</formula>
    </cfRule>
    <cfRule type="cellIs" dxfId="179" priority="478" operator="equal">
      <formula>"Bajo"</formula>
    </cfRule>
  </conditionalFormatting>
  <conditionalFormatting sqref="H62">
    <cfRule type="cellIs" dxfId="178" priority="232" operator="equal">
      <formula>"Muy Alta"</formula>
    </cfRule>
    <cfRule type="cellIs" dxfId="177" priority="233" operator="equal">
      <formula>"Alta"</formula>
    </cfRule>
    <cfRule type="cellIs" dxfId="176" priority="234" operator="equal">
      <formula>"Media"</formula>
    </cfRule>
    <cfRule type="cellIs" dxfId="175" priority="235" operator="equal">
      <formula>"Baja"</formula>
    </cfRule>
    <cfRule type="cellIs" dxfId="174" priority="236" operator="equal">
      <formula>"Muy Baja"</formula>
    </cfRule>
  </conditionalFormatting>
  <conditionalFormatting sqref="N18">
    <cfRule type="cellIs" dxfId="173" priority="419" operator="equal">
      <formula>"Extremo"</formula>
    </cfRule>
    <cfRule type="cellIs" dxfId="172" priority="420" operator="equal">
      <formula>"Alto"</formula>
    </cfRule>
    <cfRule type="cellIs" dxfId="171" priority="421" operator="equal">
      <formula>"Moderado"</formula>
    </cfRule>
    <cfRule type="cellIs" dxfId="170" priority="422" operator="equal">
      <formula>"Bajo"</formula>
    </cfRule>
  </conditionalFormatting>
  <conditionalFormatting sqref="H25">
    <cfRule type="cellIs" dxfId="169" priority="400" operator="equal">
      <formula>"Muy Alta"</formula>
    </cfRule>
    <cfRule type="cellIs" dxfId="168" priority="401" operator="equal">
      <formula>"Alta"</formula>
    </cfRule>
    <cfRule type="cellIs" dxfId="167" priority="402" operator="equal">
      <formula>"Media"</formula>
    </cfRule>
    <cfRule type="cellIs" dxfId="166" priority="403" operator="equal">
      <formula>"Baja"</formula>
    </cfRule>
    <cfRule type="cellIs" dxfId="165" priority="404" operator="equal">
      <formula>"Muy Baja"</formula>
    </cfRule>
  </conditionalFormatting>
  <conditionalFormatting sqref="N25">
    <cfRule type="cellIs" dxfId="164" priority="391" operator="equal">
      <formula>"Extremo"</formula>
    </cfRule>
    <cfRule type="cellIs" dxfId="163" priority="392" operator="equal">
      <formula>"Alto"</formula>
    </cfRule>
    <cfRule type="cellIs" dxfId="162" priority="393" operator="equal">
      <formula>"Moderado"</formula>
    </cfRule>
    <cfRule type="cellIs" dxfId="161" priority="394" operator="equal">
      <formula>"Bajo"</formula>
    </cfRule>
  </conditionalFormatting>
  <conditionalFormatting sqref="Y25:Y30">
    <cfRule type="cellIs" dxfId="160" priority="386" operator="equal">
      <formula>"Muy Alta"</formula>
    </cfRule>
    <cfRule type="cellIs" dxfId="159" priority="387" operator="equal">
      <formula>"Alta"</formula>
    </cfRule>
    <cfRule type="cellIs" dxfId="158" priority="388" operator="equal">
      <formula>"Media"</formula>
    </cfRule>
    <cfRule type="cellIs" dxfId="157" priority="389" operator="equal">
      <formula>"Baja"</formula>
    </cfRule>
    <cfRule type="cellIs" dxfId="156" priority="390" operator="equal">
      <formula>"Muy Baja"</formula>
    </cfRule>
  </conditionalFormatting>
  <conditionalFormatting sqref="AA25:AA30">
    <cfRule type="cellIs" dxfId="155" priority="381" operator="equal">
      <formula>"Catastrófico"</formula>
    </cfRule>
    <cfRule type="cellIs" dxfId="154" priority="382" operator="equal">
      <formula>"Mayor"</formula>
    </cfRule>
    <cfRule type="cellIs" dxfId="153" priority="383" operator="equal">
      <formula>"Moderado"</formula>
    </cfRule>
    <cfRule type="cellIs" dxfId="152" priority="384" operator="equal">
      <formula>"Menor"</formula>
    </cfRule>
    <cfRule type="cellIs" dxfId="151" priority="385" operator="equal">
      <formula>"Leve"</formula>
    </cfRule>
  </conditionalFormatting>
  <conditionalFormatting sqref="AC25:AC30">
    <cfRule type="cellIs" dxfId="150" priority="377" operator="equal">
      <formula>"Extremo"</formula>
    </cfRule>
    <cfRule type="cellIs" dxfId="149" priority="378" operator="equal">
      <formula>"Alto"</formula>
    </cfRule>
    <cfRule type="cellIs" dxfId="148" priority="379" operator="equal">
      <formula>"Moderado"</formula>
    </cfRule>
    <cfRule type="cellIs" dxfId="147" priority="380" operator="equal">
      <formula>"Bajo"</formula>
    </cfRule>
  </conditionalFormatting>
  <conditionalFormatting sqref="H31">
    <cfRule type="cellIs" dxfId="146" priority="372" operator="equal">
      <formula>"Muy Alta"</formula>
    </cfRule>
    <cfRule type="cellIs" dxfId="145" priority="373" operator="equal">
      <formula>"Alta"</formula>
    </cfRule>
    <cfRule type="cellIs" dxfId="144" priority="374" operator="equal">
      <formula>"Media"</formula>
    </cfRule>
    <cfRule type="cellIs" dxfId="143" priority="375" operator="equal">
      <formula>"Baja"</formula>
    </cfRule>
    <cfRule type="cellIs" dxfId="142" priority="376" operator="equal">
      <formula>"Muy Baja"</formula>
    </cfRule>
  </conditionalFormatting>
  <conditionalFormatting sqref="N31">
    <cfRule type="cellIs" dxfId="141" priority="363" operator="equal">
      <formula>"Extremo"</formula>
    </cfRule>
    <cfRule type="cellIs" dxfId="140" priority="364" operator="equal">
      <formula>"Alto"</formula>
    </cfRule>
    <cfRule type="cellIs" dxfId="139" priority="365" operator="equal">
      <formula>"Moderado"</formula>
    </cfRule>
    <cfRule type="cellIs" dxfId="138" priority="366" operator="equal">
      <formula>"Bajo"</formula>
    </cfRule>
  </conditionalFormatting>
  <conditionalFormatting sqref="N38">
    <cfRule type="cellIs" dxfId="137" priority="335" operator="equal">
      <formula>"Extremo"</formula>
    </cfRule>
    <cfRule type="cellIs" dxfId="136" priority="336" operator="equal">
      <formula>"Alto"</formula>
    </cfRule>
    <cfRule type="cellIs" dxfId="135" priority="337" operator="equal">
      <formula>"Moderado"</formula>
    </cfRule>
    <cfRule type="cellIs" dxfId="134" priority="338" operator="equal">
      <formula>"Bajo"</formula>
    </cfRule>
  </conditionalFormatting>
  <conditionalFormatting sqref="Y38:Y43">
    <cfRule type="cellIs" dxfId="133" priority="330" operator="equal">
      <formula>"Muy Alta"</formula>
    </cfRule>
    <cfRule type="cellIs" dxfId="132" priority="331" operator="equal">
      <formula>"Alta"</formula>
    </cfRule>
    <cfRule type="cellIs" dxfId="131" priority="332" operator="equal">
      <formula>"Media"</formula>
    </cfRule>
    <cfRule type="cellIs" dxfId="130" priority="333" operator="equal">
      <formula>"Baja"</formula>
    </cfRule>
    <cfRule type="cellIs" dxfId="129" priority="334" operator="equal">
      <formula>"Muy Baja"</formula>
    </cfRule>
  </conditionalFormatting>
  <conditionalFormatting sqref="AA38:AA43">
    <cfRule type="cellIs" dxfId="128" priority="325" operator="equal">
      <formula>"Catastrófico"</formula>
    </cfRule>
    <cfRule type="cellIs" dxfId="127" priority="326" operator="equal">
      <formula>"Mayor"</formula>
    </cfRule>
    <cfRule type="cellIs" dxfId="126" priority="327" operator="equal">
      <formula>"Moderado"</formula>
    </cfRule>
    <cfRule type="cellIs" dxfId="125" priority="328" operator="equal">
      <formula>"Menor"</formula>
    </cfRule>
    <cfRule type="cellIs" dxfId="124" priority="329" operator="equal">
      <formula>"Leve"</formula>
    </cfRule>
  </conditionalFormatting>
  <conditionalFormatting sqref="AC38:AC43">
    <cfRule type="cellIs" dxfId="123" priority="321" operator="equal">
      <formula>"Extremo"</formula>
    </cfRule>
    <cfRule type="cellIs" dxfId="122" priority="322" operator="equal">
      <formula>"Alto"</formula>
    </cfRule>
    <cfRule type="cellIs" dxfId="121" priority="323" operator="equal">
      <formula>"Moderado"</formula>
    </cfRule>
    <cfRule type="cellIs" dxfId="120" priority="324" operator="equal">
      <formula>"Bajo"</formula>
    </cfRule>
  </conditionalFormatting>
  <conditionalFormatting sqref="H44">
    <cfRule type="cellIs" dxfId="119" priority="316" operator="equal">
      <formula>"Muy Alta"</formula>
    </cfRule>
    <cfRule type="cellIs" dxfId="118" priority="317" operator="equal">
      <formula>"Alta"</formula>
    </cfRule>
    <cfRule type="cellIs" dxfId="117" priority="318" operator="equal">
      <formula>"Media"</formula>
    </cfRule>
    <cfRule type="cellIs" dxfId="116" priority="319" operator="equal">
      <formula>"Baja"</formula>
    </cfRule>
    <cfRule type="cellIs" dxfId="115" priority="320" operator="equal">
      <formula>"Muy Baja"</formula>
    </cfRule>
  </conditionalFormatting>
  <conditionalFormatting sqref="N44">
    <cfRule type="cellIs" dxfId="114" priority="307" operator="equal">
      <formula>"Extremo"</formula>
    </cfRule>
    <cfRule type="cellIs" dxfId="113" priority="308" operator="equal">
      <formula>"Alto"</formula>
    </cfRule>
    <cfRule type="cellIs" dxfId="112" priority="309" operator="equal">
      <formula>"Moderado"</formula>
    </cfRule>
    <cfRule type="cellIs" dxfId="111" priority="310" operator="equal">
      <formula>"Bajo"</formula>
    </cfRule>
  </conditionalFormatting>
  <conditionalFormatting sqref="Y44:Y49">
    <cfRule type="cellIs" dxfId="110" priority="302" operator="equal">
      <formula>"Muy Alta"</formula>
    </cfRule>
    <cfRule type="cellIs" dxfId="109" priority="303" operator="equal">
      <formula>"Alta"</formula>
    </cfRule>
    <cfRule type="cellIs" dxfId="108" priority="304" operator="equal">
      <formula>"Media"</formula>
    </cfRule>
    <cfRule type="cellIs" dxfId="107" priority="305" operator="equal">
      <formula>"Baja"</formula>
    </cfRule>
    <cfRule type="cellIs" dxfId="106" priority="306" operator="equal">
      <formula>"Muy Baja"</formula>
    </cfRule>
  </conditionalFormatting>
  <conditionalFormatting sqref="AA44:AA49">
    <cfRule type="cellIs" dxfId="105" priority="297" operator="equal">
      <formula>"Catastrófico"</formula>
    </cfRule>
    <cfRule type="cellIs" dxfId="104" priority="298" operator="equal">
      <formula>"Mayor"</formula>
    </cfRule>
    <cfRule type="cellIs" dxfId="103" priority="299" operator="equal">
      <formula>"Moderado"</formula>
    </cfRule>
    <cfRule type="cellIs" dxfId="102" priority="300" operator="equal">
      <formula>"Menor"</formula>
    </cfRule>
    <cfRule type="cellIs" dxfId="101" priority="301" operator="equal">
      <formula>"Leve"</formula>
    </cfRule>
  </conditionalFormatting>
  <conditionalFormatting sqref="AC44:AC49">
    <cfRule type="cellIs" dxfId="100" priority="293" operator="equal">
      <formula>"Extremo"</formula>
    </cfRule>
    <cfRule type="cellIs" dxfId="99" priority="294" operator="equal">
      <formula>"Alto"</formula>
    </cfRule>
    <cfRule type="cellIs" dxfId="98" priority="295" operator="equal">
      <formula>"Moderado"</formula>
    </cfRule>
    <cfRule type="cellIs" dxfId="97" priority="296" operator="equal">
      <formula>"Bajo"</formula>
    </cfRule>
  </conditionalFormatting>
  <conditionalFormatting sqref="H50">
    <cfRule type="cellIs" dxfId="96" priority="288" operator="equal">
      <formula>"Muy Alta"</formula>
    </cfRule>
    <cfRule type="cellIs" dxfId="95" priority="289" operator="equal">
      <formula>"Alta"</formula>
    </cfRule>
    <cfRule type="cellIs" dxfId="94" priority="290" operator="equal">
      <formula>"Media"</formula>
    </cfRule>
    <cfRule type="cellIs" dxfId="93" priority="291" operator="equal">
      <formula>"Baja"</formula>
    </cfRule>
    <cfRule type="cellIs" dxfId="92" priority="292" operator="equal">
      <formula>"Muy Baja"</formula>
    </cfRule>
  </conditionalFormatting>
  <conditionalFormatting sqref="N50">
    <cfRule type="cellIs" dxfId="91" priority="279" operator="equal">
      <formula>"Extremo"</formula>
    </cfRule>
    <cfRule type="cellIs" dxfId="90" priority="280" operator="equal">
      <formula>"Alto"</formula>
    </cfRule>
    <cfRule type="cellIs" dxfId="89" priority="281" operator="equal">
      <formula>"Moderado"</formula>
    </cfRule>
    <cfRule type="cellIs" dxfId="88" priority="282" operator="equal">
      <formula>"Bajo"</formula>
    </cfRule>
  </conditionalFormatting>
  <conditionalFormatting sqref="Y50:Y55">
    <cfRule type="cellIs" dxfId="87" priority="274" operator="equal">
      <formula>"Muy Alta"</formula>
    </cfRule>
    <cfRule type="cellIs" dxfId="86" priority="275" operator="equal">
      <formula>"Alta"</formula>
    </cfRule>
    <cfRule type="cellIs" dxfId="85" priority="276" operator="equal">
      <formula>"Media"</formula>
    </cfRule>
    <cfRule type="cellIs" dxfId="84" priority="277" operator="equal">
      <formula>"Baja"</formula>
    </cfRule>
    <cfRule type="cellIs" dxfId="83" priority="278" operator="equal">
      <formula>"Muy Baja"</formula>
    </cfRule>
  </conditionalFormatting>
  <conditionalFormatting sqref="AA50:AA55">
    <cfRule type="cellIs" dxfId="82" priority="269" operator="equal">
      <formula>"Catastrófico"</formula>
    </cfRule>
    <cfRule type="cellIs" dxfId="81" priority="270" operator="equal">
      <formula>"Mayor"</formula>
    </cfRule>
    <cfRule type="cellIs" dxfId="80" priority="271" operator="equal">
      <formula>"Moderado"</formula>
    </cfRule>
    <cfRule type="cellIs" dxfId="79" priority="272" operator="equal">
      <formula>"Menor"</formula>
    </cfRule>
    <cfRule type="cellIs" dxfId="78" priority="273" operator="equal">
      <formula>"Leve"</formula>
    </cfRule>
  </conditionalFormatting>
  <conditionalFormatting sqref="AC50:AC55">
    <cfRule type="cellIs" dxfId="77" priority="265" operator="equal">
      <formula>"Extremo"</formula>
    </cfRule>
    <cfRule type="cellIs" dxfId="76" priority="266" operator="equal">
      <formula>"Alto"</formula>
    </cfRule>
    <cfRule type="cellIs" dxfId="75" priority="267" operator="equal">
      <formula>"Moderado"</formula>
    </cfRule>
    <cfRule type="cellIs" dxfId="74" priority="268" operator="equal">
      <formula>"Bajo"</formula>
    </cfRule>
  </conditionalFormatting>
  <conditionalFormatting sqref="H56">
    <cfRule type="cellIs" dxfId="73" priority="260" operator="equal">
      <formula>"Muy Alta"</formula>
    </cfRule>
    <cfRule type="cellIs" dxfId="72" priority="261" operator="equal">
      <formula>"Alta"</formula>
    </cfRule>
    <cfRule type="cellIs" dxfId="71" priority="262" operator="equal">
      <formula>"Media"</formula>
    </cfRule>
    <cfRule type="cellIs" dxfId="70" priority="263" operator="equal">
      <formula>"Baja"</formula>
    </cfRule>
    <cfRule type="cellIs" dxfId="69" priority="264" operator="equal">
      <formula>"Muy Baja"</formula>
    </cfRule>
  </conditionalFormatting>
  <conditionalFormatting sqref="N56">
    <cfRule type="cellIs" dxfId="68" priority="251" operator="equal">
      <formula>"Extremo"</formula>
    </cfRule>
    <cfRule type="cellIs" dxfId="67" priority="252" operator="equal">
      <formula>"Alto"</formula>
    </cfRule>
    <cfRule type="cellIs" dxfId="66" priority="253" operator="equal">
      <formula>"Moderado"</formula>
    </cfRule>
    <cfRule type="cellIs" dxfId="65" priority="254" operator="equal">
      <formula>"Bajo"</formula>
    </cfRule>
  </conditionalFormatting>
  <conditionalFormatting sqref="Y56:Y61">
    <cfRule type="cellIs" dxfId="64" priority="246" operator="equal">
      <formula>"Muy Alta"</formula>
    </cfRule>
    <cfRule type="cellIs" dxfId="63" priority="247" operator="equal">
      <formula>"Alta"</formula>
    </cfRule>
    <cfRule type="cellIs" dxfId="62" priority="248" operator="equal">
      <formula>"Media"</formula>
    </cfRule>
    <cfRule type="cellIs" dxfId="61" priority="249" operator="equal">
      <formula>"Baja"</formula>
    </cfRule>
    <cfRule type="cellIs" dxfId="60" priority="250" operator="equal">
      <formula>"Muy Baja"</formula>
    </cfRule>
  </conditionalFormatting>
  <conditionalFormatting sqref="AA56:AA61">
    <cfRule type="cellIs" dxfId="59" priority="241" operator="equal">
      <formula>"Catastrófico"</formula>
    </cfRule>
    <cfRule type="cellIs" dxfId="58" priority="242" operator="equal">
      <formula>"Mayor"</formula>
    </cfRule>
    <cfRule type="cellIs" dxfId="57" priority="243" operator="equal">
      <formula>"Moderado"</formula>
    </cfRule>
    <cfRule type="cellIs" dxfId="56" priority="244" operator="equal">
      <formula>"Menor"</formula>
    </cfRule>
    <cfRule type="cellIs" dxfId="55" priority="245" operator="equal">
      <formula>"Leve"</formula>
    </cfRule>
  </conditionalFormatting>
  <conditionalFormatting sqref="AC56:AC61">
    <cfRule type="cellIs" dxfId="54" priority="237" operator="equal">
      <formula>"Extremo"</formula>
    </cfRule>
    <cfRule type="cellIs" dxfId="53" priority="238" operator="equal">
      <formula>"Alto"</formula>
    </cfRule>
    <cfRule type="cellIs" dxfId="52" priority="239" operator="equal">
      <formula>"Moderado"</formula>
    </cfRule>
    <cfRule type="cellIs" dxfId="51" priority="240" operator="equal">
      <formula>"Bajo"</formula>
    </cfRule>
  </conditionalFormatting>
  <conditionalFormatting sqref="N62">
    <cfRule type="cellIs" dxfId="50" priority="223" operator="equal">
      <formula>"Extremo"</formula>
    </cfRule>
    <cfRule type="cellIs" dxfId="49" priority="224" operator="equal">
      <formula>"Alto"</formula>
    </cfRule>
    <cfRule type="cellIs" dxfId="48" priority="225" operator="equal">
      <formula>"Moderado"</formula>
    </cfRule>
    <cfRule type="cellIs" dxfId="47" priority="226" operator="equal">
      <formula>"Bajo"</formula>
    </cfRule>
  </conditionalFormatting>
  <conditionalFormatting sqref="Y62:Y67">
    <cfRule type="cellIs" dxfId="46" priority="218" operator="equal">
      <formula>"Muy Alta"</formula>
    </cfRule>
    <cfRule type="cellIs" dxfId="45" priority="219" operator="equal">
      <formula>"Alta"</formula>
    </cfRule>
    <cfRule type="cellIs" dxfId="44" priority="220" operator="equal">
      <formula>"Media"</formula>
    </cfRule>
    <cfRule type="cellIs" dxfId="43" priority="221" operator="equal">
      <formula>"Baja"</formula>
    </cfRule>
    <cfRule type="cellIs" dxfId="42" priority="222" operator="equal">
      <formula>"Muy Baja"</formula>
    </cfRule>
  </conditionalFormatting>
  <conditionalFormatting sqref="AA62:AA67">
    <cfRule type="cellIs" dxfId="41" priority="213" operator="equal">
      <formula>"Catastrófico"</formula>
    </cfRule>
    <cfRule type="cellIs" dxfId="40" priority="214" operator="equal">
      <formula>"Mayor"</formula>
    </cfRule>
    <cfRule type="cellIs" dxfId="39" priority="215" operator="equal">
      <formula>"Moderado"</formula>
    </cfRule>
    <cfRule type="cellIs" dxfId="38" priority="216" operator="equal">
      <formula>"Menor"</formula>
    </cfRule>
    <cfRule type="cellIs" dxfId="37" priority="217" operator="equal">
      <formula>"Leve"</formula>
    </cfRule>
  </conditionalFormatting>
  <conditionalFormatting sqref="AC62:AC67">
    <cfRule type="cellIs" dxfId="36" priority="209" operator="equal">
      <formula>"Extremo"</formula>
    </cfRule>
    <cfRule type="cellIs" dxfId="35" priority="210" operator="equal">
      <formula>"Alto"</formula>
    </cfRule>
    <cfRule type="cellIs" dxfId="34" priority="211" operator="equal">
      <formula>"Moderado"</formula>
    </cfRule>
    <cfRule type="cellIs" dxfId="33" priority="212" operator="equal">
      <formula>"Bajo"</formula>
    </cfRule>
  </conditionalFormatting>
  <conditionalFormatting sqref="H68">
    <cfRule type="cellIs" dxfId="32" priority="204" operator="equal">
      <formula>"Muy Alta"</formula>
    </cfRule>
    <cfRule type="cellIs" dxfId="31" priority="205" operator="equal">
      <formula>"Alta"</formula>
    </cfRule>
    <cfRule type="cellIs" dxfId="30" priority="206" operator="equal">
      <formula>"Media"</formula>
    </cfRule>
    <cfRule type="cellIs" dxfId="29" priority="207" operator="equal">
      <formula>"Baja"</formula>
    </cfRule>
    <cfRule type="cellIs" dxfId="28" priority="208" operator="equal">
      <formula>"Muy Baja"</formula>
    </cfRule>
  </conditionalFormatting>
  <conditionalFormatting sqref="N68">
    <cfRule type="cellIs" dxfId="27" priority="195" operator="equal">
      <formula>"Extremo"</formula>
    </cfRule>
    <cfRule type="cellIs" dxfId="26" priority="196" operator="equal">
      <formula>"Alto"</formula>
    </cfRule>
    <cfRule type="cellIs" dxfId="25" priority="197" operator="equal">
      <formula>"Moderado"</formula>
    </cfRule>
    <cfRule type="cellIs" dxfId="24" priority="198" operator="equal">
      <formula>"Bajo"</formula>
    </cfRule>
  </conditionalFormatting>
  <conditionalFormatting sqref="Y68:Y73">
    <cfRule type="cellIs" dxfId="23" priority="190" operator="equal">
      <formula>"Muy Alta"</formula>
    </cfRule>
    <cfRule type="cellIs" dxfId="22" priority="191" operator="equal">
      <formula>"Alta"</formula>
    </cfRule>
    <cfRule type="cellIs" dxfId="21" priority="192" operator="equal">
      <formula>"Media"</formula>
    </cfRule>
    <cfRule type="cellIs" dxfId="20" priority="193" operator="equal">
      <formula>"Baja"</formula>
    </cfRule>
    <cfRule type="cellIs" dxfId="19" priority="194" operator="equal">
      <formula>"Muy Baja"</formula>
    </cfRule>
  </conditionalFormatting>
  <conditionalFormatting sqref="AA68:AA73">
    <cfRule type="cellIs" dxfId="18" priority="185" operator="equal">
      <formula>"Catastrófico"</formula>
    </cfRule>
    <cfRule type="cellIs" dxfId="17" priority="186" operator="equal">
      <formula>"Mayor"</formula>
    </cfRule>
    <cfRule type="cellIs" dxfId="16" priority="187" operator="equal">
      <formula>"Moderado"</formula>
    </cfRule>
    <cfRule type="cellIs" dxfId="15" priority="188" operator="equal">
      <formula>"Menor"</formula>
    </cfRule>
    <cfRule type="cellIs" dxfId="14" priority="189" operator="equal">
      <formula>"Leve"</formula>
    </cfRule>
  </conditionalFormatting>
  <conditionalFormatting sqref="AC68:AC73">
    <cfRule type="cellIs" dxfId="13" priority="181" operator="equal">
      <formula>"Extremo"</formula>
    </cfRule>
    <cfRule type="cellIs" dxfId="12" priority="182" operator="equal">
      <formula>"Alto"</formula>
    </cfRule>
    <cfRule type="cellIs" dxfId="11" priority="183" operator="equal">
      <formula>"Moderado"</formula>
    </cfRule>
    <cfRule type="cellIs" dxfId="10" priority="184" operator="equal">
      <formula>"Bajo"</formula>
    </cfRule>
  </conditionalFormatting>
  <conditionalFormatting sqref="K12:K73">
    <cfRule type="containsText" dxfId="9" priority="180" operator="containsText" text="❌">
      <formula>NOT(ISERROR(SEARCH("❌",K12)))</formula>
    </cfRule>
  </conditionalFormatting>
  <conditionalFormatting sqref="H38">
    <cfRule type="cellIs" dxfId="8" priority="1" operator="equal">
      <formula>"Muy Alta"</formula>
    </cfRule>
    <cfRule type="cellIs" dxfId="7" priority="2" operator="equal">
      <formula>"Alta"</formula>
    </cfRule>
    <cfRule type="cellIs" dxfId="6" priority="3" operator="equal">
      <formula>"Media"</formula>
    </cfRule>
    <cfRule type="cellIs" dxfId="5" priority="4" operator="equal">
      <formula>"Baja"</formula>
    </cfRule>
    <cfRule type="cellIs" dxfId="4" priority="5" operator="equal">
      <formula>"Muy Baja"</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AK19:AK20 AK22:AK23 AK25:AK26 AK28:AK29 AK32:AK33 AK35:AK36 AK38:AK39 AK41:AK42 AK44:AK45 AK47:AK48 AK50:AK51 AK53:AK54 AK56:AK57 AK59:AK60 AK62:AK63 AK65:AK66 AK68:AK69 AK71:AK72</xm:sqref>
        </x14:dataValidation>
        <x14:dataValidation type="list" allowBlank="1" showInputMessage="1" showErrorMessage="1" xr:uid="{00000000-0002-0000-0100-000000000000}">
          <x14:formula1>
            <xm:f>'Tabla Valoración controles'!$D$4:$D$6</xm:f>
          </x14:formula1>
          <xm:sqref>R12:R18 R20:R31 R33:R73</xm:sqref>
        </x14:dataValidation>
        <x14:dataValidation type="list" allowBlank="1" showInputMessage="1" showErrorMessage="1" xr:uid="{00000000-0002-0000-0100-000001000000}">
          <x14:formula1>
            <xm:f>'Tabla Valoración controles'!$D$7:$D$8</xm:f>
          </x14:formula1>
          <xm:sqref>S12:S18 S20:S31 S33:S73</xm:sqref>
        </x14:dataValidation>
        <x14:dataValidation type="list" allowBlank="1" showInputMessage="1" showErrorMessage="1" xr:uid="{00000000-0002-0000-0100-000002000000}">
          <x14:formula1>
            <xm:f>'Tabla Valoración controles'!$D$9:$D$10</xm:f>
          </x14:formula1>
          <xm:sqref>U12:U18 U20:U31 U33:U73</xm:sqref>
        </x14:dataValidation>
        <x14:dataValidation type="list" allowBlank="1" showInputMessage="1" showErrorMessage="1" xr:uid="{00000000-0002-0000-0100-000003000000}">
          <x14:formula1>
            <xm:f>'Tabla Valoración controles'!$D$11:$D$12</xm:f>
          </x14:formula1>
          <xm:sqref>V12:V18 V20:V31 V33:V73</xm:sqref>
        </x14:dataValidation>
        <x14:dataValidation type="list" allowBlank="1" showInputMessage="1" showErrorMessage="1" xr:uid="{00000000-0002-0000-0100-000005000000}">
          <x14:formula1>
            <xm:f>'Tabla Valoración controles'!$D$13:$D$14</xm:f>
          </x14:formula1>
          <xm:sqref>W12:W18 W20:W31 W33:W73</xm:sqref>
        </x14:dataValidation>
        <x14:dataValidation type="list" allowBlank="1" showInputMessage="1" showErrorMessage="1" xr:uid="{00000000-0002-0000-0100-000006000000}">
          <x14:formula1>
            <xm:f>'Opciones Tratamiento'!$B$13:$B$19</xm:f>
          </x14:formula1>
          <xm:sqref>F12:F18 F25:F31 F38:F73</xm:sqref>
        </x14:dataValidation>
        <x14:dataValidation type="list" allowBlank="1" showInputMessage="1" showErrorMessage="1" xr:uid="{00000000-0002-0000-0100-000007000000}">
          <x14:formula1>
            <xm:f>'Opciones Tratamiento'!$E$2:$E$4</xm:f>
          </x14:formula1>
          <xm:sqref>B12:B18 B25:B31 B38:B73</xm:sqref>
        </x14:dataValidation>
        <x14:dataValidation type="list" allowBlank="1" showInputMessage="1" showErrorMessage="1" xr:uid="{00000000-0002-0000-0100-000008000000}">
          <x14:formula1>
            <xm:f>'Opciones Tratamiento'!$B$2:$B$5</xm:f>
          </x14:formula1>
          <xm:sqref>AD12:AD18 AD20:AD31 AD33:AD73</xm:sqref>
        </x14:dataValidation>
        <x14:dataValidation type="list" allowBlank="1" showInputMessage="1" showErrorMessage="1" xr:uid="{00000000-0002-0000-0100-000009000000}">
          <x14:formula1>
            <xm:f>'Tabla Impacto'!$F$210:$F$221</xm:f>
          </x14:formula1>
          <xm:sqref>J12:J18 J25:J31 J38:J73</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AE12:AE37 AE39:AE73</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AF12:AF37 AF39:AF73</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AG12:AH37 AG39:AH73</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AI12:AI73</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530" t="s">
        <v>126</v>
      </c>
      <c r="C2" s="530"/>
      <c r="D2" s="530"/>
      <c r="E2" s="530"/>
      <c r="F2" s="530"/>
      <c r="G2" s="530"/>
      <c r="H2" s="530"/>
      <c r="I2" s="530"/>
      <c r="J2" s="498" t="s">
        <v>23</v>
      </c>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530"/>
      <c r="C3" s="530"/>
      <c r="D3" s="530"/>
      <c r="E3" s="530"/>
      <c r="F3" s="530"/>
      <c r="G3" s="530"/>
      <c r="H3" s="530"/>
      <c r="I3" s="530"/>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498"/>
      <c r="AM3" s="498"/>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530"/>
      <c r="C4" s="530"/>
      <c r="D4" s="530"/>
      <c r="E4" s="530"/>
      <c r="F4" s="530"/>
      <c r="G4" s="530"/>
      <c r="H4" s="530"/>
      <c r="I4" s="530"/>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8"/>
      <c r="AI4" s="498"/>
      <c r="AJ4" s="498"/>
      <c r="AK4" s="498"/>
      <c r="AL4" s="498"/>
      <c r="AM4" s="498"/>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445" t="s">
        <v>127</v>
      </c>
      <c r="C6" s="445"/>
      <c r="D6" s="446"/>
      <c r="E6" s="483" t="s">
        <v>128</v>
      </c>
      <c r="F6" s="484"/>
      <c r="G6" s="484"/>
      <c r="H6" s="484"/>
      <c r="I6" s="485"/>
      <c r="J6" s="494" t="str">
        <f>IF(AND('Mapa de Riesgos'!$H$12="Muy Alta",'Mapa de Riesgos'!$L$12="Leve"),CONCATENATE("R",'Mapa de Riesgos'!$A$12),"")</f>
        <v/>
      </c>
      <c r="K6" s="495"/>
      <c r="L6" s="495" t="str">
        <f>IF(AND('Mapa de Riesgos'!$H$18="Muy Alta",'Mapa de Riesgos'!$L$18="Leve"),CONCATENATE("R",'Mapa de Riesgos'!$A$18),"")</f>
        <v/>
      </c>
      <c r="M6" s="495"/>
      <c r="N6" s="495" t="str">
        <f>IF(AND('Mapa de Riesgos'!$H$25="Muy Alta",'Mapa de Riesgos'!$L$25="Leve"),CONCATENATE("R",'Mapa de Riesgos'!$A$25),"")</f>
        <v/>
      </c>
      <c r="O6" s="497"/>
      <c r="P6" s="494" t="str">
        <f>IF(AND('Mapa de Riesgos'!$H$12="Muy Alta",'Mapa de Riesgos'!$L$12="Menor"),CONCATENATE("R",'Mapa de Riesgos'!$A$12),"")</f>
        <v/>
      </c>
      <c r="Q6" s="495"/>
      <c r="R6" s="495" t="str">
        <f>IF(AND('Mapa de Riesgos'!$H$18="Muy Alta",'Mapa de Riesgos'!$L$18="Menor"),CONCATENATE("R",'Mapa de Riesgos'!$A$18),"")</f>
        <v/>
      </c>
      <c r="S6" s="495"/>
      <c r="T6" s="495" t="str">
        <f>IF(AND('Mapa de Riesgos'!$H$25="Muy Alta",'Mapa de Riesgos'!$L$25="Menor"),CONCATENATE("R",'Mapa de Riesgos'!$A$25),"")</f>
        <v/>
      </c>
      <c r="U6" s="497"/>
      <c r="V6" s="494" t="str">
        <f>IF(AND('Mapa de Riesgos'!$H$12="Muy Alta",'Mapa de Riesgos'!$L$12="Moderado"),CONCATENATE("R",'Mapa de Riesgos'!$A$12),"")</f>
        <v/>
      </c>
      <c r="W6" s="495"/>
      <c r="X6" s="495" t="str">
        <f>IF(AND('Mapa de Riesgos'!$H$18="Muy Alta",'Mapa de Riesgos'!$L$18="Moderado"),CONCATENATE("R",'Mapa de Riesgos'!$A$18),"")</f>
        <v>R2</v>
      </c>
      <c r="Y6" s="495"/>
      <c r="Z6" s="495" t="str">
        <f>IF(AND('Mapa de Riesgos'!$H$25="Muy Alta",'Mapa de Riesgos'!$L$25="Moderado"),CONCATENATE("R",'Mapa de Riesgos'!$A$25),"")</f>
        <v/>
      </c>
      <c r="AA6" s="497"/>
      <c r="AB6" s="494" t="str">
        <f>IF(AND('Mapa de Riesgos'!$H$12="Muy Alta",'Mapa de Riesgos'!$L$12="Mayor"),CONCATENATE("R",'Mapa de Riesgos'!$A$12),"")</f>
        <v/>
      </c>
      <c r="AC6" s="495"/>
      <c r="AD6" s="495" t="str">
        <f>IF(AND('Mapa de Riesgos'!$H$18="Muy Alta",'Mapa de Riesgos'!$L$18="Mayor"),CONCATENATE("R",'Mapa de Riesgos'!$A$18),"")</f>
        <v/>
      </c>
      <c r="AE6" s="495"/>
      <c r="AF6" s="495" t="str">
        <f>IF(AND('Mapa de Riesgos'!$H$25="Muy Alta",'Mapa de Riesgos'!$L$25="Mayor"),CONCATENATE("R",'Mapa de Riesgos'!$A$25),"")</f>
        <v/>
      </c>
      <c r="AG6" s="497"/>
      <c r="AH6" s="509" t="str">
        <f>IF(AND('Mapa de Riesgos'!$H$12="Muy Alta",'Mapa de Riesgos'!$L$12="Catastrófico"),CONCATENATE("R",'Mapa de Riesgos'!$A$12),"")</f>
        <v/>
      </c>
      <c r="AI6" s="510"/>
      <c r="AJ6" s="510" t="str">
        <f>IF(AND('Mapa de Riesgos'!$H$18="Muy Alta",'Mapa de Riesgos'!$L$18="Catastrófico"),CONCATENATE("R",'Mapa de Riesgos'!$A$18),"")</f>
        <v/>
      </c>
      <c r="AK6" s="510"/>
      <c r="AL6" s="510" t="str">
        <f>IF(AND('Mapa de Riesgos'!$H$25="Muy Alta",'Mapa de Riesgos'!$L$25="Catastrófico"),CONCATENATE("R",'Mapa de Riesgos'!$A$25),"")</f>
        <v/>
      </c>
      <c r="AM6" s="511"/>
      <c r="AO6" s="447" t="s">
        <v>129</v>
      </c>
      <c r="AP6" s="448"/>
      <c r="AQ6" s="448"/>
      <c r="AR6" s="448"/>
      <c r="AS6" s="448"/>
      <c r="AT6" s="44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445"/>
      <c r="C7" s="445"/>
      <c r="D7" s="446"/>
      <c r="E7" s="486"/>
      <c r="F7" s="487"/>
      <c r="G7" s="487"/>
      <c r="H7" s="487"/>
      <c r="I7" s="488"/>
      <c r="J7" s="496"/>
      <c r="K7" s="492"/>
      <c r="L7" s="492"/>
      <c r="M7" s="492"/>
      <c r="N7" s="492"/>
      <c r="O7" s="493"/>
      <c r="P7" s="496"/>
      <c r="Q7" s="492"/>
      <c r="R7" s="492"/>
      <c r="S7" s="492"/>
      <c r="T7" s="492"/>
      <c r="U7" s="493"/>
      <c r="V7" s="496"/>
      <c r="W7" s="492"/>
      <c r="X7" s="492"/>
      <c r="Y7" s="492"/>
      <c r="Z7" s="492"/>
      <c r="AA7" s="493"/>
      <c r="AB7" s="496"/>
      <c r="AC7" s="492"/>
      <c r="AD7" s="492"/>
      <c r="AE7" s="492"/>
      <c r="AF7" s="492"/>
      <c r="AG7" s="493"/>
      <c r="AH7" s="503"/>
      <c r="AI7" s="504"/>
      <c r="AJ7" s="504"/>
      <c r="AK7" s="504"/>
      <c r="AL7" s="504"/>
      <c r="AM7" s="505"/>
      <c r="AN7" s="83"/>
      <c r="AO7" s="450"/>
      <c r="AP7" s="451"/>
      <c r="AQ7" s="451"/>
      <c r="AR7" s="451"/>
      <c r="AS7" s="451"/>
      <c r="AT7" s="45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445"/>
      <c r="C8" s="445"/>
      <c r="D8" s="446"/>
      <c r="E8" s="486"/>
      <c r="F8" s="487"/>
      <c r="G8" s="487"/>
      <c r="H8" s="487"/>
      <c r="I8" s="488"/>
      <c r="J8" s="496" t="str">
        <f>IF(AND('Mapa de Riesgos'!$H$31="Muy Alta",'Mapa de Riesgos'!$L$31="Leve"),CONCATENATE("R",'Mapa de Riesgos'!$A$31),"")</f>
        <v/>
      </c>
      <c r="K8" s="492"/>
      <c r="L8" s="492" t="str">
        <f>IF(AND('Mapa de Riesgos'!$H$38="Muy Alta",'Mapa de Riesgos'!$L$38="Leve"),CONCATENATE("R",'Mapa de Riesgos'!$A$38),"")</f>
        <v/>
      </c>
      <c r="M8" s="492"/>
      <c r="N8" s="492" t="str">
        <f>IF(AND('Mapa de Riesgos'!$H$44="Muy Alta",'Mapa de Riesgos'!$L$44="Leve"),CONCATENATE("R",'Mapa de Riesgos'!$A$44),"")</f>
        <v/>
      </c>
      <c r="O8" s="493"/>
      <c r="P8" s="496" t="str">
        <f>IF(AND('Mapa de Riesgos'!$H$31="Muy Alta",'Mapa de Riesgos'!$L$31="Menor"),CONCATENATE("R",'Mapa de Riesgos'!$A$31),"")</f>
        <v/>
      </c>
      <c r="Q8" s="492"/>
      <c r="R8" s="492" t="str">
        <f>IF(AND('Mapa de Riesgos'!$H$38="Muy Alta",'Mapa de Riesgos'!$L$38="Menor"),CONCATENATE("R",'Mapa de Riesgos'!$A$38),"")</f>
        <v/>
      </c>
      <c r="S8" s="492"/>
      <c r="T8" s="492" t="str">
        <f>IF(AND('Mapa de Riesgos'!$H$44="Muy Alta",'Mapa de Riesgos'!$L$44="Menor"),CONCATENATE("R",'Mapa de Riesgos'!$A$44),"")</f>
        <v/>
      </c>
      <c r="U8" s="493"/>
      <c r="V8" s="496" t="str">
        <f>IF(AND('Mapa de Riesgos'!$H$31="Muy Alta",'Mapa de Riesgos'!$L$31="Moderado"),CONCATENATE("R",'Mapa de Riesgos'!$A$31),"")</f>
        <v/>
      </c>
      <c r="W8" s="492"/>
      <c r="X8" s="492" t="str">
        <f>IF(AND('Mapa de Riesgos'!$H$38="Muy Alta",'Mapa de Riesgos'!$L$38="Moderado"),CONCATENATE("R",'Mapa de Riesgos'!$A$38),"")</f>
        <v/>
      </c>
      <c r="Y8" s="492"/>
      <c r="Z8" s="492" t="str">
        <f>IF(AND('Mapa de Riesgos'!$H$44="Muy Alta",'Mapa de Riesgos'!$L$44="Moderado"),CONCATENATE("R",'Mapa de Riesgos'!$A$44),"")</f>
        <v/>
      </c>
      <c r="AA8" s="493"/>
      <c r="AB8" s="496" t="str">
        <f>IF(AND('Mapa de Riesgos'!$H$31="Muy Alta",'Mapa de Riesgos'!$L$31="Mayor"),CONCATENATE("R",'Mapa de Riesgos'!$A$31),"")</f>
        <v/>
      </c>
      <c r="AC8" s="492"/>
      <c r="AD8" s="492" t="str">
        <f>IF(AND('Mapa de Riesgos'!$H$38="Muy Alta",'Mapa de Riesgos'!$L$38="Mayor"),CONCATENATE("R",'Mapa de Riesgos'!$A$38),"")</f>
        <v/>
      </c>
      <c r="AE8" s="492"/>
      <c r="AF8" s="492" t="str">
        <f>IF(AND('Mapa de Riesgos'!$H$44="Muy Alta",'Mapa de Riesgos'!$L$44="Mayor"),CONCATENATE("R",'Mapa de Riesgos'!$A$44),"")</f>
        <v/>
      </c>
      <c r="AG8" s="493"/>
      <c r="AH8" s="503" t="str">
        <f>IF(AND('Mapa de Riesgos'!$H$31="Muy Alta",'Mapa de Riesgos'!$L$31="Catastrófico"),CONCATENATE("R",'Mapa de Riesgos'!$A$31),"")</f>
        <v/>
      </c>
      <c r="AI8" s="504"/>
      <c r="AJ8" s="504" t="str">
        <f>IF(AND('Mapa de Riesgos'!$H$38="Muy Alta",'Mapa de Riesgos'!$L$38="Catastrófico"),CONCATENATE("R",'Mapa de Riesgos'!$A$38),"")</f>
        <v/>
      </c>
      <c r="AK8" s="504"/>
      <c r="AL8" s="504" t="str">
        <f>IF(AND('Mapa de Riesgos'!$H$44="Muy Alta",'Mapa de Riesgos'!$L$44="Catastrófico"),CONCATENATE("R",'Mapa de Riesgos'!$A$44),"")</f>
        <v/>
      </c>
      <c r="AM8" s="505"/>
      <c r="AN8" s="83"/>
      <c r="AO8" s="450"/>
      <c r="AP8" s="451"/>
      <c r="AQ8" s="451"/>
      <c r="AR8" s="451"/>
      <c r="AS8" s="451"/>
      <c r="AT8" s="45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445"/>
      <c r="C9" s="445"/>
      <c r="D9" s="446"/>
      <c r="E9" s="486"/>
      <c r="F9" s="487"/>
      <c r="G9" s="487"/>
      <c r="H9" s="487"/>
      <c r="I9" s="488"/>
      <c r="J9" s="496"/>
      <c r="K9" s="492"/>
      <c r="L9" s="492"/>
      <c r="M9" s="492"/>
      <c r="N9" s="492"/>
      <c r="O9" s="493"/>
      <c r="P9" s="496"/>
      <c r="Q9" s="492"/>
      <c r="R9" s="492"/>
      <c r="S9" s="492"/>
      <c r="T9" s="492"/>
      <c r="U9" s="493"/>
      <c r="V9" s="496"/>
      <c r="W9" s="492"/>
      <c r="X9" s="492"/>
      <c r="Y9" s="492"/>
      <c r="Z9" s="492"/>
      <c r="AA9" s="493"/>
      <c r="AB9" s="496"/>
      <c r="AC9" s="492"/>
      <c r="AD9" s="492"/>
      <c r="AE9" s="492"/>
      <c r="AF9" s="492"/>
      <c r="AG9" s="493"/>
      <c r="AH9" s="503"/>
      <c r="AI9" s="504"/>
      <c r="AJ9" s="504"/>
      <c r="AK9" s="504"/>
      <c r="AL9" s="504"/>
      <c r="AM9" s="505"/>
      <c r="AN9" s="83"/>
      <c r="AO9" s="450"/>
      <c r="AP9" s="451"/>
      <c r="AQ9" s="451"/>
      <c r="AR9" s="451"/>
      <c r="AS9" s="451"/>
      <c r="AT9" s="45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445"/>
      <c r="C10" s="445"/>
      <c r="D10" s="446"/>
      <c r="E10" s="486"/>
      <c r="F10" s="487"/>
      <c r="G10" s="487"/>
      <c r="H10" s="487"/>
      <c r="I10" s="488"/>
      <c r="J10" s="496" t="str">
        <f>IF(AND('Mapa de Riesgos'!$H$50="Muy Alta",'Mapa de Riesgos'!$L$50="Leve"),CONCATENATE("R",'Mapa de Riesgos'!$A$50),"")</f>
        <v/>
      </c>
      <c r="K10" s="492"/>
      <c r="L10" s="492" t="str">
        <f>IF(AND('Mapa de Riesgos'!$H$56="Muy Alta",'Mapa de Riesgos'!$L$56="Leve"),CONCATENATE("R",'Mapa de Riesgos'!$A$56),"")</f>
        <v/>
      </c>
      <c r="M10" s="492"/>
      <c r="N10" s="492" t="str">
        <f>IF(AND('Mapa de Riesgos'!$H$62="Muy Alta",'Mapa de Riesgos'!$L$62="Leve"),CONCATENATE("R",'Mapa de Riesgos'!$A$62),"")</f>
        <v/>
      </c>
      <c r="O10" s="493"/>
      <c r="P10" s="496" t="str">
        <f>IF(AND('Mapa de Riesgos'!$H$50="Muy Alta",'Mapa de Riesgos'!$L$50="Menor"),CONCATENATE("R",'Mapa de Riesgos'!$A$50),"")</f>
        <v/>
      </c>
      <c r="Q10" s="492"/>
      <c r="R10" s="492" t="str">
        <f>IF(AND('Mapa de Riesgos'!$H$56="Muy Alta",'Mapa de Riesgos'!$L$56="Menor"),CONCATENATE("R",'Mapa de Riesgos'!$A$56),"")</f>
        <v/>
      </c>
      <c r="S10" s="492"/>
      <c r="T10" s="492" t="str">
        <f>IF(AND('Mapa de Riesgos'!$H$62="Muy Alta",'Mapa de Riesgos'!$L$62="Menor"),CONCATENATE("R",'Mapa de Riesgos'!$A$62),"")</f>
        <v/>
      </c>
      <c r="U10" s="493"/>
      <c r="V10" s="496" t="str">
        <f>IF(AND('Mapa de Riesgos'!$H$50="Muy Alta",'Mapa de Riesgos'!$L$50="Moderado"),CONCATENATE("R",'Mapa de Riesgos'!$A$50),"")</f>
        <v/>
      </c>
      <c r="W10" s="492"/>
      <c r="X10" s="492" t="str">
        <f>IF(AND('Mapa de Riesgos'!$H$56="Muy Alta",'Mapa de Riesgos'!$L$56="Moderado"),CONCATENATE("R",'Mapa de Riesgos'!$A$56),"")</f>
        <v/>
      </c>
      <c r="Y10" s="492"/>
      <c r="Z10" s="492" t="str">
        <f>IF(AND('Mapa de Riesgos'!$H$62="Muy Alta",'Mapa de Riesgos'!$L$62="Moderado"),CONCATENATE("R",'Mapa de Riesgos'!$A$62),"")</f>
        <v/>
      </c>
      <c r="AA10" s="493"/>
      <c r="AB10" s="496" t="str">
        <f>IF(AND('Mapa de Riesgos'!$H$50="Muy Alta",'Mapa de Riesgos'!$L$50="Mayor"),CONCATENATE("R",'Mapa de Riesgos'!$A$50),"")</f>
        <v/>
      </c>
      <c r="AC10" s="492"/>
      <c r="AD10" s="492" t="str">
        <f>IF(AND('Mapa de Riesgos'!$H$56="Muy Alta",'Mapa de Riesgos'!$L$56="Mayor"),CONCATENATE("R",'Mapa de Riesgos'!$A$56),"")</f>
        <v/>
      </c>
      <c r="AE10" s="492"/>
      <c r="AF10" s="492" t="str">
        <f>IF(AND('Mapa de Riesgos'!$H$62="Muy Alta",'Mapa de Riesgos'!$L$62="Mayor"),CONCATENATE("R",'Mapa de Riesgos'!$A$62),"")</f>
        <v/>
      </c>
      <c r="AG10" s="493"/>
      <c r="AH10" s="503" t="str">
        <f>IF(AND('Mapa de Riesgos'!$H$50="Muy Alta",'Mapa de Riesgos'!$L$50="Catastrófico"),CONCATENATE("R",'Mapa de Riesgos'!$A$50),"")</f>
        <v/>
      </c>
      <c r="AI10" s="504"/>
      <c r="AJ10" s="504" t="str">
        <f>IF(AND('Mapa de Riesgos'!$H$56="Muy Alta",'Mapa de Riesgos'!$L$56="Catastrófico"),CONCATENATE("R",'Mapa de Riesgos'!$A$56),"")</f>
        <v/>
      </c>
      <c r="AK10" s="504"/>
      <c r="AL10" s="504" t="str">
        <f>IF(AND('Mapa de Riesgos'!$H$62="Muy Alta",'Mapa de Riesgos'!$L$62="Catastrófico"),CONCATENATE("R",'Mapa de Riesgos'!$A$62),"")</f>
        <v/>
      </c>
      <c r="AM10" s="505"/>
      <c r="AN10" s="83"/>
      <c r="AO10" s="450"/>
      <c r="AP10" s="451"/>
      <c r="AQ10" s="451"/>
      <c r="AR10" s="451"/>
      <c r="AS10" s="451"/>
      <c r="AT10" s="45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445"/>
      <c r="C11" s="445"/>
      <c r="D11" s="446"/>
      <c r="E11" s="486"/>
      <c r="F11" s="487"/>
      <c r="G11" s="487"/>
      <c r="H11" s="487"/>
      <c r="I11" s="488"/>
      <c r="J11" s="496"/>
      <c r="K11" s="492"/>
      <c r="L11" s="492"/>
      <c r="M11" s="492"/>
      <c r="N11" s="492"/>
      <c r="O11" s="493"/>
      <c r="P11" s="496"/>
      <c r="Q11" s="492"/>
      <c r="R11" s="492"/>
      <c r="S11" s="492"/>
      <c r="T11" s="492"/>
      <c r="U11" s="493"/>
      <c r="V11" s="496"/>
      <c r="W11" s="492"/>
      <c r="X11" s="492"/>
      <c r="Y11" s="492"/>
      <c r="Z11" s="492"/>
      <c r="AA11" s="493"/>
      <c r="AB11" s="496"/>
      <c r="AC11" s="492"/>
      <c r="AD11" s="492"/>
      <c r="AE11" s="492"/>
      <c r="AF11" s="492"/>
      <c r="AG11" s="493"/>
      <c r="AH11" s="503"/>
      <c r="AI11" s="504"/>
      <c r="AJ11" s="504"/>
      <c r="AK11" s="504"/>
      <c r="AL11" s="504"/>
      <c r="AM11" s="505"/>
      <c r="AN11" s="83"/>
      <c r="AO11" s="450"/>
      <c r="AP11" s="451"/>
      <c r="AQ11" s="451"/>
      <c r="AR11" s="451"/>
      <c r="AS11" s="451"/>
      <c r="AT11" s="45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445"/>
      <c r="C12" s="445"/>
      <c r="D12" s="446"/>
      <c r="E12" s="486"/>
      <c r="F12" s="487"/>
      <c r="G12" s="487"/>
      <c r="H12" s="487"/>
      <c r="I12" s="488"/>
      <c r="J12" s="496" t="str">
        <f>IF(AND('Mapa de Riesgos'!$H$68="Muy Alta",'Mapa de Riesgos'!$L$68="Leve"),CONCATENATE("R",'Mapa de Riesgos'!$A$68),"")</f>
        <v/>
      </c>
      <c r="K12" s="492"/>
      <c r="L12" s="492" t="str">
        <f>IF(AND('Mapa de Riesgos'!$H$74="Muy Alta",'Mapa de Riesgos'!$L$74="Leve"),CONCATENATE("R",'Mapa de Riesgos'!$A$74),"")</f>
        <v/>
      </c>
      <c r="M12" s="492"/>
      <c r="N12" s="492" t="str">
        <f>IF(AND('Mapa de Riesgos'!$H$80="Muy Alta",'Mapa de Riesgos'!$L$80="Leve"),CONCATENATE("R",'Mapa de Riesgos'!$A$80),"")</f>
        <v/>
      </c>
      <c r="O12" s="493"/>
      <c r="P12" s="496" t="str">
        <f>IF(AND('Mapa de Riesgos'!$H$68="Muy Alta",'Mapa de Riesgos'!$L$68="Menor"),CONCATENATE("R",'Mapa de Riesgos'!$A$68),"")</f>
        <v/>
      </c>
      <c r="Q12" s="492"/>
      <c r="R12" s="492" t="str">
        <f>IF(AND('Mapa de Riesgos'!$H$74="Muy Alta",'Mapa de Riesgos'!$L$74="Menor"),CONCATENATE("R",'Mapa de Riesgos'!$A$74),"")</f>
        <v/>
      </c>
      <c r="S12" s="492"/>
      <c r="T12" s="492" t="str">
        <f>IF(AND('Mapa de Riesgos'!$H$80="Muy Alta",'Mapa de Riesgos'!$L$80="Menor"),CONCATENATE("R",'Mapa de Riesgos'!$A$80),"")</f>
        <v/>
      </c>
      <c r="U12" s="493"/>
      <c r="V12" s="496" t="str">
        <f>IF(AND('Mapa de Riesgos'!$H$68="Muy Alta",'Mapa de Riesgos'!$L$68="Moderado"),CONCATENATE("R",'Mapa de Riesgos'!$A$68),"")</f>
        <v/>
      </c>
      <c r="W12" s="492"/>
      <c r="X12" s="492" t="str">
        <f>IF(AND('Mapa de Riesgos'!$H$74="Muy Alta",'Mapa de Riesgos'!$L$74="Moderado"),CONCATENATE("R",'Mapa de Riesgos'!$A$74),"")</f>
        <v/>
      </c>
      <c r="Y12" s="492"/>
      <c r="Z12" s="492" t="str">
        <f>IF(AND('Mapa de Riesgos'!$H$80="Muy Alta",'Mapa de Riesgos'!$L$80="Moderado"),CONCATENATE("R",'Mapa de Riesgos'!$A$80),"")</f>
        <v/>
      </c>
      <c r="AA12" s="493"/>
      <c r="AB12" s="496" t="str">
        <f>IF(AND('Mapa de Riesgos'!$H$68="Muy Alta",'Mapa de Riesgos'!$L$68="Mayor"),CONCATENATE("R",'Mapa de Riesgos'!$A$68),"")</f>
        <v/>
      </c>
      <c r="AC12" s="492"/>
      <c r="AD12" s="492" t="str">
        <f>IF(AND('Mapa de Riesgos'!$H$74="Muy Alta",'Mapa de Riesgos'!$L$74="Mayor"),CONCATENATE("R",'Mapa de Riesgos'!$A$74),"")</f>
        <v/>
      </c>
      <c r="AE12" s="492"/>
      <c r="AF12" s="492" t="str">
        <f>IF(AND('Mapa de Riesgos'!$H$80="Muy Alta",'Mapa de Riesgos'!$L$80="Mayor"),CONCATENATE("R",'Mapa de Riesgos'!$A$80),"")</f>
        <v/>
      </c>
      <c r="AG12" s="493"/>
      <c r="AH12" s="503" t="str">
        <f>IF(AND('Mapa de Riesgos'!$H$68="Muy Alta",'Mapa de Riesgos'!$L$68="Catastrófico"),CONCATENATE("R",'Mapa de Riesgos'!$A$68),"")</f>
        <v/>
      </c>
      <c r="AI12" s="504"/>
      <c r="AJ12" s="504" t="str">
        <f>IF(AND('Mapa de Riesgos'!$H$74="Muy Alta",'Mapa de Riesgos'!$L$74="Catastrófico"),CONCATENATE("R",'Mapa de Riesgos'!$A$74),"")</f>
        <v/>
      </c>
      <c r="AK12" s="504"/>
      <c r="AL12" s="504" t="str">
        <f>IF(AND('Mapa de Riesgos'!$H$80="Muy Alta",'Mapa de Riesgos'!$L$80="Catastrófico"),CONCATENATE("R",'Mapa de Riesgos'!$A$80),"")</f>
        <v/>
      </c>
      <c r="AM12" s="505"/>
      <c r="AN12" s="83"/>
      <c r="AO12" s="450"/>
      <c r="AP12" s="451"/>
      <c r="AQ12" s="451"/>
      <c r="AR12" s="451"/>
      <c r="AS12" s="451"/>
      <c r="AT12" s="45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445"/>
      <c r="C13" s="445"/>
      <c r="D13" s="446"/>
      <c r="E13" s="489"/>
      <c r="F13" s="490"/>
      <c r="G13" s="490"/>
      <c r="H13" s="490"/>
      <c r="I13" s="491"/>
      <c r="J13" s="496"/>
      <c r="K13" s="492"/>
      <c r="L13" s="492"/>
      <c r="M13" s="492"/>
      <c r="N13" s="492"/>
      <c r="O13" s="493"/>
      <c r="P13" s="496"/>
      <c r="Q13" s="492"/>
      <c r="R13" s="492"/>
      <c r="S13" s="492"/>
      <c r="T13" s="492"/>
      <c r="U13" s="493"/>
      <c r="V13" s="496"/>
      <c r="W13" s="492"/>
      <c r="X13" s="492"/>
      <c r="Y13" s="492"/>
      <c r="Z13" s="492"/>
      <c r="AA13" s="493"/>
      <c r="AB13" s="496"/>
      <c r="AC13" s="492"/>
      <c r="AD13" s="492"/>
      <c r="AE13" s="492"/>
      <c r="AF13" s="492"/>
      <c r="AG13" s="493"/>
      <c r="AH13" s="506"/>
      <c r="AI13" s="507"/>
      <c r="AJ13" s="507"/>
      <c r="AK13" s="507"/>
      <c r="AL13" s="507"/>
      <c r="AM13" s="508"/>
      <c r="AN13" s="83"/>
      <c r="AO13" s="453"/>
      <c r="AP13" s="454"/>
      <c r="AQ13" s="454"/>
      <c r="AR13" s="454"/>
      <c r="AS13" s="454"/>
      <c r="AT13" s="45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445"/>
      <c r="C14" s="445"/>
      <c r="D14" s="446"/>
      <c r="E14" s="483" t="s">
        <v>130</v>
      </c>
      <c r="F14" s="484"/>
      <c r="G14" s="484"/>
      <c r="H14" s="484"/>
      <c r="I14" s="484"/>
      <c r="J14" s="518" t="str">
        <f>IF(AND('Mapa de Riesgos'!$H$12="Alta",'Mapa de Riesgos'!$L$12="Leve"),CONCATENATE("R",'Mapa de Riesgos'!$A$12),"")</f>
        <v/>
      </c>
      <c r="K14" s="519"/>
      <c r="L14" s="519" t="str">
        <f>IF(AND('Mapa de Riesgos'!$H$18="Alta",'Mapa de Riesgos'!$L$18="Leve"),CONCATENATE("R",'Mapa de Riesgos'!$A$18),"")</f>
        <v/>
      </c>
      <c r="M14" s="519"/>
      <c r="N14" s="519" t="str">
        <f>IF(AND('Mapa de Riesgos'!$H$25="Alta",'Mapa de Riesgos'!$L$25="Leve"),CONCATENATE("R",'Mapa de Riesgos'!$A$25),"")</f>
        <v/>
      </c>
      <c r="O14" s="520"/>
      <c r="P14" s="518" t="str">
        <f>IF(AND('Mapa de Riesgos'!$H$12="Alta",'Mapa de Riesgos'!$L$12="Menor"),CONCATENATE("R",'Mapa de Riesgos'!$A$12),"")</f>
        <v/>
      </c>
      <c r="Q14" s="519"/>
      <c r="R14" s="519" t="str">
        <f>IF(AND('Mapa de Riesgos'!$H$18="Alta",'Mapa de Riesgos'!$L$18="Menor"),CONCATENATE("R",'Mapa de Riesgos'!$A$18),"")</f>
        <v/>
      </c>
      <c r="S14" s="519"/>
      <c r="T14" s="519" t="str">
        <f>IF(AND('Mapa de Riesgos'!$H$25="Alta",'Mapa de Riesgos'!$L$25="Menor"),CONCATENATE("R",'Mapa de Riesgos'!$A$25),"")</f>
        <v/>
      </c>
      <c r="U14" s="520"/>
      <c r="V14" s="494" t="str">
        <f>IF(AND('Mapa de Riesgos'!$H$12="Alta",'Mapa de Riesgos'!$L$12="Moderado"),CONCATENATE("R",'Mapa de Riesgos'!$A$12),"")</f>
        <v/>
      </c>
      <c r="W14" s="495"/>
      <c r="X14" s="495" t="str">
        <f>IF(AND('Mapa de Riesgos'!$H$18="Alta",'Mapa de Riesgos'!$L$18="Moderado"),CONCATENATE("R",'Mapa de Riesgos'!$A$18),"")</f>
        <v/>
      </c>
      <c r="Y14" s="495"/>
      <c r="Z14" s="495" t="str">
        <f>IF(AND('Mapa de Riesgos'!$H$25="Alta",'Mapa de Riesgos'!$L$25="Moderado"),CONCATENATE("R",'Mapa de Riesgos'!$A$25),"")</f>
        <v/>
      </c>
      <c r="AA14" s="497"/>
      <c r="AB14" s="494" t="str">
        <f>IF(AND('Mapa de Riesgos'!$H$12="Alta",'Mapa de Riesgos'!$L$12="Mayor"),CONCATENATE("R",'Mapa de Riesgos'!$A$12),"")</f>
        <v/>
      </c>
      <c r="AC14" s="495"/>
      <c r="AD14" s="495" t="str">
        <f>IF(AND('Mapa de Riesgos'!$H$18="Alta",'Mapa de Riesgos'!$L$18="Mayor"),CONCATENATE("R",'Mapa de Riesgos'!$A$18),"")</f>
        <v/>
      </c>
      <c r="AE14" s="495"/>
      <c r="AF14" s="495" t="str">
        <f>IF(AND('Mapa de Riesgos'!$H$25="Alta",'Mapa de Riesgos'!$L$25="Mayor"),CONCATENATE("R",'Mapa de Riesgos'!$A$25),"")</f>
        <v/>
      </c>
      <c r="AG14" s="497"/>
      <c r="AH14" s="509" t="str">
        <f>IF(AND('Mapa de Riesgos'!$H$12="Alta",'Mapa de Riesgos'!$L$12="Catastrófico"),CONCATENATE("R",'Mapa de Riesgos'!$A$12),"")</f>
        <v/>
      </c>
      <c r="AI14" s="510"/>
      <c r="AJ14" s="510" t="str">
        <f>IF(AND('Mapa de Riesgos'!$H$18="Alta",'Mapa de Riesgos'!$L$18="Catastrófico"),CONCATENATE("R",'Mapa de Riesgos'!$A$18),"")</f>
        <v/>
      </c>
      <c r="AK14" s="510"/>
      <c r="AL14" s="510" t="str">
        <f>IF(AND('Mapa de Riesgos'!$H$25="Alta",'Mapa de Riesgos'!$L$25="Catastrófico"),CONCATENATE("R",'Mapa de Riesgos'!$A$25),"")</f>
        <v/>
      </c>
      <c r="AM14" s="511"/>
      <c r="AN14" s="83"/>
      <c r="AO14" s="456" t="s">
        <v>131</v>
      </c>
      <c r="AP14" s="457"/>
      <c r="AQ14" s="457"/>
      <c r="AR14" s="457"/>
      <c r="AS14" s="457"/>
      <c r="AT14" s="45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445"/>
      <c r="C15" s="445"/>
      <c r="D15" s="446"/>
      <c r="E15" s="486"/>
      <c r="F15" s="487"/>
      <c r="G15" s="487"/>
      <c r="H15" s="487"/>
      <c r="I15" s="487"/>
      <c r="J15" s="512"/>
      <c r="K15" s="513"/>
      <c r="L15" s="513"/>
      <c r="M15" s="513"/>
      <c r="N15" s="513"/>
      <c r="O15" s="514"/>
      <c r="P15" s="512"/>
      <c r="Q15" s="513"/>
      <c r="R15" s="513"/>
      <c r="S15" s="513"/>
      <c r="T15" s="513"/>
      <c r="U15" s="514"/>
      <c r="V15" s="496"/>
      <c r="W15" s="492"/>
      <c r="X15" s="492"/>
      <c r="Y15" s="492"/>
      <c r="Z15" s="492"/>
      <c r="AA15" s="493"/>
      <c r="AB15" s="496"/>
      <c r="AC15" s="492"/>
      <c r="AD15" s="492"/>
      <c r="AE15" s="492"/>
      <c r="AF15" s="492"/>
      <c r="AG15" s="493"/>
      <c r="AH15" s="503"/>
      <c r="AI15" s="504"/>
      <c r="AJ15" s="504"/>
      <c r="AK15" s="504"/>
      <c r="AL15" s="504"/>
      <c r="AM15" s="505"/>
      <c r="AN15" s="83"/>
      <c r="AO15" s="459"/>
      <c r="AP15" s="460"/>
      <c r="AQ15" s="460"/>
      <c r="AR15" s="460"/>
      <c r="AS15" s="460"/>
      <c r="AT15" s="46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445"/>
      <c r="C16" s="445"/>
      <c r="D16" s="446"/>
      <c r="E16" s="486"/>
      <c r="F16" s="487"/>
      <c r="G16" s="487"/>
      <c r="H16" s="487"/>
      <c r="I16" s="487"/>
      <c r="J16" s="512" t="str">
        <f>IF(AND('Mapa de Riesgos'!$H$31="Alta",'Mapa de Riesgos'!$L$31="Leve"),CONCATENATE("R",'Mapa de Riesgos'!$A$31),"")</f>
        <v/>
      </c>
      <c r="K16" s="513"/>
      <c r="L16" s="513" t="str">
        <f>IF(AND('Mapa de Riesgos'!$H$38="Alta",'Mapa de Riesgos'!$L$38="Leve"),CONCATENATE("R",'Mapa de Riesgos'!$A$38),"")</f>
        <v/>
      </c>
      <c r="M16" s="513"/>
      <c r="N16" s="513" t="str">
        <f>IF(AND('Mapa de Riesgos'!$H$44="Alta",'Mapa de Riesgos'!$L$44="Leve"),CONCATENATE("R",'Mapa de Riesgos'!$A$44),"")</f>
        <v/>
      </c>
      <c r="O16" s="514"/>
      <c r="P16" s="512" t="str">
        <f>IF(AND('Mapa de Riesgos'!$H$31="Alta",'Mapa de Riesgos'!$L$31="Menor"),CONCATENATE("R",'Mapa de Riesgos'!$A$31),"")</f>
        <v/>
      </c>
      <c r="Q16" s="513"/>
      <c r="R16" s="513" t="str">
        <f>IF(AND('Mapa de Riesgos'!$H$38="Alta",'Mapa de Riesgos'!$L$38="Menor"),CONCATENATE("R",'Mapa de Riesgos'!$A$38),"")</f>
        <v/>
      </c>
      <c r="S16" s="513"/>
      <c r="T16" s="513" t="str">
        <f>IF(AND('Mapa de Riesgos'!$H$44="Alta",'Mapa de Riesgos'!$L$44="Menor"),CONCATENATE("R",'Mapa de Riesgos'!$A$44),"")</f>
        <v/>
      </c>
      <c r="U16" s="514"/>
      <c r="V16" s="496" t="str">
        <f>IF(AND('Mapa de Riesgos'!$H$31="Alta",'Mapa de Riesgos'!$L$31="Moderado"),CONCATENATE("R",'Mapa de Riesgos'!$A$31),"")</f>
        <v/>
      </c>
      <c r="W16" s="492"/>
      <c r="X16" s="492" t="str">
        <f>IF(AND('Mapa de Riesgos'!$H$38="Alta",'Mapa de Riesgos'!$L$38="Moderado"),CONCATENATE("R",'Mapa de Riesgos'!$A$38),"")</f>
        <v/>
      </c>
      <c r="Y16" s="492"/>
      <c r="Z16" s="492" t="str">
        <f>IF(AND('Mapa de Riesgos'!$H$44="Alta",'Mapa de Riesgos'!$L$44="Moderado"),CONCATENATE("R",'Mapa de Riesgos'!$A$44),"")</f>
        <v/>
      </c>
      <c r="AA16" s="493"/>
      <c r="AB16" s="496" t="str">
        <f>IF(AND('Mapa de Riesgos'!$H$31="Alta",'Mapa de Riesgos'!$L$31="Mayor"),CONCATENATE("R",'Mapa de Riesgos'!$A$31),"")</f>
        <v/>
      </c>
      <c r="AC16" s="492"/>
      <c r="AD16" s="492" t="str">
        <f>IF(AND('Mapa de Riesgos'!$H$38="Alta",'Mapa de Riesgos'!$L$38="Mayor"),CONCATENATE("R",'Mapa de Riesgos'!$A$38),"")</f>
        <v/>
      </c>
      <c r="AE16" s="492"/>
      <c r="AF16" s="492" t="str">
        <f>IF(AND('Mapa de Riesgos'!$H$44="Alta",'Mapa de Riesgos'!$L$44="Mayor"),CONCATENATE("R",'Mapa de Riesgos'!$A$44),"")</f>
        <v/>
      </c>
      <c r="AG16" s="493"/>
      <c r="AH16" s="503" t="str">
        <f>IF(AND('Mapa de Riesgos'!$H$31="Alta",'Mapa de Riesgos'!$L$31="Catastrófico"),CONCATENATE("R",'Mapa de Riesgos'!$A$31),"")</f>
        <v/>
      </c>
      <c r="AI16" s="504"/>
      <c r="AJ16" s="504" t="str">
        <f>IF(AND('Mapa de Riesgos'!$H$38="Alta",'Mapa de Riesgos'!$L$38="Catastrófico"),CONCATENATE("R",'Mapa de Riesgos'!$A$38),"")</f>
        <v/>
      </c>
      <c r="AK16" s="504"/>
      <c r="AL16" s="504" t="str">
        <f>IF(AND('Mapa de Riesgos'!$H$44="Alta",'Mapa de Riesgos'!$L$44="Catastrófico"),CONCATENATE("R",'Mapa de Riesgos'!$A$44),"")</f>
        <v/>
      </c>
      <c r="AM16" s="505"/>
      <c r="AN16" s="83"/>
      <c r="AO16" s="459"/>
      <c r="AP16" s="460"/>
      <c r="AQ16" s="460"/>
      <c r="AR16" s="460"/>
      <c r="AS16" s="460"/>
      <c r="AT16" s="46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445"/>
      <c r="C17" s="445"/>
      <c r="D17" s="446"/>
      <c r="E17" s="486"/>
      <c r="F17" s="487"/>
      <c r="G17" s="487"/>
      <c r="H17" s="487"/>
      <c r="I17" s="487"/>
      <c r="J17" s="512"/>
      <c r="K17" s="513"/>
      <c r="L17" s="513"/>
      <c r="M17" s="513"/>
      <c r="N17" s="513"/>
      <c r="O17" s="514"/>
      <c r="P17" s="512"/>
      <c r="Q17" s="513"/>
      <c r="R17" s="513"/>
      <c r="S17" s="513"/>
      <c r="T17" s="513"/>
      <c r="U17" s="514"/>
      <c r="V17" s="496"/>
      <c r="W17" s="492"/>
      <c r="X17" s="492"/>
      <c r="Y17" s="492"/>
      <c r="Z17" s="492"/>
      <c r="AA17" s="493"/>
      <c r="AB17" s="496"/>
      <c r="AC17" s="492"/>
      <c r="AD17" s="492"/>
      <c r="AE17" s="492"/>
      <c r="AF17" s="492"/>
      <c r="AG17" s="493"/>
      <c r="AH17" s="503"/>
      <c r="AI17" s="504"/>
      <c r="AJ17" s="504"/>
      <c r="AK17" s="504"/>
      <c r="AL17" s="504"/>
      <c r="AM17" s="505"/>
      <c r="AN17" s="83"/>
      <c r="AO17" s="459"/>
      <c r="AP17" s="460"/>
      <c r="AQ17" s="460"/>
      <c r="AR17" s="460"/>
      <c r="AS17" s="460"/>
      <c r="AT17" s="46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445"/>
      <c r="C18" s="445"/>
      <c r="D18" s="446"/>
      <c r="E18" s="486"/>
      <c r="F18" s="487"/>
      <c r="G18" s="487"/>
      <c r="H18" s="487"/>
      <c r="I18" s="487"/>
      <c r="J18" s="512" t="str">
        <f>IF(AND('Mapa de Riesgos'!$H$50="Alta",'Mapa de Riesgos'!$L$50="Leve"),CONCATENATE("R",'Mapa de Riesgos'!$A$50),"")</f>
        <v/>
      </c>
      <c r="K18" s="513"/>
      <c r="L18" s="513" t="str">
        <f>IF(AND('Mapa de Riesgos'!$H$56="Alta",'Mapa de Riesgos'!$L$56="Leve"),CONCATENATE("R",'Mapa de Riesgos'!$A$56),"")</f>
        <v/>
      </c>
      <c r="M18" s="513"/>
      <c r="N18" s="513" t="str">
        <f>IF(AND('Mapa de Riesgos'!$H$62="Alta",'Mapa de Riesgos'!$L$62="Leve"),CONCATENATE("R",'Mapa de Riesgos'!$A$62),"")</f>
        <v/>
      </c>
      <c r="O18" s="514"/>
      <c r="P18" s="512" t="str">
        <f>IF(AND('Mapa de Riesgos'!$H$50="Alta",'Mapa de Riesgos'!$L$50="Menor"),CONCATENATE("R",'Mapa de Riesgos'!$A$50),"")</f>
        <v/>
      </c>
      <c r="Q18" s="513"/>
      <c r="R18" s="513" t="str">
        <f>IF(AND('Mapa de Riesgos'!$H$56="Alta",'Mapa de Riesgos'!$L$56="Menor"),CONCATENATE("R",'Mapa de Riesgos'!$A$56),"")</f>
        <v/>
      </c>
      <c r="S18" s="513"/>
      <c r="T18" s="513" t="str">
        <f>IF(AND('Mapa de Riesgos'!$H$62="Alta",'Mapa de Riesgos'!$L$62="Menor"),CONCATENATE("R",'Mapa de Riesgos'!$A$62),"")</f>
        <v/>
      </c>
      <c r="U18" s="514"/>
      <c r="V18" s="496" t="str">
        <f>IF(AND('Mapa de Riesgos'!$H$50="Alta",'Mapa de Riesgos'!$L$50="Moderado"),CONCATENATE("R",'Mapa de Riesgos'!$A$50),"")</f>
        <v/>
      </c>
      <c r="W18" s="492"/>
      <c r="X18" s="492" t="str">
        <f>IF(AND('Mapa de Riesgos'!$H$56="Alta",'Mapa de Riesgos'!$L$56="Moderado"),CONCATENATE("R",'Mapa de Riesgos'!$A$56),"")</f>
        <v/>
      </c>
      <c r="Y18" s="492"/>
      <c r="Z18" s="492" t="str">
        <f>IF(AND('Mapa de Riesgos'!$H$62="Alta",'Mapa de Riesgos'!$L$62="Moderado"),CONCATENATE("R",'Mapa de Riesgos'!$A$62),"")</f>
        <v/>
      </c>
      <c r="AA18" s="493"/>
      <c r="AB18" s="496" t="str">
        <f>IF(AND('Mapa de Riesgos'!$H$50="Alta",'Mapa de Riesgos'!$L$50="Mayor"),CONCATENATE("R",'Mapa de Riesgos'!$A$50),"")</f>
        <v/>
      </c>
      <c r="AC18" s="492"/>
      <c r="AD18" s="492" t="str">
        <f>IF(AND('Mapa de Riesgos'!$H$56="Alta",'Mapa de Riesgos'!$L$56="Mayor"),CONCATENATE("R",'Mapa de Riesgos'!$A$56),"")</f>
        <v/>
      </c>
      <c r="AE18" s="492"/>
      <c r="AF18" s="492" t="str">
        <f>IF(AND('Mapa de Riesgos'!$H$62="Alta",'Mapa de Riesgos'!$L$62="Mayor"),CONCATENATE("R",'Mapa de Riesgos'!$A$62),"")</f>
        <v/>
      </c>
      <c r="AG18" s="493"/>
      <c r="AH18" s="503" t="str">
        <f>IF(AND('Mapa de Riesgos'!$H$50="Alta",'Mapa de Riesgos'!$L$50="Catastrófico"),CONCATENATE("R",'Mapa de Riesgos'!$A$50),"")</f>
        <v/>
      </c>
      <c r="AI18" s="504"/>
      <c r="AJ18" s="504" t="str">
        <f>IF(AND('Mapa de Riesgos'!$H$56="Alta",'Mapa de Riesgos'!$L$56="Catastrófico"),CONCATENATE("R",'Mapa de Riesgos'!$A$56),"")</f>
        <v/>
      </c>
      <c r="AK18" s="504"/>
      <c r="AL18" s="504" t="str">
        <f>IF(AND('Mapa de Riesgos'!$H$62="Alta",'Mapa de Riesgos'!$L$62="Catastrófico"),CONCATENATE("R",'Mapa de Riesgos'!$A$62),"")</f>
        <v/>
      </c>
      <c r="AM18" s="505"/>
      <c r="AN18" s="83"/>
      <c r="AO18" s="459"/>
      <c r="AP18" s="460"/>
      <c r="AQ18" s="460"/>
      <c r="AR18" s="460"/>
      <c r="AS18" s="460"/>
      <c r="AT18" s="46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445"/>
      <c r="C19" s="445"/>
      <c r="D19" s="446"/>
      <c r="E19" s="486"/>
      <c r="F19" s="487"/>
      <c r="G19" s="487"/>
      <c r="H19" s="487"/>
      <c r="I19" s="487"/>
      <c r="J19" s="512"/>
      <c r="K19" s="513"/>
      <c r="L19" s="513"/>
      <c r="M19" s="513"/>
      <c r="N19" s="513"/>
      <c r="O19" s="514"/>
      <c r="P19" s="512"/>
      <c r="Q19" s="513"/>
      <c r="R19" s="513"/>
      <c r="S19" s="513"/>
      <c r="T19" s="513"/>
      <c r="U19" s="514"/>
      <c r="V19" s="496"/>
      <c r="W19" s="492"/>
      <c r="X19" s="492"/>
      <c r="Y19" s="492"/>
      <c r="Z19" s="492"/>
      <c r="AA19" s="493"/>
      <c r="AB19" s="496"/>
      <c r="AC19" s="492"/>
      <c r="AD19" s="492"/>
      <c r="AE19" s="492"/>
      <c r="AF19" s="492"/>
      <c r="AG19" s="493"/>
      <c r="AH19" s="503"/>
      <c r="AI19" s="504"/>
      <c r="AJ19" s="504"/>
      <c r="AK19" s="504"/>
      <c r="AL19" s="504"/>
      <c r="AM19" s="505"/>
      <c r="AN19" s="83"/>
      <c r="AO19" s="459"/>
      <c r="AP19" s="460"/>
      <c r="AQ19" s="460"/>
      <c r="AR19" s="460"/>
      <c r="AS19" s="460"/>
      <c r="AT19" s="46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445"/>
      <c r="C20" s="445"/>
      <c r="D20" s="446"/>
      <c r="E20" s="486"/>
      <c r="F20" s="487"/>
      <c r="G20" s="487"/>
      <c r="H20" s="487"/>
      <c r="I20" s="487"/>
      <c r="J20" s="512" t="str">
        <f>IF(AND('Mapa de Riesgos'!$H$68="Alta",'Mapa de Riesgos'!$L$68="Leve"),CONCATENATE("R",'Mapa de Riesgos'!$A$68),"")</f>
        <v/>
      </c>
      <c r="K20" s="513"/>
      <c r="L20" s="513" t="str">
        <f>IF(AND('Mapa de Riesgos'!$H$74="Alta",'Mapa de Riesgos'!$L$74="Leve"),CONCATENATE("R",'Mapa de Riesgos'!$A$74),"")</f>
        <v/>
      </c>
      <c r="M20" s="513"/>
      <c r="N20" s="513" t="str">
        <f>IF(AND('Mapa de Riesgos'!$H$80="Alta",'Mapa de Riesgos'!$L$80="Leve"),CONCATENATE("R",'Mapa de Riesgos'!$A$80),"")</f>
        <v/>
      </c>
      <c r="O20" s="514"/>
      <c r="P20" s="512" t="str">
        <f>IF(AND('Mapa de Riesgos'!$H$68="Alta",'Mapa de Riesgos'!$L$68="Menor"),CONCATENATE("R",'Mapa de Riesgos'!$A$68),"")</f>
        <v/>
      </c>
      <c r="Q20" s="513"/>
      <c r="R20" s="513" t="str">
        <f>IF(AND('Mapa de Riesgos'!$H$74="Alta",'Mapa de Riesgos'!$L$74="Menor"),CONCATENATE("R",'Mapa de Riesgos'!$A$74),"")</f>
        <v/>
      </c>
      <c r="S20" s="513"/>
      <c r="T20" s="513" t="str">
        <f>IF(AND('Mapa de Riesgos'!$H$80="Alta",'Mapa de Riesgos'!$L$80="Menor"),CONCATENATE("R",'Mapa de Riesgos'!$A$80),"")</f>
        <v/>
      </c>
      <c r="U20" s="514"/>
      <c r="V20" s="496" t="str">
        <f>IF(AND('Mapa de Riesgos'!$H$68="Alta",'Mapa de Riesgos'!$L$68="Moderado"),CONCATENATE("R",'Mapa de Riesgos'!$A$68),"")</f>
        <v/>
      </c>
      <c r="W20" s="492"/>
      <c r="X20" s="492" t="str">
        <f>IF(AND('Mapa de Riesgos'!$H$74="Alta",'Mapa de Riesgos'!$L$74="Moderado"),CONCATENATE("R",'Mapa de Riesgos'!$A$74),"")</f>
        <v/>
      </c>
      <c r="Y20" s="492"/>
      <c r="Z20" s="492" t="str">
        <f>IF(AND('Mapa de Riesgos'!$H$80="Alta",'Mapa de Riesgos'!$L$80="Moderado"),CONCATENATE("R",'Mapa de Riesgos'!$A$80),"")</f>
        <v/>
      </c>
      <c r="AA20" s="493"/>
      <c r="AB20" s="496" t="str">
        <f>IF(AND('Mapa de Riesgos'!$H$68="Alta",'Mapa de Riesgos'!$L$68="Mayor"),CONCATENATE("R",'Mapa de Riesgos'!$A$68),"")</f>
        <v/>
      </c>
      <c r="AC20" s="492"/>
      <c r="AD20" s="492" t="str">
        <f>IF(AND('Mapa de Riesgos'!$H$74="Alta",'Mapa de Riesgos'!$L$74="Mayor"),CONCATENATE("R",'Mapa de Riesgos'!$A$74),"")</f>
        <v/>
      </c>
      <c r="AE20" s="492"/>
      <c r="AF20" s="492" t="str">
        <f>IF(AND('Mapa de Riesgos'!$H$80="Alta",'Mapa de Riesgos'!$L$80="Mayor"),CONCATENATE("R",'Mapa de Riesgos'!$A$80),"")</f>
        <v/>
      </c>
      <c r="AG20" s="493"/>
      <c r="AH20" s="503" t="str">
        <f>IF(AND('Mapa de Riesgos'!$H$68="Alta",'Mapa de Riesgos'!$L$68="Catastrófico"),CONCATENATE("R",'Mapa de Riesgos'!$A$68),"")</f>
        <v/>
      </c>
      <c r="AI20" s="504"/>
      <c r="AJ20" s="504" t="str">
        <f>IF(AND('Mapa de Riesgos'!$H$74="Alta",'Mapa de Riesgos'!$L$74="Catastrófico"),CONCATENATE("R",'Mapa de Riesgos'!$A$74),"")</f>
        <v/>
      </c>
      <c r="AK20" s="504"/>
      <c r="AL20" s="504" t="str">
        <f>IF(AND('Mapa de Riesgos'!$H$80="Alta",'Mapa de Riesgos'!$L$80="Catastrófico"),CONCATENATE("R",'Mapa de Riesgos'!$A$80),"")</f>
        <v/>
      </c>
      <c r="AM20" s="505"/>
      <c r="AN20" s="83"/>
      <c r="AO20" s="459"/>
      <c r="AP20" s="460"/>
      <c r="AQ20" s="460"/>
      <c r="AR20" s="460"/>
      <c r="AS20" s="460"/>
      <c r="AT20" s="46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445"/>
      <c r="C21" s="445"/>
      <c r="D21" s="446"/>
      <c r="E21" s="489"/>
      <c r="F21" s="490"/>
      <c r="G21" s="490"/>
      <c r="H21" s="490"/>
      <c r="I21" s="490"/>
      <c r="J21" s="515"/>
      <c r="K21" s="516"/>
      <c r="L21" s="516"/>
      <c r="M21" s="516"/>
      <c r="N21" s="516"/>
      <c r="O21" s="517"/>
      <c r="P21" s="515"/>
      <c r="Q21" s="516"/>
      <c r="R21" s="516"/>
      <c r="S21" s="516"/>
      <c r="T21" s="516"/>
      <c r="U21" s="517"/>
      <c r="V21" s="500"/>
      <c r="W21" s="501"/>
      <c r="X21" s="501"/>
      <c r="Y21" s="501"/>
      <c r="Z21" s="501"/>
      <c r="AA21" s="502"/>
      <c r="AB21" s="500"/>
      <c r="AC21" s="501"/>
      <c r="AD21" s="501"/>
      <c r="AE21" s="501"/>
      <c r="AF21" s="501"/>
      <c r="AG21" s="502"/>
      <c r="AH21" s="506"/>
      <c r="AI21" s="507"/>
      <c r="AJ21" s="507"/>
      <c r="AK21" s="507"/>
      <c r="AL21" s="507"/>
      <c r="AM21" s="508"/>
      <c r="AN21" s="83"/>
      <c r="AO21" s="462"/>
      <c r="AP21" s="463"/>
      <c r="AQ21" s="463"/>
      <c r="AR21" s="463"/>
      <c r="AS21" s="463"/>
      <c r="AT21" s="46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445"/>
      <c r="C22" s="445"/>
      <c r="D22" s="446"/>
      <c r="E22" s="483" t="s">
        <v>132</v>
      </c>
      <c r="F22" s="484"/>
      <c r="G22" s="484"/>
      <c r="H22" s="484"/>
      <c r="I22" s="485"/>
      <c r="J22" s="518" t="str">
        <f>IF(AND('Mapa de Riesgos'!$H$12="Media",'Mapa de Riesgos'!$L$12="Leve"),CONCATENATE("R",'Mapa de Riesgos'!$A$12),"")</f>
        <v/>
      </c>
      <c r="K22" s="519"/>
      <c r="L22" s="519" t="str">
        <f>IF(AND('Mapa de Riesgos'!$H$18="Media",'Mapa de Riesgos'!$L$18="Leve"),CONCATENATE("R",'Mapa de Riesgos'!$A$18),"")</f>
        <v/>
      </c>
      <c r="M22" s="519"/>
      <c r="N22" s="519" t="str">
        <f>IF(AND('Mapa de Riesgos'!$H$25="Media",'Mapa de Riesgos'!$L$25="Leve"),CONCATENATE("R",'Mapa de Riesgos'!$A$25),"")</f>
        <v/>
      </c>
      <c r="O22" s="520"/>
      <c r="P22" s="518" t="str">
        <f>IF(AND('Mapa de Riesgos'!$H$12="Media",'Mapa de Riesgos'!$L$12="Menor"),CONCATENATE("R",'Mapa de Riesgos'!$A$12),"")</f>
        <v/>
      </c>
      <c r="Q22" s="519"/>
      <c r="R22" s="519" t="str">
        <f>IF(AND('Mapa de Riesgos'!$H$18="Media",'Mapa de Riesgos'!$L$18="Menor"),CONCATENATE("R",'Mapa de Riesgos'!$A$18),"")</f>
        <v/>
      </c>
      <c r="S22" s="519"/>
      <c r="T22" s="519" t="str">
        <f>IF(AND('Mapa de Riesgos'!$H$25="Media",'Mapa de Riesgos'!$L$25="Menor"),CONCATENATE("R",'Mapa de Riesgos'!$A$25),"")</f>
        <v/>
      </c>
      <c r="U22" s="520"/>
      <c r="V22" s="518" t="str">
        <f>IF(AND('Mapa de Riesgos'!$H$12="Media",'Mapa de Riesgos'!$L$12="Moderado"),CONCATENATE("R",'Mapa de Riesgos'!$A$12),"")</f>
        <v>R1</v>
      </c>
      <c r="W22" s="519"/>
      <c r="X22" s="519" t="str">
        <f>IF(AND('Mapa de Riesgos'!$H$18="Media",'Mapa de Riesgos'!$L$18="Moderado"),CONCATENATE("R",'Mapa de Riesgos'!$A$18),"")</f>
        <v/>
      </c>
      <c r="Y22" s="519"/>
      <c r="Z22" s="519" t="str">
        <f>IF(AND('Mapa de Riesgos'!$H$25="Media",'Mapa de Riesgos'!$L$25="Moderado"),CONCATENATE("R",'Mapa de Riesgos'!$A$25),"")</f>
        <v/>
      </c>
      <c r="AA22" s="520"/>
      <c r="AB22" s="494" t="str">
        <f>IF(AND('Mapa de Riesgos'!$H$12="Media",'Mapa de Riesgos'!$L$12="Mayor"),CONCATENATE("R",'Mapa de Riesgos'!$A$12),"")</f>
        <v/>
      </c>
      <c r="AC22" s="495"/>
      <c r="AD22" s="495" t="str">
        <f>IF(AND('Mapa de Riesgos'!$H$18="Media",'Mapa de Riesgos'!$L$18="Mayor"),CONCATENATE("R",'Mapa de Riesgos'!$A$18),"")</f>
        <v/>
      </c>
      <c r="AE22" s="495"/>
      <c r="AF22" s="495" t="str">
        <f>IF(AND('Mapa de Riesgos'!$H$25="Media",'Mapa de Riesgos'!$L$25="Mayor"),CONCATENATE("R",'Mapa de Riesgos'!$A$25),"")</f>
        <v>R3</v>
      </c>
      <c r="AG22" s="497"/>
      <c r="AH22" s="509" t="str">
        <f>IF(AND('Mapa de Riesgos'!$H$12="Media",'Mapa de Riesgos'!$L$12="Catastrófico"),CONCATENATE("R",'Mapa de Riesgos'!$A$12),"")</f>
        <v/>
      </c>
      <c r="AI22" s="510"/>
      <c r="AJ22" s="510" t="str">
        <f>IF(AND('Mapa de Riesgos'!$H$18="Media",'Mapa de Riesgos'!$L$18="Catastrófico"),CONCATENATE("R",'Mapa de Riesgos'!$A$18),"")</f>
        <v/>
      </c>
      <c r="AK22" s="510"/>
      <c r="AL22" s="510" t="str">
        <f>IF(AND('Mapa de Riesgos'!$H$25="Media",'Mapa de Riesgos'!$L$25="Catastrófico"),CONCATENATE("R",'Mapa de Riesgos'!$A$25),"")</f>
        <v/>
      </c>
      <c r="AM22" s="511"/>
      <c r="AN22" s="83"/>
      <c r="AO22" s="465" t="s">
        <v>133</v>
      </c>
      <c r="AP22" s="466"/>
      <c r="AQ22" s="466"/>
      <c r="AR22" s="466"/>
      <c r="AS22" s="466"/>
      <c r="AT22" s="46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445"/>
      <c r="C23" s="445"/>
      <c r="D23" s="446"/>
      <c r="E23" s="486"/>
      <c r="F23" s="487"/>
      <c r="G23" s="487"/>
      <c r="H23" s="487"/>
      <c r="I23" s="488"/>
      <c r="J23" s="512"/>
      <c r="K23" s="513"/>
      <c r="L23" s="513"/>
      <c r="M23" s="513"/>
      <c r="N23" s="513"/>
      <c r="O23" s="514"/>
      <c r="P23" s="512"/>
      <c r="Q23" s="513"/>
      <c r="R23" s="513"/>
      <c r="S23" s="513"/>
      <c r="T23" s="513"/>
      <c r="U23" s="514"/>
      <c r="V23" s="512"/>
      <c r="W23" s="513"/>
      <c r="X23" s="513"/>
      <c r="Y23" s="513"/>
      <c r="Z23" s="513"/>
      <c r="AA23" s="514"/>
      <c r="AB23" s="496"/>
      <c r="AC23" s="492"/>
      <c r="AD23" s="492"/>
      <c r="AE23" s="492"/>
      <c r="AF23" s="492"/>
      <c r="AG23" s="493"/>
      <c r="AH23" s="503"/>
      <c r="AI23" s="504"/>
      <c r="AJ23" s="504"/>
      <c r="AK23" s="504"/>
      <c r="AL23" s="504"/>
      <c r="AM23" s="505"/>
      <c r="AN23" s="83"/>
      <c r="AO23" s="468"/>
      <c r="AP23" s="469"/>
      <c r="AQ23" s="469"/>
      <c r="AR23" s="469"/>
      <c r="AS23" s="469"/>
      <c r="AT23" s="47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445"/>
      <c r="C24" s="445"/>
      <c r="D24" s="446"/>
      <c r="E24" s="486"/>
      <c r="F24" s="487"/>
      <c r="G24" s="487"/>
      <c r="H24" s="487"/>
      <c r="I24" s="488"/>
      <c r="J24" s="512" t="str">
        <f>IF(AND('Mapa de Riesgos'!$H$31="Media",'Mapa de Riesgos'!$L$31="Leve"),CONCATENATE("R",'Mapa de Riesgos'!$A$31),"")</f>
        <v/>
      </c>
      <c r="K24" s="513"/>
      <c r="L24" s="513" t="str">
        <f>IF(AND('Mapa de Riesgos'!$H$38="Media",'Mapa de Riesgos'!$L$38="Leve"),CONCATENATE("R",'Mapa de Riesgos'!$A$38),"")</f>
        <v/>
      </c>
      <c r="M24" s="513"/>
      <c r="N24" s="513" t="str">
        <f>IF(AND('Mapa de Riesgos'!$H$44="Media",'Mapa de Riesgos'!$L$44="Leve"),CONCATENATE("R",'Mapa de Riesgos'!$A$44),"")</f>
        <v/>
      </c>
      <c r="O24" s="514"/>
      <c r="P24" s="512" t="str">
        <f>IF(AND('Mapa de Riesgos'!$H$31="Media",'Mapa de Riesgos'!$L$31="Menor"),CONCATENATE("R",'Mapa de Riesgos'!$A$31),"")</f>
        <v/>
      </c>
      <c r="Q24" s="513"/>
      <c r="R24" s="513" t="str">
        <f>IF(AND('Mapa de Riesgos'!$H$38="Media",'Mapa de Riesgos'!$L$38="Menor"),CONCATENATE("R",'Mapa de Riesgos'!$A$38),"")</f>
        <v/>
      </c>
      <c r="S24" s="513"/>
      <c r="T24" s="513" t="str">
        <f>IF(AND('Mapa de Riesgos'!$H$44="Media",'Mapa de Riesgos'!$L$44="Menor"),CONCATENATE("R",'Mapa de Riesgos'!$A$44),"")</f>
        <v/>
      </c>
      <c r="U24" s="514"/>
      <c r="V24" s="512" t="str">
        <f>IF(AND('Mapa de Riesgos'!$H$31="Media",'Mapa de Riesgos'!$L$31="Moderado"),CONCATENATE("R",'Mapa de Riesgos'!$A$31),"")</f>
        <v/>
      </c>
      <c r="W24" s="513"/>
      <c r="X24" s="513" t="str">
        <f>IF(AND('Mapa de Riesgos'!$H$38="Media",'Mapa de Riesgos'!$L$38="Moderado"),CONCATENATE("R",'Mapa de Riesgos'!$A$38),"")</f>
        <v/>
      </c>
      <c r="Y24" s="513"/>
      <c r="Z24" s="513" t="str">
        <f>IF(AND('Mapa de Riesgos'!$H$44="Media",'Mapa de Riesgos'!$L$44="Moderado"),CONCATENATE("R",'Mapa de Riesgos'!$A$44),"")</f>
        <v/>
      </c>
      <c r="AA24" s="514"/>
      <c r="AB24" s="496" t="str">
        <f>IF(AND('Mapa de Riesgos'!$H$31="Media",'Mapa de Riesgos'!$L$31="Mayor"),CONCATENATE("R",'Mapa de Riesgos'!$A$31),"")</f>
        <v>R4</v>
      </c>
      <c r="AC24" s="492"/>
      <c r="AD24" s="492" t="str">
        <f>IF(AND('Mapa de Riesgos'!$H$38="Media",'Mapa de Riesgos'!$L$38="Mayor"),CONCATENATE("R",'Mapa de Riesgos'!$A$38),"")</f>
        <v/>
      </c>
      <c r="AE24" s="492"/>
      <c r="AF24" s="492" t="str">
        <f>IF(AND('Mapa de Riesgos'!$H$44="Media",'Mapa de Riesgos'!$L$44="Mayor"),CONCATENATE("R",'Mapa de Riesgos'!$A$44),"")</f>
        <v/>
      </c>
      <c r="AG24" s="493"/>
      <c r="AH24" s="503" t="str">
        <f>IF(AND('Mapa de Riesgos'!$H$31="Media",'Mapa de Riesgos'!$L$31="Catastrófico"),CONCATENATE("R",'Mapa de Riesgos'!$A$31),"")</f>
        <v/>
      </c>
      <c r="AI24" s="504"/>
      <c r="AJ24" s="504" t="str">
        <f>IF(AND('Mapa de Riesgos'!$H$38="Media",'Mapa de Riesgos'!$L$38="Catastrófico"),CONCATENATE("R",'Mapa de Riesgos'!$A$38),"")</f>
        <v/>
      </c>
      <c r="AK24" s="504"/>
      <c r="AL24" s="504" t="str">
        <f>IF(AND('Mapa de Riesgos'!$H$44="Media",'Mapa de Riesgos'!$L$44="Catastrófico"),CONCATENATE("R",'Mapa de Riesgos'!$A$44),"")</f>
        <v/>
      </c>
      <c r="AM24" s="505"/>
      <c r="AN24" s="83"/>
      <c r="AO24" s="468"/>
      <c r="AP24" s="469"/>
      <c r="AQ24" s="469"/>
      <c r="AR24" s="469"/>
      <c r="AS24" s="469"/>
      <c r="AT24" s="47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445"/>
      <c r="C25" s="445"/>
      <c r="D25" s="446"/>
      <c r="E25" s="486"/>
      <c r="F25" s="487"/>
      <c r="G25" s="487"/>
      <c r="H25" s="487"/>
      <c r="I25" s="488"/>
      <c r="J25" s="512"/>
      <c r="K25" s="513"/>
      <c r="L25" s="513"/>
      <c r="M25" s="513"/>
      <c r="N25" s="513"/>
      <c r="O25" s="514"/>
      <c r="P25" s="512"/>
      <c r="Q25" s="513"/>
      <c r="R25" s="513"/>
      <c r="S25" s="513"/>
      <c r="T25" s="513"/>
      <c r="U25" s="514"/>
      <c r="V25" s="512"/>
      <c r="W25" s="513"/>
      <c r="X25" s="513"/>
      <c r="Y25" s="513"/>
      <c r="Z25" s="513"/>
      <c r="AA25" s="514"/>
      <c r="AB25" s="496"/>
      <c r="AC25" s="492"/>
      <c r="AD25" s="492"/>
      <c r="AE25" s="492"/>
      <c r="AF25" s="492"/>
      <c r="AG25" s="493"/>
      <c r="AH25" s="503"/>
      <c r="AI25" s="504"/>
      <c r="AJ25" s="504"/>
      <c r="AK25" s="504"/>
      <c r="AL25" s="504"/>
      <c r="AM25" s="505"/>
      <c r="AN25" s="83"/>
      <c r="AO25" s="468"/>
      <c r="AP25" s="469"/>
      <c r="AQ25" s="469"/>
      <c r="AR25" s="469"/>
      <c r="AS25" s="469"/>
      <c r="AT25" s="47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445"/>
      <c r="C26" s="445"/>
      <c r="D26" s="446"/>
      <c r="E26" s="486"/>
      <c r="F26" s="487"/>
      <c r="G26" s="487"/>
      <c r="H26" s="487"/>
      <c r="I26" s="488"/>
      <c r="J26" s="512" t="str">
        <f>IF(AND('Mapa de Riesgos'!$H$50="Media",'Mapa de Riesgos'!$L$50="Leve"),CONCATENATE("R",'Mapa de Riesgos'!$A$50),"")</f>
        <v/>
      </c>
      <c r="K26" s="513"/>
      <c r="L26" s="513" t="str">
        <f>IF(AND('Mapa de Riesgos'!$H$56="Media",'Mapa de Riesgos'!$L$56="Leve"),CONCATENATE("R",'Mapa de Riesgos'!$A$56),"")</f>
        <v/>
      </c>
      <c r="M26" s="513"/>
      <c r="N26" s="513" t="str">
        <f>IF(AND('Mapa de Riesgos'!$H$62="Media",'Mapa de Riesgos'!$L$62="Leve"),CONCATENATE("R",'Mapa de Riesgos'!$A$62),"")</f>
        <v/>
      </c>
      <c r="O26" s="514"/>
      <c r="P26" s="512" t="str">
        <f>IF(AND('Mapa de Riesgos'!$H$50="Media",'Mapa de Riesgos'!$L$50="Menor"),CONCATENATE("R",'Mapa de Riesgos'!$A$50),"")</f>
        <v/>
      </c>
      <c r="Q26" s="513"/>
      <c r="R26" s="513" t="str">
        <f>IF(AND('Mapa de Riesgos'!$H$56="Media",'Mapa de Riesgos'!$L$56="Menor"),CONCATENATE("R",'Mapa de Riesgos'!$A$56),"")</f>
        <v/>
      </c>
      <c r="S26" s="513"/>
      <c r="T26" s="513" t="str">
        <f>IF(AND('Mapa de Riesgos'!$H$62="Media",'Mapa de Riesgos'!$L$62="Menor"),CONCATENATE("R",'Mapa de Riesgos'!$A$62),"")</f>
        <v/>
      </c>
      <c r="U26" s="514"/>
      <c r="V26" s="512" t="str">
        <f>IF(AND('Mapa de Riesgos'!$H$50="Media",'Mapa de Riesgos'!$L$50="Moderado"),CONCATENATE("R",'Mapa de Riesgos'!$A$50),"")</f>
        <v/>
      </c>
      <c r="W26" s="513"/>
      <c r="X26" s="513" t="str">
        <f>IF(AND('Mapa de Riesgos'!$H$56="Media",'Mapa de Riesgos'!$L$56="Moderado"),CONCATENATE("R",'Mapa de Riesgos'!$A$56),"")</f>
        <v/>
      </c>
      <c r="Y26" s="513"/>
      <c r="Z26" s="513" t="str">
        <f>IF(AND('Mapa de Riesgos'!$H$62="Media",'Mapa de Riesgos'!$L$62="Moderado"),CONCATENATE("R",'Mapa de Riesgos'!$A$62),"")</f>
        <v/>
      </c>
      <c r="AA26" s="514"/>
      <c r="AB26" s="496" t="str">
        <f>IF(AND('Mapa de Riesgos'!$H$50="Media",'Mapa de Riesgos'!$L$50="Mayor"),CONCATENATE("R",'Mapa de Riesgos'!$A$50),"")</f>
        <v/>
      </c>
      <c r="AC26" s="492"/>
      <c r="AD26" s="492" t="str">
        <f>IF(AND('Mapa de Riesgos'!$H$56="Media",'Mapa de Riesgos'!$L$56="Mayor"),CONCATENATE("R",'Mapa de Riesgos'!$A$56),"")</f>
        <v/>
      </c>
      <c r="AE26" s="492"/>
      <c r="AF26" s="492" t="str">
        <f>IF(AND('Mapa de Riesgos'!$H$62="Media",'Mapa de Riesgos'!$L$62="Mayor"),CONCATENATE("R",'Mapa de Riesgos'!$A$62),"")</f>
        <v/>
      </c>
      <c r="AG26" s="493"/>
      <c r="AH26" s="503" t="str">
        <f>IF(AND('Mapa de Riesgos'!$H$50="Media",'Mapa de Riesgos'!$L$50="Catastrófico"),CONCATENATE("R",'Mapa de Riesgos'!$A$50),"")</f>
        <v/>
      </c>
      <c r="AI26" s="504"/>
      <c r="AJ26" s="504" t="str">
        <f>IF(AND('Mapa de Riesgos'!$H$56="Media",'Mapa de Riesgos'!$L$56="Catastrófico"),CONCATENATE("R",'Mapa de Riesgos'!$A$56),"")</f>
        <v/>
      </c>
      <c r="AK26" s="504"/>
      <c r="AL26" s="504" t="str">
        <f>IF(AND('Mapa de Riesgos'!$H$62="Media",'Mapa de Riesgos'!$L$62="Catastrófico"),CONCATENATE("R",'Mapa de Riesgos'!$A$62),"")</f>
        <v/>
      </c>
      <c r="AM26" s="505"/>
      <c r="AN26" s="83"/>
      <c r="AO26" s="468"/>
      <c r="AP26" s="469"/>
      <c r="AQ26" s="469"/>
      <c r="AR26" s="469"/>
      <c r="AS26" s="469"/>
      <c r="AT26" s="47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445"/>
      <c r="C27" s="445"/>
      <c r="D27" s="446"/>
      <c r="E27" s="486"/>
      <c r="F27" s="487"/>
      <c r="G27" s="487"/>
      <c r="H27" s="487"/>
      <c r="I27" s="488"/>
      <c r="J27" s="512"/>
      <c r="K27" s="513"/>
      <c r="L27" s="513"/>
      <c r="M27" s="513"/>
      <c r="N27" s="513"/>
      <c r="O27" s="514"/>
      <c r="P27" s="512"/>
      <c r="Q27" s="513"/>
      <c r="R27" s="513"/>
      <c r="S27" s="513"/>
      <c r="T27" s="513"/>
      <c r="U27" s="514"/>
      <c r="V27" s="512"/>
      <c r="W27" s="513"/>
      <c r="X27" s="513"/>
      <c r="Y27" s="513"/>
      <c r="Z27" s="513"/>
      <c r="AA27" s="514"/>
      <c r="AB27" s="496"/>
      <c r="AC27" s="492"/>
      <c r="AD27" s="492"/>
      <c r="AE27" s="492"/>
      <c r="AF27" s="492"/>
      <c r="AG27" s="493"/>
      <c r="AH27" s="503"/>
      <c r="AI27" s="504"/>
      <c r="AJ27" s="504"/>
      <c r="AK27" s="504"/>
      <c r="AL27" s="504"/>
      <c r="AM27" s="505"/>
      <c r="AN27" s="83"/>
      <c r="AO27" s="468"/>
      <c r="AP27" s="469"/>
      <c r="AQ27" s="469"/>
      <c r="AR27" s="469"/>
      <c r="AS27" s="469"/>
      <c r="AT27" s="47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445"/>
      <c r="C28" s="445"/>
      <c r="D28" s="446"/>
      <c r="E28" s="486"/>
      <c r="F28" s="487"/>
      <c r="G28" s="487"/>
      <c r="H28" s="487"/>
      <c r="I28" s="488"/>
      <c r="J28" s="512" t="str">
        <f>IF(AND('Mapa de Riesgos'!$H$68="Media",'Mapa de Riesgos'!$L$68="Leve"),CONCATENATE("R",'Mapa de Riesgos'!$A$68),"")</f>
        <v/>
      </c>
      <c r="K28" s="513"/>
      <c r="L28" s="513" t="str">
        <f>IF(AND('Mapa de Riesgos'!$H$74="Media",'Mapa de Riesgos'!$L$74="Leve"),CONCATENATE("R",'Mapa de Riesgos'!$A$74),"")</f>
        <v/>
      </c>
      <c r="M28" s="513"/>
      <c r="N28" s="513" t="str">
        <f>IF(AND('Mapa de Riesgos'!$H$80="Media",'Mapa de Riesgos'!$L$80="Leve"),CONCATENATE("R",'Mapa de Riesgos'!$A$80),"")</f>
        <v/>
      </c>
      <c r="O28" s="514"/>
      <c r="P28" s="512" t="str">
        <f>IF(AND('Mapa de Riesgos'!$H$68="Media",'Mapa de Riesgos'!$L$68="Menor"),CONCATENATE("R",'Mapa de Riesgos'!$A$68),"")</f>
        <v/>
      </c>
      <c r="Q28" s="513"/>
      <c r="R28" s="513" t="str">
        <f>IF(AND('Mapa de Riesgos'!$H$74="Media",'Mapa de Riesgos'!$L$74="Menor"),CONCATENATE("R",'Mapa de Riesgos'!$A$74),"")</f>
        <v/>
      </c>
      <c r="S28" s="513"/>
      <c r="T28" s="513" t="str">
        <f>IF(AND('Mapa de Riesgos'!$H$80="Media",'Mapa de Riesgos'!$L$80="Menor"),CONCATENATE("R",'Mapa de Riesgos'!$A$80),"")</f>
        <v/>
      </c>
      <c r="U28" s="514"/>
      <c r="V28" s="512" t="str">
        <f>IF(AND('Mapa de Riesgos'!$H$68="Media",'Mapa de Riesgos'!$L$68="Moderado"),CONCATENATE("R",'Mapa de Riesgos'!$A$68),"")</f>
        <v/>
      </c>
      <c r="W28" s="513"/>
      <c r="X28" s="513" t="str">
        <f>IF(AND('Mapa de Riesgos'!$H$74="Media",'Mapa de Riesgos'!$L$74="Moderado"),CONCATENATE("R",'Mapa de Riesgos'!$A$74),"")</f>
        <v/>
      </c>
      <c r="Y28" s="513"/>
      <c r="Z28" s="513" t="str">
        <f>IF(AND('Mapa de Riesgos'!$H$80="Media",'Mapa de Riesgos'!$L$80="Moderado"),CONCATENATE("R",'Mapa de Riesgos'!$A$80),"")</f>
        <v/>
      </c>
      <c r="AA28" s="514"/>
      <c r="AB28" s="496" t="str">
        <f>IF(AND('Mapa de Riesgos'!$H$68="Media",'Mapa de Riesgos'!$L$68="Mayor"),CONCATENATE("R",'Mapa de Riesgos'!$A$68),"")</f>
        <v/>
      </c>
      <c r="AC28" s="492"/>
      <c r="AD28" s="492" t="str">
        <f>IF(AND('Mapa de Riesgos'!$H$74="Media",'Mapa de Riesgos'!$L$74="Mayor"),CONCATENATE("R",'Mapa de Riesgos'!$A$74),"")</f>
        <v/>
      </c>
      <c r="AE28" s="492"/>
      <c r="AF28" s="492" t="str">
        <f>IF(AND('Mapa de Riesgos'!$H$80="Media",'Mapa de Riesgos'!$L$80="Mayor"),CONCATENATE("R",'Mapa de Riesgos'!$A$80),"")</f>
        <v/>
      </c>
      <c r="AG28" s="493"/>
      <c r="AH28" s="503" t="str">
        <f>IF(AND('Mapa de Riesgos'!$H$68="Media",'Mapa de Riesgos'!$L$68="Catastrófico"),CONCATENATE("R",'Mapa de Riesgos'!$A$68),"")</f>
        <v/>
      </c>
      <c r="AI28" s="504"/>
      <c r="AJ28" s="504" t="str">
        <f>IF(AND('Mapa de Riesgos'!$H$74="Media",'Mapa de Riesgos'!$L$74="Catastrófico"),CONCATENATE("R",'Mapa de Riesgos'!$A$74),"")</f>
        <v/>
      </c>
      <c r="AK28" s="504"/>
      <c r="AL28" s="504" t="str">
        <f>IF(AND('Mapa de Riesgos'!$H$80="Media",'Mapa de Riesgos'!$L$80="Catastrófico"),CONCATENATE("R",'Mapa de Riesgos'!$A$80),"")</f>
        <v/>
      </c>
      <c r="AM28" s="505"/>
      <c r="AN28" s="83"/>
      <c r="AO28" s="468"/>
      <c r="AP28" s="469"/>
      <c r="AQ28" s="469"/>
      <c r="AR28" s="469"/>
      <c r="AS28" s="469"/>
      <c r="AT28" s="47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445"/>
      <c r="C29" s="445"/>
      <c r="D29" s="446"/>
      <c r="E29" s="489"/>
      <c r="F29" s="490"/>
      <c r="G29" s="490"/>
      <c r="H29" s="490"/>
      <c r="I29" s="491"/>
      <c r="J29" s="512"/>
      <c r="K29" s="513"/>
      <c r="L29" s="513"/>
      <c r="M29" s="513"/>
      <c r="N29" s="513"/>
      <c r="O29" s="514"/>
      <c r="P29" s="515"/>
      <c r="Q29" s="516"/>
      <c r="R29" s="516"/>
      <c r="S29" s="516"/>
      <c r="T29" s="516"/>
      <c r="U29" s="517"/>
      <c r="V29" s="515"/>
      <c r="W29" s="516"/>
      <c r="X29" s="516"/>
      <c r="Y29" s="516"/>
      <c r="Z29" s="516"/>
      <c r="AA29" s="517"/>
      <c r="AB29" s="500"/>
      <c r="AC29" s="501"/>
      <c r="AD29" s="501"/>
      <c r="AE29" s="501"/>
      <c r="AF29" s="501"/>
      <c r="AG29" s="502"/>
      <c r="AH29" s="506"/>
      <c r="AI29" s="507"/>
      <c r="AJ29" s="507"/>
      <c r="AK29" s="507"/>
      <c r="AL29" s="507"/>
      <c r="AM29" s="508"/>
      <c r="AN29" s="83"/>
      <c r="AO29" s="471"/>
      <c r="AP29" s="472"/>
      <c r="AQ29" s="472"/>
      <c r="AR29" s="472"/>
      <c r="AS29" s="472"/>
      <c r="AT29" s="47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445"/>
      <c r="C30" s="445"/>
      <c r="D30" s="446"/>
      <c r="E30" s="483" t="s">
        <v>134</v>
      </c>
      <c r="F30" s="484"/>
      <c r="G30" s="484"/>
      <c r="H30" s="484"/>
      <c r="I30" s="484"/>
      <c r="J30" s="527" t="str">
        <f>IF(AND('Mapa de Riesgos'!$H$12="Baja",'Mapa de Riesgos'!$L$12="Leve"),CONCATENATE("R",'Mapa de Riesgos'!$A$12),"")</f>
        <v/>
      </c>
      <c r="K30" s="528"/>
      <c r="L30" s="528" t="str">
        <f>IF(AND('Mapa de Riesgos'!$H$18="Baja",'Mapa de Riesgos'!$L$18="Leve"),CONCATENATE("R",'Mapa de Riesgos'!$A$18),"")</f>
        <v/>
      </c>
      <c r="M30" s="528"/>
      <c r="N30" s="528" t="str">
        <f>IF(AND('Mapa de Riesgos'!$H$25="Baja",'Mapa de Riesgos'!$L$25="Leve"),CONCATENATE("R",'Mapa de Riesgos'!$A$25),"")</f>
        <v/>
      </c>
      <c r="O30" s="529"/>
      <c r="P30" s="519" t="str">
        <f>IF(AND('Mapa de Riesgos'!$H$12="Baja",'Mapa de Riesgos'!$L$12="Menor"),CONCATENATE("R",'Mapa de Riesgos'!$A$12),"")</f>
        <v/>
      </c>
      <c r="Q30" s="519"/>
      <c r="R30" s="519" t="str">
        <f>IF(AND('Mapa de Riesgos'!$H$18="Baja",'Mapa de Riesgos'!$L$18="Menor"),CONCATENATE("R",'Mapa de Riesgos'!$A$18),"")</f>
        <v/>
      </c>
      <c r="S30" s="519"/>
      <c r="T30" s="519" t="str">
        <f>IF(AND('Mapa de Riesgos'!$H$25="Baja",'Mapa de Riesgos'!$L$25="Menor"),CONCATENATE("R",'Mapa de Riesgos'!$A$25),"")</f>
        <v/>
      </c>
      <c r="U30" s="520"/>
      <c r="V30" s="518" t="str">
        <f>IF(AND('Mapa de Riesgos'!$H$12="Baja",'Mapa de Riesgos'!$L$12="Moderado"),CONCATENATE("R",'Mapa de Riesgos'!$A$12),"")</f>
        <v/>
      </c>
      <c r="W30" s="519"/>
      <c r="X30" s="519" t="str">
        <f>IF(AND('Mapa de Riesgos'!$H$18="Baja",'Mapa de Riesgos'!$L$18="Moderado"),CONCATENATE("R",'Mapa de Riesgos'!$A$18),"")</f>
        <v/>
      </c>
      <c r="Y30" s="519"/>
      <c r="Z30" s="519" t="str">
        <f>IF(AND('Mapa de Riesgos'!$H$25="Baja",'Mapa de Riesgos'!$L$25="Moderado"),CONCATENATE("R",'Mapa de Riesgos'!$A$25),"")</f>
        <v/>
      </c>
      <c r="AA30" s="520"/>
      <c r="AB30" s="494" t="str">
        <f>IF(AND('Mapa de Riesgos'!$H$12="Baja",'Mapa de Riesgos'!$L$12="Mayor"),CONCATENATE("R",'Mapa de Riesgos'!$A$12),"")</f>
        <v/>
      </c>
      <c r="AC30" s="495"/>
      <c r="AD30" s="495" t="str">
        <f>IF(AND('Mapa de Riesgos'!$H$18="Baja",'Mapa de Riesgos'!$L$18="Mayor"),CONCATENATE("R",'Mapa de Riesgos'!$A$18),"")</f>
        <v/>
      </c>
      <c r="AE30" s="495"/>
      <c r="AF30" s="495" t="str">
        <f>IF(AND('Mapa de Riesgos'!$H$25="Baja",'Mapa de Riesgos'!$L$25="Mayor"),CONCATENATE("R",'Mapa de Riesgos'!$A$25),"")</f>
        <v/>
      </c>
      <c r="AG30" s="497"/>
      <c r="AH30" s="509" t="str">
        <f>IF(AND('Mapa de Riesgos'!$H$12="Baja",'Mapa de Riesgos'!$L$12="Catastrófico"),CONCATENATE("R",'Mapa de Riesgos'!$A$12),"")</f>
        <v/>
      </c>
      <c r="AI30" s="510"/>
      <c r="AJ30" s="510" t="str">
        <f>IF(AND('Mapa de Riesgos'!$H$18="Baja",'Mapa de Riesgos'!$L$18="Catastrófico"),CONCATENATE("R",'Mapa de Riesgos'!$A$18),"")</f>
        <v/>
      </c>
      <c r="AK30" s="510"/>
      <c r="AL30" s="510" t="str">
        <f>IF(AND('Mapa de Riesgos'!$H$25="Baja",'Mapa de Riesgos'!$L$25="Catastrófico"),CONCATENATE("R",'Mapa de Riesgos'!$A$25),"")</f>
        <v/>
      </c>
      <c r="AM30" s="511"/>
      <c r="AN30" s="83"/>
      <c r="AO30" s="474" t="s">
        <v>135</v>
      </c>
      <c r="AP30" s="475"/>
      <c r="AQ30" s="475"/>
      <c r="AR30" s="475"/>
      <c r="AS30" s="475"/>
      <c r="AT30" s="47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445"/>
      <c r="C31" s="445"/>
      <c r="D31" s="446"/>
      <c r="E31" s="486"/>
      <c r="F31" s="487"/>
      <c r="G31" s="487"/>
      <c r="H31" s="487"/>
      <c r="I31" s="487"/>
      <c r="J31" s="523"/>
      <c r="K31" s="521"/>
      <c r="L31" s="521"/>
      <c r="M31" s="521"/>
      <c r="N31" s="521"/>
      <c r="O31" s="522"/>
      <c r="P31" s="513"/>
      <c r="Q31" s="513"/>
      <c r="R31" s="513"/>
      <c r="S31" s="513"/>
      <c r="T31" s="513"/>
      <c r="U31" s="514"/>
      <c r="V31" s="512"/>
      <c r="W31" s="513"/>
      <c r="X31" s="513"/>
      <c r="Y31" s="513"/>
      <c r="Z31" s="513"/>
      <c r="AA31" s="514"/>
      <c r="AB31" s="496"/>
      <c r="AC31" s="492"/>
      <c r="AD31" s="492"/>
      <c r="AE31" s="492"/>
      <c r="AF31" s="492"/>
      <c r="AG31" s="493"/>
      <c r="AH31" s="503"/>
      <c r="AI31" s="504"/>
      <c r="AJ31" s="504"/>
      <c r="AK31" s="504"/>
      <c r="AL31" s="504"/>
      <c r="AM31" s="505"/>
      <c r="AN31" s="83"/>
      <c r="AO31" s="477"/>
      <c r="AP31" s="478"/>
      <c r="AQ31" s="478"/>
      <c r="AR31" s="478"/>
      <c r="AS31" s="478"/>
      <c r="AT31" s="47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445"/>
      <c r="C32" s="445"/>
      <c r="D32" s="446"/>
      <c r="E32" s="486"/>
      <c r="F32" s="487"/>
      <c r="G32" s="487"/>
      <c r="H32" s="487"/>
      <c r="I32" s="487"/>
      <c r="J32" s="523" t="str">
        <f>IF(AND('Mapa de Riesgos'!$H$31="Baja",'Mapa de Riesgos'!$L$31="Leve"),CONCATENATE("R",'Mapa de Riesgos'!$A$31),"")</f>
        <v/>
      </c>
      <c r="K32" s="521"/>
      <c r="L32" s="521" t="str">
        <f>IF(AND('Mapa de Riesgos'!$H$38="Baja",'Mapa de Riesgos'!$L$38="Leve"),CONCATENATE("R",'Mapa de Riesgos'!$A$38),"")</f>
        <v/>
      </c>
      <c r="M32" s="521"/>
      <c r="N32" s="521" t="str">
        <f>IF(AND('Mapa de Riesgos'!$H$44="Baja",'Mapa de Riesgos'!$L$44="Leve"),CONCATENATE("R",'Mapa de Riesgos'!$A$44),"")</f>
        <v/>
      </c>
      <c r="O32" s="522"/>
      <c r="P32" s="513" t="str">
        <f>IF(AND('Mapa de Riesgos'!$H$31="Baja",'Mapa de Riesgos'!$L$31="Menor"),CONCATENATE("R",'Mapa de Riesgos'!$A$31),"")</f>
        <v/>
      </c>
      <c r="Q32" s="513"/>
      <c r="R32" s="513" t="str">
        <f>IF(AND('Mapa de Riesgos'!$H$38="Baja",'Mapa de Riesgos'!$L$38="Menor"),CONCATENATE("R",'Mapa de Riesgos'!$A$38),"")</f>
        <v/>
      </c>
      <c r="S32" s="513"/>
      <c r="T32" s="513" t="str">
        <f>IF(AND('Mapa de Riesgos'!$H$44="Baja",'Mapa de Riesgos'!$L$44="Menor"),CONCATENATE("R",'Mapa de Riesgos'!$A$44),"")</f>
        <v/>
      </c>
      <c r="U32" s="514"/>
      <c r="V32" s="512" t="str">
        <f>IF(AND('Mapa de Riesgos'!$H$31="Baja",'Mapa de Riesgos'!$L$31="Moderado"),CONCATENATE("R",'Mapa de Riesgos'!$A$31),"")</f>
        <v/>
      </c>
      <c r="W32" s="513"/>
      <c r="X32" s="513" t="str">
        <f>IF(AND('Mapa de Riesgos'!$H$38="Baja",'Mapa de Riesgos'!$L$38="Moderado"),CONCATENATE("R",'Mapa de Riesgos'!$A$38),"")</f>
        <v/>
      </c>
      <c r="Y32" s="513"/>
      <c r="Z32" s="513" t="str">
        <f>IF(AND('Mapa de Riesgos'!$H$44="Baja",'Mapa de Riesgos'!$L$44="Moderado"),CONCATENATE("R",'Mapa de Riesgos'!$A$44),"")</f>
        <v/>
      </c>
      <c r="AA32" s="514"/>
      <c r="AB32" s="496" t="str">
        <f>IF(AND('Mapa de Riesgos'!$H$31="Baja",'Mapa de Riesgos'!$L$31="Mayor"),CONCATENATE("R",'Mapa de Riesgos'!$A$31),"")</f>
        <v/>
      </c>
      <c r="AC32" s="492"/>
      <c r="AD32" s="492" t="str">
        <f>IF(AND('Mapa de Riesgos'!$H$38="Baja",'Mapa de Riesgos'!$L$38="Mayor"),CONCATENATE("R",'Mapa de Riesgos'!$A$38),"")</f>
        <v/>
      </c>
      <c r="AE32" s="492"/>
      <c r="AF32" s="492" t="str">
        <f>IF(AND('Mapa de Riesgos'!$H$44="Baja",'Mapa de Riesgos'!$L$44="Mayor"),CONCATENATE("R",'Mapa de Riesgos'!$A$44),"")</f>
        <v/>
      </c>
      <c r="AG32" s="493"/>
      <c r="AH32" s="503" t="str">
        <f>IF(AND('Mapa de Riesgos'!$H$31="Baja",'Mapa de Riesgos'!$L$31="Catastrófico"),CONCATENATE("R",'Mapa de Riesgos'!$A$31),"")</f>
        <v/>
      </c>
      <c r="AI32" s="504"/>
      <c r="AJ32" s="504" t="str">
        <f>IF(AND('Mapa de Riesgos'!$H$38="Baja",'Mapa de Riesgos'!$L$38="Catastrófico"),CONCATENATE("R",'Mapa de Riesgos'!$A$38),"")</f>
        <v/>
      </c>
      <c r="AK32" s="504"/>
      <c r="AL32" s="504" t="str">
        <f>IF(AND('Mapa de Riesgos'!$H$44="Baja",'Mapa de Riesgos'!$L$44="Catastrófico"),CONCATENATE("R",'Mapa de Riesgos'!$A$44),"")</f>
        <v/>
      </c>
      <c r="AM32" s="505"/>
      <c r="AN32" s="83"/>
      <c r="AO32" s="477"/>
      <c r="AP32" s="478"/>
      <c r="AQ32" s="478"/>
      <c r="AR32" s="478"/>
      <c r="AS32" s="478"/>
      <c r="AT32" s="47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445"/>
      <c r="C33" s="445"/>
      <c r="D33" s="446"/>
      <c r="E33" s="486"/>
      <c r="F33" s="487"/>
      <c r="G33" s="487"/>
      <c r="H33" s="487"/>
      <c r="I33" s="487"/>
      <c r="J33" s="523"/>
      <c r="K33" s="521"/>
      <c r="L33" s="521"/>
      <c r="M33" s="521"/>
      <c r="N33" s="521"/>
      <c r="O33" s="522"/>
      <c r="P33" s="513"/>
      <c r="Q33" s="513"/>
      <c r="R33" s="513"/>
      <c r="S33" s="513"/>
      <c r="T33" s="513"/>
      <c r="U33" s="514"/>
      <c r="V33" s="512"/>
      <c r="W33" s="513"/>
      <c r="X33" s="513"/>
      <c r="Y33" s="513"/>
      <c r="Z33" s="513"/>
      <c r="AA33" s="514"/>
      <c r="AB33" s="496"/>
      <c r="AC33" s="492"/>
      <c r="AD33" s="492"/>
      <c r="AE33" s="492"/>
      <c r="AF33" s="492"/>
      <c r="AG33" s="493"/>
      <c r="AH33" s="503"/>
      <c r="AI33" s="504"/>
      <c r="AJ33" s="504"/>
      <c r="AK33" s="504"/>
      <c r="AL33" s="504"/>
      <c r="AM33" s="505"/>
      <c r="AN33" s="83"/>
      <c r="AO33" s="477"/>
      <c r="AP33" s="478"/>
      <c r="AQ33" s="478"/>
      <c r="AR33" s="478"/>
      <c r="AS33" s="478"/>
      <c r="AT33" s="47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445"/>
      <c r="C34" s="445"/>
      <c r="D34" s="446"/>
      <c r="E34" s="486"/>
      <c r="F34" s="487"/>
      <c r="G34" s="487"/>
      <c r="H34" s="487"/>
      <c r="I34" s="487"/>
      <c r="J34" s="523" t="str">
        <f>IF(AND('Mapa de Riesgos'!$H$50="Baja",'Mapa de Riesgos'!$L$50="Leve"),CONCATENATE("R",'Mapa de Riesgos'!$A$50),"")</f>
        <v/>
      </c>
      <c r="K34" s="521"/>
      <c r="L34" s="521" t="str">
        <f>IF(AND('Mapa de Riesgos'!$H$56="Baja",'Mapa de Riesgos'!$L$56="Leve"),CONCATENATE("R",'Mapa de Riesgos'!$A$56),"")</f>
        <v/>
      </c>
      <c r="M34" s="521"/>
      <c r="N34" s="521" t="str">
        <f>IF(AND('Mapa de Riesgos'!$H$62="Baja",'Mapa de Riesgos'!$L$62="Leve"),CONCATENATE("R",'Mapa de Riesgos'!$A$62),"")</f>
        <v/>
      </c>
      <c r="O34" s="522"/>
      <c r="P34" s="513" t="str">
        <f>IF(AND('Mapa de Riesgos'!$H$50="Baja",'Mapa de Riesgos'!$L$50="Menor"),CONCATENATE("R",'Mapa de Riesgos'!$A$50),"")</f>
        <v/>
      </c>
      <c r="Q34" s="513"/>
      <c r="R34" s="513" t="str">
        <f>IF(AND('Mapa de Riesgos'!$H$56="Baja",'Mapa de Riesgos'!$L$56="Menor"),CONCATENATE("R",'Mapa de Riesgos'!$A$56),"")</f>
        <v/>
      </c>
      <c r="S34" s="513"/>
      <c r="T34" s="513" t="str">
        <f>IF(AND('Mapa de Riesgos'!$H$62="Baja",'Mapa de Riesgos'!$L$62="Menor"),CONCATENATE("R",'Mapa de Riesgos'!$A$62),"")</f>
        <v/>
      </c>
      <c r="U34" s="514"/>
      <c r="V34" s="512" t="str">
        <f>IF(AND('Mapa de Riesgos'!$H$50="Baja",'Mapa de Riesgos'!$L$50="Moderado"),CONCATENATE("R",'Mapa de Riesgos'!$A$50),"")</f>
        <v/>
      </c>
      <c r="W34" s="513"/>
      <c r="X34" s="513" t="str">
        <f>IF(AND('Mapa de Riesgos'!$H$56="Baja",'Mapa de Riesgos'!$L$56="Moderado"),CONCATENATE("R",'Mapa de Riesgos'!$A$56),"")</f>
        <v/>
      </c>
      <c r="Y34" s="513"/>
      <c r="Z34" s="513" t="str">
        <f>IF(AND('Mapa de Riesgos'!$H$62="Baja",'Mapa de Riesgos'!$L$62="Moderado"),CONCATENATE("R",'Mapa de Riesgos'!$A$62),"")</f>
        <v/>
      </c>
      <c r="AA34" s="514"/>
      <c r="AB34" s="496" t="str">
        <f>IF(AND('Mapa de Riesgos'!$H$50="Baja",'Mapa de Riesgos'!$L$50="Mayor"),CONCATENATE("R",'Mapa de Riesgos'!$A$50),"")</f>
        <v/>
      </c>
      <c r="AC34" s="492"/>
      <c r="AD34" s="492" t="str">
        <f>IF(AND('Mapa de Riesgos'!$H$56="Baja",'Mapa de Riesgos'!$L$56="Mayor"),CONCATENATE("R",'Mapa de Riesgos'!$A$56),"")</f>
        <v/>
      </c>
      <c r="AE34" s="492"/>
      <c r="AF34" s="492" t="str">
        <f>IF(AND('Mapa de Riesgos'!$H$62="Baja",'Mapa de Riesgos'!$L$62="Mayor"),CONCATENATE("R",'Mapa de Riesgos'!$A$62),"")</f>
        <v/>
      </c>
      <c r="AG34" s="493"/>
      <c r="AH34" s="503" t="str">
        <f>IF(AND('Mapa de Riesgos'!$H$50="Baja",'Mapa de Riesgos'!$L$50="Catastrófico"),CONCATENATE("R",'Mapa de Riesgos'!$A$50),"")</f>
        <v/>
      </c>
      <c r="AI34" s="504"/>
      <c r="AJ34" s="504" t="str">
        <f>IF(AND('Mapa de Riesgos'!$H$56="Baja",'Mapa de Riesgos'!$L$56="Catastrófico"),CONCATENATE("R",'Mapa de Riesgos'!$A$56),"")</f>
        <v/>
      </c>
      <c r="AK34" s="504"/>
      <c r="AL34" s="504" t="str">
        <f>IF(AND('Mapa de Riesgos'!$H$62="Baja",'Mapa de Riesgos'!$L$62="Catastrófico"),CONCATENATE("R",'Mapa de Riesgos'!$A$62),"")</f>
        <v/>
      </c>
      <c r="AM34" s="505"/>
      <c r="AN34" s="83"/>
      <c r="AO34" s="477"/>
      <c r="AP34" s="478"/>
      <c r="AQ34" s="478"/>
      <c r="AR34" s="478"/>
      <c r="AS34" s="478"/>
      <c r="AT34" s="47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445"/>
      <c r="C35" s="445"/>
      <c r="D35" s="446"/>
      <c r="E35" s="486"/>
      <c r="F35" s="487"/>
      <c r="G35" s="487"/>
      <c r="H35" s="487"/>
      <c r="I35" s="487"/>
      <c r="J35" s="523"/>
      <c r="K35" s="521"/>
      <c r="L35" s="521"/>
      <c r="M35" s="521"/>
      <c r="N35" s="521"/>
      <c r="O35" s="522"/>
      <c r="P35" s="513"/>
      <c r="Q35" s="513"/>
      <c r="R35" s="513"/>
      <c r="S35" s="513"/>
      <c r="T35" s="513"/>
      <c r="U35" s="514"/>
      <c r="V35" s="512"/>
      <c r="W35" s="513"/>
      <c r="X35" s="513"/>
      <c r="Y35" s="513"/>
      <c r="Z35" s="513"/>
      <c r="AA35" s="514"/>
      <c r="AB35" s="496"/>
      <c r="AC35" s="492"/>
      <c r="AD35" s="492"/>
      <c r="AE35" s="492"/>
      <c r="AF35" s="492"/>
      <c r="AG35" s="493"/>
      <c r="AH35" s="503"/>
      <c r="AI35" s="504"/>
      <c r="AJ35" s="504"/>
      <c r="AK35" s="504"/>
      <c r="AL35" s="504"/>
      <c r="AM35" s="505"/>
      <c r="AN35" s="83"/>
      <c r="AO35" s="477"/>
      <c r="AP35" s="478"/>
      <c r="AQ35" s="478"/>
      <c r="AR35" s="478"/>
      <c r="AS35" s="478"/>
      <c r="AT35" s="47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445"/>
      <c r="C36" s="445"/>
      <c r="D36" s="446"/>
      <c r="E36" s="486"/>
      <c r="F36" s="487"/>
      <c r="G36" s="487"/>
      <c r="H36" s="487"/>
      <c r="I36" s="487"/>
      <c r="J36" s="523" t="str">
        <f>IF(AND('Mapa de Riesgos'!$H$68="Baja",'Mapa de Riesgos'!$L$68="Leve"),CONCATENATE("R",'Mapa de Riesgos'!$A$68),"")</f>
        <v/>
      </c>
      <c r="K36" s="521"/>
      <c r="L36" s="521" t="str">
        <f>IF(AND('Mapa de Riesgos'!$H$74="Baja",'Mapa de Riesgos'!$L$74="Leve"),CONCATENATE("R",'Mapa de Riesgos'!$A$74),"")</f>
        <v/>
      </c>
      <c r="M36" s="521"/>
      <c r="N36" s="521" t="str">
        <f>IF(AND('Mapa de Riesgos'!$H$80="Baja",'Mapa de Riesgos'!$L$80="Leve"),CONCATENATE("R",'Mapa de Riesgos'!$A$80),"")</f>
        <v/>
      </c>
      <c r="O36" s="522"/>
      <c r="P36" s="513" t="str">
        <f>IF(AND('Mapa de Riesgos'!$H$68="Baja",'Mapa de Riesgos'!$L$68="Menor"),CONCATENATE("R",'Mapa de Riesgos'!$A$68),"")</f>
        <v/>
      </c>
      <c r="Q36" s="513"/>
      <c r="R36" s="513" t="str">
        <f>IF(AND('Mapa de Riesgos'!$H$74="Baja",'Mapa de Riesgos'!$L$74="Menor"),CONCATENATE("R",'Mapa de Riesgos'!$A$74),"")</f>
        <v/>
      </c>
      <c r="S36" s="513"/>
      <c r="T36" s="513" t="str">
        <f>IF(AND('Mapa de Riesgos'!$H$80="Baja",'Mapa de Riesgos'!$L$80="Menor"),CONCATENATE("R",'Mapa de Riesgos'!$A$80),"")</f>
        <v/>
      </c>
      <c r="U36" s="514"/>
      <c r="V36" s="512" t="str">
        <f>IF(AND('Mapa de Riesgos'!$H$68="Baja",'Mapa de Riesgos'!$L$68="Moderado"),CONCATENATE("R",'Mapa de Riesgos'!$A$68),"")</f>
        <v/>
      </c>
      <c r="W36" s="513"/>
      <c r="X36" s="513" t="str">
        <f>IF(AND('Mapa de Riesgos'!$H$74="Baja",'Mapa de Riesgos'!$L$74="Moderado"),CONCATENATE("R",'Mapa de Riesgos'!$A$74),"")</f>
        <v/>
      </c>
      <c r="Y36" s="513"/>
      <c r="Z36" s="513" t="str">
        <f>IF(AND('Mapa de Riesgos'!$H$80="Baja",'Mapa de Riesgos'!$L$80="Moderado"),CONCATENATE("R",'Mapa de Riesgos'!$A$80),"")</f>
        <v/>
      </c>
      <c r="AA36" s="514"/>
      <c r="AB36" s="496" t="str">
        <f>IF(AND('Mapa de Riesgos'!$H$68="Baja",'Mapa de Riesgos'!$L$68="Mayor"),CONCATENATE("R",'Mapa de Riesgos'!$A$68),"")</f>
        <v/>
      </c>
      <c r="AC36" s="492"/>
      <c r="AD36" s="492" t="str">
        <f>IF(AND('Mapa de Riesgos'!$H$74="Baja",'Mapa de Riesgos'!$L$74="Mayor"),CONCATENATE("R",'Mapa de Riesgos'!$A$74),"")</f>
        <v/>
      </c>
      <c r="AE36" s="492"/>
      <c r="AF36" s="492" t="str">
        <f>IF(AND('Mapa de Riesgos'!$H$80="Baja",'Mapa de Riesgos'!$L$80="Mayor"),CONCATENATE("R",'Mapa de Riesgos'!$A$80),"")</f>
        <v/>
      </c>
      <c r="AG36" s="493"/>
      <c r="AH36" s="503" t="str">
        <f>IF(AND('Mapa de Riesgos'!$H$68="Baja",'Mapa de Riesgos'!$L$68="Catastrófico"),CONCATENATE("R",'Mapa de Riesgos'!$A$68),"")</f>
        <v/>
      </c>
      <c r="AI36" s="504"/>
      <c r="AJ36" s="504" t="str">
        <f>IF(AND('Mapa de Riesgos'!$H$74="Baja",'Mapa de Riesgos'!$L$74="Catastrófico"),CONCATENATE("R",'Mapa de Riesgos'!$A$74),"")</f>
        <v/>
      </c>
      <c r="AK36" s="504"/>
      <c r="AL36" s="504" t="str">
        <f>IF(AND('Mapa de Riesgos'!$H$80="Baja",'Mapa de Riesgos'!$L$80="Catastrófico"),CONCATENATE("R",'Mapa de Riesgos'!$A$80),"")</f>
        <v/>
      </c>
      <c r="AM36" s="505"/>
      <c r="AN36" s="83"/>
      <c r="AO36" s="477"/>
      <c r="AP36" s="478"/>
      <c r="AQ36" s="478"/>
      <c r="AR36" s="478"/>
      <c r="AS36" s="478"/>
      <c r="AT36" s="47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445"/>
      <c r="C37" s="445"/>
      <c r="D37" s="446"/>
      <c r="E37" s="489"/>
      <c r="F37" s="490"/>
      <c r="G37" s="490"/>
      <c r="H37" s="490"/>
      <c r="I37" s="490"/>
      <c r="J37" s="524"/>
      <c r="K37" s="525"/>
      <c r="L37" s="525"/>
      <c r="M37" s="525"/>
      <c r="N37" s="525"/>
      <c r="O37" s="526"/>
      <c r="P37" s="516"/>
      <c r="Q37" s="516"/>
      <c r="R37" s="516"/>
      <c r="S37" s="516"/>
      <c r="T37" s="516"/>
      <c r="U37" s="517"/>
      <c r="V37" s="515"/>
      <c r="W37" s="516"/>
      <c r="X37" s="516"/>
      <c r="Y37" s="516"/>
      <c r="Z37" s="516"/>
      <c r="AA37" s="517"/>
      <c r="AB37" s="500"/>
      <c r="AC37" s="501"/>
      <c r="AD37" s="501"/>
      <c r="AE37" s="501"/>
      <c r="AF37" s="501"/>
      <c r="AG37" s="502"/>
      <c r="AH37" s="506"/>
      <c r="AI37" s="507"/>
      <c r="AJ37" s="507"/>
      <c r="AK37" s="507"/>
      <c r="AL37" s="507"/>
      <c r="AM37" s="508"/>
      <c r="AN37" s="83"/>
      <c r="AO37" s="480"/>
      <c r="AP37" s="481"/>
      <c r="AQ37" s="481"/>
      <c r="AR37" s="481"/>
      <c r="AS37" s="481"/>
      <c r="AT37" s="48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445"/>
      <c r="C38" s="445"/>
      <c r="D38" s="446"/>
      <c r="E38" s="483" t="s">
        <v>136</v>
      </c>
      <c r="F38" s="484"/>
      <c r="G38" s="484"/>
      <c r="H38" s="484"/>
      <c r="I38" s="485"/>
      <c r="J38" s="527" t="str">
        <f>IF(AND('Mapa de Riesgos'!$H$12="Muy Baja",'Mapa de Riesgos'!$L$12="Leve"),CONCATENATE("R",'Mapa de Riesgos'!$A$12),"")</f>
        <v/>
      </c>
      <c r="K38" s="528"/>
      <c r="L38" s="528" t="str">
        <f>IF(AND('Mapa de Riesgos'!$H$18="Muy Baja",'Mapa de Riesgos'!$L$18="Leve"),CONCATENATE("R",'Mapa de Riesgos'!$A$18),"")</f>
        <v/>
      </c>
      <c r="M38" s="528"/>
      <c r="N38" s="528" t="str">
        <f>IF(AND('Mapa de Riesgos'!$H$25="Muy Baja",'Mapa de Riesgos'!$L$25="Leve"),CONCATENATE("R",'Mapa de Riesgos'!$A$25),"")</f>
        <v/>
      </c>
      <c r="O38" s="529"/>
      <c r="P38" s="527" t="str">
        <f>IF(AND('Mapa de Riesgos'!$H$12="Muy Baja",'Mapa de Riesgos'!$L$12="Menor"),CONCATENATE("R",'Mapa de Riesgos'!$A$12),"")</f>
        <v/>
      </c>
      <c r="Q38" s="528"/>
      <c r="R38" s="528" t="str">
        <f>IF(AND('Mapa de Riesgos'!$H$18="Muy Baja",'Mapa de Riesgos'!$L$18="Menor"),CONCATENATE("R",'Mapa de Riesgos'!$A$18),"")</f>
        <v/>
      </c>
      <c r="S38" s="528"/>
      <c r="T38" s="528" t="str">
        <f>IF(AND('Mapa de Riesgos'!$H$25="Muy Baja",'Mapa de Riesgos'!$L$25="Menor"),CONCATENATE("R",'Mapa de Riesgos'!$A$25),"")</f>
        <v/>
      </c>
      <c r="U38" s="529"/>
      <c r="V38" s="518" t="str">
        <f>IF(AND('Mapa de Riesgos'!$H$12="Muy Baja",'Mapa de Riesgos'!$L$12="Moderado"),CONCATENATE("R",'Mapa de Riesgos'!$A$12),"")</f>
        <v/>
      </c>
      <c r="W38" s="519"/>
      <c r="X38" s="519" t="str">
        <f>IF(AND('Mapa de Riesgos'!$H$18="Muy Baja",'Mapa de Riesgos'!$L$18="Moderado"),CONCATENATE("R",'Mapa de Riesgos'!$A$18),"")</f>
        <v/>
      </c>
      <c r="Y38" s="519"/>
      <c r="Z38" s="519" t="str">
        <f>IF(AND('Mapa de Riesgos'!$H$25="Muy Baja",'Mapa de Riesgos'!$L$25="Moderado"),CONCATENATE("R",'Mapa de Riesgos'!$A$25),"")</f>
        <v/>
      </c>
      <c r="AA38" s="520"/>
      <c r="AB38" s="494" t="str">
        <f>IF(AND('Mapa de Riesgos'!$H$12="Muy Baja",'Mapa de Riesgos'!$L$12="Mayor"),CONCATENATE("R",'Mapa de Riesgos'!$A$12),"")</f>
        <v/>
      </c>
      <c r="AC38" s="495"/>
      <c r="AD38" s="495" t="str">
        <f>IF(AND('Mapa de Riesgos'!$H$18="Muy Baja",'Mapa de Riesgos'!$L$18="Mayor"),CONCATENATE("R",'Mapa de Riesgos'!$A$18),"")</f>
        <v/>
      </c>
      <c r="AE38" s="495"/>
      <c r="AF38" s="495" t="str">
        <f>IF(AND('Mapa de Riesgos'!$H$25="Muy Baja",'Mapa de Riesgos'!$L$25="Mayor"),CONCATENATE("R",'Mapa de Riesgos'!$A$25),"")</f>
        <v/>
      </c>
      <c r="AG38" s="497"/>
      <c r="AH38" s="509" t="str">
        <f>IF(AND('Mapa de Riesgos'!$H$12="Muy Baja",'Mapa de Riesgos'!$L$12="Catastrófico"),CONCATENATE("R",'Mapa de Riesgos'!$A$12),"")</f>
        <v/>
      </c>
      <c r="AI38" s="510"/>
      <c r="AJ38" s="510" t="str">
        <f>IF(AND('Mapa de Riesgos'!$H$18="Muy Baja",'Mapa de Riesgos'!$L$18="Catastrófico"),CONCATENATE("R",'Mapa de Riesgos'!$A$18),"")</f>
        <v/>
      </c>
      <c r="AK38" s="510"/>
      <c r="AL38" s="510" t="str">
        <f>IF(AND('Mapa de Riesgos'!$H$25="Muy Baja",'Mapa de Riesgos'!$L$25="Catastrófico"),CONCATENATE("R",'Mapa de Riesgos'!$A$25),"")</f>
        <v/>
      </c>
      <c r="AM38" s="511"/>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445"/>
      <c r="C39" s="445"/>
      <c r="D39" s="446"/>
      <c r="E39" s="486"/>
      <c r="F39" s="487"/>
      <c r="G39" s="487"/>
      <c r="H39" s="487"/>
      <c r="I39" s="488"/>
      <c r="J39" s="523"/>
      <c r="K39" s="521"/>
      <c r="L39" s="521"/>
      <c r="M39" s="521"/>
      <c r="N39" s="521"/>
      <c r="O39" s="522"/>
      <c r="P39" s="523"/>
      <c r="Q39" s="521"/>
      <c r="R39" s="521"/>
      <c r="S39" s="521"/>
      <c r="T39" s="521"/>
      <c r="U39" s="522"/>
      <c r="V39" s="512"/>
      <c r="W39" s="513"/>
      <c r="X39" s="513"/>
      <c r="Y39" s="513"/>
      <c r="Z39" s="513"/>
      <c r="AA39" s="514"/>
      <c r="AB39" s="496"/>
      <c r="AC39" s="492"/>
      <c r="AD39" s="492"/>
      <c r="AE39" s="492"/>
      <c r="AF39" s="492"/>
      <c r="AG39" s="493"/>
      <c r="AH39" s="503"/>
      <c r="AI39" s="504"/>
      <c r="AJ39" s="504"/>
      <c r="AK39" s="504"/>
      <c r="AL39" s="504"/>
      <c r="AM39" s="505"/>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445"/>
      <c r="C40" s="445"/>
      <c r="D40" s="446"/>
      <c r="E40" s="486"/>
      <c r="F40" s="487"/>
      <c r="G40" s="487"/>
      <c r="H40" s="487"/>
      <c r="I40" s="488"/>
      <c r="J40" s="523" t="str">
        <f>IF(AND('Mapa de Riesgos'!$H$31="Muy Baja",'Mapa de Riesgos'!$L$31="Leve"),CONCATENATE("R",'Mapa de Riesgos'!$A$31),"")</f>
        <v/>
      </c>
      <c r="K40" s="521"/>
      <c r="L40" s="521" t="str">
        <f>IF(AND('Mapa de Riesgos'!$H$38="Muy Baja",'Mapa de Riesgos'!$L$38="Leve"),CONCATENATE("R",'Mapa de Riesgos'!$A$38),"")</f>
        <v/>
      </c>
      <c r="M40" s="521"/>
      <c r="N40" s="521" t="str">
        <f>IF(AND('Mapa de Riesgos'!$H$44="Muy Baja",'Mapa de Riesgos'!$L$44="Leve"),CONCATENATE("R",'Mapa de Riesgos'!$A$44),"")</f>
        <v/>
      </c>
      <c r="O40" s="522"/>
      <c r="P40" s="523" t="str">
        <f>IF(AND('Mapa de Riesgos'!$H$31="Muy Baja",'Mapa de Riesgos'!$L$31="Menor"),CONCATENATE("R",'Mapa de Riesgos'!$A$31),"")</f>
        <v/>
      </c>
      <c r="Q40" s="521"/>
      <c r="R40" s="521" t="str">
        <f>IF(AND('Mapa de Riesgos'!$H$38="Muy Baja",'Mapa de Riesgos'!$L$38="Menor"),CONCATENATE("R",'Mapa de Riesgos'!$A$38),"")</f>
        <v/>
      </c>
      <c r="S40" s="521"/>
      <c r="T40" s="521" t="str">
        <f>IF(AND('Mapa de Riesgos'!$H$44="Muy Baja",'Mapa de Riesgos'!$L$44="Menor"),CONCATENATE("R",'Mapa de Riesgos'!$A$44),"")</f>
        <v/>
      </c>
      <c r="U40" s="522"/>
      <c r="V40" s="512" t="str">
        <f>IF(AND('Mapa de Riesgos'!$H$31="Muy Baja",'Mapa de Riesgos'!$L$31="Moderado"),CONCATENATE("R",'Mapa de Riesgos'!$A$31),"")</f>
        <v/>
      </c>
      <c r="W40" s="513"/>
      <c r="X40" s="513" t="str">
        <f>IF(AND('Mapa de Riesgos'!$H$38="Muy Baja",'Mapa de Riesgos'!$L$38="Moderado"),CONCATENATE("R",'Mapa de Riesgos'!$A$38),"")</f>
        <v/>
      </c>
      <c r="Y40" s="513"/>
      <c r="Z40" s="513" t="str">
        <f>IF(AND('Mapa de Riesgos'!$H$44="Muy Baja",'Mapa de Riesgos'!$L$44="Moderado"),CONCATENATE("R",'Mapa de Riesgos'!$A$44),"")</f>
        <v/>
      </c>
      <c r="AA40" s="514"/>
      <c r="AB40" s="496" t="str">
        <f>IF(AND('Mapa de Riesgos'!$H$31="Muy Baja",'Mapa de Riesgos'!$L$31="Mayor"),CONCATENATE("R",'Mapa de Riesgos'!$A$31),"")</f>
        <v/>
      </c>
      <c r="AC40" s="492"/>
      <c r="AD40" s="492" t="str">
        <f>IF(AND('Mapa de Riesgos'!$H$38="Muy Baja",'Mapa de Riesgos'!$L$38="Mayor"),CONCATENATE("R",'Mapa de Riesgos'!$A$38),"")</f>
        <v/>
      </c>
      <c r="AE40" s="492"/>
      <c r="AF40" s="492" t="str">
        <f>IF(AND('Mapa de Riesgos'!$H$44="Muy Baja",'Mapa de Riesgos'!$L$44="Mayor"),CONCATENATE("R",'Mapa de Riesgos'!$A$44),"")</f>
        <v/>
      </c>
      <c r="AG40" s="493"/>
      <c r="AH40" s="503" t="str">
        <f>IF(AND('Mapa de Riesgos'!$H$31="Muy Baja",'Mapa de Riesgos'!$L$31="Catastrófico"),CONCATENATE("R",'Mapa de Riesgos'!$A$31),"")</f>
        <v/>
      </c>
      <c r="AI40" s="504"/>
      <c r="AJ40" s="504" t="str">
        <f>IF(AND('Mapa de Riesgos'!$H$38="Muy Baja",'Mapa de Riesgos'!$L$38="Catastrófico"),CONCATENATE("R",'Mapa de Riesgos'!$A$38),"")</f>
        <v/>
      </c>
      <c r="AK40" s="504"/>
      <c r="AL40" s="504" t="str">
        <f>IF(AND('Mapa de Riesgos'!$H$44="Muy Baja",'Mapa de Riesgos'!$L$44="Catastrófico"),CONCATENATE("R",'Mapa de Riesgos'!$A$44),"")</f>
        <v/>
      </c>
      <c r="AM40" s="505"/>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445"/>
      <c r="C41" s="445"/>
      <c r="D41" s="446"/>
      <c r="E41" s="486"/>
      <c r="F41" s="487"/>
      <c r="G41" s="487"/>
      <c r="H41" s="487"/>
      <c r="I41" s="488"/>
      <c r="J41" s="523"/>
      <c r="K41" s="521"/>
      <c r="L41" s="521"/>
      <c r="M41" s="521"/>
      <c r="N41" s="521"/>
      <c r="O41" s="522"/>
      <c r="P41" s="523"/>
      <c r="Q41" s="521"/>
      <c r="R41" s="521"/>
      <c r="S41" s="521"/>
      <c r="T41" s="521"/>
      <c r="U41" s="522"/>
      <c r="V41" s="512"/>
      <c r="W41" s="513"/>
      <c r="X41" s="513"/>
      <c r="Y41" s="513"/>
      <c r="Z41" s="513"/>
      <c r="AA41" s="514"/>
      <c r="AB41" s="496"/>
      <c r="AC41" s="492"/>
      <c r="AD41" s="492"/>
      <c r="AE41" s="492"/>
      <c r="AF41" s="492"/>
      <c r="AG41" s="493"/>
      <c r="AH41" s="503"/>
      <c r="AI41" s="504"/>
      <c r="AJ41" s="504"/>
      <c r="AK41" s="504"/>
      <c r="AL41" s="504"/>
      <c r="AM41" s="505"/>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445"/>
      <c r="C42" s="445"/>
      <c r="D42" s="446"/>
      <c r="E42" s="486"/>
      <c r="F42" s="487"/>
      <c r="G42" s="487"/>
      <c r="H42" s="487"/>
      <c r="I42" s="488"/>
      <c r="J42" s="523" t="str">
        <f>IF(AND('Mapa de Riesgos'!$H$50="Muy Baja",'Mapa de Riesgos'!$L$50="Leve"),CONCATENATE("R",'Mapa de Riesgos'!$A$50),"")</f>
        <v/>
      </c>
      <c r="K42" s="521"/>
      <c r="L42" s="521" t="str">
        <f>IF(AND('Mapa de Riesgos'!$H$56="Muy Baja",'Mapa de Riesgos'!$L$56="Leve"),CONCATENATE("R",'Mapa de Riesgos'!$A$56),"")</f>
        <v/>
      </c>
      <c r="M42" s="521"/>
      <c r="N42" s="521" t="str">
        <f>IF(AND('Mapa de Riesgos'!$H$62="Muy Baja",'Mapa de Riesgos'!$L$62="Leve"),CONCATENATE("R",'Mapa de Riesgos'!$A$62),"")</f>
        <v/>
      </c>
      <c r="O42" s="522"/>
      <c r="P42" s="523" t="str">
        <f>IF(AND('Mapa de Riesgos'!$H$50="Muy Baja",'Mapa de Riesgos'!$L$50="Menor"),CONCATENATE("R",'Mapa de Riesgos'!$A$50),"")</f>
        <v/>
      </c>
      <c r="Q42" s="521"/>
      <c r="R42" s="521" t="str">
        <f>IF(AND('Mapa de Riesgos'!$H$56="Muy Baja",'Mapa de Riesgos'!$L$56="Menor"),CONCATENATE("R",'Mapa de Riesgos'!$A$56),"")</f>
        <v/>
      </c>
      <c r="S42" s="521"/>
      <c r="T42" s="521" t="str">
        <f>IF(AND('Mapa de Riesgos'!$H$62="Muy Baja",'Mapa de Riesgos'!$L$62="Menor"),CONCATENATE("R",'Mapa de Riesgos'!$A$62),"")</f>
        <v/>
      </c>
      <c r="U42" s="522"/>
      <c r="V42" s="512" t="str">
        <f>IF(AND('Mapa de Riesgos'!$H$50="Muy Baja",'Mapa de Riesgos'!$L$50="Moderado"),CONCATENATE("R",'Mapa de Riesgos'!$A$50),"")</f>
        <v/>
      </c>
      <c r="W42" s="513"/>
      <c r="X42" s="513" t="str">
        <f>IF(AND('Mapa de Riesgos'!$H$56="Muy Baja",'Mapa de Riesgos'!$L$56="Moderado"),CONCATENATE("R",'Mapa de Riesgos'!$A$56),"")</f>
        <v/>
      </c>
      <c r="Y42" s="513"/>
      <c r="Z42" s="513" t="str">
        <f>IF(AND('Mapa de Riesgos'!$H$62="Muy Baja",'Mapa de Riesgos'!$L$62="Moderado"),CONCATENATE("R",'Mapa de Riesgos'!$A$62),"")</f>
        <v/>
      </c>
      <c r="AA42" s="514"/>
      <c r="AB42" s="496" t="str">
        <f>IF(AND('Mapa de Riesgos'!$H$50="Muy Baja",'Mapa de Riesgos'!$L$50="Mayor"),CONCATENATE("R",'Mapa de Riesgos'!$A$50),"")</f>
        <v/>
      </c>
      <c r="AC42" s="492"/>
      <c r="AD42" s="492" t="str">
        <f>IF(AND('Mapa de Riesgos'!$H$56="Muy Baja",'Mapa de Riesgos'!$L$56="Mayor"),CONCATENATE("R",'Mapa de Riesgos'!$A$56),"")</f>
        <v/>
      </c>
      <c r="AE42" s="492"/>
      <c r="AF42" s="492" t="str">
        <f>IF(AND('Mapa de Riesgos'!$H$62="Muy Baja",'Mapa de Riesgos'!$L$62="Mayor"),CONCATENATE("R",'Mapa de Riesgos'!$A$62),"")</f>
        <v/>
      </c>
      <c r="AG42" s="493"/>
      <c r="AH42" s="503" t="str">
        <f>IF(AND('Mapa de Riesgos'!$H$50="Muy Baja",'Mapa de Riesgos'!$L$50="Catastrófico"),CONCATENATE("R",'Mapa de Riesgos'!$A$50),"")</f>
        <v/>
      </c>
      <c r="AI42" s="504"/>
      <c r="AJ42" s="504" t="str">
        <f>IF(AND('Mapa de Riesgos'!$H$56="Muy Baja",'Mapa de Riesgos'!$L$56="Catastrófico"),CONCATENATE("R",'Mapa de Riesgos'!$A$56),"")</f>
        <v/>
      </c>
      <c r="AK42" s="504"/>
      <c r="AL42" s="504" t="str">
        <f>IF(AND('Mapa de Riesgos'!$H$62="Muy Baja",'Mapa de Riesgos'!$L$62="Catastrófico"),CONCATENATE("R",'Mapa de Riesgos'!$A$62),"")</f>
        <v/>
      </c>
      <c r="AM42" s="505"/>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445"/>
      <c r="C43" s="445"/>
      <c r="D43" s="446"/>
      <c r="E43" s="486"/>
      <c r="F43" s="487"/>
      <c r="G43" s="487"/>
      <c r="H43" s="487"/>
      <c r="I43" s="488"/>
      <c r="J43" s="523"/>
      <c r="K43" s="521"/>
      <c r="L43" s="521"/>
      <c r="M43" s="521"/>
      <c r="N43" s="521"/>
      <c r="O43" s="522"/>
      <c r="P43" s="523"/>
      <c r="Q43" s="521"/>
      <c r="R43" s="521"/>
      <c r="S43" s="521"/>
      <c r="T43" s="521"/>
      <c r="U43" s="522"/>
      <c r="V43" s="512"/>
      <c r="W43" s="513"/>
      <c r="X43" s="513"/>
      <c r="Y43" s="513"/>
      <c r="Z43" s="513"/>
      <c r="AA43" s="514"/>
      <c r="AB43" s="496"/>
      <c r="AC43" s="492"/>
      <c r="AD43" s="492"/>
      <c r="AE43" s="492"/>
      <c r="AF43" s="492"/>
      <c r="AG43" s="493"/>
      <c r="AH43" s="503"/>
      <c r="AI43" s="504"/>
      <c r="AJ43" s="504"/>
      <c r="AK43" s="504"/>
      <c r="AL43" s="504"/>
      <c r="AM43" s="505"/>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445"/>
      <c r="C44" s="445"/>
      <c r="D44" s="446"/>
      <c r="E44" s="486"/>
      <c r="F44" s="487"/>
      <c r="G44" s="487"/>
      <c r="H44" s="487"/>
      <c r="I44" s="488"/>
      <c r="J44" s="523" t="str">
        <f>IF(AND('Mapa de Riesgos'!$H$68="Muy Baja",'Mapa de Riesgos'!$L$68="Leve"),CONCATENATE("R",'Mapa de Riesgos'!$A$68),"")</f>
        <v/>
      </c>
      <c r="K44" s="521"/>
      <c r="L44" s="521" t="str">
        <f>IF(AND('Mapa de Riesgos'!$H$74="Muy Baja",'Mapa de Riesgos'!$L$74="Leve"),CONCATENATE("R",'Mapa de Riesgos'!$A$74),"")</f>
        <v/>
      </c>
      <c r="M44" s="521"/>
      <c r="N44" s="521" t="str">
        <f>IF(AND('Mapa de Riesgos'!$H$80="Muy Baja",'Mapa de Riesgos'!$L$80="Leve"),CONCATENATE("R",'Mapa de Riesgos'!$A$80),"")</f>
        <v/>
      </c>
      <c r="O44" s="522"/>
      <c r="P44" s="523" t="str">
        <f>IF(AND('Mapa de Riesgos'!$H$68="Muy Baja",'Mapa de Riesgos'!$L$68="Menor"),CONCATENATE("R",'Mapa de Riesgos'!$A$68),"")</f>
        <v/>
      </c>
      <c r="Q44" s="521"/>
      <c r="R44" s="521" t="str">
        <f>IF(AND('Mapa de Riesgos'!$H$74="Muy Baja",'Mapa de Riesgos'!$L$74="Menor"),CONCATENATE("R",'Mapa de Riesgos'!$A$74),"")</f>
        <v/>
      </c>
      <c r="S44" s="521"/>
      <c r="T44" s="521" t="str">
        <f>IF(AND('Mapa de Riesgos'!$H$80="Muy Baja",'Mapa de Riesgos'!$L$80="Menor"),CONCATENATE("R",'Mapa de Riesgos'!$A$80),"")</f>
        <v/>
      </c>
      <c r="U44" s="522"/>
      <c r="V44" s="512" t="str">
        <f>IF(AND('Mapa de Riesgos'!$H$68="Muy Baja",'Mapa de Riesgos'!$L$68="Moderado"),CONCATENATE("R",'Mapa de Riesgos'!$A$68),"")</f>
        <v/>
      </c>
      <c r="W44" s="513"/>
      <c r="X44" s="513" t="str">
        <f>IF(AND('Mapa de Riesgos'!$H$74="Muy Baja",'Mapa de Riesgos'!$L$74="Moderado"),CONCATENATE("R",'Mapa de Riesgos'!$A$74),"")</f>
        <v/>
      </c>
      <c r="Y44" s="513"/>
      <c r="Z44" s="513" t="str">
        <f>IF(AND('Mapa de Riesgos'!$H$80="Muy Baja",'Mapa de Riesgos'!$L$80="Moderado"),CONCATENATE("R",'Mapa de Riesgos'!$A$80),"")</f>
        <v/>
      </c>
      <c r="AA44" s="514"/>
      <c r="AB44" s="496" t="str">
        <f>IF(AND('Mapa de Riesgos'!$H$68="Muy Baja",'Mapa de Riesgos'!$L$68="Mayor"),CONCATENATE("R",'Mapa de Riesgos'!$A$68),"")</f>
        <v/>
      </c>
      <c r="AC44" s="492"/>
      <c r="AD44" s="492" t="str">
        <f>IF(AND('Mapa de Riesgos'!$H$74="Muy Baja",'Mapa de Riesgos'!$L$74="Mayor"),CONCATENATE("R",'Mapa de Riesgos'!$A$74),"")</f>
        <v/>
      </c>
      <c r="AE44" s="492"/>
      <c r="AF44" s="492" t="str">
        <f>IF(AND('Mapa de Riesgos'!$H$80="Muy Baja",'Mapa de Riesgos'!$L$80="Mayor"),CONCATENATE("R",'Mapa de Riesgos'!$A$80),"")</f>
        <v/>
      </c>
      <c r="AG44" s="493"/>
      <c r="AH44" s="503" t="str">
        <f>IF(AND('Mapa de Riesgos'!$H$68="Muy Baja",'Mapa de Riesgos'!$L$68="Catastrófico"),CONCATENATE("R",'Mapa de Riesgos'!$A$68),"")</f>
        <v/>
      </c>
      <c r="AI44" s="504"/>
      <c r="AJ44" s="504" t="str">
        <f>IF(AND('Mapa de Riesgos'!$H$74="Muy Baja",'Mapa de Riesgos'!$L$74="Catastrófico"),CONCATENATE("R",'Mapa de Riesgos'!$A$74),"")</f>
        <v/>
      </c>
      <c r="AK44" s="504"/>
      <c r="AL44" s="504" t="str">
        <f>IF(AND('Mapa de Riesgos'!$H$80="Muy Baja",'Mapa de Riesgos'!$L$80="Catastrófico"),CONCATENATE("R",'Mapa de Riesgos'!$A$80),"")</f>
        <v/>
      </c>
      <c r="AM44" s="505"/>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445"/>
      <c r="C45" s="445"/>
      <c r="D45" s="446"/>
      <c r="E45" s="489"/>
      <c r="F45" s="490"/>
      <c r="G45" s="490"/>
      <c r="H45" s="490"/>
      <c r="I45" s="491"/>
      <c r="J45" s="524"/>
      <c r="K45" s="525"/>
      <c r="L45" s="525"/>
      <c r="M45" s="525"/>
      <c r="N45" s="525"/>
      <c r="O45" s="526"/>
      <c r="P45" s="524"/>
      <c r="Q45" s="525"/>
      <c r="R45" s="525"/>
      <c r="S45" s="525"/>
      <c r="T45" s="525"/>
      <c r="U45" s="526"/>
      <c r="V45" s="515"/>
      <c r="W45" s="516"/>
      <c r="X45" s="516"/>
      <c r="Y45" s="516"/>
      <c r="Z45" s="516"/>
      <c r="AA45" s="517"/>
      <c r="AB45" s="500"/>
      <c r="AC45" s="501"/>
      <c r="AD45" s="501"/>
      <c r="AE45" s="501"/>
      <c r="AF45" s="501"/>
      <c r="AG45" s="502"/>
      <c r="AH45" s="506"/>
      <c r="AI45" s="507"/>
      <c r="AJ45" s="507"/>
      <c r="AK45" s="507"/>
      <c r="AL45" s="507"/>
      <c r="AM45" s="508"/>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83" t="s">
        <v>137</v>
      </c>
      <c r="K46" s="484"/>
      <c r="L46" s="484"/>
      <c r="M46" s="484"/>
      <c r="N46" s="484"/>
      <c r="O46" s="485"/>
      <c r="P46" s="483" t="s">
        <v>138</v>
      </c>
      <c r="Q46" s="484"/>
      <c r="R46" s="484"/>
      <c r="S46" s="484"/>
      <c r="T46" s="484"/>
      <c r="U46" s="485"/>
      <c r="V46" s="483" t="s">
        <v>139</v>
      </c>
      <c r="W46" s="484"/>
      <c r="X46" s="484"/>
      <c r="Y46" s="484"/>
      <c r="Z46" s="484"/>
      <c r="AA46" s="485"/>
      <c r="AB46" s="483" t="s">
        <v>140</v>
      </c>
      <c r="AC46" s="499"/>
      <c r="AD46" s="484"/>
      <c r="AE46" s="484"/>
      <c r="AF46" s="484"/>
      <c r="AG46" s="485"/>
      <c r="AH46" s="483" t="s">
        <v>141</v>
      </c>
      <c r="AI46" s="484"/>
      <c r="AJ46" s="484"/>
      <c r="AK46" s="484"/>
      <c r="AL46" s="484"/>
      <c r="AM46" s="485"/>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86"/>
      <c r="K47" s="487"/>
      <c r="L47" s="487"/>
      <c r="M47" s="487"/>
      <c r="N47" s="487"/>
      <c r="O47" s="488"/>
      <c r="P47" s="486"/>
      <c r="Q47" s="487"/>
      <c r="R47" s="487"/>
      <c r="S47" s="487"/>
      <c r="T47" s="487"/>
      <c r="U47" s="488"/>
      <c r="V47" s="486"/>
      <c r="W47" s="487"/>
      <c r="X47" s="487"/>
      <c r="Y47" s="487"/>
      <c r="Z47" s="487"/>
      <c r="AA47" s="488"/>
      <c r="AB47" s="486"/>
      <c r="AC47" s="487"/>
      <c r="AD47" s="487"/>
      <c r="AE47" s="487"/>
      <c r="AF47" s="487"/>
      <c r="AG47" s="488"/>
      <c r="AH47" s="486"/>
      <c r="AI47" s="487"/>
      <c r="AJ47" s="487"/>
      <c r="AK47" s="487"/>
      <c r="AL47" s="487"/>
      <c r="AM47" s="488"/>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86"/>
      <c r="K48" s="487"/>
      <c r="L48" s="487"/>
      <c r="M48" s="487"/>
      <c r="N48" s="487"/>
      <c r="O48" s="488"/>
      <c r="P48" s="486"/>
      <c r="Q48" s="487"/>
      <c r="R48" s="487"/>
      <c r="S48" s="487"/>
      <c r="T48" s="487"/>
      <c r="U48" s="488"/>
      <c r="V48" s="486"/>
      <c r="W48" s="487"/>
      <c r="X48" s="487"/>
      <c r="Y48" s="487"/>
      <c r="Z48" s="487"/>
      <c r="AA48" s="488"/>
      <c r="AB48" s="486"/>
      <c r="AC48" s="487"/>
      <c r="AD48" s="487"/>
      <c r="AE48" s="487"/>
      <c r="AF48" s="487"/>
      <c r="AG48" s="488"/>
      <c r="AH48" s="486"/>
      <c r="AI48" s="487"/>
      <c r="AJ48" s="487"/>
      <c r="AK48" s="487"/>
      <c r="AL48" s="487"/>
      <c r="AM48" s="488"/>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86"/>
      <c r="K49" s="487"/>
      <c r="L49" s="487"/>
      <c r="M49" s="487"/>
      <c r="N49" s="487"/>
      <c r="O49" s="488"/>
      <c r="P49" s="486"/>
      <c r="Q49" s="487"/>
      <c r="R49" s="487"/>
      <c r="S49" s="487"/>
      <c r="T49" s="487"/>
      <c r="U49" s="488"/>
      <c r="V49" s="486"/>
      <c r="W49" s="487"/>
      <c r="X49" s="487"/>
      <c r="Y49" s="487"/>
      <c r="Z49" s="487"/>
      <c r="AA49" s="488"/>
      <c r="AB49" s="486"/>
      <c r="AC49" s="487"/>
      <c r="AD49" s="487"/>
      <c r="AE49" s="487"/>
      <c r="AF49" s="487"/>
      <c r="AG49" s="488"/>
      <c r="AH49" s="486"/>
      <c r="AI49" s="487"/>
      <c r="AJ49" s="487"/>
      <c r="AK49" s="487"/>
      <c r="AL49" s="487"/>
      <c r="AM49" s="488"/>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86"/>
      <c r="K50" s="487"/>
      <c r="L50" s="487"/>
      <c r="M50" s="487"/>
      <c r="N50" s="487"/>
      <c r="O50" s="488"/>
      <c r="P50" s="486"/>
      <c r="Q50" s="487"/>
      <c r="R50" s="487"/>
      <c r="S50" s="487"/>
      <c r="T50" s="487"/>
      <c r="U50" s="488"/>
      <c r="V50" s="486"/>
      <c r="W50" s="487"/>
      <c r="X50" s="487"/>
      <c r="Y50" s="487"/>
      <c r="Z50" s="487"/>
      <c r="AA50" s="488"/>
      <c r="AB50" s="486"/>
      <c r="AC50" s="487"/>
      <c r="AD50" s="487"/>
      <c r="AE50" s="487"/>
      <c r="AF50" s="487"/>
      <c r="AG50" s="488"/>
      <c r="AH50" s="486"/>
      <c r="AI50" s="487"/>
      <c r="AJ50" s="487"/>
      <c r="AK50" s="487"/>
      <c r="AL50" s="487"/>
      <c r="AM50" s="488"/>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89"/>
      <c r="K51" s="490"/>
      <c r="L51" s="490"/>
      <c r="M51" s="490"/>
      <c r="N51" s="490"/>
      <c r="O51" s="491"/>
      <c r="P51" s="489"/>
      <c r="Q51" s="490"/>
      <c r="R51" s="490"/>
      <c r="S51" s="490"/>
      <c r="T51" s="490"/>
      <c r="U51" s="491"/>
      <c r="V51" s="489"/>
      <c r="W51" s="490"/>
      <c r="X51" s="490"/>
      <c r="Y51" s="490"/>
      <c r="Z51" s="490"/>
      <c r="AA51" s="491"/>
      <c r="AB51" s="489"/>
      <c r="AC51" s="490"/>
      <c r="AD51" s="490"/>
      <c r="AE51" s="490"/>
      <c r="AF51" s="490"/>
      <c r="AG51" s="491"/>
      <c r="AH51" s="489"/>
      <c r="AI51" s="490"/>
      <c r="AJ51" s="490"/>
      <c r="AK51" s="490"/>
      <c r="AL51" s="490"/>
      <c r="AM51" s="491"/>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23"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56" t="s">
        <v>142</v>
      </c>
      <c r="C2" s="557"/>
      <c r="D2" s="557"/>
      <c r="E2" s="557"/>
      <c r="F2" s="557"/>
      <c r="G2" s="557"/>
      <c r="H2" s="557"/>
      <c r="I2" s="557"/>
      <c r="J2" s="498" t="s">
        <v>23</v>
      </c>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57"/>
      <c r="C3" s="557"/>
      <c r="D3" s="557"/>
      <c r="E3" s="557"/>
      <c r="F3" s="557"/>
      <c r="G3" s="557"/>
      <c r="H3" s="557"/>
      <c r="I3" s="557"/>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498"/>
      <c r="AM3" s="498"/>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57"/>
      <c r="C4" s="557"/>
      <c r="D4" s="557"/>
      <c r="E4" s="557"/>
      <c r="F4" s="557"/>
      <c r="G4" s="557"/>
      <c r="H4" s="557"/>
      <c r="I4" s="557"/>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8"/>
      <c r="AI4" s="498"/>
      <c r="AJ4" s="498"/>
      <c r="AK4" s="498"/>
      <c r="AL4" s="498"/>
      <c r="AM4" s="498"/>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445" t="s">
        <v>127</v>
      </c>
      <c r="C6" s="445"/>
      <c r="D6" s="446"/>
      <c r="E6" s="540" t="s">
        <v>128</v>
      </c>
      <c r="F6" s="541"/>
      <c r="G6" s="541"/>
      <c r="H6" s="541"/>
      <c r="I6" s="558"/>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47" t="s">
        <v>129</v>
      </c>
      <c r="AP6" s="548"/>
      <c r="AQ6" s="548"/>
      <c r="AR6" s="548"/>
      <c r="AS6" s="548"/>
      <c r="AT6" s="54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445"/>
      <c r="C7" s="445"/>
      <c r="D7" s="446"/>
      <c r="E7" s="544"/>
      <c r="F7" s="543"/>
      <c r="G7" s="543"/>
      <c r="H7" s="543"/>
      <c r="I7" s="559"/>
      <c r="J7" s="52" t="str">
        <f>IF(AND('Mapa de Riesgos'!$Y$18="Muy Alta",'Mapa de Riesgos'!$AA$18="Leve"),CONCATENATE("R2C",'Mapa de Riesgos'!$O$18),"")</f>
        <v/>
      </c>
      <c r="K7" s="53" t="str">
        <f>IF(AND('Mapa de Riesgos'!$Y$20="Muy Alta",'Mapa de Riesgos'!$AA$20="Leve"),CONCATENATE("R2C",'Mapa de Riesgos'!$O$20),"")</f>
        <v/>
      </c>
      <c r="L7" s="53" t="str">
        <f>IF(AND('Mapa de Riesgos'!$Y$21="Muy Alta",'Mapa de Riesgos'!$AA$21="Leve"),CONCATENATE("R2C",'Mapa de Riesgos'!$O$21),"")</f>
        <v/>
      </c>
      <c r="M7" s="53" t="str">
        <f>IF(AND('Mapa de Riesgos'!$Y$22="Muy Alta",'Mapa de Riesgos'!$AA$22="Leve"),CONCATENATE("R2C",'Mapa de Riesgos'!$O$22),"")</f>
        <v/>
      </c>
      <c r="N7" s="53" t="str">
        <f>IF(AND('Mapa de Riesgos'!$Y$23="Muy Alta",'Mapa de Riesgos'!$AA$23="Leve"),CONCATENATE("R2C",'Mapa de Riesgos'!$O$23),"")</f>
        <v/>
      </c>
      <c r="O7" s="54" t="str">
        <f>IF(AND('Mapa de Riesgos'!$Y$24="Muy Alta",'Mapa de Riesgos'!$AA$24="Leve"),CONCATENATE("R2C",'Mapa de Riesgos'!$O$24),"")</f>
        <v/>
      </c>
      <c r="P7" s="52" t="str">
        <f>IF(AND('Mapa de Riesgos'!$Y$18="Muy Alta",'Mapa de Riesgos'!$AA$18="Menor"),CONCATENATE("R2C",'Mapa de Riesgos'!$O$18),"")</f>
        <v/>
      </c>
      <c r="Q7" s="53" t="str">
        <f>IF(AND('Mapa de Riesgos'!$Y$20="Muy Alta",'Mapa de Riesgos'!$AA$20="Menor"),CONCATENATE("R2C",'Mapa de Riesgos'!$O$20),"")</f>
        <v/>
      </c>
      <c r="R7" s="53" t="str">
        <f>IF(AND('Mapa de Riesgos'!$Y$21="Muy Alta",'Mapa de Riesgos'!$AA$21="Menor"),CONCATENATE("R2C",'Mapa de Riesgos'!$O$21),"")</f>
        <v/>
      </c>
      <c r="S7" s="53" t="str">
        <f>IF(AND('Mapa de Riesgos'!$Y$22="Muy Alta",'Mapa de Riesgos'!$AA$22="Menor"),CONCATENATE("R2C",'Mapa de Riesgos'!$O$22),"")</f>
        <v/>
      </c>
      <c r="T7" s="53" t="str">
        <f>IF(AND('Mapa de Riesgos'!$Y$23="Muy Alta",'Mapa de Riesgos'!$AA$23="Menor"),CONCATENATE("R2C",'Mapa de Riesgos'!$O$23),"")</f>
        <v/>
      </c>
      <c r="U7" s="54" t="str">
        <f>IF(AND('Mapa de Riesgos'!$Y$24="Muy Alta",'Mapa de Riesgos'!$AA$24="Menor"),CONCATENATE("R2C",'Mapa de Riesgos'!$O$24),"")</f>
        <v/>
      </c>
      <c r="V7" s="52" t="str">
        <f>IF(AND('Mapa de Riesgos'!$Y$18="Muy Alta",'Mapa de Riesgos'!$AA$18="Moderado"),CONCATENATE("R2C",'Mapa de Riesgos'!$O$18),"")</f>
        <v/>
      </c>
      <c r="W7" s="53" t="str">
        <f>IF(AND('Mapa de Riesgos'!$Y$20="Muy Alta",'Mapa de Riesgos'!$AA$20="Moderado"),CONCATENATE("R2C",'Mapa de Riesgos'!$O$20),"")</f>
        <v/>
      </c>
      <c r="X7" s="53" t="str">
        <f>IF(AND('Mapa de Riesgos'!$Y$21="Muy Alta",'Mapa de Riesgos'!$AA$21="Moderado"),CONCATENATE("R2C",'Mapa de Riesgos'!$O$21),"")</f>
        <v/>
      </c>
      <c r="Y7" s="53" t="str">
        <f>IF(AND('Mapa de Riesgos'!$Y$22="Muy Alta",'Mapa de Riesgos'!$AA$22="Moderado"),CONCATENATE("R2C",'Mapa de Riesgos'!$O$22),"")</f>
        <v/>
      </c>
      <c r="Z7" s="53" t="str">
        <f>IF(AND('Mapa de Riesgos'!$Y$23="Muy Alta",'Mapa de Riesgos'!$AA$23="Moderado"),CONCATENATE("R2C",'Mapa de Riesgos'!$O$23),"")</f>
        <v/>
      </c>
      <c r="AA7" s="54" t="str">
        <f>IF(AND('Mapa de Riesgos'!$Y$24="Muy Alta",'Mapa de Riesgos'!$AA$24="Moderado"),CONCATENATE("R2C",'Mapa de Riesgos'!$O$24),"")</f>
        <v/>
      </c>
      <c r="AB7" s="52" t="str">
        <f>IF(AND('Mapa de Riesgos'!$Y$18="Muy Alta",'Mapa de Riesgos'!$AA$18="Mayor"),CONCATENATE("R2C",'Mapa de Riesgos'!$O$18),"")</f>
        <v/>
      </c>
      <c r="AC7" s="53" t="str">
        <f>IF(AND('Mapa de Riesgos'!$Y$20="Muy Alta",'Mapa de Riesgos'!$AA$20="Mayor"),CONCATENATE("R2C",'Mapa de Riesgos'!$O$20),"")</f>
        <v/>
      </c>
      <c r="AD7" s="53" t="str">
        <f>IF(AND('Mapa de Riesgos'!$Y$21="Muy Alta",'Mapa de Riesgos'!$AA$21="Mayor"),CONCATENATE("R2C",'Mapa de Riesgos'!$O$21),"")</f>
        <v/>
      </c>
      <c r="AE7" s="53" t="str">
        <f>IF(AND('Mapa de Riesgos'!$Y$22="Muy Alta",'Mapa de Riesgos'!$AA$22="Mayor"),CONCATENATE("R2C",'Mapa de Riesgos'!$O$22),"")</f>
        <v/>
      </c>
      <c r="AF7" s="53" t="str">
        <f>IF(AND('Mapa de Riesgos'!$Y$23="Muy Alta",'Mapa de Riesgos'!$AA$23="Mayor"),CONCATENATE("R2C",'Mapa de Riesgos'!$O$23),"")</f>
        <v/>
      </c>
      <c r="AG7" s="54" t="str">
        <f>IF(AND('Mapa de Riesgos'!$Y$24="Muy Alta",'Mapa de Riesgos'!$AA$24="Mayor"),CONCATENATE("R2C",'Mapa de Riesgos'!$O$24),"")</f>
        <v/>
      </c>
      <c r="AH7" s="55" t="str">
        <f>IF(AND('Mapa de Riesgos'!$Y$18="Muy Alta",'Mapa de Riesgos'!$AA$18="Catastrófico"),CONCATENATE("R2C",'Mapa de Riesgos'!$O$18),"")</f>
        <v/>
      </c>
      <c r="AI7" s="56" t="str">
        <f>IF(AND('Mapa de Riesgos'!$Y$20="Muy Alta",'Mapa de Riesgos'!$AA$20="Catastrófico"),CONCATENATE("R2C",'Mapa de Riesgos'!$O$20),"")</f>
        <v/>
      </c>
      <c r="AJ7" s="56" t="str">
        <f>IF(AND('Mapa de Riesgos'!$Y$21="Muy Alta",'Mapa de Riesgos'!$AA$21="Catastrófico"),CONCATENATE("R2C",'Mapa de Riesgos'!$O$21),"")</f>
        <v/>
      </c>
      <c r="AK7" s="56" t="str">
        <f>IF(AND('Mapa de Riesgos'!$Y$22="Muy Alta",'Mapa de Riesgos'!$AA$22="Catastrófico"),CONCATENATE("R2C",'Mapa de Riesgos'!$O$22),"")</f>
        <v/>
      </c>
      <c r="AL7" s="56" t="str">
        <f>IF(AND('Mapa de Riesgos'!$Y$23="Muy Alta",'Mapa de Riesgos'!$AA$23="Catastrófico"),CONCATENATE("R2C",'Mapa de Riesgos'!$O$23),"")</f>
        <v/>
      </c>
      <c r="AM7" s="57" t="str">
        <f>IF(AND('Mapa de Riesgos'!$Y$24="Muy Alta",'Mapa de Riesgos'!$AA$24="Catastrófico"),CONCATENATE("R2C",'Mapa de Riesgos'!$O$24),"")</f>
        <v/>
      </c>
      <c r="AN7" s="83"/>
      <c r="AO7" s="550"/>
      <c r="AP7" s="551"/>
      <c r="AQ7" s="551"/>
      <c r="AR7" s="551"/>
      <c r="AS7" s="551"/>
      <c r="AT7" s="55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445"/>
      <c r="C8" s="445"/>
      <c r="D8" s="446"/>
      <c r="E8" s="544"/>
      <c r="F8" s="543"/>
      <c r="G8" s="543"/>
      <c r="H8" s="543"/>
      <c r="I8" s="559"/>
      <c r="J8" s="52" t="str">
        <f>IF(AND('Mapa de Riesgos'!$Y$25="Muy Alta",'Mapa de Riesgos'!$AA$25="Leve"),CONCATENATE("R3C",'Mapa de Riesgos'!$O$25),"")</f>
        <v/>
      </c>
      <c r="K8" s="53" t="str">
        <f>IF(AND('Mapa de Riesgos'!$Y$26="Muy Alta",'Mapa de Riesgos'!$AA$26="Leve"),CONCATENATE("R3C",'Mapa de Riesgos'!$O$26),"")</f>
        <v/>
      </c>
      <c r="L8" s="53" t="str">
        <f>IF(AND('Mapa de Riesgos'!$Y$27="Muy Alta",'Mapa de Riesgos'!$AA$27="Leve"),CONCATENATE("R3C",'Mapa de Riesgos'!$O$27),"")</f>
        <v/>
      </c>
      <c r="M8" s="53" t="str">
        <f>IF(AND('Mapa de Riesgos'!$Y$28="Muy Alta",'Mapa de Riesgos'!$AA$28="Leve"),CONCATENATE("R3C",'Mapa de Riesgos'!$O$28),"")</f>
        <v/>
      </c>
      <c r="N8" s="53" t="str">
        <f>IF(AND('Mapa de Riesgos'!$Y$29="Muy Alta",'Mapa de Riesgos'!$AA$29="Leve"),CONCATENATE("R3C",'Mapa de Riesgos'!$O$29),"")</f>
        <v/>
      </c>
      <c r="O8" s="54" t="str">
        <f>IF(AND('Mapa de Riesgos'!$Y$30="Muy Alta",'Mapa de Riesgos'!$AA$30="Leve"),CONCATENATE("R3C",'Mapa de Riesgos'!$O$30),"")</f>
        <v/>
      </c>
      <c r="P8" s="52" t="str">
        <f>IF(AND('Mapa de Riesgos'!$Y$25="Muy Alta",'Mapa de Riesgos'!$AA$25="Menor"),CONCATENATE("R3C",'Mapa de Riesgos'!$O$25),"")</f>
        <v/>
      </c>
      <c r="Q8" s="53" t="str">
        <f>IF(AND('Mapa de Riesgos'!$Y$26="Muy Alta",'Mapa de Riesgos'!$AA$26="Menor"),CONCATENATE("R3C",'Mapa de Riesgos'!$O$26),"")</f>
        <v/>
      </c>
      <c r="R8" s="53" t="str">
        <f>IF(AND('Mapa de Riesgos'!$Y$27="Muy Alta",'Mapa de Riesgos'!$AA$27="Menor"),CONCATENATE("R3C",'Mapa de Riesgos'!$O$27),"")</f>
        <v/>
      </c>
      <c r="S8" s="53" t="str">
        <f>IF(AND('Mapa de Riesgos'!$Y$28="Muy Alta",'Mapa de Riesgos'!$AA$28="Menor"),CONCATENATE("R3C",'Mapa de Riesgos'!$O$28),"")</f>
        <v/>
      </c>
      <c r="T8" s="53" t="str">
        <f>IF(AND('Mapa de Riesgos'!$Y$29="Muy Alta",'Mapa de Riesgos'!$AA$29="Menor"),CONCATENATE("R3C",'Mapa de Riesgos'!$O$29),"")</f>
        <v/>
      </c>
      <c r="U8" s="54" t="str">
        <f>IF(AND('Mapa de Riesgos'!$Y$30="Muy Alta",'Mapa de Riesgos'!$AA$30="Menor"),CONCATENATE("R3C",'Mapa de Riesgos'!$O$30),"")</f>
        <v/>
      </c>
      <c r="V8" s="52" t="str">
        <f>IF(AND('Mapa de Riesgos'!$Y$25="Muy Alta",'Mapa de Riesgos'!$AA$25="Moderado"),CONCATENATE("R3C",'Mapa de Riesgos'!$O$25),"")</f>
        <v/>
      </c>
      <c r="W8" s="53" t="str">
        <f>IF(AND('Mapa de Riesgos'!$Y$26="Muy Alta",'Mapa de Riesgos'!$AA$26="Moderado"),CONCATENATE("R3C",'Mapa de Riesgos'!$O$26),"")</f>
        <v/>
      </c>
      <c r="X8" s="53" t="str">
        <f>IF(AND('Mapa de Riesgos'!$Y$27="Muy Alta",'Mapa de Riesgos'!$AA$27="Moderado"),CONCATENATE("R3C",'Mapa de Riesgos'!$O$27),"")</f>
        <v/>
      </c>
      <c r="Y8" s="53" t="str">
        <f>IF(AND('Mapa de Riesgos'!$Y$28="Muy Alta",'Mapa de Riesgos'!$AA$28="Moderado"),CONCATENATE("R3C",'Mapa de Riesgos'!$O$28),"")</f>
        <v/>
      </c>
      <c r="Z8" s="53" t="str">
        <f>IF(AND('Mapa de Riesgos'!$Y$29="Muy Alta",'Mapa de Riesgos'!$AA$29="Moderado"),CONCATENATE("R3C",'Mapa de Riesgos'!$O$29),"")</f>
        <v/>
      </c>
      <c r="AA8" s="54" t="str">
        <f>IF(AND('Mapa de Riesgos'!$Y$30="Muy Alta",'Mapa de Riesgos'!$AA$30="Moderado"),CONCATENATE("R3C",'Mapa de Riesgos'!$O$30),"")</f>
        <v/>
      </c>
      <c r="AB8" s="52" t="str">
        <f>IF(AND('Mapa de Riesgos'!$Y$25="Muy Alta",'Mapa de Riesgos'!$AA$25="Mayor"),CONCATENATE("R3C",'Mapa de Riesgos'!$O$25),"")</f>
        <v/>
      </c>
      <c r="AC8" s="53" t="str">
        <f>IF(AND('Mapa de Riesgos'!$Y$26="Muy Alta",'Mapa de Riesgos'!$AA$26="Mayor"),CONCATENATE("R3C",'Mapa de Riesgos'!$O$26),"")</f>
        <v/>
      </c>
      <c r="AD8" s="53" t="str">
        <f>IF(AND('Mapa de Riesgos'!$Y$27="Muy Alta",'Mapa de Riesgos'!$AA$27="Mayor"),CONCATENATE("R3C",'Mapa de Riesgos'!$O$27),"")</f>
        <v/>
      </c>
      <c r="AE8" s="53" t="str">
        <f>IF(AND('Mapa de Riesgos'!$Y$28="Muy Alta",'Mapa de Riesgos'!$AA$28="Mayor"),CONCATENATE("R3C",'Mapa de Riesgos'!$O$28),"")</f>
        <v/>
      </c>
      <c r="AF8" s="53" t="str">
        <f>IF(AND('Mapa de Riesgos'!$Y$29="Muy Alta",'Mapa de Riesgos'!$AA$29="Mayor"),CONCATENATE("R3C",'Mapa de Riesgos'!$O$29),"")</f>
        <v/>
      </c>
      <c r="AG8" s="54" t="str">
        <f>IF(AND('Mapa de Riesgos'!$Y$30="Muy Alta",'Mapa de Riesgos'!$AA$30="Mayor"),CONCATENATE("R3C",'Mapa de Riesgos'!$O$30),"")</f>
        <v/>
      </c>
      <c r="AH8" s="55" t="str">
        <f>IF(AND('Mapa de Riesgos'!$Y$25="Muy Alta",'Mapa de Riesgos'!$AA$25="Catastrófico"),CONCATENATE("R3C",'Mapa de Riesgos'!$O$25),"")</f>
        <v/>
      </c>
      <c r="AI8" s="56" t="str">
        <f>IF(AND('Mapa de Riesgos'!$Y$26="Muy Alta",'Mapa de Riesgos'!$AA$26="Catastrófico"),CONCATENATE("R3C",'Mapa de Riesgos'!$O$26),"")</f>
        <v/>
      </c>
      <c r="AJ8" s="56" t="str">
        <f>IF(AND('Mapa de Riesgos'!$Y$27="Muy Alta",'Mapa de Riesgos'!$AA$27="Catastrófico"),CONCATENATE("R3C",'Mapa de Riesgos'!$O$27),"")</f>
        <v/>
      </c>
      <c r="AK8" s="56" t="str">
        <f>IF(AND('Mapa de Riesgos'!$Y$28="Muy Alta",'Mapa de Riesgos'!$AA$28="Catastrófico"),CONCATENATE("R3C",'Mapa de Riesgos'!$O$28),"")</f>
        <v/>
      </c>
      <c r="AL8" s="56" t="str">
        <f>IF(AND('Mapa de Riesgos'!$Y$29="Muy Alta",'Mapa de Riesgos'!$AA$29="Catastrófico"),CONCATENATE("R3C",'Mapa de Riesgos'!$O$29),"")</f>
        <v/>
      </c>
      <c r="AM8" s="57" t="str">
        <f>IF(AND('Mapa de Riesgos'!$Y$30="Muy Alta",'Mapa de Riesgos'!$AA$30="Catastrófico"),CONCATENATE("R3C",'Mapa de Riesgos'!$O$30),"")</f>
        <v/>
      </c>
      <c r="AN8" s="83"/>
      <c r="AO8" s="550"/>
      <c r="AP8" s="551"/>
      <c r="AQ8" s="551"/>
      <c r="AR8" s="551"/>
      <c r="AS8" s="551"/>
      <c r="AT8" s="55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445"/>
      <c r="C9" s="445"/>
      <c r="D9" s="446"/>
      <c r="E9" s="544"/>
      <c r="F9" s="543"/>
      <c r="G9" s="543"/>
      <c r="H9" s="543"/>
      <c r="I9" s="559"/>
      <c r="J9" s="52" t="str">
        <f>IF(AND('Mapa de Riesgos'!$Y$31="Muy Alta",'Mapa de Riesgos'!$AA$31="Leve"),CONCATENATE("R4C",'Mapa de Riesgos'!$O$31),"")</f>
        <v/>
      </c>
      <c r="K9" s="53" t="str">
        <f>IF(AND('Mapa de Riesgos'!$Y$33="Muy Alta",'Mapa de Riesgos'!$AA$33="Leve"),CONCATENATE("R4C",'Mapa de Riesgos'!$O$33),"")</f>
        <v/>
      </c>
      <c r="L9" s="53" t="str">
        <f>IF(AND('Mapa de Riesgos'!$Y$34="Muy Alta",'Mapa de Riesgos'!$AA$34="Leve"),CONCATENATE("R4C",'Mapa de Riesgos'!$O$34),"")</f>
        <v/>
      </c>
      <c r="M9" s="53" t="str">
        <f>IF(AND('Mapa de Riesgos'!$Y$35="Muy Alta",'Mapa de Riesgos'!$AA$35="Leve"),CONCATENATE("R4C",'Mapa de Riesgos'!$O$35),"")</f>
        <v/>
      </c>
      <c r="N9" s="53" t="str">
        <f>IF(AND('Mapa de Riesgos'!$Y$36="Muy Alta",'Mapa de Riesgos'!$AA$36="Leve"),CONCATENATE("R4C",'Mapa de Riesgos'!$O$36),"")</f>
        <v/>
      </c>
      <c r="O9" s="54" t="str">
        <f>IF(AND('Mapa de Riesgos'!$Y$37="Muy Alta",'Mapa de Riesgos'!$AA$37="Leve"),CONCATENATE("R4C",'Mapa de Riesgos'!$O$37),"")</f>
        <v/>
      </c>
      <c r="P9" s="52" t="str">
        <f>IF(AND('Mapa de Riesgos'!$Y$31="Muy Alta",'Mapa de Riesgos'!$AA$31="Menor"),CONCATENATE("R4C",'Mapa de Riesgos'!$O$31),"")</f>
        <v/>
      </c>
      <c r="Q9" s="53" t="str">
        <f>IF(AND('Mapa de Riesgos'!$Y$33="Muy Alta",'Mapa de Riesgos'!$AA$33="Menor"),CONCATENATE("R4C",'Mapa de Riesgos'!$O$33),"")</f>
        <v/>
      </c>
      <c r="R9" s="53" t="str">
        <f>IF(AND('Mapa de Riesgos'!$Y$34="Muy Alta",'Mapa de Riesgos'!$AA$34="Menor"),CONCATENATE("R4C",'Mapa de Riesgos'!$O$34),"")</f>
        <v/>
      </c>
      <c r="S9" s="53" t="str">
        <f>IF(AND('Mapa de Riesgos'!$Y$35="Muy Alta",'Mapa de Riesgos'!$AA$35="Menor"),CONCATENATE("R4C",'Mapa de Riesgos'!$O$35),"")</f>
        <v/>
      </c>
      <c r="T9" s="53" t="str">
        <f>IF(AND('Mapa de Riesgos'!$Y$36="Muy Alta",'Mapa de Riesgos'!$AA$36="Menor"),CONCATENATE("R4C",'Mapa de Riesgos'!$O$36),"")</f>
        <v/>
      </c>
      <c r="U9" s="54" t="str">
        <f>IF(AND('Mapa de Riesgos'!$Y$37="Muy Alta",'Mapa de Riesgos'!$AA$37="Menor"),CONCATENATE("R4C",'Mapa de Riesgos'!$O$37),"")</f>
        <v/>
      </c>
      <c r="V9" s="52" t="str">
        <f>IF(AND('Mapa de Riesgos'!$Y$31="Muy Alta",'Mapa de Riesgos'!$AA$31="Moderado"),CONCATENATE("R4C",'Mapa de Riesgos'!$O$31),"")</f>
        <v/>
      </c>
      <c r="W9" s="53" t="str">
        <f>IF(AND('Mapa de Riesgos'!$Y$33="Muy Alta",'Mapa de Riesgos'!$AA$33="Moderado"),CONCATENATE("R4C",'Mapa de Riesgos'!$O$33),"")</f>
        <v/>
      </c>
      <c r="X9" s="53" t="str">
        <f>IF(AND('Mapa de Riesgos'!$Y$34="Muy Alta",'Mapa de Riesgos'!$AA$34="Moderado"),CONCATENATE("R4C",'Mapa de Riesgos'!$O$34),"")</f>
        <v/>
      </c>
      <c r="Y9" s="53" t="str">
        <f>IF(AND('Mapa de Riesgos'!$Y$35="Muy Alta",'Mapa de Riesgos'!$AA$35="Moderado"),CONCATENATE("R4C",'Mapa de Riesgos'!$O$35),"")</f>
        <v/>
      </c>
      <c r="Z9" s="53" t="str">
        <f>IF(AND('Mapa de Riesgos'!$Y$36="Muy Alta",'Mapa de Riesgos'!$AA$36="Moderado"),CONCATENATE("R4C",'Mapa de Riesgos'!$O$36),"")</f>
        <v/>
      </c>
      <c r="AA9" s="54" t="str">
        <f>IF(AND('Mapa de Riesgos'!$Y$37="Muy Alta",'Mapa de Riesgos'!$AA$37="Moderado"),CONCATENATE("R4C",'Mapa de Riesgos'!$O$37),"")</f>
        <v/>
      </c>
      <c r="AB9" s="52" t="str">
        <f>IF(AND('Mapa de Riesgos'!$Y$31="Muy Alta",'Mapa de Riesgos'!$AA$31="Mayor"),CONCATENATE("R4C",'Mapa de Riesgos'!$O$31),"")</f>
        <v/>
      </c>
      <c r="AC9" s="53" t="str">
        <f>IF(AND('Mapa de Riesgos'!$Y$33="Muy Alta",'Mapa de Riesgos'!$AA$33="Mayor"),CONCATENATE("R4C",'Mapa de Riesgos'!$O$33),"")</f>
        <v/>
      </c>
      <c r="AD9" s="53" t="str">
        <f>IF(AND('Mapa de Riesgos'!$Y$34="Muy Alta",'Mapa de Riesgos'!$AA$34="Mayor"),CONCATENATE("R4C",'Mapa de Riesgos'!$O$34),"")</f>
        <v/>
      </c>
      <c r="AE9" s="53" t="str">
        <f>IF(AND('Mapa de Riesgos'!$Y$35="Muy Alta",'Mapa de Riesgos'!$AA$35="Mayor"),CONCATENATE("R4C",'Mapa de Riesgos'!$O$35),"")</f>
        <v/>
      </c>
      <c r="AF9" s="53" t="str">
        <f>IF(AND('Mapa de Riesgos'!$Y$36="Muy Alta",'Mapa de Riesgos'!$AA$36="Mayor"),CONCATENATE("R4C",'Mapa de Riesgos'!$O$36),"")</f>
        <v/>
      </c>
      <c r="AG9" s="54" t="str">
        <f>IF(AND('Mapa de Riesgos'!$Y$37="Muy Alta",'Mapa de Riesgos'!$AA$37="Mayor"),CONCATENATE("R4C",'Mapa de Riesgos'!$O$37),"")</f>
        <v/>
      </c>
      <c r="AH9" s="55" t="str">
        <f>IF(AND('Mapa de Riesgos'!$Y$31="Muy Alta",'Mapa de Riesgos'!$AA$31="Catastrófico"),CONCATENATE("R4C",'Mapa de Riesgos'!$O$31),"")</f>
        <v/>
      </c>
      <c r="AI9" s="56" t="str">
        <f>IF(AND('Mapa de Riesgos'!$Y$33="Muy Alta",'Mapa de Riesgos'!$AA$33="Catastrófico"),CONCATENATE("R4C",'Mapa de Riesgos'!$O$33),"")</f>
        <v/>
      </c>
      <c r="AJ9" s="56" t="str">
        <f>IF(AND('Mapa de Riesgos'!$Y$34="Muy Alta",'Mapa de Riesgos'!$AA$34="Catastrófico"),CONCATENATE("R4C",'Mapa de Riesgos'!$O$34),"")</f>
        <v/>
      </c>
      <c r="AK9" s="56" t="str">
        <f>IF(AND('Mapa de Riesgos'!$Y$35="Muy Alta",'Mapa de Riesgos'!$AA$35="Catastrófico"),CONCATENATE("R4C",'Mapa de Riesgos'!$O$35),"")</f>
        <v/>
      </c>
      <c r="AL9" s="56" t="str">
        <f>IF(AND('Mapa de Riesgos'!$Y$36="Muy Alta",'Mapa de Riesgos'!$AA$36="Catastrófico"),CONCATENATE("R4C",'Mapa de Riesgos'!$O$36),"")</f>
        <v/>
      </c>
      <c r="AM9" s="57" t="str">
        <f>IF(AND('Mapa de Riesgos'!$Y$37="Muy Alta",'Mapa de Riesgos'!$AA$37="Catastrófico"),CONCATENATE("R4C",'Mapa de Riesgos'!$O$37),"")</f>
        <v/>
      </c>
      <c r="AN9" s="83"/>
      <c r="AO9" s="550"/>
      <c r="AP9" s="551"/>
      <c r="AQ9" s="551"/>
      <c r="AR9" s="551"/>
      <c r="AS9" s="551"/>
      <c r="AT9" s="55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445"/>
      <c r="C10" s="445"/>
      <c r="D10" s="446"/>
      <c r="E10" s="544"/>
      <c r="F10" s="543"/>
      <c r="G10" s="543"/>
      <c r="H10" s="543"/>
      <c r="I10" s="559"/>
      <c r="J10" s="52" t="str">
        <f>IF(AND('Mapa de Riesgos'!$Y$38="Muy Alta",'Mapa de Riesgos'!$AA$38="Leve"),CONCATENATE("R5C",'Mapa de Riesgos'!$O$38),"")</f>
        <v/>
      </c>
      <c r="K10" s="53" t="str">
        <f>IF(AND('Mapa de Riesgos'!$Y$39="Muy Alta",'Mapa de Riesgos'!$AA$39="Leve"),CONCATENATE("R5C",'Mapa de Riesgos'!$O$39),"")</f>
        <v/>
      </c>
      <c r="L10" s="53" t="str">
        <f>IF(AND('Mapa de Riesgos'!$Y$40="Muy Alta",'Mapa de Riesgos'!$AA$40="Leve"),CONCATENATE("R5C",'Mapa de Riesgos'!$O$40),"")</f>
        <v/>
      </c>
      <c r="M10" s="53" t="str">
        <f>IF(AND('Mapa de Riesgos'!$Y$41="Muy Alta",'Mapa de Riesgos'!$AA$41="Leve"),CONCATENATE("R5C",'Mapa de Riesgos'!$O$41),"")</f>
        <v/>
      </c>
      <c r="N10" s="53" t="str">
        <f>IF(AND('Mapa de Riesgos'!$Y$42="Muy Alta",'Mapa de Riesgos'!$AA$42="Leve"),CONCATENATE("R5C",'Mapa de Riesgos'!$O$42),"")</f>
        <v/>
      </c>
      <c r="O10" s="54" t="str">
        <f>IF(AND('Mapa de Riesgos'!$Y$43="Muy Alta",'Mapa de Riesgos'!$AA$43="Leve"),CONCATENATE("R5C",'Mapa de Riesgos'!$O$43),"")</f>
        <v/>
      </c>
      <c r="P10" s="52" t="str">
        <f>IF(AND('Mapa de Riesgos'!$Y$38="Muy Alta",'Mapa de Riesgos'!$AA$38="Menor"),CONCATENATE("R5C",'Mapa de Riesgos'!$O$38),"")</f>
        <v/>
      </c>
      <c r="Q10" s="53" t="str">
        <f>IF(AND('Mapa de Riesgos'!$Y$39="Muy Alta",'Mapa de Riesgos'!$AA$39="Menor"),CONCATENATE("R5C",'Mapa de Riesgos'!$O$39),"")</f>
        <v/>
      </c>
      <c r="R10" s="53" t="str">
        <f>IF(AND('Mapa de Riesgos'!$Y$40="Muy Alta",'Mapa de Riesgos'!$AA$40="Menor"),CONCATENATE("R5C",'Mapa de Riesgos'!$O$40),"")</f>
        <v/>
      </c>
      <c r="S10" s="53" t="str">
        <f>IF(AND('Mapa de Riesgos'!$Y$41="Muy Alta",'Mapa de Riesgos'!$AA$41="Menor"),CONCATENATE("R5C",'Mapa de Riesgos'!$O$41),"")</f>
        <v/>
      </c>
      <c r="T10" s="53" t="str">
        <f>IF(AND('Mapa de Riesgos'!$Y$42="Muy Alta",'Mapa de Riesgos'!$AA$42="Menor"),CONCATENATE("R5C",'Mapa de Riesgos'!$O$42),"")</f>
        <v/>
      </c>
      <c r="U10" s="54" t="str">
        <f>IF(AND('Mapa de Riesgos'!$Y$43="Muy Alta",'Mapa de Riesgos'!$AA$43="Menor"),CONCATENATE("R5C",'Mapa de Riesgos'!$O$43),"")</f>
        <v/>
      </c>
      <c r="V10" s="52" t="str">
        <f>IF(AND('Mapa de Riesgos'!$Y$38="Muy Alta",'Mapa de Riesgos'!$AA$38="Moderado"),CONCATENATE("R5C",'Mapa de Riesgos'!$O$38),"")</f>
        <v/>
      </c>
      <c r="W10" s="53" t="str">
        <f>IF(AND('Mapa de Riesgos'!$Y$39="Muy Alta",'Mapa de Riesgos'!$AA$39="Moderado"),CONCATENATE("R5C",'Mapa de Riesgos'!$O$39),"")</f>
        <v/>
      </c>
      <c r="X10" s="53" t="str">
        <f>IF(AND('Mapa de Riesgos'!$Y$40="Muy Alta",'Mapa de Riesgos'!$AA$40="Moderado"),CONCATENATE("R5C",'Mapa de Riesgos'!$O$40),"")</f>
        <v/>
      </c>
      <c r="Y10" s="53" t="str">
        <f>IF(AND('Mapa de Riesgos'!$Y$41="Muy Alta",'Mapa de Riesgos'!$AA$41="Moderado"),CONCATENATE("R5C",'Mapa de Riesgos'!$O$41),"")</f>
        <v/>
      </c>
      <c r="Z10" s="53" t="str">
        <f>IF(AND('Mapa de Riesgos'!$Y$42="Muy Alta",'Mapa de Riesgos'!$AA$42="Moderado"),CONCATENATE("R5C",'Mapa de Riesgos'!$O$42),"")</f>
        <v/>
      </c>
      <c r="AA10" s="54" t="str">
        <f>IF(AND('Mapa de Riesgos'!$Y$43="Muy Alta",'Mapa de Riesgos'!$AA$43="Moderado"),CONCATENATE("R5C",'Mapa de Riesgos'!$O$43),"")</f>
        <v/>
      </c>
      <c r="AB10" s="52" t="str">
        <f>IF(AND('Mapa de Riesgos'!$Y$38="Muy Alta",'Mapa de Riesgos'!$AA$38="Mayor"),CONCATENATE("R5C",'Mapa de Riesgos'!$O$38),"")</f>
        <v/>
      </c>
      <c r="AC10" s="53" t="str">
        <f>IF(AND('Mapa de Riesgos'!$Y$39="Muy Alta",'Mapa de Riesgos'!$AA$39="Mayor"),CONCATENATE("R5C",'Mapa de Riesgos'!$O$39),"")</f>
        <v/>
      </c>
      <c r="AD10" s="53" t="str">
        <f>IF(AND('Mapa de Riesgos'!$Y$40="Muy Alta",'Mapa de Riesgos'!$AA$40="Mayor"),CONCATENATE("R5C",'Mapa de Riesgos'!$O$40),"")</f>
        <v/>
      </c>
      <c r="AE10" s="53" t="str">
        <f>IF(AND('Mapa de Riesgos'!$Y$41="Muy Alta",'Mapa de Riesgos'!$AA$41="Mayor"),CONCATENATE("R5C",'Mapa de Riesgos'!$O$41),"")</f>
        <v/>
      </c>
      <c r="AF10" s="53" t="str">
        <f>IF(AND('Mapa de Riesgos'!$Y$42="Muy Alta",'Mapa de Riesgos'!$AA$42="Mayor"),CONCATENATE("R5C",'Mapa de Riesgos'!$O$42),"")</f>
        <v/>
      </c>
      <c r="AG10" s="54" t="str">
        <f>IF(AND('Mapa de Riesgos'!$Y$43="Muy Alta",'Mapa de Riesgos'!$AA$43="Mayor"),CONCATENATE("R5C",'Mapa de Riesgos'!$O$43),"")</f>
        <v/>
      </c>
      <c r="AH10" s="55" t="str">
        <f>IF(AND('Mapa de Riesgos'!$Y$38="Muy Alta",'Mapa de Riesgos'!$AA$38="Catastrófico"),CONCATENATE("R5C",'Mapa de Riesgos'!$O$38),"")</f>
        <v/>
      </c>
      <c r="AI10" s="56" t="str">
        <f>IF(AND('Mapa de Riesgos'!$Y$39="Muy Alta",'Mapa de Riesgos'!$AA$39="Catastrófico"),CONCATENATE("R5C",'Mapa de Riesgos'!$O$39),"")</f>
        <v/>
      </c>
      <c r="AJ10" s="56" t="str">
        <f>IF(AND('Mapa de Riesgos'!$Y$40="Muy Alta",'Mapa de Riesgos'!$AA$40="Catastrófico"),CONCATENATE("R5C",'Mapa de Riesgos'!$O$40),"")</f>
        <v/>
      </c>
      <c r="AK10" s="56" t="str">
        <f>IF(AND('Mapa de Riesgos'!$Y$41="Muy Alta",'Mapa de Riesgos'!$AA$41="Catastrófico"),CONCATENATE("R5C",'Mapa de Riesgos'!$O$41),"")</f>
        <v/>
      </c>
      <c r="AL10" s="56" t="str">
        <f>IF(AND('Mapa de Riesgos'!$Y$42="Muy Alta",'Mapa de Riesgos'!$AA$42="Catastrófico"),CONCATENATE("R5C",'Mapa de Riesgos'!$O$42),"")</f>
        <v/>
      </c>
      <c r="AM10" s="57" t="str">
        <f>IF(AND('Mapa de Riesgos'!$Y$43="Muy Alta",'Mapa de Riesgos'!$AA$43="Catastrófico"),CONCATENATE("R5C",'Mapa de Riesgos'!$O$43),"")</f>
        <v/>
      </c>
      <c r="AN10" s="83"/>
      <c r="AO10" s="550"/>
      <c r="AP10" s="551"/>
      <c r="AQ10" s="551"/>
      <c r="AR10" s="551"/>
      <c r="AS10" s="551"/>
      <c r="AT10" s="55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445"/>
      <c r="C11" s="445"/>
      <c r="D11" s="446"/>
      <c r="E11" s="544"/>
      <c r="F11" s="543"/>
      <c r="G11" s="543"/>
      <c r="H11" s="543"/>
      <c r="I11" s="559"/>
      <c r="J11" s="52" t="str">
        <f>IF(AND('Mapa de Riesgos'!$Y$44="Muy Alta",'Mapa de Riesgos'!$AA$44="Leve"),CONCATENATE("R6C",'Mapa de Riesgos'!$O$44),"")</f>
        <v/>
      </c>
      <c r="K11" s="53" t="str">
        <f>IF(AND('Mapa de Riesgos'!$Y$45="Muy Alta",'Mapa de Riesgos'!$AA$45="Leve"),CONCATENATE("R6C",'Mapa de Riesgos'!$O$45),"")</f>
        <v/>
      </c>
      <c r="L11" s="53" t="str">
        <f>IF(AND('Mapa de Riesgos'!$Y$46="Muy Alta",'Mapa de Riesgos'!$AA$46="Leve"),CONCATENATE("R6C",'Mapa de Riesgos'!$O$46),"")</f>
        <v/>
      </c>
      <c r="M11" s="53" t="str">
        <f>IF(AND('Mapa de Riesgos'!$Y$47="Muy Alta",'Mapa de Riesgos'!$AA$47="Leve"),CONCATENATE("R6C",'Mapa de Riesgos'!$O$47),"")</f>
        <v/>
      </c>
      <c r="N11" s="53" t="str">
        <f>IF(AND('Mapa de Riesgos'!$Y$48="Muy Alta",'Mapa de Riesgos'!$AA$48="Leve"),CONCATENATE("R6C",'Mapa de Riesgos'!$O$48),"")</f>
        <v/>
      </c>
      <c r="O11" s="54" t="str">
        <f>IF(AND('Mapa de Riesgos'!$Y$49="Muy Alta",'Mapa de Riesgos'!$AA$49="Leve"),CONCATENATE("R6C",'Mapa de Riesgos'!$O$49),"")</f>
        <v/>
      </c>
      <c r="P11" s="52" t="str">
        <f>IF(AND('Mapa de Riesgos'!$Y$44="Muy Alta",'Mapa de Riesgos'!$AA$44="Menor"),CONCATENATE("R6C",'Mapa de Riesgos'!$O$44),"")</f>
        <v/>
      </c>
      <c r="Q11" s="53" t="str">
        <f>IF(AND('Mapa de Riesgos'!$Y$45="Muy Alta",'Mapa de Riesgos'!$AA$45="Menor"),CONCATENATE("R6C",'Mapa de Riesgos'!$O$45),"")</f>
        <v/>
      </c>
      <c r="R11" s="53" t="str">
        <f>IF(AND('Mapa de Riesgos'!$Y$46="Muy Alta",'Mapa de Riesgos'!$AA$46="Menor"),CONCATENATE("R6C",'Mapa de Riesgos'!$O$46),"")</f>
        <v/>
      </c>
      <c r="S11" s="53" t="str">
        <f>IF(AND('Mapa de Riesgos'!$Y$47="Muy Alta",'Mapa de Riesgos'!$AA$47="Menor"),CONCATENATE("R6C",'Mapa de Riesgos'!$O$47),"")</f>
        <v/>
      </c>
      <c r="T11" s="53" t="str">
        <f>IF(AND('Mapa de Riesgos'!$Y$48="Muy Alta",'Mapa de Riesgos'!$AA$48="Menor"),CONCATENATE("R6C",'Mapa de Riesgos'!$O$48),"")</f>
        <v/>
      </c>
      <c r="U11" s="54" t="str">
        <f>IF(AND('Mapa de Riesgos'!$Y$49="Muy Alta",'Mapa de Riesgos'!$AA$49="Menor"),CONCATENATE("R6C",'Mapa de Riesgos'!$O$49),"")</f>
        <v/>
      </c>
      <c r="V11" s="52" t="str">
        <f>IF(AND('Mapa de Riesgos'!$Y$44="Muy Alta",'Mapa de Riesgos'!$AA$44="Moderado"),CONCATENATE("R6C",'Mapa de Riesgos'!$O$44),"")</f>
        <v/>
      </c>
      <c r="W11" s="53" t="str">
        <f>IF(AND('Mapa de Riesgos'!$Y$45="Muy Alta",'Mapa de Riesgos'!$AA$45="Moderado"),CONCATENATE("R6C",'Mapa de Riesgos'!$O$45),"")</f>
        <v/>
      </c>
      <c r="X11" s="53" t="str">
        <f>IF(AND('Mapa de Riesgos'!$Y$46="Muy Alta",'Mapa de Riesgos'!$AA$46="Moderado"),CONCATENATE("R6C",'Mapa de Riesgos'!$O$46),"")</f>
        <v/>
      </c>
      <c r="Y11" s="53" t="str">
        <f>IF(AND('Mapa de Riesgos'!$Y$47="Muy Alta",'Mapa de Riesgos'!$AA$47="Moderado"),CONCATENATE("R6C",'Mapa de Riesgos'!$O$47),"")</f>
        <v/>
      </c>
      <c r="Z11" s="53" t="str">
        <f>IF(AND('Mapa de Riesgos'!$Y$48="Muy Alta",'Mapa de Riesgos'!$AA$48="Moderado"),CONCATENATE("R6C",'Mapa de Riesgos'!$O$48),"")</f>
        <v/>
      </c>
      <c r="AA11" s="54" t="str">
        <f>IF(AND('Mapa de Riesgos'!$Y$49="Muy Alta",'Mapa de Riesgos'!$AA$49="Moderado"),CONCATENATE("R6C",'Mapa de Riesgos'!$O$49),"")</f>
        <v/>
      </c>
      <c r="AB11" s="52" t="str">
        <f>IF(AND('Mapa de Riesgos'!$Y$44="Muy Alta",'Mapa de Riesgos'!$AA$44="Mayor"),CONCATENATE("R6C",'Mapa de Riesgos'!$O$44),"")</f>
        <v/>
      </c>
      <c r="AC11" s="53" t="str">
        <f>IF(AND('Mapa de Riesgos'!$Y$45="Muy Alta",'Mapa de Riesgos'!$AA$45="Mayor"),CONCATENATE("R6C",'Mapa de Riesgos'!$O$45),"")</f>
        <v/>
      </c>
      <c r="AD11" s="53" t="str">
        <f>IF(AND('Mapa de Riesgos'!$Y$46="Muy Alta",'Mapa de Riesgos'!$AA$46="Mayor"),CONCATENATE("R6C",'Mapa de Riesgos'!$O$46),"")</f>
        <v/>
      </c>
      <c r="AE11" s="53" t="str">
        <f>IF(AND('Mapa de Riesgos'!$Y$47="Muy Alta",'Mapa de Riesgos'!$AA$47="Mayor"),CONCATENATE("R6C",'Mapa de Riesgos'!$O$47),"")</f>
        <v/>
      </c>
      <c r="AF11" s="53" t="str">
        <f>IF(AND('Mapa de Riesgos'!$Y$48="Muy Alta",'Mapa de Riesgos'!$AA$48="Mayor"),CONCATENATE("R6C",'Mapa de Riesgos'!$O$48),"")</f>
        <v/>
      </c>
      <c r="AG11" s="54" t="str">
        <f>IF(AND('Mapa de Riesgos'!$Y$49="Muy Alta",'Mapa de Riesgos'!$AA$49="Mayor"),CONCATENATE("R6C",'Mapa de Riesgos'!$O$49),"")</f>
        <v/>
      </c>
      <c r="AH11" s="55" t="str">
        <f>IF(AND('Mapa de Riesgos'!$Y$44="Muy Alta",'Mapa de Riesgos'!$AA$44="Catastrófico"),CONCATENATE("R6C",'Mapa de Riesgos'!$O$44),"")</f>
        <v/>
      </c>
      <c r="AI11" s="56" t="str">
        <f>IF(AND('Mapa de Riesgos'!$Y$45="Muy Alta",'Mapa de Riesgos'!$AA$45="Catastrófico"),CONCATENATE("R6C",'Mapa de Riesgos'!$O$45),"")</f>
        <v/>
      </c>
      <c r="AJ11" s="56" t="str">
        <f>IF(AND('Mapa de Riesgos'!$Y$46="Muy Alta",'Mapa de Riesgos'!$AA$46="Catastrófico"),CONCATENATE("R6C",'Mapa de Riesgos'!$O$46),"")</f>
        <v/>
      </c>
      <c r="AK11" s="56" t="str">
        <f>IF(AND('Mapa de Riesgos'!$Y$47="Muy Alta",'Mapa de Riesgos'!$AA$47="Catastrófico"),CONCATENATE("R6C",'Mapa de Riesgos'!$O$47),"")</f>
        <v/>
      </c>
      <c r="AL11" s="56" t="str">
        <f>IF(AND('Mapa de Riesgos'!$Y$48="Muy Alta",'Mapa de Riesgos'!$AA$48="Catastrófico"),CONCATENATE("R6C",'Mapa de Riesgos'!$O$48),"")</f>
        <v/>
      </c>
      <c r="AM11" s="57" t="str">
        <f>IF(AND('Mapa de Riesgos'!$Y$49="Muy Alta",'Mapa de Riesgos'!$AA$49="Catastrófico"),CONCATENATE("R6C",'Mapa de Riesgos'!$O$49),"")</f>
        <v/>
      </c>
      <c r="AN11" s="83"/>
      <c r="AO11" s="550"/>
      <c r="AP11" s="551"/>
      <c r="AQ11" s="551"/>
      <c r="AR11" s="551"/>
      <c r="AS11" s="551"/>
      <c r="AT11" s="55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445"/>
      <c r="C12" s="445"/>
      <c r="D12" s="446"/>
      <c r="E12" s="544"/>
      <c r="F12" s="543"/>
      <c r="G12" s="543"/>
      <c r="H12" s="543"/>
      <c r="I12" s="559"/>
      <c r="J12" s="52" t="str">
        <f>IF(AND('Mapa de Riesgos'!$Y$50="Muy Alta",'Mapa de Riesgos'!$AA$50="Leve"),CONCATENATE("R7C",'Mapa de Riesgos'!$O$50),"")</f>
        <v/>
      </c>
      <c r="K12" s="53" t="str">
        <f>IF(AND('Mapa de Riesgos'!$Y$51="Muy Alta",'Mapa de Riesgos'!$AA$51="Leve"),CONCATENATE("R7C",'Mapa de Riesgos'!$O$51),"")</f>
        <v/>
      </c>
      <c r="L12" s="53" t="str">
        <f>IF(AND('Mapa de Riesgos'!$Y$52="Muy Alta",'Mapa de Riesgos'!$AA$52="Leve"),CONCATENATE("R7C",'Mapa de Riesgos'!$O$52),"")</f>
        <v/>
      </c>
      <c r="M12" s="53" t="str">
        <f>IF(AND('Mapa de Riesgos'!$Y$53="Muy Alta",'Mapa de Riesgos'!$AA$53="Leve"),CONCATENATE("R7C",'Mapa de Riesgos'!$O$53),"")</f>
        <v/>
      </c>
      <c r="N12" s="53" t="str">
        <f>IF(AND('Mapa de Riesgos'!$Y$54="Muy Alta",'Mapa de Riesgos'!$AA$54="Leve"),CONCATENATE("R7C",'Mapa de Riesgos'!$O$54),"")</f>
        <v/>
      </c>
      <c r="O12" s="54" t="str">
        <f>IF(AND('Mapa de Riesgos'!$Y$55="Muy Alta",'Mapa de Riesgos'!$AA$55="Leve"),CONCATENATE("R7C",'Mapa de Riesgos'!$O$55),"")</f>
        <v/>
      </c>
      <c r="P12" s="52" t="str">
        <f>IF(AND('Mapa de Riesgos'!$Y$50="Muy Alta",'Mapa de Riesgos'!$AA$50="Menor"),CONCATENATE("R7C",'Mapa de Riesgos'!$O$50),"")</f>
        <v/>
      </c>
      <c r="Q12" s="53" t="str">
        <f>IF(AND('Mapa de Riesgos'!$Y$51="Muy Alta",'Mapa de Riesgos'!$AA$51="Menor"),CONCATENATE("R7C",'Mapa de Riesgos'!$O$51),"")</f>
        <v/>
      </c>
      <c r="R12" s="53" t="str">
        <f>IF(AND('Mapa de Riesgos'!$Y$52="Muy Alta",'Mapa de Riesgos'!$AA$52="Menor"),CONCATENATE("R7C",'Mapa de Riesgos'!$O$52),"")</f>
        <v/>
      </c>
      <c r="S12" s="53" t="str">
        <f>IF(AND('Mapa de Riesgos'!$Y$53="Muy Alta",'Mapa de Riesgos'!$AA$53="Menor"),CONCATENATE("R7C",'Mapa de Riesgos'!$O$53),"")</f>
        <v/>
      </c>
      <c r="T12" s="53" t="str">
        <f>IF(AND('Mapa de Riesgos'!$Y$54="Muy Alta",'Mapa de Riesgos'!$AA$54="Menor"),CONCATENATE("R7C",'Mapa de Riesgos'!$O$54),"")</f>
        <v/>
      </c>
      <c r="U12" s="54" t="str">
        <f>IF(AND('Mapa de Riesgos'!$Y$55="Muy Alta",'Mapa de Riesgos'!$AA$55="Menor"),CONCATENATE("R7C",'Mapa de Riesgos'!$O$55),"")</f>
        <v/>
      </c>
      <c r="V12" s="52" t="str">
        <f>IF(AND('Mapa de Riesgos'!$Y$50="Muy Alta",'Mapa de Riesgos'!$AA$50="Moderado"),CONCATENATE("R7C",'Mapa de Riesgos'!$O$50),"")</f>
        <v/>
      </c>
      <c r="W12" s="53" t="str">
        <f>IF(AND('Mapa de Riesgos'!$Y$51="Muy Alta",'Mapa de Riesgos'!$AA$51="Moderado"),CONCATENATE("R7C",'Mapa de Riesgos'!$O$51),"")</f>
        <v/>
      </c>
      <c r="X12" s="53" t="str">
        <f>IF(AND('Mapa de Riesgos'!$Y$52="Muy Alta",'Mapa de Riesgos'!$AA$52="Moderado"),CONCATENATE("R7C",'Mapa de Riesgos'!$O$52),"")</f>
        <v/>
      </c>
      <c r="Y12" s="53" t="str">
        <f>IF(AND('Mapa de Riesgos'!$Y$53="Muy Alta",'Mapa de Riesgos'!$AA$53="Moderado"),CONCATENATE("R7C",'Mapa de Riesgos'!$O$53),"")</f>
        <v/>
      </c>
      <c r="Z12" s="53" t="str">
        <f>IF(AND('Mapa de Riesgos'!$Y$54="Muy Alta",'Mapa de Riesgos'!$AA$54="Moderado"),CONCATENATE("R7C",'Mapa de Riesgos'!$O$54),"")</f>
        <v/>
      </c>
      <c r="AA12" s="54" t="str">
        <f>IF(AND('Mapa de Riesgos'!$Y$55="Muy Alta",'Mapa de Riesgos'!$AA$55="Moderado"),CONCATENATE("R7C",'Mapa de Riesgos'!$O$55),"")</f>
        <v/>
      </c>
      <c r="AB12" s="52" t="str">
        <f>IF(AND('Mapa de Riesgos'!$Y$50="Muy Alta",'Mapa de Riesgos'!$AA$50="Mayor"),CONCATENATE("R7C",'Mapa de Riesgos'!$O$50),"")</f>
        <v/>
      </c>
      <c r="AC12" s="53" t="str">
        <f>IF(AND('Mapa de Riesgos'!$Y$51="Muy Alta",'Mapa de Riesgos'!$AA$51="Mayor"),CONCATENATE("R7C",'Mapa de Riesgos'!$O$51),"")</f>
        <v/>
      </c>
      <c r="AD12" s="53" t="str">
        <f>IF(AND('Mapa de Riesgos'!$Y$52="Muy Alta",'Mapa de Riesgos'!$AA$52="Mayor"),CONCATENATE("R7C",'Mapa de Riesgos'!$O$52),"")</f>
        <v/>
      </c>
      <c r="AE12" s="53" t="str">
        <f>IF(AND('Mapa de Riesgos'!$Y$53="Muy Alta",'Mapa de Riesgos'!$AA$53="Mayor"),CONCATENATE("R7C",'Mapa de Riesgos'!$O$53),"")</f>
        <v/>
      </c>
      <c r="AF12" s="53" t="str">
        <f>IF(AND('Mapa de Riesgos'!$Y$54="Muy Alta",'Mapa de Riesgos'!$AA$54="Mayor"),CONCATENATE("R7C",'Mapa de Riesgos'!$O$54),"")</f>
        <v/>
      </c>
      <c r="AG12" s="54" t="str">
        <f>IF(AND('Mapa de Riesgos'!$Y$55="Muy Alta",'Mapa de Riesgos'!$AA$55="Mayor"),CONCATENATE("R7C",'Mapa de Riesgos'!$O$55),"")</f>
        <v/>
      </c>
      <c r="AH12" s="55" t="str">
        <f>IF(AND('Mapa de Riesgos'!$Y$50="Muy Alta",'Mapa de Riesgos'!$AA$50="Catastrófico"),CONCATENATE("R7C",'Mapa de Riesgos'!$O$50),"")</f>
        <v/>
      </c>
      <c r="AI12" s="56" t="str">
        <f>IF(AND('Mapa de Riesgos'!$Y$51="Muy Alta",'Mapa de Riesgos'!$AA$51="Catastrófico"),CONCATENATE("R7C",'Mapa de Riesgos'!$O$51),"")</f>
        <v/>
      </c>
      <c r="AJ12" s="56" t="str">
        <f>IF(AND('Mapa de Riesgos'!$Y$52="Muy Alta",'Mapa de Riesgos'!$AA$52="Catastrófico"),CONCATENATE("R7C",'Mapa de Riesgos'!$O$52),"")</f>
        <v/>
      </c>
      <c r="AK12" s="56" t="str">
        <f>IF(AND('Mapa de Riesgos'!$Y$53="Muy Alta",'Mapa de Riesgos'!$AA$53="Catastrófico"),CONCATENATE("R7C",'Mapa de Riesgos'!$O$53),"")</f>
        <v/>
      </c>
      <c r="AL12" s="56" t="str">
        <f>IF(AND('Mapa de Riesgos'!$Y$54="Muy Alta",'Mapa de Riesgos'!$AA$54="Catastrófico"),CONCATENATE("R7C",'Mapa de Riesgos'!$O$54),"")</f>
        <v/>
      </c>
      <c r="AM12" s="57" t="str">
        <f>IF(AND('Mapa de Riesgos'!$Y$55="Muy Alta",'Mapa de Riesgos'!$AA$55="Catastrófico"),CONCATENATE("R7C",'Mapa de Riesgos'!$O$55),"")</f>
        <v/>
      </c>
      <c r="AN12" s="83"/>
      <c r="AO12" s="550"/>
      <c r="AP12" s="551"/>
      <c r="AQ12" s="551"/>
      <c r="AR12" s="551"/>
      <c r="AS12" s="551"/>
      <c r="AT12" s="55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445"/>
      <c r="C13" s="445"/>
      <c r="D13" s="446"/>
      <c r="E13" s="544"/>
      <c r="F13" s="543"/>
      <c r="G13" s="543"/>
      <c r="H13" s="543"/>
      <c r="I13" s="559"/>
      <c r="J13" s="52" t="str">
        <f>IF(AND('Mapa de Riesgos'!$Y$56="Muy Alta",'Mapa de Riesgos'!$AA$56="Leve"),CONCATENATE("R8C",'Mapa de Riesgos'!$O$56),"")</f>
        <v/>
      </c>
      <c r="K13" s="53" t="str">
        <f>IF(AND('Mapa de Riesgos'!$Y$57="Muy Alta",'Mapa de Riesgos'!$AA$57="Leve"),CONCATENATE("R8C",'Mapa de Riesgos'!$O$57),"")</f>
        <v/>
      </c>
      <c r="L13" s="53" t="str">
        <f>IF(AND('Mapa de Riesgos'!$Y$58="Muy Alta",'Mapa de Riesgos'!$AA$58="Leve"),CONCATENATE("R8C",'Mapa de Riesgos'!$O$58),"")</f>
        <v/>
      </c>
      <c r="M13" s="53" t="str">
        <f>IF(AND('Mapa de Riesgos'!$Y$59="Muy Alta",'Mapa de Riesgos'!$AA$59="Leve"),CONCATENATE("R8C",'Mapa de Riesgos'!$O$59),"")</f>
        <v/>
      </c>
      <c r="N13" s="53" t="str">
        <f>IF(AND('Mapa de Riesgos'!$Y$60="Muy Alta",'Mapa de Riesgos'!$AA$60="Leve"),CONCATENATE("R8C",'Mapa de Riesgos'!$O$60),"")</f>
        <v/>
      </c>
      <c r="O13" s="54" t="str">
        <f>IF(AND('Mapa de Riesgos'!$Y$61="Muy Alta",'Mapa de Riesgos'!$AA$61="Leve"),CONCATENATE("R8C",'Mapa de Riesgos'!$O$61),"")</f>
        <v/>
      </c>
      <c r="P13" s="52" t="str">
        <f>IF(AND('Mapa de Riesgos'!$Y$56="Muy Alta",'Mapa de Riesgos'!$AA$56="Menor"),CONCATENATE("R8C",'Mapa de Riesgos'!$O$56),"")</f>
        <v/>
      </c>
      <c r="Q13" s="53" t="str">
        <f>IF(AND('Mapa de Riesgos'!$Y$57="Muy Alta",'Mapa de Riesgos'!$AA$57="Menor"),CONCATENATE("R8C",'Mapa de Riesgos'!$O$57),"")</f>
        <v/>
      </c>
      <c r="R13" s="53" t="str">
        <f>IF(AND('Mapa de Riesgos'!$Y$58="Muy Alta",'Mapa de Riesgos'!$AA$58="Menor"),CONCATENATE("R8C",'Mapa de Riesgos'!$O$58),"")</f>
        <v/>
      </c>
      <c r="S13" s="53" t="str">
        <f>IF(AND('Mapa de Riesgos'!$Y$59="Muy Alta",'Mapa de Riesgos'!$AA$59="Menor"),CONCATENATE("R8C",'Mapa de Riesgos'!$O$59),"")</f>
        <v/>
      </c>
      <c r="T13" s="53" t="str">
        <f>IF(AND('Mapa de Riesgos'!$Y$60="Muy Alta",'Mapa de Riesgos'!$AA$60="Menor"),CONCATENATE("R8C",'Mapa de Riesgos'!$O$60),"")</f>
        <v/>
      </c>
      <c r="U13" s="54" t="str">
        <f>IF(AND('Mapa de Riesgos'!$Y$61="Muy Alta",'Mapa de Riesgos'!$AA$61="Menor"),CONCATENATE("R8C",'Mapa de Riesgos'!$O$61),"")</f>
        <v/>
      </c>
      <c r="V13" s="52" t="str">
        <f>IF(AND('Mapa de Riesgos'!$Y$56="Muy Alta",'Mapa de Riesgos'!$AA$56="Moderado"),CONCATENATE("R8C",'Mapa de Riesgos'!$O$56),"")</f>
        <v/>
      </c>
      <c r="W13" s="53" t="str">
        <f>IF(AND('Mapa de Riesgos'!$Y$57="Muy Alta",'Mapa de Riesgos'!$AA$57="Moderado"),CONCATENATE("R8C",'Mapa de Riesgos'!$O$57),"")</f>
        <v/>
      </c>
      <c r="X13" s="53" t="str">
        <f>IF(AND('Mapa de Riesgos'!$Y$58="Muy Alta",'Mapa de Riesgos'!$AA$58="Moderado"),CONCATENATE("R8C",'Mapa de Riesgos'!$O$58),"")</f>
        <v/>
      </c>
      <c r="Y13" s="53" t="str">
        <f>IF(AND('Mapa de Riesgos'!$Y$59="Muy Alta",'Mapa de Riesgos'!$AA$59="Moderado"),CONCATENATE("R8C",'Mapa de Riesgos'!$O$59),"")</f>
        <v/>
      </c>
      <c r="Z13" s="53" t="str">
        <f>IF(AND('Mapa de Riesgos'!$Y$60="Muy Alta",'Mapa de Riesgos'!$AA$60="Moderado"),CONCATENATE("R8C",'Mapa de Riesgos'!$O$60),"")</f>
        <v/>
      </c>
      <c r="AA13" s="54" t="str">
        <f>IF(AND('Mapa de Riesgos'!$Y$61="Muy Alta",'Mapa de Riesgos'!$AA$61="Moderado"),CONCATENATE("R8C",'Mapa de Riesgos'!$O$61),"")</f>
        <v/>
      </c>
      <c r="AB13" s="52" t="str">
        <f>IF(AND('Mapa de Riesgos'!$Y$56="Muy Alta",'Mapa de Riesgos'!$AA$56="Mayor"),CONCATENATE("R8C",'Mapa de Riesgos'!$O$56),"")</f>
        <v/>
      </c>
      <c r="AC13" s="53" t="str">
        <f>IF(AND('Mapa de Riesgos'!$Y$57="Muy Alta",'Mapa de Riesgos'!$AA$57="Mayor"),CONCATENATE("R8C",'Mapa de Riesgos'!$O$57),"")</f>
        <v/>
      </c>
      <c r="AD13" s="53" t="str">
        <f>IF(AND('Mapa de Riesgos'!$Y$58="Muy Alta",'Mapa de Riesgos'!$AA$58="Mayor"),CONCATENATE("R8C",'Mapa de Riesgos'!$O$58),"")</f>
        <v/>
      </c>
      <c r="AE13" s="53" t="str">
        <f>IF(AND('Mapa de Riesgos'!$Y$59="Muy Alta",'Mapa de Riesgos'!$AA$59="Mayor"),CONCATENATE("R8C",'Mapa de Riesgos'!$O$59),"")</f>
        <v/>
      </c>
      <c r="AF13" s="53" t="str">
        <f>IF(AND('Mapa de Riesgos'!$Y$60="Muy Alta",'Mapa de Riesgos'!$AA$60="Mayor"),CONCATENATE("R8C",'Mapa de Riesgos'!$O$60),"")</f>
        <v/>
      </c>
      <c r="AG13" s="54" t="str">
        <f>IF(AND('Mapa de Riesgos'!$Y$61="Muy Alta",'Mapa de Riesgos'!$AA$61="Mayor"),CONCATENATE("R8C",'Mapa de Riesgos'!$O$61),"")</f>
        <v/>
      </c>
      <c r="AH13" s="55" t="str">
        <f>IF(AND('Mapa de Riesgos'!$Y$56="Muy Alta",'Mapa de Riesgos'!$AA$56="Catastrófico"),CONCATENATE("R8C",'Mapa de Riesgos'!$O$56),"")</f>
        <v/>
      </c>
      <c r="AI13" s="56" t="str">
        <f>IF(AND('Mapa de Riesgos'!$Y$57="Muy Alta",'Mapa de Riesgos'!$AA$57="Catastrófico"),CONCATENATE("R8C",'Mapa de Riesgos'!$O$57),"")</f>
        <v/>
      </c>
      <c r="AJ13" s="56" t="str">
        <f>IF(AND('Mapa de Riesgos'!$Y$58="Muy Alta",'Mapa de Riesgos'!$AA$58="Catastrófico"),CONCATENATE("R8C",'Mapa de Riesgos'!$O$58),"")</f>
        <v/>
      </c>
      <c r="AK13" s="56" t="str">
        <f>IF(AND('Mapa de Riesgos'!$Y$59="Muy Alta",'Mapa de Riesgos'!$AA$59="Catastrófico"),CONCATENATE("R8C",'Mapa de Riesgos'!$O$59),"")</f>
        <v/>
      </c>
      <c r="AL13" s="56" t="str">
        <f>IF(AND('Mapa de Riesgos'!$Y$60="Muy Alta",'Mapa de Riesgos'!$AA$60="Catastrófico"),CONCATENATE("R8C",'Mapa de Riesgos'!$O$60),"")</f>
        <v/>
      </c>
      <c r="AM13" s="57" t="str">
        <f>IF(AND('Mapa de Riesgos'!$Y$61="Muy Alta",'Mapa de Riesgos'!$AA$61="Catastrófico"),CONCATENATE("R8C",'Mapa de Riesgos'!$O$61),"")</f>
        <v/>
      </c>
      <c r="AN13" s="83"/>
      <c r="AO13" s="550"/>
      <c r="AP13" s="551"/>
      <c r="AQ13" s="551"/>
      <c r="AR13" s="551"/>
      <c r="AS13" s="551"/>
      <c r="AT13" s="552"/>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445"/>
      <c r="C14" s="445"/>
      <c r="D14" s="446"/>
      <c r="E14" s="544"/>
      <c r="F14" s="543"/>
      <c r="G14" s="543"/>
      <c r="H14" s="543"/>
      <c r="I14" s="559"/>
      <c r="J14" s="52" t="str">
        <f>IF(AND('Mapa de Riesgos'!$Y$62="Muy Alta",'Mapa de Riesgos'!$AA$62="Leve"),CONCATENATE("R9C",'Mapa de Riesgos'!$O$62),"")</f>
        <v/>
      </c>
      <c r="K14" s="53" t="str">
        <f>IF(AND('Mapa de Riesgos'!$Y$63="Muy Alta",'Mapa de Riesgos'!$AA$63="Leve"),CONCATENATE("R9C",'Mapa de Riesgos'!$O$63),"")</f>
        <v/>
      </c>
      <c r="L14" s="53" t="str">
        <f>IF(AND('Mapa de Riesgos'!$Y$64="Muy Alta",'Mapa de Riesgos'!$AA$64="Leve"),CONCATENATE("R9C",'Mapa de Riesgos'!$O$64),"")</f>
        <v/>
      </c>
      <c r="M14" s="53" t="str">
        <f>IF(AND('Mapa de Riesgos'!$Y$65="Muy Alta",'Mapa de Riesgos'!$AA$65="Leve"),CONCATENATE("R9C",'Mapa de Riesgos'!$O$65),"")</f>
        <v/>
      </c>
      <c r="N14" s="53" t="str">
        <f>IF(AND('Mapa de Riesgos'!$Y$66="Muy Alta",'Mapa de Riesgos'!$AA$66="Leve"),CONCATENATE("R9C",'Mapa de Riesgos'!$O$66),"")</f>
        <v/>
      </c>
      <c r="O14" s="54" t="str">
        <f>IF(AND('Mapa de Riesgos'!$Y$67="Muy Alta",'Mapa de Riesgos'!$AA$67="Leve"),CONCATENATE("R9C",'Mapa de Riesgos'!$O$67),"")</f>
        <v/>
      </c>
      <c r="P14" s="52" t="str">
        <f>IF(AND('Mapa de Riesgos'!$Y$62="Muy Alta",'Mapa de Riesgos'!$AA$62="Menor"),CONCATENATE("R9C",'Mapa de Riesgos'!$O$62),"")</f>
        <v/>
      </c>
      <c r="Q14" s="53" t="str">
        <f>IF(AND('Mapa de Riesgos'!$Y$63="Muy Alta",'Mapa de Riesgos'!$AA$63="Menor"),CONCATENATE("R9C",'Mapa de Riesgos'!$O$63),"")</f>
        <v/>
      </c>
      <c r="R14" s="53" t="str">
        <f>IF(AND('Mapa de Riesgos'!$Y$64="Muy Alta",'Mapa de Riesgos'!$AA$64="Menor"),CONCATENATE("R9C",'Mapa de Riesgos'!$O$64),"")</f>
        <v/>
      </c>
      <c r="S14" s="53" t="str">
        <f>IF(AND('Mapa de Riesgos'!$Y$65="Muy Alta",'Mapa de Riesgos'!$AA$65="Menor"),CONCATENATE("R9C",'Mapa de Riesgos'!$O$65),"")</f>
        <v/>
      </c>
      <c r="T14" s="53" t="str">
        <f>IF(AND('Mapa de Riesgos'!$Y$66="Muy Alta",'Mapa de Riesgos'!$AA$66="Menor"),CONCATENATE("R9C",'Mapa de Riesgos'!$O$66),"")</f>
        <v/>
      </c>
      <c r="U14" s="54" t="str">
        <f>IF(AND('Mapa de Riesgos'!$Y$67="Muy Alta",'Mapa de Riesgos'!$AA$67="Menor"),CONCATENATE("R9C",'Mapa de Riesgos'!$O$67),"")</f>
        <v/>
      </c>
      <c r="V14" s="52" t="str">
        <f>IF(AND('Mapa de Riesgos'!$Y$62="Muy Alta",'Mapa de Riesgos'!$AA$62="Moderado"),CONCATENATE("R9C",'Mapa de Riesgos'!$O$62),"")</f>
        <v/>
      </c>
      <c r="W14" s="53" t="str">
        <f>IF(AND('Mapa de Riesgos'!$Y$63="Muy Alta",'Mapa de Riesgos'!$AA$63="Moderado"),CONCATENATE("R9C",'Mapa de Riesgos'!$O$63),"")</f>
        <v/>
      </c>
      <c r="X14" s="53" t="str">
        <f>IF(AND('Mapa de Riesgos'!$Y$64="Muy Alta",'Mapa de Riesgos'!$AA$64="Moderado"),CONCATENATE("R9C",'Mapa de Riesgos'!$O$64),"")</f>
        <v/>
      </c>
      <c r="Y14" s="53" t="str">
        <f>IF(AND('Mapa de Riesgos'!$Y$65="Muy Alta",'Mapa de Riesgos'!$AA$65="Moderado"),CONCATENATE("R9C",'Mapa de Riesgos'!$O$65),"")</f>
        <v/>
      </c>
      <c r="Z14" s="53" t="str">
        <f>IF(AND('Mapa de Riesgos'!$Y$66="Muy Alta",'Mapa de Riesgos'!$AA$66="Moderado"),CONCATENATE("R9C",'Mapa de Riesgos'!$O$66),"")</f>
        <v/>
      </c>
      <c r="AA14" s="54" t="str">
        <f>IF(AND('Mapa de Riesgos'!$Y$67="Muy Alta",'Mapa de Riesgos'!$AA$67="Moderado"),CONCATENATE("R9C",'Mapa de Riesgos'!$O$67),"")</f>
        <v/>
      </c>
      <c r="AB14" s="52" t="str">
        <f>IF(AND('Mapa de Riesgos'!$Y$62="Muy Alta",'Mapa de Riesgos'!$AA$62="Mayor"),CONCATENATE("R9C",'Mapa de Riesgos'!$O$62),"")</f>
        <v/>
      </c>
      <c r="AC14" s="53" t="str">
        <f>IF(AND('Mapa de Riesgos'!$Y$63="Muy Alta",'Mapa de Riesgos'!$AA$63="Mayor"),CONCATENATE("R9C",'Mapa de Riesgos'!$O$63),"")</f>
        <v/>
      </c>
      <c r="AD14" s="53" t="str">
        <f>IF(AND('Mapa de Riesgos'!$Y$64="Muy Alta",'Mapa de Riesgos'!$AA$64="Mayor"),CONCATENATE("R9C",'Mapa de Riesgos'!$O$64),"")</f>
        <v/>
      </c>
      <c r="AE14" s="53" t="str">
        <f>IF(AND('Mapa de Riesgos'!$Y$65="Muy Alta",'Mapa de Riesgos'!$AA$65="Mayor"),CONCATENATE("R9C",'Mapa de Riesgos'!$O$65),"")</f>
        <v/>
      </c>
      <c r="AF14" s="53" t="str">
        <f>IF(AND('Mapa de Riesgos'!$Y$66="Muy Alta",'Mapa de Riesgos'!$AA$66="Mayor"),CONCATENATE("R9C",'Mapa de Riesgos'!$O$66),"")</f>
        <v/>
      </c>
      <c r="AG14" s="54" t="str">
        <f>IF(AND('Mapa de Riesgos'!$Y$67="Muy Alta",'Mapa de Riesgos'!$AA$67="Mayor"),CONCATENATE("R9C",'Mapa de Riesgos'!$O$67),"")</f>
        <v/>
      </c>
      <c r="AH14" s="55" t="str">
        <f>IF(AND('Mapa de Riesgos'!$Y$62="Muy Alta",'Mapa de Riesgos'!$AA$62="Catastrófico"),CONCATENATE("R9C",'Mapa de Riesgos'!$O$62),"")</f>
        <v/>
      </c>
      <c r="AI14" s="56" t="str">
        <f>IF(AND('Mapa de Riesgos'!$Y$63="Muy Alta",'Mapa de Riesgos'!$AA$63="Catastrófico"),CONCATENATE("R9C",'Mapa de Riesgos'!$O$63),"")</f>
        <v/>
      </c>
      <c r="AJ14" s="56" t="str">
        <f>IF(AND('Mapa de Riesgos'!$Y$64="Muy Alta",'Mapa de Riesgos'!$AA$64="Catastrófico"),CONCATENATE("R9C",'Mapa de Riesgos'!$O$64),"")</f>
        <v/>
      </c>
      <c r="AK14" s="56" t="str">
        <f>IF(AND('Mapa de Riesgos'!$Y$65="Muy Alta",'Mapa de Riesgos'!$AA$65="Catastrófico"),CONCATENATE("R9C",'Mapa de Riesgos'!$O$65),"")</f>
        <v/>
      </c>
      <c r="AL14" s="56" t="str">
        <f>IF(AND('Mapa de Riesgos'!$Y$66="Muy Alta",'Mapa de Riesgos'!$AA$66="Catastrófico"),CONCATENATE("R9C",'Mapa de Riesgos'!$O$66),"")</f>
        <v/>
      </c>
      <c r="AM14" s="57" t="str">
        <f>IF(AND('Mapa de Riesgos'!$Y$67="Muy Alta",'Mapa de Riesgos'!$AA$67="Catastrófico"),CONCATENATE("R9C",'Mapa de Riesgos'!$O$67),"")</f>
        <v/>
      </c>
      <c r="AN14" s="83"/>
      <c r="AO14" s="550"/>
      <c r="AP14" s="551"/>
      <c r="AQ14" s="551"/>
      <c r="AR14" s="551"/>
      <c r="AS14" s="551"/>
      <c r="AT14" s="552"/>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445"/>
      <c r="C15" s="445"/>
      <c r="D15" s="446"/>
      <c r="E15" s="545"/>
      <c r="F15" s="546"/>
      <c r="G15" s="546"/>
      <c r="H15" s="546"/>
      <c r="I15" s="560"/>
      <c r="J15" s="58" t="str">
        <f>IF(AND('Mapa de Riesgos'!$Y$68="Muy Alta",'Mapa de Riesgos'!$AA$68="Leve"),CONCATENATE("R10C",'Mapa de Riesgos'!$O$68),"")</f>
        <v/>
      </c>
      <c r="K15" s="59" t="str">
        <f>IF(AND('Mapa de Riesgos'!$Y$69="Muy Alta",'Mapa de Riesgos'!$AA$69="Leve"),CONCATENATE("R10C",'Mapa de Riesgos'!$O$69),"")</f>
        <v/>
      </c>
      <c r="L15" s="59" t="str">
        <f>IF(AND('Mapa de Riesgos'!$Y$70="Muy Alta",'Mapa de Riesgos'!$AA$70="Leve"),CONCATENATE("R10C",'Mapa de Riesgos'!$O$70),"")</f>
        <v/>
      </c>
      <c r="M15" s="59" t="str">
        <f>IF(AND('Mapa de Riesgos'!$Y$71="Muy Alta",'Mapa de Riesgos'!$AA$71="Leve"),CONCATENATE("R10C",'Mapa de Riesgos'!$O$71),"")</f>
        <v/>
      </c>
      <c r="N15" s="59" t="str">
        <f>IF(AND('Mapa de Riesgos'!$Y$72="Muy Alta",'Mapa de Riesgos'!$AA$72="Leve"),CONCATENATE("R10C",'Mapa de Riesgos'!$O$72),"")</f>
        <v/>
      </c>
      <c r="O15" s="60" t="str">
        <f>IF(AND('Mapa de Riesgos'!$Y$73="Muy Alta",'Mapa de Riesgos'!$AA$73="Leve"),CONCATENATE("R10C",'Mapa de Riesgos'!$O$73),"")</f>
        <v/>
      </c>
      <c r="P15" s="52" t="str">
        <f>IF(AND('Mapa de Riesgos'!$Y$68="Muy Alta",'Mapa de Riesgos'!$AA$68="Menor"),CONCATENATE("R10C",'Mapa de Riesgos'!$O$68),"")</f>
        <v/>
      </c>
      <c r="Q15" s="53" t="str">
        <f>IF(AND('Mapa de Riesgos'!$Y$69="Muy Alta",'Mapa de Riesgos'!$AA$69="Menor"),CONCATENATE("R10C",'Mapa de Riesgos'!$O$69),"")</f>
        <v/>
      </c>
      <c r="R15" s="53" t="str">
        <f>IF(AND('Mapa de Riesgos'!$Y$70="Muy Alta",'Mapa de Riesgos'!$AA$70="Menor"),CONCATENATE("R10C",'Mapa de Riesgos'!$O$70),"")</f>
        <v/>
      </c>
      <c r="S15" s="53" t="str">
        <f>IF(AND('Mapa de Riesgos'!$Y$71="Muy Alta",'Mapa de Riesgos'!$AA$71="Menor"),CONCATENATE("R10C",'Mapa de Riesgos'!$O$71),"")</f>
        <v/>
      </c>
      <c r="T15" s="53" t="str">
        <f>IF(AND('Mapa de Riesgos'!$Y$72="Muy Alta",'Mapa de Riesgos'!$AA$72="Menor"),CONCATENATE("R10C",'Mapa de Riesgos'!$O$72),"")</f>
        <v/>
      </c>
      <c r="U15" s="54" t="str">
        <f>IF(AND('Mapa de Riesgos'!$Y$73="Muy Alta",'Mapa de Riesgos'!$AA$73="Menor"),CONCATENATE("R10C",'Mapa de Riesgos'!$O$73),"")</f>
        <v/>
      </c>
      <c r="V15" s="58" t="str">
        <f>IF(AND('Mapa de Riesgos'!$Y$68="Muy Alta",'Mapa de Riesgos'!$AA$68="Moderado"),CONCATENATE("R10C",'Mapa de Riesgos'!$O$68),"")</f>
        <v/>
      </c>
      <c r="W15" s="59" t="str">
        <f>IF(AND('Mapa de Riesgos'!$Y$69="Muy Alta",'Mapa de Riesgos'!$AA$69="Moderado"),CONCATENATE("R10C",'Mapa de Riesgos'!$O$69),"")</f>
        <v/>
      </c>
      <c r="X15" s="59" t="str">
        <f>IF(AND('Mapa de Riesgos'!$Y$70="Muy Alta",'Mapa de Riesgos'!$AA$70="Moderado"),CONCATENATE("R10C",'Mapa de Riesgos'!$O$70),"")</f>
        <v/>
      </c>
      <c r="Y15" s="59" t="str">
        <f>IF(AND('Mapa de Riesgos'!$Y$71="Muy Alta",'Mapa de Riesgos'!$AA$71="Moderado"),CONCATENATE("R10C",'Mapa de Riesgos'!$O$71),"")</f>
        <v/>
      </c>
      <c r="Z15" s="59" t="str">
        <f>IF(AND('Mapa de Riesgos'!$Y$72="Muy Alta",'Mapa de Riesgos'!$AA$72="Moderado"),CONCATENATE("R10C",'Mapa de Riesgos'!$O$72),"")</f>
        <v/>
      </c>
      <c r="AA15" s="60" t="str">
        <f>IF(AND('Mapa de Riesgos'!$Y$73="Muy Alta",'Mapa de Riesgos'!$AA$73="Moderado"),CONCATENATE("R10C",'Mapa de Riesgos'!$O$73),"")</f>
        <v/>
      </c>
      <c r="AB15" s="52" t="str">
        <f>IF(AND('Mapa de Riesgos'!$Y$68="Muy Alta",'Mapa de Riesgos'!$AA$68="Mayor"),CONCATENATE("R10C",'Mapa de Riesgos'!$O$68),"")</f>
        <v/>
      </c>
      <c r="AC15" s="53" t="str">
        <f>IF(AND('Mapa de Riesgos'!$Y$69="Muy Alta",'Mapa de Riesgos'!$AA$69="Mayor"),CONCATENATE("R10C",'Mapa de Riesgos'!$O$69),"")</f>
        <v/>
      </c>
      <c r="AD15" s="53" t="str">
        <f>IF(AND('Mapa de Riesgos'!$Y$70="Muy Alta",'Mapa de Riesgos'!$AA$70="Mayor"),CONCATENATE("R10C",'Mapa de Riesgos'!$O$70),"")</f>
        <v/>
      </c>
      <c r="AE15" s="53" t="str">
        <f>IF(AND('Mapa de Riesgos'!$Y$71="Muy Alta",'Mapa de Riesgos'!$AA$71="Mayor"),CONCATENATE("R10C",'Mapa de Riesgos'!$O$71),"")</f>
        <v/>
      </c>
      <c r="AF15" s="53" t="str">
        <f>IF(AND('Mapa de Riesgos'!$Y$72="Muy Alta",'Mapa de Riesgos'!$AA$72="Mayor"),CONCATENATE("R10C",'Mapa de Riesgos'!$O$72),"")</f>
        <v/>
      </c>
      <c r="AG15" s="54" t="str">
        <f>IF(AND('Mapa de Riesgos'!$Y$73="Muy Alta",'Mapa de Riesgos'!$AA$73="Mayor"),CONCATENATE("R10C",'Mapa de Riesgos'!$O$73),"")</f>
        <v/>
      </c>
      <c r="AH15" s="61" t="str">
        <f>IF(AND('Mapa de Riesgos'!$Y$68="Muy Alta",'Mapa de Riesgos'!$AA$68="Catastrófico"),CONCATENATE("R10C",'Mapa de Riesgos'!$O$68),"")</f>
        <v/>
      </c>
      <c r="AI15" s="62" t="str">
        <f>IF(AND('Mapa de Riesgos'!$Y$69="Muy Alta",'Mapa de Riesgos'!$AA$69="Catastrófico"),CONCATENATE("R10C",'Mapa de Riesgos'!$O$69),"")</f>
        <v/>
      </c>
      <c r="AJ15" s="62" t="str">
        <f>IF(AND('Mapa de Riesgos'!$Y$70="Muy Alta",'Mapa de Riesgos'!$AA$70="Catastrófico"),CONCATENATE("R10C",'Mapa de Riesgos'!$O$70),"")</f>
        <v/>
      </c>
      <c r="AK15" s="62" t="str">
        <f>IF(AND('Mapa de Riesgos'!$Y$71="Muy Alta",'Mapa de Riesgos'!$AA$71="Catastrófico"),CONCATENATE("R10C",'Mapa de Riesgos'!$O$71),"")</f>
        <v/>
      </c>
      <c r="AL15" s="62" t="str">
        <f>IF(AND('Mapa de Riesgos'!$Y$72="Muy Alta",'Mapa de Riesgos'!$AA$72="Catastrófico"),CONCATENATE("R10C",'Mapa de Riesgos'!$O$72),"")</f>
        <v/>
      </c>
      <c r="AM15" s="63" t="str">
        <f>IF(AND('Mapa de Riesgos'!$Y$73="Muy Alta",'Mapa de Riesgos'!$AA$73="Catastrófico"),CONCATENATE("R10C",'Mapa de Riesgos'!$O$73),"")</f>
        <v/>
      </c>
      <c r="AN15" s="83"/>
      <c r="AO15" s="553"/>
      <c r="AP15" s="554"/>
      <c r="AQ15" s="554"/>
      <c r="AR15" s="554"/>
      <c r="AS15" s="554"/>
      <c r="AT15" s="555"/>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445"/>
      <c r="C16" s="445"/>
      <c r="D16" s="446"/>
      <c r="E16" s="540" t="s">
        <v>130</v>
      </c>
      <c r="F16" s="541"/>
      <c r="G16" s="541"/>
      <c r="H16" s="541"/>
      <c r="I16" s="541"/>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31" t="s">
        <v>131</v>
      </c>
      <c r="AP16" s="532"/>
      <c r="AQ16" s="532"/>
      <c r="AR16" s="532"/>
      <c r="AS16" s="532"/>
      <c r="AT16" s="53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445"/>
      <c r="C17" s="445"/>
      <c r="D17" s="446"/>
      <c r="E17" s="542"/>
      <c r="F17" s="543"/>
      <c r="G17" s="543"/>
      <c r="H17" s="543"/>
      <c r="I17" s="543"/>
      <c r="J17" s="67" t="str">
        <f>IF(AND('Mapa de Riesgos'!$Y$18="Alta",'Mapa de Riesgos'!$AA$18="Leve"),CONCATENATE("R2C",'Mapa de Riesgos'!$O$18),"")</f>
        <v/>
      </c>
      <c r="K17" s="68" t="str">
        <f>IF(AND('Mapa de Riesgos'!$Y$20="Alta",'Mapa de Riesgos'!$AA$20="Leve"),CONCATENATE("R2C",'Mapa de Riesgos'!$O$20),"")</f>
        <v/>
      </c>
      <c r="L17" s="68" t="str">
        <f>IF(AND('Mapa de Riesgos'!$Y$21="Alta",'Mapa de Riesgos'!$AA$21="Leve"),CONCATENATE("R2C",'Mapa de Riesgos'!$O$21),"")</f>
        <v/>
      </c>
      <c r="M17" s="68" t="str">
        <f>IF(AND('Mapa de Riesgos'!$Y$22="Alta",'Mapa de Riesgos'!$AA$22="Leve"),CONCATENATE("R2C",'Mapa de Riesgos'!$O$22),"")</f>
        <v/>
      </c>
      <c r="N17" s="68" t="str">
        <f>IF(AND('Mapa de Riesgos'!$Y$23="Alta",'Mapa de Riesgos'!$AA$23="Leve"),CONCATENATE("R2C",'Mapa de Riesgos'!$O$23),"")</f>
        <v/>
      </c>
      <c r="O17" s="69" t="str">
        <f>IF(AND('Mapa de Riesgos'!$Y$24="Alta",'Mapa de Riesgos'!$AA$24="Leve"),CONCATENATE("R2C",'Mapa de Riesgos'!$O$24),"")</f>
        <v/>
      </c>
      <c r="P17" s="67" t="str">
        <f>IF(AND('Mapa de Riesgos'!$Y$18="Alta",'Mapa de Riesgos'!$AA$18="Menor"),CONCATENATE("R2C",'Mapa de Riesgos'!$O$18),"")</f>
        <v/>
      </c>
      <c r="Q17" s="68" t="str">
        <f>IF(AND('Mapa de Riesgos'!$Y$20="Alta",'Mapa de Riesgos'!$AA$20="Menor"),CONCATENATE("R2C",'Mapa de Riesgos'!$O$20),"")</f>
        <v/>
      </c>
      <c r="R17" s="68" t="str">
        <f>IF(AND('Mapa de Riesgos'!$Y$21="Alta",'Mapa de Riesgos'!$AA$21="Menor"),CONCATENATE("R2C",'Mapa de Riesgos'!$O$21),"")</f>
        <v/>
      </c>
      <c r="S17" s="68" t="str">
        <f>IF(AND('Mapa de Riesgos'!$Y$22="Alta",'Mapa de Riesgos'!$AA$22="Menor"),CONCATENATE("R2C",'Mapa de Riesgos'!$O$22),"")</f>
        <v/>
      </c>
      <c r="T17" s="68" t="str">
        <f>IF(AND('Mapa de Riesgos'!$Y$23="Alta",'Mapa de Riesgos'!$AA$23="Menor"),CONCATENATE("R2C",'Mapa de Riesgos'!$O$23),"")</f>
        <v/>
      </c>
      <c r="U17" s="69" t="str">
        <f>IF(AND('Mapa de Riesgos'!$Y$24="Alta",'Mapa de Riesgos'!$AA$24="Menor"),CONCATENATE("R2C",'Mapa de Riesgos'!$O$24),"")</f>
        <v/>
      </c>
      <c r="V17" s="52" t="str">
        <f>IF(AND('Mapa de Riesgos'!$Y$18="Alta",'Mapa de Riesgos'!$AA$18="Moderado"),CONCATENATE("R2C",'Mapa de Riesgos'!$O$18),"")</f>
        <v/>
      </c>
      <c r="W17" s="53" t="str">
        <f>IF(AND('Mapa de Riesgos'!$Y$20="Alta",'Mapa de Riesgos'!$AA$20="Moderado"),CONCATENATE("R2C",'Mapa de Riesgos'!$O$20),"")</f>
        <v/>
      </c>
      <c r="X17" s="53" t="str">
        <f>IF(AND('Mapa de Riesgos'!$Y$21="Alta",'Mapa de Riesgos'!$AA$21="Moderado"),CONCATENATE("R2C",'Mapa de Riesgos'!$O$21),"")</f>
        <v/>
      </c>
      <c r="Y17" s="53" t="str">
        <f>IF(AND('Mapa de Riesgos'!$Y$22="Alta",'Mapa de Riesgos'!$AA$22="Moderado"),CONCATENATE("R2C",'Mapa de Riesgos'!$O$22),"")</f>
        <v/>
      </c>
      <c r="Z17" s="53" t="str">
        <f>IF(AND('Mapa de Riesgos'!$Y$23="Alta",'Mapa de Riesgos'!$AA$23="Moderado"),CONCATENATE("R2C",'Mapa de Riesgos'!$O$23),"")</f>
        <v/>
      </c>
      <c r="AA17" s="54" t="str">
        <f>IF(AND('Mapa de Riesgos'!$Y$24="Alta",'Mapa de Riesgos'!$AA$24="Moderado"),CONCATENATE("R2C",'Mapa de Riesgos'!$O$24),"")</f>
        <v/>
      </c>
      <c r="AB17" s="52" t="str">
        <f>IF(AND('Mapa de Riesgos'!$Y$18="Alta",'Mapa de Riesgos'!$AA$18="Mayor"),CONCATENATE("R2C",'Mapa de Riesgos'!$O$18),"")</f>
        <v/>
      </c>
      <c r="AC17" s="53" t="str">
        <f>IF(AND('Mapa de Riesgos'!$Y$20="Alta",'Mapa de Riesgos'!$AA$20="Mayor"),CONCATENATE("R2C",'Mapa de Riesgos'!$O$20),"")</f>
        <v/>
      </c>
      <c r="AD17" s="53" t="str">
        <f>IF(AND('Mapa de Riesgos'!$Y$21="Alta",'Mapa de Riesgos'!$AA$21="Mayor"),CONCATENATE("R2C",'Mapa de Riesgos'!$O$21),"")</f>
        <v/>
      </c>
      <c r="AE17" s="53" t="str">
        <f>IF(AND('Mapa de Riesgos'!$Y$22="Alta",'Mapa de Riesgos'!$AA$22="Mayor"),CONCATENATE("R2C",'Mapa de Riesgos'!$O$22),"")</f>
        <v/>
      </c>
      <c r="AF17" s="53" t="str">
        <f>IF(AND('Mapa de Riesgos'!$Y$23="Alta",'Mapa de Riesgos'!$AA$23="Mayor"),CONCATENATE("R2C",'Mapa de Riesgos'!$O$23),"")</f>
        <v/>
      </c>
      <c r="AG17" s="54" t="str">
        <f>IF(AND('Mapa de Riesgos'!$Y$24="Alta",'Mapa de Riesgos'!$AA$24="Mayor"),CONCATENATE("R2C",'Mapa de Riesgos'!$O$24),"")</f>
        <v/>
      </c>
      <c r="AH17" s="55" t="str">
        <f>IF(AND('Mapa de Riesgos'!$Y$18="Alta",'Mapa de Riesgos'!$AA$18="Catastrófico"),CONCATENATE("R2C",'Mapa de Riesgos'!$O$18),"")</f>
        <v/>
      </c>
      <c r="AI17" s="56" t="str">
        <f>IF(AND('Mapa de Riesgos'!$Y$20="Alta",'Mapa de Riesgos'!$AA$20="Catastrófico"),CONCATENATE("R2C",'Mapa de Riesgos'!$O$20),"")</f>
        <v/>
      </c>
      <c r="AJ17" s="56" t="str">
        <f>IF(AND('Mapa de Riesgos'!$Y$21="Alta",'Mapa de Riesgos'!$AA$21="Catastrófico"),CONCATENATE("R2C",'Mapa de Riesgos'!$O$21),"")</f>
        <v/>
      </c>
      <c r="AK17" s="56" t="str">
        <f>IF(AND('Mapa de Riesgos'!$Y$22="Alta",'Mapa de Riesgos'!$AA$22="Catastrófico"),CONCATENATE("R2C",'Mapa de Riesgos'!$O$22),"")</f>
        <v/>
      </c>
      <c r="AL17" s="56" t="str">
        <f>IF(AND('Mapa de Riesgos'!$Y$23="Alta",'Mapa de Riesgos'!$AA$23="Catastrófico"),CONCATENATE("R2C",'Mapa de Riesgos'!$O$23),"")</f>
        <v/>
      </c>
      <c r="AM17" s="57" t="str">
        <f>IF(AND('Mapa de Riesgos'!$Y$24="Alta",'Mapa de Riesgos'!$AA$24="Catastrófico"),CONCATENATE("R2C",'Mapa de Riesgos'!$O$24),"")</f>
        <v/>
      </c>
      <c r="AN17" s="83"/>
      <c r="AO17" s="534"/>
      <c r="AP17" s="535"/>
      <c r="AQ17" s="535"/>
      <c r="AR17" s="535"/>
      <c r="AS17" s="535"/>
      <c r="AT17" s="536"/>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445"/>
      <c r="C18" s="445"/>
      <c r="D18" s="446"/>
      <c r="E18" s="544"/>
      <c r="F18" s="543"/>
      <c r="G18" s="543"/>
      <c r="H18" s="543"/>
      <c r="I18" s="543"/>
      <c r="J18" s="67" t="str">
        <f>IF(AND('Mapa de Riesgos'!$Y$25="Alta",'Mapa de Riesgos'!$AA$25="Leve"),CONCATENATE("R3C",'Mapa de Riesgos'!$O$25),"")</f>
        <v/>
      </c>
      <c r="K18" s="68" t="str">
        <f>IF(AND('Mapa de Riesgos'!$Y$26="Alta",'Mapa de Riesgos'!$AA$26="Leve"),CONCATENATE("R3C",'Mapa de Riesgos'!$O$26),"")</f>
        <v/>
      </c>
      <c r="L18" s="68" t="str">
        <f>IF(AND('Mapa de Riesgos'!$Y$27="Alta",'Mapa de Riesgos'!$AA$27="Leve"),CONCATENATE("R3C",'Mapa de Riesgos'!$O$27),"")</f>
        <v/>
      </c>
      <c r="M18" s="68" t="str">
        <f>IF(AND('Mapa de Riesgos'!$Y$28="Alta",'Mapa de Riesgos'!$AA$28="Leve"),CONCATENATE("R3C",'Mapa de Riesgos'!$O$28),"")</f>
        <v/>
      </c>
      <c r="N18" s="68" t="str">
        <f>IF(AND('Mapa de Riesgos'!$Y$29="Alta",'Mapa de Riesgos'!$AA$29="Leve"),CONCATENATE("R3C",'Mapa de Riesgos'!$O$29),"")</f>
        <v/>
      </c>
      <c r="O18" s="69" t="str">
        <f>IF(AND('Mapa de Riesgos'!$Y$30="Alta",'Mapa de Riesgos'!$AA$30="Leve"),CONCATENATE("R3C",'Mapa de Riesgos'!$O$30),"")</f>
        <v/>
      </c>
      <c r="P18" s="67" t="str">
        <f>IF(AND('Mapa de Riesgos'!$Y$25="Alta",'Mapa de Riesgos'!$AA$25="Menor"),CONCATENATE("R3C",'Mapa de Riesgos'!$O$25),"")</f>
        <v/>
      </c>
      <c r="Q18" s="68" t="str">
        <f>IF(AND('Mapa de Riesgos'!$Y$26="Alta",'Mapa de Riesgos'!$AA$26="Menor"),CONCATENATE("R3C",'Mapa de Riesgos'!$O$26),"")</f>
        <v/>
      </c>
      <c r="R18" s="68" t="str">
        <f>IF(AND('Mapa de Riesgos'!$Y$27="Alta",'Mapa de Riesgos'!$AA$27="Menor"),CONCATENATE("R3C",'Mapa de Riesgos'!$O$27),"")</f>
        <v/>
      </c>
      <c r="S18" s="68" t="str">
        <f>IF(AND('Mapa de Riesgos'!$Y$28="Alta",'Mapa de Riesgos'!$AA$28="Menor"),CONCATENATE("R3C",'Mapa de Riesgos'!$O$28),"")</f>
        <v/>
      </c>
      <c r="T18" s="68" t="str">
        <f>IF(AND('Mapa de Riesgos'!$Y$29="Alta",'Mapa de Riesgos'!$AA$29="Menor"),CONCATENATE("R3C",'Mapa de Riesgos'!$O$29),"")</f>
        <v/>
      </c>
      <c r="U18" s="69" t="str">
        <f>IF(AND('Mapa de Riesgos'!$Y$30="Alta",'Mapa de Riesgos'!$AA$30="Menor"),CONCATENATE("R3C",'Mapa de Riesgos'!$O$30),"")</f>
        <v/>
      </c>
      <c r="V18" s="52" t="str">
        <f>IF(AND('Mapa de Riesgos'!$Y$25="Alta",'Mapa de Riesgos'!$AA$25="Moderado"),CONCATENATE("R3C",'Mapa de Riesgos'!$O$25),"")</f>
        <v/>
      </c>
      <c r="W18" s="53" t="str">
        <f>IF(AND('Mapa de Riesgos'!$Y$26="Alta",'Mapa de Riesgos'!$AA$26="Moderado"),CONCATENATE("R3C",'Mapa de Riesgos'!$O$26),"")</f>
        <v/>
      </c>
      <c r="X18" s="53" t="str">
        <f>IF(AND('Mapa de Riesgos'!$Y$27="Alta",'Mapa de Riesgos'!$AA$27="Moderado"),CONCATENATE("R3C",'Mapa de Riesgos'!$O$27),"")</f>
        <v/>
      </c>
      <c r="Y18" s="53" t="str">
        <f>IF(AND('Mapa de Riesgos'!$Y$28="Alta",'Mapa de Riesgos'!$AA$28="Moderado"),CONCATENATE("R3C",'Mapa de Riesgos'!$O$28),"")</f>
        <v/>
      </c>
      <c r="Z18" s="53" t="str">
        <f>IF(AND('Mapa de Riesgos'!$Y$29="Alta",'Mapa de Riesgos'!$AA$29="Moderado"),CONCATENATE("R3C",'Mapa de Riesgos'!$O$29),"")</f>
        <v/>
      </c>
      <c r="AA18" s="54" t="str">
        <f>IF(AND('Mapa de Riesgos'!$Y$30="Alta",'Mapa de Riesgos'!$AA$30="Moderado"),CONCATENATE("R3C",'Mapa de Riesgos'!$O$30),"")</f>
        <v/>
      </c>
      <c r="AB18" s="52" t="str">
        <f>IF(AND('Mapa de Riesgos'!$Y$25="Alta",'Mapa de Riesgos'!$AA$25="Mayor"),CONCATENATE("R3C",'Mapa de Riesgos'!$O$25),"")</f>
        <v/>
      </c>
      <c r="AC18" s="53" t="str">
        <f>IF(AND('Mapa de Riesgos'!$Y$26="Alta",'Mapa de Riesgos'!$AA$26="Mayor"),CONCATENATE("R3C",'Mapa de Riesgos'!$O$26),"")</f>
        <v/>
      </c>
      <c r="AD18" s="53" t="str">
        <f>IF(AND('Mapa de Riesgos'!$Y$27="Alta",'Mapa de Riesgos'!$AA$27="Mayor"),CONCATENATE("R3C",'Mapa de Riesgos'!$O$27),"")</f>
        <v/>
      </c>
      <c r="AE18" s="53" t="str">
        <f>IF(AND('Mapa de Riesgos'!$Y$28="Alta",'Mapa de Riesgos'!$AA$28="Mayor"),CONCATENATE("R3C",'Mapa de Riesgos'!$O$28),"")</f>
        <v/>
      </c>
      <c r="AF18" s="53" t="str">
        <f>IF(AND('Mapa de Riesgos'!$Y$29="Alta",'Mapa de Riesgos'!$AA$29="Mayor"),CONCATENATE("R3C",'Mapa de Riesgos'!$O$29),"")</f>
        <v/>
      </c>
      <c r="AG18" s="54" t="str">
        <f>IF(AND('Mapa de Riesgos'!$Y$30="Alta",'Mapa de Riesgos'!$AA$30="Mayor"),CONCATENATE("R3C",'Mapa de Riesgos'!$O$30),"")</f>
        <v/>
      </c>
      <c r="AH18" s="55" t="str">
        <f>IF(AND('Mapa de Riesgos'!$Y$25="Alta",'Mapa de Riesgos'!$AA$25="Catastrófico"),CONCATENATE("R3C",'Mapa de Riesgos'!$O$25),"")</f>
        <v/>
      </c>
      <c r="AI18" s="56" t="str">
        <f>IF(AND('Mapa de Riesgos'!$Y$26="Alta",'Mapa de Riesgos'!$AA$26="Catastrófico"),CONCATENATE("R3C",'Mapa de Riesgos'!$O$26),"")</f>
        <v/>
      </c>
      <c r="AJ18" s="56" t="str">
        <f>IF(AND('Mapa de Riesgos'!$Y$27="Alta",'Mapa de Riesgos'!$AA$27="Catastrófico"),CONCATENATE("R3C",'Mapa de Riesgos'!$O$27),"")</f>
        <v/>
      </c>
      <c r="AK18" s="56" t="str">
        <f>IF(AND('Mapa de Riesgos'!$Y$28="Alta",'Mapa de Riesgos'!$AA$28="Catastrófico"),CONCATENATE("R3C",'Mapa de Riesgos'!$O$28),"")</f>
        <v/>
      </c>
      <c r="AL18" s="56" t="str">
        <f>IF(AND('Mapa de Riesgos'!$Y$29="Alta",'Mapa de Riesgos'!$AA$29="Catastrófico"),CONCATENATE("R3C",'Mapa de Riesgos'!$O$29),"")</f>
        <v/>
      </c>
      <c r="AM18" s="57" t="str">
        <f>IF(AND('Mapa de Riesgos'!$Y$30="Alta",'Mapa de Riesgos'!$AA$30="Catastrófico"),CONCATENATE("R3C",'Mapa de Riesgos'!$O$30),"")</f>
        <v/>
      </c>
      <c r="AN18" s="83"/>
      <c r="AO18" s="534"/>
      <c r="AP18" s="535"/>
      <c r="AQ18" s="535"/>
      <c r="AR18" s="535"/>
      <c r="AS18" s="535"/>
      <c r="AT18" s="536"/>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445"/>
      <c r="C19" s="445"/>
      <c r="D19" s="446"/>
      <c r="E19" s="544"/>
      <c r="F19" s="543"/>
      <c r="G19" s="543"/>
      <c r="H19" s="543"/>
      <c r="I19" s="543"/>
      <c r="J19" s="67" t="str">
        <f>IF(AND('Mapa de Riesgos'!$Y$31="Alta",'Mapa de Riesgos'!$AA$31="Leve"),CONCATENATE("R4C",'Mapa de Riesgos'!$O$31),"")</f>
        <v/>
      </c>
      <c r="K19" s="68" t="str">
        <f>IF(AND('Mapa de Riesgos'!$Y$33="Alta",'Mapa de Riesgos'!$AA$33="Leve"),CONCATENATE("R4C",'Mapa de Riesgos'!$O$33),"")</f>
        <v/>
      </c>
      <c r="L19" s="68" t="str">
        <f>IF(AND('Mapa de Riesgos'!$Y$34="Alta",'Mapa de Riesgos'!$AA$34="Leve"),CONCATENATE("R4C",'Mapa de Riesgos'!$O$34),"")</f>
        <v/>
      </c>
      <c r="M19" s="68" t="str">
        <f>IF(AND('Mapa de Riesgos'!$Y$35="Alta",'Mapa de Riesgos'!$AA$35="Leve"),CONCATENATE("R4C",'Mapa de Riesgos'!$O$35),"")</f>
        <v/>
      </c>
      <c r="N19" s="68" t="str">
        <f>IF(AND('Mapa de Riesgos'!$Y$36="Alta",'Mapa de Riesgos'!$AA$36="Leve"),CONCATENATE("R4C",'Mapa de Riesgos'!$O$36),"")</f>
        <v/>
      </c>
      <c r="O19" s="69" t="str">
        <f>IF(AND('Mapa de Riesgos'!$Y$37="Alta",'Mapa de Riesgos'!$AA$37="Leve"),CONCATENATE("R4C",'Mapa de Riesgos'!$O$37),"")</f>
        <v/>
      </c>
      <c r="P19" s="67" t="str">
        <f>IF(AND('Mapa de Riesgos'!$Y$31="Alta",'Mapa de Riesgos'!$AA$31="Menor"),CONCATENATE("R4C",'Mapa de Riesgos'!$O$31),"")</f>
        <v/>
      </c>
      <c r="Q19" s="68" t="str">
        <f>IF(AND('Mapa de Riesgos'!$Y$33="Alta",'Mapa de Riesgos'!$AA$33="Menor"),CONCATENATE("R4C",'Mapa de Riesgos'!$O$33),"")</f>
        <v/>
      </c>
      <c r="R19" s="68" t="str">
        <f>IF(AND('Mapa de Riesgos'!$Y$34="Alta",'Mapa de Riesgos'!$AA$34="Menor"),CONCATENATE("R4C",'Mapa de Riesgos'!$O$34),"")</f>
        <v/>
      </c>
      <c r="S19" s="68" t="str">
        <f>IF(AND('Mapa de Riesgos'!$Y$35="Alta",'Mapa de Riesgos'!$AA$35="Menor"),CONCATENATE("R4C",'Mapa de Riesgos'!$O$35),"")</f>
        <v/>
      </c>
      <c r="T19" s="68" t="str">
        <f>IF(AND('Mapa de Riesgos'!$Y$36="Alta",'Mapa de Riesgos'!$AA$36="Menor"),CONCATENATE("R4C",'Mapa de Riesgos'!$O$36),"")</f>
        <v/>
      </c>
      <c r="U19" s="69" t="str">
        <f>IF(AND('Mapa de Riesgos'!$Y$37="Alta",'Mapa de Riesgos'!$AA$37="Menor"),CONCATENATE("R4C",'Mapa de Riesgos'!$O$37),"")</f>
        <v/>
      </c>
      <c r="V19" s="52" t="str">
        <f>IF(AND('Mapa de Riesgos'!$Y$31="Alta",'Mapa de Riesgos'!$AA$31="Moderado"),CONCATENATE("R4C",'Mapa de Riesgos'!$O$31),"")</f>
        <v/>
      </c>
      <c r="W19" s="53" t="str">
        <f>IF(AND('Mapa de Riesgos'!$Y$33="Alta",'Mapa de Riesgos'!$AA$33="Moderado"),CONCATENATE("R4C",'Mapa de Riesgos'!$O$33),"")</f>
        <v/>
      </c>
      <c r="X19" s="53" t="str">
        <f>IF(AND('Mapa de Riesgos'!$Y$34="Alta",'Mapa de Riesgos'!$AA$34="Moderado"),CONCATENATE("R4C",'Mapa de Riesgos'!$O$34),"")</f>
        <v/>
      </c>
      <c r="Y19" s="53" t="str">
        <f>IF(AND('Mapa de Riesgos'!$Y$35="Alta",'Mapa de Riesgos'!$AA$35="Moderado"),CONCATENATE("R4C",'Mapa de Riesgos'!$O$35),"")</f>
        <v/>
      </c>
      <c r="Z19" s="53" t="str">
        <f>IF(AND('Mapa de Riesgos'!$Y$36="Alta",'Mapa de Riesgos'!$AA$36="Moderado"),CONCATENATE("R4C",'Mapa de Riesgos'!$O$36),"")</f>
        <v/>
      </c>
      <c r="AA19" s="54" t="str">
        <f>IF(AND('Mapa de Riesgos'!$Y$37="Alta",'Mapa de Riesgos'!$AA$37="Moderado"),CONCATENATE("R4C",'Mapa de Riesgos'!$O$37),"")</f>
        <v/>
      </c>
      <c r="AB19" s="52" t="str">
        <f>IF(AND('Mapa de Riesgos'!$Y$31="Alta",'Mapa de Riesgos'!$AA$31="Mayor"),CONCATENATE("R4C",'Mapa de Riesgos'!$O$31),"")</f>
        <v/>
      </c>
      <c r="AC19" s="53" t="str">
        <f>IF(AND('Mapa de Riesgos'!$Y$33="Alta",'Mapa de Riesgos'!$AA$33="Mayor"),CONCATENATE("R4C",'Mapa de Riesgos'!$O$33),"")</f>
        <v/>
      </c>
      <c r="AD19" s="53" t="str">
        <f>IF(AND('Mapa de Riesgos'!$Y$34="Alta",'Mapa de Riesgos'!$AA$34="Mayor"),CONCATENATE("R4C",'Mapa de Riesgos'!$O$34),"")</f>
        <v/>
      </c>
      <c r="AE19" s="53" t="str">
        <f>IF(AND('Mapa de Riesgos'!$Y$35="Alta",'Mapa de Riesgos'!$AA$35="Mayor"),CONCATENATE("R4C",'Mapa de Riesgos'!$O$35),"")</f>
        <v/>
      </c>
      <c r="AF19" s="53" t="str">
        <f>IF(AND('Mapa de Riesgos'!$Y$36="Alta",'Mapa de Riesgos'!$AA$36="Mayor"),CONCATENATE("R4C",'Mapa de Riesgos'!$O$36),"")</f>
        <v/>
      </c>
      <c r="AG19" s="54" t="str">
        <f>IF(AND('Mapa de Riesgos'!$Y$37="Alta",'Mapa de Riesgos'!$AA$37="Mayor"),CONCATENATE("R4C",'Mapa de Riesgos'!$O$37),"")</f>
        <v/>
      </c>
      <c r="AH19" s="55" t="str">
        <f>IF(AND('Mapa de Riesgos'!$Y$31="Alta",'Mapa de Riesgos'!$AA$31="Catastrófico"),CONCATENATE("R4C",'Mapa de Riesgos'!$O$31),"")</f>
        <v/>
      </c>
      <c r="AI19" s="56" t="str">
        <f>IF(AND('Mapa de Riesgos'!$Y$33="Alta",'Mapa de Riesgos'!$AA$33="Catastrófico"),CONCATENATE("R4C",'Mapa de Riesgos'!$O$33),"")</f>
        <v/>
      </c>
      <c r="AJ19" s="56" t="str">
        <f>IF(AND('Mapa de Riesgos'!$Y$34="Alta",'Mapa de Riesgos'!$AA$34="Catastrófico"),CONCATENATE("R4C",'Mapa de Riesgos'!$O$34),"")</f>
        <v/>
      </c>
      <c r="AK19" s="56" t="str">
        <f>IF(AND('Mapa de Riesgos'!$Y$35="Alta",'Mapa de Riesgos'!$AA$35="Catastrófico"),CONCATENATE("R4C",'Mapa de Riesgos'!$O$35),"")</f>
        <v/>
      </c>
      <c r="AL19" s="56" t="str">
        <f>IF(AND('Mapa de Riesgos'!$Y$36="Alta",'Mapa de Riesgos'!$AA$36="Catastrófico"),CONCATENATE("R4C",'Mapa de Riesgos'!$O$36),"")</f>
        <v/>
      </c>
      <c r="AM19" s="57" t="str">
        <f>IF(AND('Mapa de Riesgos'!$Y$37="Alta",'Mapa de Riesgos'!$AA$37="Catastrófico"),CONCATENATE("R4C",'Mapa de Riesgos'!$O$37),"")</f>
        <v/>
      </c>
      <c r="AN19" s="83"/>
      <c r="AO19" s="534"/>
      <c r="AP19" s="535"/>
      <c r="AQ19" s="535"/>
      <c r="AR19" s="535"/>
      <c r="AS19" s="535"/>
      <c r="AT19" s="536"/>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445"/>
      <c r="C20" s="445"/>
      <c r="D20" s="446"/>
      <c r="E20" s="544"/>
      <c r="F20" s="543"/>
      <c r="G20" s="543"/>
      <c r="H20" s="543"/>
      <c r="I20" s="543"/>
      <c r="J20" s="67" t="str">
        <f>IF(AND('Mapa de Riesgos'!$Y$38="Alta",'Mapa de Riesgos'!$AA$38="Leve"),CONCATENATE("R5C",'Mapa de Riesgos'!$O$38),"")</f>
        <v/>
      </c>
      <c r="K20" s="68" t="str">
        <f>IF(AND('Mapa de Riesgos'!$Y$39="Alta",'Mapa de Riesgos'!$AA$39="Leve"),CONCATENATE("R5C",'Mapa de Riesgos'!$O$39),"")</f>
        <v/>
      </c>
      <c r="L20" s="68" t="str">
        <f>IF(AND('Mapa de Riesgos'!$Y$40="Alta",'Mapa de Riesgos'!$AA$40="Leve"),CONCATENATE("R5C",'Mapa de Riesgos'!$O$40),"")</f>
        <v/>
      </c>
      <c r="M20" s="68" t="str">
        <f>IF(AND('Mapa de Riesgos'!$Y$41="Alta",'Mapa de Riesgos'!$AA$41="Leve"),CONCATENATE("R5C",'Mapa de Riesgos'!$O$41),"")</f>
        <v/>
      </c>
      <c r="N20" s="68" t="str">
        <f>IF(AND('Mapa de Riesgos'!$Y$42="Alta",'Mapa de Riesgos'!$AA$42="Leve"),CONCATENATE("R5C",'Mapa de Riesgos'!$O$42),"")</f>
        <v/>
      </c>
      <c r="O20" s="69" t="str">
        <f>IF(AND('Mapa de Riesgos'!$Y$43="Alta",'Mapa de Riesgos'!$AA$43="Leve"),CONCATENATE("R5C",'Mapa de Riesgos'!$O$43),"")</f>
        <v/>
      </c>
      <c r="P20" s="67" t="str">
        <f>IF(AND('Mapa de Riesgos'!$Y$38="Alta",'Mapa de Riesgos'!$AA$38="Menor"),CONCATENATE("R5C",'Mapa de Riesgos'!$O$38),"")</f>
        <v/>
      </c>
      <c r="Q20" s="68" t="str">
        <f>IF(AND('Mapa de Riesgos'!$Y$39="Alta",'Mapa de Riesgos'!$AA$39="Menor"),CONCATENATE("R5C",'Mapa de Riesgos'!$O$39),"")</f>
        <v/>
      </c>
      <c r="R20" s="68" t="str">
        <f>IF(AND('Mapa de Riesgos'!$Y$40="Alta",'Mapa de Riesgos'!$AA$40="Menor"),CONCATENATE("R5C",'Mapa de Riesgos'!$O$40),"")</f>
        <v/>
      </c>
      <c r="S20" s="68" t="str">
        <f>IF(AND('Mapa de Riesgos'!$Y$41="Alta",'Mapa de Riesgos'!$AA$41="Menor"),CONCATENATE("R5C",'Mapa de Riesgos'!$O$41),"")</f>
        <v/>
      </c>
      <c r="T20" s="68" t="str">
        <f>IF(AND('Mapa de Riesgos'!$Y$42="Alta",'Mapa de Riesgos'!$AA$42="Menor"),CONCATENATE("R5C",'Mapa de Riesgos'!$O$42),"")</f>
        <v/>
      </c>
      <c r="U20" s="69" t="str">
        <f>IF(AND('Mapa de Riesgos'!$Y$43="Alta",'Mapa de Riesgos'!$AA$43="Menor"),CONCATENATE("R5C",'Mapa de Riesgos'!$O$43),"")</f>
        <v/>
      </c>
      <c r="V20" s="52" t="str">
        <f>IF(AND('Mapa de Riesgos'!$Y$38="Alta",'Mapa de Riesgos'!$AA$38="Moderado"),CONCATENATE("R5C",'Mapa de Riesgos'!$O$38),"")</f>
        <v/>
      </c>
      <c r="W20" s="53" t="str">
        <f>IF(AND('Mapa de Riesgos'!$Y$39="Alta",'Mapa de Riesgos'!$AA$39="Moderado"),CONCATENATE("R5C",'Mapa de Riesgos'!$O$39),"")</f>
        <v/>
      </c>
      <c r="X20" s="53" t="str">
        <f>IF(AND('Mapa de Riesgos'!$Y$40="Alta",'Mapa de Riesgos'!$AA$40="Moderado"),CONCATENATE("R5C",'Mapa de Riesgos'!$O$40),"")</f>
        <v/>
      </c>
      <c r="Y20" s="53" t="str">
        <f>IF(AND('Mapa de Riesgos'!$Y$41="Alta",'Mapa de Riesgos'!$AA$41="Moderado"),CONCATENATE("R5C",'Mapa de Riesgos'!$O$41),"")</f>
        <v/>
      </c>
      <c r="Z20" s="53" t="str">
        <f>IF(AND('Mapa de Riesgos'!$Y$42="Alta",'Mapa de Riesgos'!$AA$42="Moderado"),CONCATENATE("R5C",'Mapa de Riesgos'!$O$42),"")</f>
        <v/>
      </c>
      <c r="AA20" s="54" t="str">
        <f>IF(AND('Mapa de Riesgos'!$Y$43="Alta",'Mapa de Riesgos'!$AA$43="Moderado"),CONCATENATE("R5C",'Mapa de Riesgos'!$O$43),"")</f>
        <v/>
      </c>
      <c r="AB20" s="52" t="str">
        <f>IF(AND('Mapa de Riesgos'!$Y$38="Alta",'Mapa de Riesgos'!$AA$38="Mayor"),CONCATENATE("R5C",'Mapa de Riesgos'!$O$38),"")</f>
        <v/>
      </c>
      <c r="AC20" s="53" t="str">
        <f>IF(AND('Mapa de Riesgos'!$Y$39="Alta",'Mapa de Riesgos'!$AA$39="Mayor"),CONCATENATE("R5C",'Mapa de Riesgos'!$O$39),"")</f>
        <v/>
      </c>
      <c r="AD20" s="53" t="str">
        <f>IF(AND('Mapa de Riesgos'!$Y$40="Alta",'Mapa de Riesgos'!$AA$40="Mayor"),CONCATENATE("R5C",'Mapa de Riesgos'!$O$40),"")</f>
        <v/>
      </c>
      <c r="AE20" s="53" t="str">
        <f>IF(AND('Mapa de Riesgos'!$Y$41="Alta",'Mapa de Riesgos'!$AA$41="Mayor"),CONCATENATE("R5C",'Mapa de Riesgos'!$O$41),"")</f>
        <v/>
      </c>
      <c r="AF20" s="53" t="str">
        <f>IF(AND('Mapa de Riesgos'!$Y$42="Alta",'Mapa de Riesgos'!$AA$42="Mayor"),CONCATENATE("R5C",'Mapa de Riesgos'!$O$42),"")</f>
        <v/>
      </c>
      <c r="AG20" s="54" t="str">
        <f>IF(AND('Mapa de Riesgos'!$Y$43="Alta",'Mapa de Riesgos'!$AA$43="Mayor"),CONCATENATE("R5C",'Mapa de Riesgos'!$O$43),"")</f>
        <v/>
      </c>
      <c r="AH20" s="55" t="str">
        <f>IF(AND('Mapa de Riesgos'!$Y$38="Alta",'Mapa de Riesgos'!$AA$38="Catastrófico"),CONCATENATE("R5C",'Mapa de Riesgos'!$O$38),"")</f>
        <v/>
      </c>
      <c r="AI20" s="56" t="str">
        <f>IF(AND('Mapa de Riesgos'!$Y$39="Alta",'Mapa de Riesgos'!$AA$39="Catastrófico"),CONCATENATE("R5C",'Mapa de Riesgos'!$O$39),"")</f>
        <v/>
      </c>
      <c r="AJ20" s="56" t="str">
        <f>IF(AND('Mapa de Riesgos'!$Y$40="Alta",'Mapa de Riesgos'!$AA$40="Catastrófico"),CONCATENATE("R5C",'Mapa de Riesgos'!$O$40),"")</f>
        <v/>
      </c>
      <c r="AK20" s="56" t="str">
        <f>IF(AND('Mapa de Riesgos'!$Y$41="Alta",'Mapa de Riesgos'!$AA$41="Catastrófico"),CONCATENATE("R5C",'Mapa de Riesgos'!$O$41),"")</f>
        <v/>
      </c>
      <c r="AL20" s="56" t="str">
        <f>IF(AND('Mapa de Riesgos'!$Y$42="Alta",'Mapa de Riesgos'!$AA$42="Catastrófico"),CONCATENATE("R5C",'Mapa de Riesgos'!$O$42),"")</f>
        <v/>
      </c>
      <c r="AM20" s="57" t="str">
        <f>IF(AND('Mapa de Riesgos'!$Y$43="Alta",'Mapa de Riesgos'!$AA$43="Catastrófico"),CONCATENATE("R5C",'Mapa de Riesgos'!$O$43),"")</f>
        <v/>
      </c>
      <c r="AN20" s="83"/>
      <c r="AO20" s="534"/>
      <c r="AP20" s="535"/>
      <c r="AQ20" s="535"/>
      <c r="AR20" s="535"/>
      <c r="AS20" s="535"/>
      <c r="AT20" s="536"/>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445"/>
      <c r="C21" s="445"/>
      <c r="D21" s="446"/>
      <c r="E21" s="544"/>
      <c r="F21" s="543"/>
      <c r="G21" s="543"/>
      <c r="H21" s="543"/>
      <c r="I21" s="543"/>
      <c r="J21" s="67" t="str">
        <f>IF(AND('Mapa de Riesgos'!$Y$44="Alta",'Mapa de Riesgos'!$AA$44="Leve"),CONCATENATE("R6C",'Mapa de Riesgos'!$O$44),"")</f>
        <v/>
      </c>
      <c r="K21" s="68" t="str">
        <f>IF(AND('Mapa de Riesgos'!$Y$45="Alta",'Mapa de Riesgos'!$AA$45="Leve"),CONCATENATE("R6C",'Mapa de Riesgos'!$O$45),"")</f>
        <v/>
      </c>
      <c r="L21" s="68" t="str">
        <f>IF(AND('Mapa de Riesgos'!$Y$46="Alta",'Mapa de Riesgos'!$AA$46="Leve"),CONCATENATE("R6C",'Mapa de Riesgos'!$O$46),"")</f>
        <v/>
      </c>
      <c r="M21" s="68" t="str">
        <f>IF(AND('Mapa de Riesgos'!$Y$47="Alta",'Mapa de Riesgos'!$AA$47="Leve"),CONCATENATE("R6C",'Mapa de Riesgos'!$O$47),"")</f>
        <v/>
      </c>
      <c r="N21" s="68" t="str">
        <f>IF(AND('Mapa de Riesgos'!$Y$48="Alta",'Mapa de Riesgos'!$AA$48="Leve"),CONCATENATE("R6C",'Mapa de Riesgos'!$O$48),"")</f>
        <v/>
      </c>
      <c r="O21" s="69" t="str">
        <f>IF(AND('Mapa de Riesgos'!$Y$49="Alta",'Mapa de Riesgos'!$AA$49="Leve"),CONCATENATE("R6C",'Mapa de Riesgos'!$O$49),"")</f>
        <v/>
      </c>
      <c r="P21" s="67" t="str">
        <f>IF(AND('Mapa de Riesgos'!$Y$44="Alta",'Mapa de Riesgos'!$AA$44="Menor"),CONCATENATE("R6C",'Mapa de Riesgos'!$O$44),"")</f>
        <v/>
      </c>
      <c r="Q21" s="68" t="str">
        <f>IF(AND('Mapa de Riesgos'!$Y$45="Alta",'Mapa de Riesgos'!$AA$45="Menor"),CONCATENATE("R6C",'Mapa de Riesgos'!$O$45),"")</f>
        <v/>
      </c>
      <c r="R21" s="68" t="str">
        <f>IF(AND('Mapa de Riesgos'!$Y$46="Alta",'Mapa de Riesgos'!$AA$46="Menor"),CONCATENATE("R6C",'Mapa de Riesgos'!$O$46),"")</f>
        <v/>
      </c>
      <c r="S21" s="68" t="str">
        <f>IF(AND('Mapa de Riesgos'!$Y$47="Alta",'Mapa de Riesgos'!$AA$47="Menor"),CONCATENATE("R6C",'Mapa de Riesgos'!$O$47),"")</f>
        <v/>
      </c>
      <c r="T21" s="68" t="str">
        <f>IF(AND('Mapa de Riesgos'!$Y$48="Alta",'Mapa de Riesgos'!$AA$48="Menor"),CONCATENATE("R6C",'Mapa de Riesgos'!$O$48),"")</f>
        <v/>
      </c>
      <c r="U21" s="69" t="str">
        <f>IF(AND('Mapa de Riesgos'!$Y$49="Alta",'Mapa de Riesgos'!$AA$49="Menor"),CONCATENATE("R6C",'Mapa de Riesgos'!$O$49),"")</f>
        <v/>
      </c>
      <c r="V21" s="52" t="str">
        <f>IF(AND('Mapa de Riesgos'!$Y$44="Alta",'Mapa de Riesgos'!$AA$44="Moderado"),CONCATENATE("R6C",'Mapa de Riesgos'!$O$44),"")</f>
        <v/>
      </c>
      <c r="W21" s="53" t="str">
        <f>IF(AND('Mapa de Riesgos'!$Y$45="Alta",'Mapa de Riesgos'!$AA$45="Moderado"),CONCATENATE("R6C",'Mapa de Riesgos'!$O$45),"")</f>
        <v/>
      </c>
      <c r="X21" s="53" t="str">
        <f>IF(AND('Mapa de Riesgos'!$Y$46="Alta",'Mapa de Riesgos'!$AA$46="Moderado"),CONCATENATE("R6C",'Mapa de Riesgos'!$O$46),"")</f>
        <v/>
      </c>
      <c r="Y21" s="53" t="str">
        <f>IF(AND('Mapa de Riesgos'!$Y$47="Alta",'Mapa de Riesgos'!$AA$47="Moderado"),CONCATENATE("R6C",'Mapa de Riesgos'!$O$47),"")</f>
        <v/>
      </c>
      <c r="Z21" s="53" t="str">
        <f>IF(AND('Mapa de Riesgos'!$Y$48="Alta",'Mapa de Riesgos'!$AA$48="Moderado"),CONCATENATE("R6C",'Mapa de Riesgos'!$O$48),"")</f>
        <v/>
      </c>
      <c r="AA21" s="54" t="str">
        <f>IF(AND('Mapa de Riesgos'!$Y$49="Alta",'Mapa de Riesgos'!$AA$49="Moderado"),CONCATENATE("R6C",'Mapa de Riesgos'!$O$49),"")</f>
        <v/>
      </c>
      <c r="AB21" s="52" t="str">
        <f>IF(AND('Mapa de Riesgos'!$Y$44="Alta",'Mapa de Riesgos'!$AA$44="Mayor"),CONCATENATE("R6C",'Mapa de Riesgos'!$O$44),"")</f>
        <v/>
      </c>
      <c r="AC21" s="53" t="str">
        <f>IF(AND('Mapa de Riesgos'!$Y$45="Alta",'Mapa de Riesgos'!$AA$45="Mayor"),CONCATENATE("R6C",'Mapa de Riesgos'!$O$45),"")</f>
        <v/>
      </c>
      <c r="AD21" s="53" t="str">
        <f>IF(AND('Mapa de Riesgos'!$Y$46="Alta",'Mapa de Riesgos'!$AA$46="Mayor"),CONCATENATE("R6C",'Mapa de Riesgos'!$O$46),"")</f>
        <v/>
      </c>
      <c r="AE21" s="53" t="str">
        <f>IF(AND('Mapa de Riesgos'!$Y$47="Alta",'Mapa de Riesgos'!$AA$47="Mayor"),CONCATENATE("R6C",'Mapa de Riesgos'!$O$47),"")</f>
        <v/>
      </c>
      <c r="AF21" s="53" t="str">
        <f>IF(AND('Mapa de Riesgos'!$Y$48="Alta",'Mapa de Riesgos'!$AA$48="Mayor"),CONCATENATE("R6C",'Mapa de Riesgos'!$O$48),"")</f>
        <v/>
      </c>
      <c r="AG21" s="54" t="str">
        <f>IF(AND('Mapa de Riesgos'!$Y$49="Alta",'Mapa de Riesgos'!$AA$49="Mayor"),CONCATENATE("R6C",'Mapa de Riesgos'!$O$49),"")</f>
        <v/>
      </c>
      <c r="AH21" s="55" t="str">
        <f>IF(AND('Mapa de Riesgos'!$Y$44="Alta",'Mapa de Riesgos'!$AA$44="Catastrófico"),CONCATENATE("R6C",'Mapa de Riesgos'!$O$44),"")</f>
        <v/>
      </c>
      <c r="AI21" s="56" t="str">
        <f>IF(AND('Mapa de Riesgos'!$Y$45="Alta",'Mapa de Riesgos'!$AA$45="Catastrófico"),CONCATENATE("R6C",'Mapa de Riesgos'!$O$45),"")</f>
        <v/>
      </c>
      <c r="AJ21" s="56" t="str">
        <f>IF(AND('Mapa de Riesgos'!$Y$46="Alta",'Mapa de Riesgos'!$AA$46="Catastrófico"),CONCATENATE("R6C",'Mapa de Riesgos'!$O$46),"")</f>
        <v/>
      </c>
      <c r="AK21" s="56" t="str">
        <f>IF(AND('Mapa de Riesgos'!$Y$47="Alta",'Mapa de Riesgos'!$AA$47="Catastrófico"),CONCATENATE("R6C",'Mapa de Riesgos'!$O$47),"")</f>
        <v/>
      </c>
      <c r="AL21" s="56" t="str">
        <f>IF(AND('Mapa de Riesgos'!$Y$48="Alta",'Mapa de Riesgos'!$AA$48="Catastrófico"),CONCATENATE("R6C",'Mapa de Riesgos'!$O$48),"")</f>
        <v/>
      </c>
      <c r="AM21" s="57" t="str">
        <f>IF(AND('Mapa de Riesgos'!$Y$49="Alta",'Mapa de Riesgos'!$AA$49="Catastrófico"),CONCATENATE("R6C",'Mapa de Riesgos'!$O$49),"")</f>
        <v/>
      </c>
      <c r="AN21" s="83"/>
      <c r="AO21" s="534"/>
      <c r="AP21" s="535"/>
      <c r="AQ21" s="535"/>
      <c r="AR21" s="535"/>
      <c r="AS21" s="535"/>
      <c r="AT21" s="53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445"/>
      <c r="C22" s="445"/>
      <c r="D22" s="446"/>
      <c r="E22" s="544"/>
      <c r="F22" s="543"/>
      <c r="G22" s="543"/>
      <c r="H22" s="543"/>
      <c r="I22" s="543"/>
      <c r="J22" s="67" t="str">
        <f>IF(AND('Mapa de Riesgos'!$Y$50="Alta",'Mapa de Riesgos'!$AA$50="Leve"),CONCATENATE("R7C",'Mapa de Riesgos'!$O$50),"")</f>
        <v/>
      </c>
      <c r="K22" s="68" t="str">
        <f>IF(AND('Mapa de Riesgos'!$Y$51="Alta",'Mapa de Riesgos'!$AA$51="Leve"),CONCATENATE("R7C",'Mapa de Riesgos'!$O$51),"")</f>
        <v/>
      </c>
      <c r="L22" s="68" t="str">
        <f>IF(AND('Mapa de Riesgos'!$Y$52="Alta",'Mapa de Riesgos'!$AA$52="Leve"),CONCATENATE("R7C",'Mapa de Riesgos'!$O$52),"")</f>
        <v/>
      </c>
      <c r="M22" s="68" t="str">
        <f>IF(AND('Mapa de Riesgos'!$Y$53="Alta",'Mapa de Riesgos'!$AA$53="Leve"),CONCATENATE("R7C",'Mapa de Riesgos'!$O$53),"")</f>
        <v/>
      </c>
      <c r="N22" s="68" t="str">
        <f>IF(AND('Mapa de Riesgos'!$Y$54="Alta",'Mapa de Riesgos'!$AA$54="Leve"),CONCATENATE("R7C",'Mapa de Riesgos'!$O$54),"")</f>
        <v/>
      </c>
      <c r="O22" s="69" t="str">
        <f>IF(AND('Mapa de Riesgos'!$Y$55="Alta",'Mapa de Riesgos'!$AA$55="Leve"),CONCATENATE("R7C",'Mapa de Riesgos'!$O$55),"")</f>
        <v/>
      </c>
      <c r="P22" s="67" t="str">
        <f>IF(AND('Mapa de Riesgos'!$Y$50="Alta",'Mapa de Riesgos'!$AA$50="Menor"),CONCATENATE("R7C",'Mapa de Riesgos'!$O$50),"")</f>
        <v/>
      </c>
      <c r="Q22" s="68" t="str">
        <f>IF(AND('Mapa de Riesgos'!$Y$51="Alta",'Mapa de Riesgos'!$AA$51="Menor"),CONCATENATE("R7C",'Mapa de Riesgos'!$O$51),"")</f>
        <v/>
      </c>
      <c r="R22" s="68" t="str">
        <f>IF(AND('Mapa de Riesgos'!$Y$52="Alta",'Mapa de Riesgos'!$AA$52="Menor"),CONCATENATE("R7C",'Mapa de Riesgos'!$O$52),"")</f>
        <v/>
      </c>
      <c r="S22" s="68" t="str">
        <f>IF(AND('Mapa de Riesgos'!$Y$53="Alta",'Mapa de Riesgos'!$AA$53="Menor"),CONCATENATE("R7C",'Mapa de Riesgos'!$O$53),"")</f>
        <v/>
      </c>
      <c r="T22" s="68" t="str">
        <f>IF(AND('Mapa de Riesgos'!$Y$54="Alta",'Mapa de Riesgos'!$AA$54="Menor"),CONCATENATE("R7C",'Mapa de Riesgos'!$O$54),"")</f>
        <v/>
      </c>
      <c r="U22" s="69" t="str">
        <f>IF(AND('Mapa de Riesgos'!$Y$55="Alta",'Mapa de Riesgos'!$AA$55="Menor"),CONCATENATE("R7C",'Mapa de Riesgos'!$O$55),"")</f>
        <v/>
      </c>
      <c r="V22" s="52" t="str">
        <f>IF(AND('Mapa de Riesgos'!$Y$50="Alta",'Mapa de Riesgos'!$AA$50="Moderado"),CONCATENATE("R7C",'Mapa de Riesgos'!$O$50),"")</f>
        <v/>
      </c>
      <c r="W22" s="53" t="str">
        <f>IF(AND('Mapa de Riesgos'!$Y$51="Alta",'Mapa de Riesgos'!$AA$51="Moderado"),CONCATENATE("R7C",'Mapa de Riesgos'!$O$51),"")</f>
        <v/>
      </c>
      <c r="X22" s="53" t="str">
        <f>IF(AND('Mapa de Riesgos'!$Y$52="Alta",'Mapa de Riesgos'!$AA$52="Moderado"),CONCATENATE("R7C",'Mapa de Riesgos'!$O$52),"")</f>
        <v/>
      </c>
      <c r="Y22" s="53" t="str">
        <f>IF(AND('Mapa de Riesgos'!$Y$53="Alta",'Mapa de Riesgos'!$AA$53="Moderado"),CONCATENATE("R7C",'Mapa de Riesgos'!$O$53),"")</f>
        <v/>
      </c>
      <c r="Z22" s="53" t="str">
        <f>IF(AND('Mapa de Riesgos'!$Y$54="Alta",'Mapa de Riesgos'!$AA$54="Moderado"),CONCATENATE("R7C",'Mapa de Riesgos'!$O$54),"")</f>
        <v/>
      </c>
      <c r="AA22" s="54" t="str">
        <f>IF(AND('Mapa de Riesgos'!$Y$55="Alta",'Mapa de Riesgos'!$AA$55="Moderado"),CONCATENATE("R7C",'Mapa de Riesgos'!$O$55),"")</f>
        <v/>
      </c>
      <c r="AB22" s="52" t="str">
        <f>IF(AND('Mapa de Riesgos'!$Y$50="Alta",'Mapa de Riesgos'!$AA$50="Mayor"),CONCATENATE("R7C",'Mapa de Riesgos'!$O$50),"")</f>
        <v/>
      </c>
      <c r="AC22" s="53" t="str">
        <f>IF(AND('Mapa de Riesgos'!$Y$51="Alta",'Mapa de Riesgos'!$AA$51="Mayor"),CONCATENATE("R7C",'Mapa de Riesgos'!$O$51),"")</f>
        <v/>
      </c>
      <c r="AD22" s="53" t="str">
        <f>IF(AND('Mapa de Riesgos'!$Y$52="Alta",'Mapa de Riesgos'!$AA$52="Mayor"),CONCATENATE("R7C",'Mapa de Riesgos'!$O$52),"")</f>
        <v/>
      </c>
      <c r="AE22" s="53" t="str">
        <f>IF(AND('Mapa de Riesgos'!$Y$53="Alta",'Mapa de Riesgos'!$AA$53="Mayor"),CONCATENATE("R7C",'Mapa de Riesgos'!$O$53),"")</f>
        <v/>
      </c>
      <c r="AF22" s="53" t="str">
        <f>IF(AND('Mapa de Riesgos'!$Y$54="Alta",'Mapa de Riesgos'!$AA$54="Mayor"),CONCATENATE("R7C",'Mapa de Riesgos'!$O$54),"")</f>
        <v/>
      </c>
      <c r="AG22" s="54" t="str">
        <f>IF(AND('Mapa de Riesgos'!$Y$55="Alta",'Mapa de Riesgos'!$AA$55="Mayor"),CONCATENATE("R7C",'Mapa de Riesgos'!$O$55),"")</f>
        <v/>
      </c>
      <c r="AH22" s="55" t="str">
        <f>IF(AND('Mapa de Riesgos'!$Y$50="Alta",'Mapa de Riesgos'!$AA$50="Catastrófico"),CONCATENATE("R7C",'Mapa de Riesgos'!$O$50),"")</f>
        <v/>
      </c>
      <c r="AI22" s="56" t="str">
        <f>IF(AND('Mapa de Riesgos'!$Y$51="Alta",'Mapa de Riesgos'!$AA$51="Catastrófico"),CONCATENATE("R7C",'Mapa de Riesgos'!$O$51),"")</f>
        <v/>
      </c>
      <c r="AJ22" s="56" t="str">
        <f>IF(AND('Mapa de Riesgos'!$Y$52="Alta",'Mapa de Riesgos'!$AA$52="Catastrófico"),CONCATENATE("R7C",'Mapa de Riesgos'!$O$52),"")</f>
        <v/>
      </c>
      <c r="AK22" s="56" t="str">
        <f>IF(AND('Mapa de Riesgos'!$Y$53="Alta",'Mapa de Riesgos'!$AA$53="Catastrófico"),CONCATENATE("R7C",'Mapa de Riesgos'!$O$53),"")</f>
        <v/>
      </c>
      <c r="AL22" s="56" t="str">
        <f>IF(AND('Mapa de Riesgos'!$Y$54="Alta",'Mapa de Riesgos'!$AA$54="Catastrófico"),CONCATENATE("R7C",'Mapa de Riesgos'!$O$54),"")</f>
        <v/>
      </c>
      <c r="AM22" s="57" t="str">
        <f>IF(AND('Mapa de Riesgos'!$Y$55="Alta",'Mapa de Riesgos'!$AA$55="Catastrófico"),CONCATENATE("R7C",'Mapa de Riesgos'!$O$55),"")</f>
        <v/>
      </c>
      <c r="AN22" s="83"/>
      <c r="AO22" s="534"/>
      <c r="AP22" s="535"/>
      <c r="AQ22" s="535"/>
      <c r="AR22" s="535"/>
      <c r="AS22" s="535"/>
      <c r="AT22" s="536"/>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445"/>
      <c r="C23" s="445"/>
      <c r="D23" s="446"/>
      <c r="E23" s="544"/>
      <c r="F23" s="543"/>
      <c r="G23" s="543"/>
      <c r="H23" s="543"/>
      <c r="I23" s="543"/>
      <c r="J23" s="67" t="str">
        <f>IF(AND('Mapa de Riesgos'!$Y$56="Alta",'Mapa de Riesgos'!$AA$56="Leve"),CONCATENATE("R8C",'Mapa de Riesgos'!$O$56),"")</f>
        <v/>
      </c>
      <c r="K23" s="68" t="str">
        <f>IF(AND('Mapa de Riesgos'!$Y$57="Alta",'Mapa de Riesgos'!$AA$57="Leve"),CONCATENATE("R8C",'Mapa de Riesgos'!$O$57),"")</f>
        <v/>
      </c>
      <c r="L23" s="68" t="str">
        <f>IF(AND('Mapa de Riesgos'!$Y$58="Alta",'Mapa de Riesgos'!$AA$58="Leve"),CONCATENATE("R8C",'Mapa de Riesgos'!$O$58),"")</f>
        <v/>
      </c>
      <c r="M23" s="68" t="str">
        <f>IF(AND('Mapa de Riesgos'!$Y$59="Alta",'Mapa de Riesgos'!$AA$59="Leve"),CONCATENATE("R8C",'Mapa de Riesgos'!$O$59),"")</f>
        <v/>
      </c>
      <c r="N23" s="68" t="str">
        <f>IF(AND('Mapa de Riesgos'!$Y$60="Alta",'Mapa de Riesgos'!$AA$60="Leve"),CONCATENATE("R8C",'Mapa de Riesgos'!$O$60),"")</f>
        <v/>
      </c>
      <c r="O23" s="69" t="str">
        <f>IF(AND('Mapa de Riesgos'!$Y$61="Alta",'Mapa de Riesgos'!$AA$61="Leve"),CONCATENATE("R8C",'Mapa de Riesgos'!$O$61),"")</f>
        <v/>
      </c>
      <c r="P23" s="67" t="str">
        <f>IF(AND('Mapa de Riesgos'!$Y$56="Alta",'Mapa de Riesgos'!$AA$56="Menor"),CONCATENATE("R8C",'Mapa de Riesgos'!$O$56),"")</f>
        <v/>
      </c>
      <c r="Q23" s="68" t="str">
        <f>IF(AND('Mapa de Riesgos'!$Y$57="Alta",'Mapa de Riesgos'!$AA$57="Menor"),CONCATENATE("R8C",'Mapa de Riesgos'!$O$57),"")</f>
        <v/>
      </c>
      <c r="R23" s="68" t="str">
        <f>IF(AND('Mapa de Riesgos'!$Y$58="Alta",'Mapa de Riesgos'!$AA$58="Menor"),CONCATENATE("R8C",'Mapa de Riesgos'!$O$58),"")</f>
        <v/>
      </c>
      <c r="S23" s="68" t="str">
        <f>IF(AND('Mapa de Riesgos'!$Y$59="Alta",'Mapa de Riesgos'!$AA$59="Menor"),CONCATENATE("R8C",'Mapa de Riesgos'!$O$59),"")</f>
        <v/>
      </c>
      <c r="T23" s="68" t="str">
        <f>IF(AND('Mapa de Riesgos'!$Y$60="Alta",'Mapa de Riesgos'!$AA$60="Menor"),CONCATENATE("R8C",'Mapa de Riesgos'!$O$60),"")</f>
        <v/>
      </c>
      <c r="U23" s="69" t="str">
        <f>IF(AND('Mapa de Riesgos'!$Y$61="Alta",'Mapa de Riesgos'!$AA$61="Menor"),CONCATENATE("R8C",'Mapa de Riesgos'!$O$61),"")</f>
        <v/>
      </c>
      <c r="V23" s="52" t="str">
        <f>IF(AND('Mapa de Riesgos'!$Y$56="Alta",'Mapa de Riesgos'!$AA$56="Moderado"),CONCATENATE("R8C",'Mapa de Riesgos'!$O$56),"")</f>
        <v/>
      </c>
      <c r="W23" s="53" t="str">
        <f>IF(AND('Mapa de Riesgos'!$Y$57="Alta",'Mapa de Riesgos'!$AA$57="Moderado"),CONCATENATE("R8C",'Mapa de Riesgos'!$O$57),"")</f>
        <v/>
      </c>
      <c r="X23" s="53" t="str">
        <f>IF(AND('Mapa de Riesgos'!$Y$58="Alta",'Mapa de Riesgos'!$AA$58="Moderado"),CONCATENATE("R8C",'Mapa de Riesgos'!$O$58),"")</f>
        <v/>
      </c>
      <c r="Y23" s="53" t="str">
        <f>IF(AND('Mapa de Riesgos'!$Y$59="Alta",'Mapa de Riesgos'!$AA$59="Moderado"),CONCATENATE("R8C",'Mapa de Riesgos'!$O$59),"")</f>
        <v/>
      </c>
      <c r="Z23" s="53" t="str">
        <f>IF(AND('Mapa de Riesgos'!$Y$60="Alta",'Mapa de Riesgos'!$AA$60="Moderado"),CONCATENATE("R8C",'Mapa de Riesgos'!$O$60),"")</f>
        <v/>
      </c>
      <c r="AA23" s="54" t="str">
        <f>IF(AND('Mapa de Riesgos'!$Y$61="Alta",'Mapa de Riesgos'!$AA$61="Moderado"),CONCATENATE("R8C",'Mapa de Riesgos'!$O$61),"")</f>
        <v/>
      </c>
      <c r="AB23" s="52" t="str">
        <f>IF(AND('Mapa de Riesgos'!$Y$56="Alta",'Mapa de Riesgos'!$AA$56="Mayor"),CONCATENATE("R8C",'Mapa de Riesgos'!$O$56),"")</f>
        <v/>
      </c>
      <c r="AC23" s="53" t="str">
        <f>IF(AND('Mapa de Riesgos'!$Y$57="Alta",'Mapa de Riesgos'!$AA$57="Mayor"),CONCATENATE("R8C",'Mapa de Riesgos'!$O$57),"")</f>
        <v/>
      </c>
      <c r="AD23" s="53" t="str">
        <f>IF(AND('Mapa de Riesgos'!$Y$58="Alta",'Mapa de Riesgos'!$AA$58="Mayor"),CONCATENATE("R8C",'Mapa de Riesgos'!$O$58),"")</f>
        <v/>
      </c>
      <c r="AE23" s="53" t="str">
        <f>IF(AND('Mapa de Riesgos'!$Y$59="Alta",'Mapa de Riesgos'!$AA$59="Mayor"),CONCATENATE("R8C",'Mapa de Riesgos'!$O$59),"")</f>
        <v/>
      </c>
      <c r="AF23" s="53" t="str">
        <f>IF(AND('Mapa de Riesgos'!$Y$60="Alta",'Mapa de Riesgos'!$AA$60="Mayor"),CONCATENATE("R8C",'Mapa de Riesgos'!$O$60),"")</f>
        <v/>
      </c>
      <c r="AG23" s="54" t="str">
        <f>IF(AND('Mapa de Riesgos'!$Y$61="Alta",'Mapa de Riesgos'!$AA$61="Mayor"),CONCATENATE("R8C",'Mapa de Riesgos'!$O$61),"")</f>
        <v/>
      </c>
      <c r="AH23" s="55" t="str">
        <f>IF(AND('Mapa de Riesgos'!$Y$56="Alta",'Mapa de Riesgos'!$AA$56="Catastrófico"),CONCATENATE("R8C",'Mapa de Riesgos'!$O$56),"")</f>
        <v/>
      </c>
      <c r="AI23" s="56" t="str">
        <f>IF(AND('Mapa de Riesgos'!$Y$57="Alta",'Mapa de Riesgos'!$AA$57="Catastrófico"),CONCATENATE("R8C",'Mapa de Riesgos'!$O$57),"")</f>
        <v/>
      </c>
      <c r="AJ23" s="56" t="str">
        <f>IF(AND('Mapa de Riesgos'!$Y$58="Alta",'Mapa de Riesgos'!$AA$58="Catastrófico"),CONCATENATE("R8C",'Mapa de Riesgos'!$O$58),"")</f>
        <v/>
      </c>
      <c r="AK23" s="56" t="str">
        <f>IF(AND('Mapa de Riesgos'!$Y$59="Alta",'Mapa de Riesgos'!$AA$59="Catastrófico"),CONCATENATE("R8C",'Mapa de Riesgos'!$O$59),"")</f>
        <v/>
      </c>
      <c r="AL23" s="56" t="str">
        <f>IF(AND('Mapa de Riesgos'!$Y$60="Alta",'Mapa de Riesgos'!$AA$60="Catastrófico"),CONCATENATE("R8C",'Mapa de Riesgos'!$O$60),"")</f>
        <v/>
      </c>
      <c r="AM23" s="57" t="str">
        <f>IF(AND('Mapa de Riesgos'!$Y$61="Alta",'Mapa de Riesgos'!$AA$61="Catastrófico"),CONCATENATE("R8C",'Mapa de Riesgos'!$O$61),"")</f>
        <v/>
      </c>
      <c r="AN23" s="83"/>
      <c r="AO23" s="534"/>
      <c r="AP23" s="535"/>
      <c r="AQ23" s="535"/>
      <c r="AR23" s="535"/>
      <c r="AS23" s="535"/>
      <c r="AT23" s="536"/>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445"/>
      <c r="C24" s="445"/>
      <c r="D24" s="446"/>
      <c r="E24" s="544"/>
      <c r="F24" s="543"/>
      <c r="G24" s="543"/>
      <c r="H24" s="543"/>
      <c r="I24" s="543"/>
      <c r="J24" s="67" t="str">
        <f>IF(AND('Mapa de Riesgos'!$Y$62="Alta",'Mapa de Riesgos'!$AA$62="Leve"),CONCATENATE("R9C",'Mapa de Riesgos'!$O$62),"")</f>
        <v/>
      </c>
      <c r="K24" s="68" t="str">
        <f>IF(AND('Mapa de Riesgos'!$Y$63="Alta",'Mapa de Riesgos'!$AA$63="Leve"),CONCATENATE("R9C",'Mapa de Riesgos'!$O$63),"")</f>
        <v/>
      </c>
      <c r="L24" s="68" t="str">
        <f>IF(AND('Mapa de Riesgos'!$Y$64="Alta",'Mapa de Riesgos'!$AA$64="Leve"),CONCATENATE("R9C",'Mapa de Riesgos'!$O$64),"")</f>
        <v/>
      </c>
      <c r="M24" s="68" t="str">
        <f>IF(AND('Mapa de Riesgos'!$Y$65="Alta",'Mapa de Riesgos'!$AA$65="Leve"),CONCATENATE("R9C",'Mapa de Riesgos'!$O$65),"")</f>
        <v/>
      </c>
      <c r="N24" s="68" t="str">
        <f>IF(AND('Mapa de Riesgos'!$Y$66="Alta",'Mapa de Riesgos'!$AA$66="Leve"),CONCATENATE("R9C",'Mapa de Riesgos'!$O$66),"")</f>
        <v/>
      </c>
      <c r="O24" s="69" t="str">
        <f>IF(AND('Mapa de Riesgos'!$Y$67="Alta",'Mapa de Riesgos'!$AA$67="Leve"),CONCATENATE("R9C",'Mapa de Riesgos'!$O$67),"")</f>
        <v/>
      </c>
      <c r="P24" s="67" t="str">
        <f>IF(AND('Mapa de Riesgos'!$Y$62="Alta",'Mapa de Riesgos'!$AA$62="Menor"),CONCATENATE("R9C",'Mapa de Riesgos'!$O$62),"")</f>
        <v/>
      </c>
      <c r="Q24" s="68" t="str">
        <f>IF(AND('Mapa de Riesgos'!$Y$63="Alta",'Mapa de Riesgos'!$AA$63="Menor"),CONCATENATE("R9C",'Mapa de Riesgos'!$O$63),"")</f>
        <v/>
      </c>
      <c r="R24" s="68" t="str">
        <f>IF(AND('Mapa de Riesgos'!$Y$64="Alta",'Mapa de Riesgos'!$AA$64="Menor"),CONCATENATE("R9C",'Mapa de Riesgos'!$O$64),"")</f>
        <v/>
      </c>
      <c r="S24" s="68" t="str">
        <f>IF(AND('Mapa de Riesgos'!$Y$65="Alta",'Mapa de Riesgos'!$AA$65="Menor"),CONCATENATE("R9C",'Mapa de Riesgos'!$O$65),"")</f>
        <v/>
      </c>
      <c r="T24" s="68" t="str">
        <f>IF(AND('Mapa de Riesgos'!$Y$66="Alta",'Mapa de Riesgos'!$AA$66="Menor"),CONCATENATE("R9C",'Mapa de Riesgos'!$O$66),"")</f>
        <v/>
      </c>
      <c r="U24" s="69" t="str">
        <f>IF(AND('Mapa de Riesgos'!$Y$67="Alta",'Mapa de Riesgos'!$AA$67="Menor"),CONCATENATE("R9C",'Mapa de Riesgos'!$O$67),"")</f>
        <v/>
      </c>
      <c r="V24" s="52" t="str">
        <f>IF(AND('Mapa de Riesgos'!$Y$62="Alta",'Mapa de Riesgos'!$AA$62="Moderado"),CONCATENATE("R9C",'Mapa de Riesgos'!$O$62),"")</f>
        <v/>
      </c>
      <c r="W24" s="53" t="str">
        <f>IF(AND('Mapa de Riesgos'!$Y$63="Alta",'Mapa de Riesgos'!$AA$63="Moderado"),CONCATENATE("R9C",'Mapa de Riesgos'!$O$63),"")</f>
        <v/>
      </c>
      <c r="X24" s="53" t="str">
        <f>IF(AND('Mapa de Riesgos'!$Y$64="Alta",'Mapa de Riesgos'!$AA$64="Moderado"),CONCATENATE("R9C",'Mapa de Riesgos'!$O$64),"")</f>
        <v/>
      </c>
      <c r="Y24" s="53" t="str">
        <f>IF(AND('Mapa de Riesgos'!$Y$65="Alta",'Mapa de Riesgos'!$AA$65="Moderado"),CONCATENATE("R9C",'Mapa de Riesgos'!$O$65),"")</f>
        <v/>
      </c>
      <c r="Z24" s="53" t="str">
        <f>IF(AND('Mapa de Riesgos'!$Y$66="Alta",'Mapa de Riesgos'!$AA$66="Moderado"),CONCATENATE("R9C",'Mapa de Riesgos'!$O$66),"")</f>
        <v/>
      </c>
      <c r="AA24" s="54" t="str">
        <f>IF(AND('Mapa de Riesgos'!$Y$67="Alta",'Mapa de Riesgos'!$AA$67="Moderado"),CONCATENATE("R9C",'Mapa de Riesgos'!$O$67),"")</f>
        <v/>
      </c>
      <c r="AB24" s="52" t="str">
        <f>IF(AND('Mapa de Riesgos'!$Y$62="Alta",'Mapa de Riesgos'!$AA$62="Mayor"),CONCATENATE("R9C",'Mapa de Riesgos'!$O$62),"")</f>
        <v/>
      </c>
      <c r="AC24" s="53" t="str">
        <f>IF(AND('Mapa de Riesgos'!$Y$63="Alta",'Mapa de Riesgos'!$AA$63="Mayor"),CONCATENATE("R9C",'Mapa de Riesgos'!$O$63),"")</f>
        <v/>
      </c>
      <c r="AD24" s="53" t="str">
        <f>IF(AND('Mapa de Riesgos'!$Y$64="Alta",'Mapa de Riesgos'!$AA$64="Mayor"),CONCATENATE("R9C",'Mapa de Riesgos'!$O$64),"")</f>
        <v/>
      </c>
      <c r="AE24" s="53" t="str">
        <f>IF(AND('Mapa de Riesgos'!$Y$65="Alta",'Mapa de Riesgos'!$AA$65="Mayor"),CONCATENATE("R9C",'Mapa de Riesgos'!$O$65),"")</f>
        <v/>
      </c>
      <c r="AF24" s="53" t="str">
        <f>IF(AND('Mapa de Riesgos'!$Y$66="Alta",'Mapa de Riesgos'!$AA$66="Mayor"),CONCATENATE("R9C",'Mapa de Riesgos'!$O$66),"")</f>
        <v/>
      </c>
      <c r="AG24" s="54" t="str">
        <f>IF(AND('Mapa de Riesgos'!$Y$67="Alta",'Mapa de Riesgos'!$AA$67="Mayor"),CONCATENATE("R9C",'Mapa de Riesgos'!$O$67),"")</f>
        <v/>
      </c>
      <c r="AH24" s="55" t="str">
        <f>IF(AND('Mapa de Riesgos'!$Y$62="Alta",'Mapa de Riesgos'!$AA$62="Catastrófico"),CONCATENATE("R9C",'Mapa de Riesgos'!$O$62),"")</f>
        <v/>
      </c>
      <c r="AI24" s="56" t="str">
        <f>IF(AND('Mapa de Riesgos'!$Y$63="Alta",'Mapa de Riesgos'!$AA$63="Catastrófico"),CONCATENATE("R9C",'Mapa de Riesgos'!$O$63),"")</f>
        <v/>
      </c>
      <c r="AJ24" s="56" t="str">
        <f>IF(AND('Mapa de Riesgos'!$Y$64="Alta",'Mapa de Riesgos'!$AA$64="Catastrófico"),CONCATENATE("R9C",'Mapa de Riesgos'!$O$64),"")</f>
        <v/>
      </c>
      <c r="AK24" s="56" t="str">
        <f>IF(AND('Mapa de Riesgos'!$Y$65="Alta",'Mapa de Riesgos'!$AA$65="Catastrófico"),CONCATENATE("R9C",'Mapa de Riesgos'!$O$65),"")</f>
        <v/>
      </c>
      <c r="AL24" s="56" t="str">
        <f>IF(AND('Mapa de Riesgos'!$Y$66="Alta",'Mapa de Riesgos'!$AA$66="Catastrófico"),CONCATENATE("R9C",'Mapa de Riesgos'!$O$66),"")</f>
        <v/>
      </c>
      <c r="AM24" s="57" t="str">
        <f>IF(AND('Mapa de Riesgos'!$Y$67="Alta",'Mapa de Riesgos'!$AA$67="Catastrófico"),CONCATENATE("R9C",'Mapa de Riesgos'!$O$67),"")</f>
        <v/>
      </c>
      <c r="AN24" s="83"/>
      <c r="AO24" s="534"/>
      <c r="AP24" s="535"/>
      <c r="AQ24" s="535"/>
      <c r="AR24" s="535"/>
      <c r="AS24" s="535"/>
      <c r="AT24" s="536"/>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445"/>
      <c r="C25" s="445"/>
      <c r="D25" s="446"/>
      <c r="E25" s="545"/>
      <c r="F25" s="546"/>
      <c r="G25" s="546"/>
      <c r="H25" s="546"/>
      <c r="I25" s="546"/>
      <c r="J25" s="70" t="str">
        <f>IF(AND('Mapa de Riesgos'!$Y$68="Alta",'Mapa de Riesgos'!$AA$68="Leve"),CONCATENATE("R10C",'Mapa de Riesgos'!$O$68),"")</f>
        <v/>
      </c>
      <c r="K25" s="71" t="str">
        <f>IF(AND('Mapa de Riesgos'!$Y$69="Alta",'Mapa de Riesgos'!$AA$69="Leve"),CONCATENATE("R10C",'Mapa de Riesgos'!$O$69),"")</f>
        <v/>
      </c>
      <c r="L25" s="71" t="str">
        <f>IF(AND('Mapa de Riesgos'!$Y$70="Alta",'Mapa de Riesgos'!$AA$70="Leve"),CONCATENATE("R10C",'Mapa de Riesgos'!$O$70),"")</f>
        <v/>
      </c>
      <c r="M25" s="71" t="str">
        <f>IF(AND('Mapa de Riesgos'!$Y$71="Alta",'Mapa de Riesgos'!$AA$71="Leve"),CONCATENATE("R10C",'Mapa de Riesgos'!$O$71),"")</f>
        <v/>
      </c>
      <c r="N25" s="71" t="str">
        <f>IF(AND('Mapa de Riesgos'!$Y$72="Alta",'Mapa de Riesgos'!$AA$72="Leve"),CONCATENATE("R10C",'Mapa de Riesgos'!$O$72),"")</f>
        <v/>
      </c>
      <c r="O25" s="72" t="str">
        <f>IF(AND('Mapa de Riesgos'!$Y$73="Alta",'Mapa de Riesgos'!$AA$73="Leve"),CONCATENATE("R10C",'Mapa de Riesgos'!$O$73),"")</f>
        <v/>
      </c>
      <c r="P25" s="70" t="str">
        <f>IF(AND('Mapa de Riesgos'!$Y$68="Alta",'Mapa de Riesgos'!$AA$68="Menor"),CONCATENATE("R10C",'Mapa de Riesgos'!$O$68),"")</f>
        <v/>
      </c>
      <c r="Q25" s="71" t="str">
        <f>IF(AND('Mapa de Riesgos'!$Y$69="Alta",'Mapa de Riesgos'!$AA$69="Menor"),CONCATENATE("R10C",'Mapa de Riesgos'!$O$69),"")</f>
        <v/>
      </c>
      <c r="R25" s="71" t="str">
        <f>IF(AND('Mapa de Riesgos'!$Y$70="Alta",'Mapa de Riesgos'!$AA$70="Menor"),CONCATENATE("R10C",'Mapa de Riesgos'!$O$70),"")</f>
        <v/>
      </c>
      <c r="S25" s="71" t="str">
        <f>IF(AND('Mapa de Riesgos'!$Y$71="Alta",'Mapa de Riesgos'!$AA$71="Menor"),CONCATENATE("R10C",'Mapa de Riesgos'!$O$71),"")</f>
        <v/>
      </c>
      <c r="T25" s="71" t="str">
        <f>IF(AND('Mapa de Riesgos'!$Y$72="Alta",'Mapa de Riesgos'!$AA$72="Menor"),CONCATENATE("R10C",'Mapa de Riesgos'!$O$72),"")</f>
        <v/>
      </c>
      <c r="U25" s="72" t="str">
        <f>IF(AND('Mapa de Riesgos'!$Y$73="Alta",'Mapa de Riesgos'!$AA$73="Menor"),CONCATENATE("R10C",'Mapa de Riesgos'!$O$73),"")</f>
        <v/>
      </c>
      <c r="V25" s="58" t="str">
        <f>IF(AND('Mapa de Riesgos'!$Y$68="Alta",'Mapa de Riesgos'!$AA$68="Moderado"),CONCATENATE("R10C",'Mapa de Riesgos'!$O$68),"")</f>
        <v/>
      </c>
      <c r="W25" s="59" t="str">
        <f>IF(AND('Mapa de Riesgos'!$Y$69="Alta",'Mapa de Riesgos'!$AA$69="Moderado"),CONCATENATE("R10C",'Mapa de Riesgos'!$O$69),"")</f>
        <v/>
      </c>
      <c r="X25" s="59" t="str">
        <f>IF(AND('Mapa de Riesgos'!$Y$70="Alta",'Mapa de Riesgos'!$AA$70="Moderado"),CONCATENATE("R10C",'Mapa de Riesgos'!$O$70),"")</f>
        <v/>
      </c>
      <c r="Y25" s="59" t="str">
        <f>IF(AND('Mapa de Riesgos'!$Y$71="Alta",'Mapa de Riesgos'!$AA$71="Moderado"),CONCATENATE("R10C",'Mapa de Riesgos'!$O$71),"")</f>
        <v/>
      </c>
      <c r="Z25" s="59" t="str">
        <f>IF(AND('Mapa de Riesgos'!$Y$72="Alta",'Mapa de Riesgos'!$AA$72="Moderado"),CONCATENATE("R10C",'Mapa de Riesgos'!$O$72),"")</f>
        <v/>
      </c>
      <c r="AA25" s="60" t="str">
        <f>IF(AND('Mapa de Riesgos'!$Y$73="Alta",'Mapa de Riesgos'!$AA$73="Moderado"),CONCATENATE("R10C",'Mapa de Riesgos'!$O$73),"")</f>
        <v/>
      </c>
      <c r="AB25" s="58" t="str">
        <f>IF(AND('Mapa de Riesgos'!$Y$68="Alta",'Mapa de Riesgos'!$AA$68="Mayor"),CONCATENATE("R10C",'Mapa de Riesgos'!$O$68),"")</f>
        <v/>
      </c>
      <c r="AC25" s="59" t="str">
        <f>IF(AND('Mapa de Riesgos'!$Y$69="Alta",'Mapa de Riesgos'!$AA$69="Mayor"),CONCATENATE("R10C",'Mapa de Riesgos'!$O$69),"")</f>
        <v/>
      </c>
      <c r="AD25" s="59" t="str">
        <f>IF(AND('Mapa de Riesgos'!$Y$70="Alta",'Mapa de Riesgos'!$AA$70="Mayor"),CONCATENATE("R10C",'Mapa de Riesgos'!$O$70),"")</f>
        <v/>
      </c>
      <c r="AE25" s="59" t="str">
        <f>IF(AND('Mapa de Riesgos'!$Y$71="Alta",'Mapa de Riesgos'!$AA$71="Mayor"),CONCATENATE("R10C",'Mapa de Riesgos'!$O$71),"")</f>
        <v/>
      </c>
      <c r="AF25" s="59" t="str">
        <f>IF(AND('Mapa de Riesgos'!$Y$72="Alta",'Mapa de Riesgos'!$AA$72="Mayor"),CONCATENATE("R10C",'Mapa de Riesgos'!$O$72),"")</f>
        <v/>
      </c>
      <c r="AG25" s="60" t="str">
        <f>IF(AND('Mapa de Riesgos'!$Y$73="Alta",'Mapa de Riesgos'!$AA$73="Mayor"),CONCATENATE("R10C",'Mapa de Riesgos'!$O$73),"")</f>
        <v/>
      </c>
      <c r="AH25" s="61" t="str">
        <f>IF(AND('Mapa de Riesgos'!$Y$68="Alta",'Mapa de Riesgos'!$AA$68="Catastrófico"),CONCATENATE("R10C",'Mapa de Riesgos'!$O$68),"")</f>
        <v/>
      </c>
      <c r="AI25" s="62" t="str">
        <f>IF(AND('Mapa de Riesgos'!$Y$69="Alta",'Mapa de Riesgos'!$AA$69="Catastrófico"),CONCATENATE("R10C",'Mapa de Riesgos'!$O$69),"")</f>
        <v/>
      </c>
      <c r="AJ25" s="62" t="str">
        <f>IF(AND('Mapa de Riesgos'!$Y$70="Alta",'Mapa de Riesgos'!$AA$70="Catastrófico"),CONCATENATE("R10C",'Mapa de Riesgos'!$O$70),"")</f>
        <v/>
      </c>
      <c r="AK25" s="62" t="str">
        <f>IF(AND('Mapa de Riesgos'!$Y$71="Alta",'Mapa de Riesgos'!$AA$71="Catastrófico"),CONCATENATE("R10C",'Mapa de Riesgos'!$O$71),"")</f>
        <v/>
      </c>
      <c r="AL25" s="62" t="str">
        <f>IF(AND('Mapa de Riesgos'!$Y$72="Alta",'Mapa de Riesgos'!$AA$72="Catastrófico"),CONCATENATE("R10C",'Mapa de Riesgos'!$O$72),"")</f>
        <v/>
      </c>
      <c r="AM25" s="63" t="str">
        <f>IF(AND('Mapa de Riesgos'!$Y$73="Alta",'Mapa de Riesgos'!$AA$73="Catastrófico"),CONCATENATE("R10C",'Mapa de Riesgos'!$O$73),"")</f>
        <v/>
      </c>
      <c r="AN25" s="83"/>
      <c r="AO25" s="537"/>
      <c r="AP25" s="538"/>
      <c r="AQ25" s="538"/>
      <c r="AR25" s="538"/>
      <c r="AS25" s="538"/>
      <c r="AT25" s="539"/>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445"/>
      <c r="C26" s="445"/>
      <c r="D26" s="446"/>
      <c r="E26" s="540" t="s">
        <v>132</v>
      </c>
      <c r="F26" s="541"/>
      <c r="G26" s="541"/>
      <c r="H26" s="541"/>
      <c r="I26" s="558"/>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70" t="s">
        <v>133</v>
      </c>
      <c r="AP26" s="571"/>
      <c r="AQ26" s="571"/>
      <c r="AR26" s="571"/>
      <c r="AS26" s="571"/>
      <c r="AT26" s="57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445"/>
      <c r="C27" s="445"/>
      <c r="D27" s="446"/>
      <c r="E27" s="542"/>
      <c r="F27" s="543"/>
      <c r="G27" s="543"/>
      <c r="H27" s="543"/>
      <c r="I27" s="559"/>
      <c r="J27" s="67" t="str">
        <f>IF(AND('Mapa de Riesgos'!$Y$18="Media",'Mapa de Riesgos'!$AA$18="Leve"),CONCATENATE("R2C",'Mapa de Riesgos'!$O$18),"")</f>
        <v/>
      </c>
      <c r="K27" s="68" t="str">
        <f>IF(AND('Mapa de Riesgos'!$Y$20="Media",'Mapa de Riesgos'!$AA$20="Leve"),CONCATENATE("R2C",'Mapa de Riesgos'!$O$20),"")</f>
        <v/>
      </c>
      <c r="L27" s="68" t="str">
        <f>IF(AND('Mapa de Riesgos'!$Y$21="Media",'Mapa de Riesgos'!$AA$21="Leve"),CONCATENATE("R2C",'Mapa de Riesgos'!$O$21),"")</f>
        <v/>
      </c>
      <c r="M27" s="68" t="str">
        <f>IF(AND('Mapa de Riesgos'!$Y$22="Media",'Mapa de Riesgos'!$AA$22="Leve"),CONCATENATE("R2C",'Mapa de Riesgos'!$O$22),"")</f>
        <v/>
      </c>
      <c r="N27" s="68" t="str">
        <f>IF(AND('Mapa de Riesgos'!$Y$23="Media",'Mapa de Riesgos'!$AA$23="Leve"),CONCATENATE("R2C",'Mapa de Riesgos'!$O$23),"")</f>
        <v/>
      </c>
      <c r="O27" s="69" t="str">
        <f>IF(AND('Mapa de Riesgos'!$Y$24="Media",'Mapa de Riesgos'!$AA$24="Leve"),CONCATENATE("R2C",'Mapa de Riesgos'!$O$24),"")</f>
        <v/>
      </c>
      <c r="P27" s="67" t="str">
        <f>IF(AND('Mapa de Riesgos'!$Y$18="Media",'Mapa de Riesgos'!$AA$18="Menor"),CONCATENATE("R2C",'Mapa de Riesgos'!$O$18),"")</f>
        <v/>
      </c>
      <c r="Q27" s="68" t="str">
        <f>IF(AND('Mapa de Riesgos'!$Y$20="Media",'Mapa de Riesgos'!$AA$20="Menor"),CONCATENATE("R2C",'Mapa de Riesgos'!$O$20),"")</f>
        <v/>
      </c>
      <c r="R27" s="68" t="str">
        <f>IF(AND('Mapa de Riesgos'!$Y$21="Media",'Mapa de Riesgos'!$AA$21="Menor"),CONCATENATE("R2C",'Mapa de Riesgos'!$O$21),"")</f>
        <v/>
      </c>
      <c r="S27" s="68" t="str">
        <f>IF(AND('Mapa de Riesgos'!$Y$22="Media",'Mapa de Riesgos'!$AA$22="Menor"),CONCATENATE("R2C",'Mapa de Riesgos'!$O$22),"")</f>
        <v/>
      </c>
      <c r="T27" s="68" t="str">
        <f>IF(AND('Mapa de Riesgos'!$Y$23="Media",'Mapa de Riesgos'!$AA$23="Menor"),CONCATENATE("R2C",'Mapa de Riesgos'!$O$23),"")</f>
        <v/>
      </c>
      <c r="U27" s="69" t="str">
        <f>IF(AND('Mapa de Riesgos'!$Y$24="Media",'Mapa de Riesgos'!$AA$24="Menor"),CONCATENATE("R2C",'Mapa de Riesgos'!$O$24),"")</f>
        <v/>
      </c>
      <c r="V27" s="67" t="str">
        <f>IF(AND('Mapa de Riesgos'!$Y$18="Media",'Mapa de Riesgos'!$AA$18="Moderado"),CONCATENATE("R2C",'Mapa de Riesgos'!$O$18),"")</f>
        <v>R2C1</v>
      </c>
      <c r="W27" s="68" t="str">
        <f>IF(AND('Mapa de Riesgos'!$Y$20="Media",'Mapa de Riesgos'!$AA$20="Moderado"),CONCATENATE("R2C",'Mapa de Riesgos'!$O$20),"")</f>
        <v/>
      </c>
      <c r="X27" s="68" t="str">
        <f>IF(AND('Mapa de Riesgos'!$Y$21="Media",'Mapa de Riesgos'!$AA$21="Moderado"),CONCATENATE("R2C",'Mapa de Riesgos'!$O$21),"")</f>
        <v/>
      </c>
      <c r="Y27" s="68" t="str">
        <f>IF(AND('Mapa de Riesgos'!$Y$22="Media",'Mapa de Riesgos'!$AA$22="Moderado"),CONCATENATE("R2C",'Mapa de Riesgos'!$O$22),"")</f>
        <v/>
      </c>
      <c r="Z27" s="68" t="str">
        <f>IF(AND('Mapa de Riesgos'!$Y$23="Media",'Mapa de Riesgos'!$AA$23="Moderado"),CONCATENATE("R2C",'Mapa de Riesgos'!$O$23),"")</f>
        <v/>
      </c>
      <c r="AA27" s="69" t="str">
        <f>IF(AND('Mapa de Riesgos'!$Y$24="Media",'Mapa de Riesgos'!$AA$24="Moderado"),CONCATENATE("R2C",'Mapa de Riesgos'!$O$24),"")</f>
        <v/>
      </c>
      <c r="AB27" s="52" t="str">
        <f>IF(AND('Mapa de Riesgos'!$Y$18="Media",'Mapa de Riesgos'!$AA$18="Mayor"),CONCATENATE("R2C",'Mapa de Riesgos'!$O$18),"")</f>
        <v/>
      </c>
      <c r="AC27" s="53" t="str">
        <f>IF(AND('Mapa de Riesgos'!$Y$20="Media",'Mapa de Riesgos'!$AA$20="Mayor"),CONCATENATE("R2C",'Mapa de Riesgos'!$O$20),"")</f>
        <v/>
      </c>
      <c r="AD27" s="53" t="str">
        <f>IF(AND('Mapa de Riesgos'!$Y$21="Media",'Mapa de Riesgos'!$AA$21="Mayor"),CONCATENATE("R2C",'Mapa de Riesgos'!$O$21),"")</f>
        <v/>
      </c>
      <c r="AE27" s="53" t="str">
        <f>IF(AND('Mapa de Riesgos'!$Y$22="Media",'Mapa de Riesgos'!$AA$22="Mayor"),CONCATENATE("R2C",'Mapa de Riesgos'!$O$22),"")</f>
        <v/>
      </c>
      <c r="AF27" s="53" t="str">
        <f>IF(AND('Mapa de Riesgos'!$Y$23="Media",'Mapa de Riesgos'!$AA$23="Mayor"),CONCATENATE("R2C",'Mapa de Riesgos'!$O$23),"")</f>
        <v/>
      </c>
      <c r="AG27" s="54" t="str">
        <f>IF(AND('Mapa de Riesgos'!$Y$24="Media",'Mapa de Riesgos'!$AA$24="Mayor"),CONCATENATE("R2C",'Mapa de Riesgos'!$O$24),"")</f>
        <v/>
      </c>
      <c r="AH27" s="55" t="str">
        <f>IF(AND('Mapa de Riesgos'!$Y$18="Media",'Mapa de Riesgos'!$AA$18="Catastrófico"),CONCATENATE("R2C",'Mapa de Riesgos'!$O$18),"")</f>
        <v/>
      </c>
      <c r="AI27" s="56" t="str">
        <f>IF(AND('Mapa de Riesgos'!$Y$20="Media",'Mapa de Riesgos'!$AA$20="Catastrófico"),CONCATENATE("R2C",'Mapa de Riesgos'!$O$20),"")</f>
        <v/>
      </c>
      <c r="AJ27" s="56" t="str">
        <f>IF(AND('Mapa de Riesgos'!$Y$21="Media",'Mapa de Riesgos'!$AA$21="Catastrófico"),CONCATENATE("R2C",'Mapa de Riesgos'!$O$21),"")</f>
        <v/>
      </c>
      <c r="AK27" s="56" t="str">
        <f>IF(AND('Mapa de Riesgos'!$Y$22="Media",'Mapa de Riesgos'!$AA$22="Catastrófico"),CONCATENATE("R2C",'Mapa de Riesgos'!$O$22),"")</f>
        <v/>
      </c>
      <c r="AL27" s="56" t="str">
        <f>IF(AND('Mapa de Riesgos'!$Y$23="Media",'Mapa de Riesgos'!$AA$23="Catastrófico"),CONCATENATE("R2C",'Mapa de Riesgos'!$O$23),"")</f>
        <v/>
      </c>
      <c r="AM27" s="57" t="str">
        <f>IF(AND('Mapa de Riesgos'!$Y$24="Media",'Mapa de Riesgos'!$AA$24="Catastrófico"),CONCATENATE("R2C",'Mapa de Riesgos'!$O$24),"")</f>
        <v/>
      </c>
      <c r="AN27" s="83"/>
      <c r="AO27" s="573"/>
      <c r="AP27" s="574"/>
      <c r="AQ27" s="574"/>
      <c r="AR27" s="574"/>
      <c r="AS27" s="574"/>
      <c r="AT27" s="575"/>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445"/>
      <c r="C28" s="445"/>
      <c r="D28" s="446"/>
      <c r="E28" s="544"/>
      <c r="F28" s="543"/>
      <c r="G28" s="543"/>
      <c r="H28" s="543"/>
      <c r="I28" s="559"/>
      <c r="J28" s="67" t="str">
        <f>IF(AND('Mapa de Riesgos'!$Y$25="Media",'Mapa de Riesgos'!$AA$25="Leve"),CONCATENATE("R3C",'Mapa de Riesgos'!$O$25),"")</f>
        <v/>
      </c>
      <c r="K28" s="68" t="str">
        <f>IF(AND('Mapa de Riesgos'!$Y$26="Media",'Mapa de Riesgos'!$AA$26="Leve"),CONCATENATE("R3C",'Mapa de Riesgos'!$O$26),"")</f>
        <v/>
      </c>
      <c r="L28" s="68" t="str">
        <f>IF(AND('Mapa de Riesgos'!$Y$27="Media",'Mapa de Riesgos'!$AA$27="Leve"),CONCATENATE("R3C",'Mapa de Riesgos'!$O$27),"")</f>
        <v/>
      </c>
      <c r="M28" s="68" t="str">
        <f>IF(AND('Mapa de Riesgos'!$Y$28="Media",'Mapa de Riesgos'!$AA$28="Leve"),CONCATENATE("R3C",'Mapa de Riesgos'!$O$28),"")</f>
        <v/>
      </c>
      <c r="N28" s="68" t="str">
        <f>IF(AND('Mapa de Riesgos'!$Y$29="Media",'Mapa de Riesgos'!$AA$29="Leve"),CONCATENATE("R3C",'Mapa de Riesgos'!$O$29),"")</f>
        <v/>
      </c>
      <c r="O28" s="69" t="str">
        <f>IF(AND('Mapa de Riesgos'!$Y$30="Media",'Mapa de Riesgos'!$AA$30="Leve"),CONCATENATE("R3C",'Mapa de Riesgos'!$O$30),"")</f>
        <v/>
      </c>
      <c r="P28" s="67" t="str">
        <f>IF(AND('Mapa de Riesgos'!$Y$25="Media",'Mapa de Riesgos'!$AA$25="Menor"),CONCATENATE("R3C",'Mapa de Riesgos'!$O$25),"")</f>
        <v/>
      </c>
      <c r="Q28" s="68" t="str">
        <f>IF(AND('Mapa de Riesgos'!$Y$26="Media",'Mapa de Riesgos'!$AA$26="Menor"),CONCATENATE("R3C",'Mapa de Riesgos'!$O$26),"")</f>
        <v/>
      </c>
      <c r="R28" s="68" t="str">
        <f>IF(AND('Mapa de Riesgos'!$Y$27="Media",'Mapa de Riesgos'!$AA$27="Menor"),CONCATENATE("R3C",'Mapa de Riesgos'!$O$27),"")</f>
        <v/>
      </c>
      <c r="S28" s="68" t="str">
        <f>IF(AND('Mapa de Riesgos'!$Y$28="Media",'Mapa de Riesgos'!$AA$28="Menor"),CONCATENATE("R3C",'Mapa de Riesgos'!$O$28),"")</f>
        <v/>
      </c>
      <c r="T28" s="68" t="str">
        <f>IF(AND('Mapa de Riesgos'!$Y$29="Media",'Mapa de Riesgos'!$AA$29="Menor"),CONCATENATE("R3C",'Mapa de Riesgos'!$O$29),"")</f>
        <v/>
      </c>
      <c r="U28" s="69" t="str">
        <f>IF(AND('Mapa de Riesgos'!$Y$30="Media",'Mapa de Riesgos'!$AA$30="Menor"),CONCATENATE("R3C",'Mapa de Riesgos'!$O$30),"")</f>
        <v/>
      </c>
      <c r="V28" s="67" t="str">
        <f>IF(AND('Mapa de Riesgos'!$Y$25="Media",'Mapa de Riesgos'!$AA$25="Moderado"),CONCATENATE("R3C",'Mapa de Riesgos'!$O$25),"")</f>
        <v/>
      </c>
      <c r="W28" s="68" t="str">
        <f>IF(AND('Mapa de Riesgos'!$Y$26="Media",'Mapa de Riesgos'!$AA$26="Moderado"),CONCATENATE("R3C",'Mapa de Riesgos'!$O$26),"")</f>
        <v/>
      </c>
      <c r="X28" s="68" t="str">
        <f>IF(AND('Mapa de Riesgos'!$Y$27="Media",'Mapa de Riesgos'!$AA$27="Moderado"),CONCATENATE("R3C",'Mapa de Riesgos'!$O$27),"")</f>
        <v/>
      </c>
      <c r="Y28" s="68" t="str">
        <f>IF(AND('Mapa de Riesgos'!$Y$28="Media",'Mapa de Riesgos'!$AA$28="Moderado"),CONCATENATE("R3C",'Mapa de Riesgos'!$O$28),"")</f>
        <v/>
      </c>
      <c r="Z28" s="68" t="str">
        <f>IF(AND('Mapa de Riesgos'!$Y$29="Media",'Mapa de Riesgos'!$AA$29="Moderado"),CONCATENATE("R3C",'Mapa de Riesgos'!$O$29),"")</f>
        <v/>
      </c>
      <c r="AA28" s="69" t="str">
        <f>IF(AND('Mapa de Riesgos'!$Y$30="Media",'Mapa de Riesgos'!$AA$30="Moderado"),CONCATENATE("R3C",'Mapa de Riesgos'!$O$30),"")</f>
        <v/>
      </c>
      <c r="AB28" s="52" t="str">
        <f>IF(AND('Mapa de Riesgos'!$Y$25="Media",'Mapa de Riesgos'!$AA$25="Mayor"),CONCATENATE("R3C",'Mapa de Riesgos'!$O$25),"")</f>
        <v/>
      </c>
      <c r="AC28" s="53" t="str">
        <f>IF(AND('Mapa de Riesgos'!$Y$26="Media",'Mapa de Riesgos'!$AA$26="Mayor"),CONCATENATE("R3C",'Mapa de Riesgos'!$O$26),"")</f>
        <v/>
      </c>
      <c r="AD28" s="53" t="str">
        <f>IF(AND('Mapa de Riesgos'!$Y$27="Media",'Mapa de Riesgos'!$AA$27="Mayor"),CONCATENATE("R3C",'Mapa de Riesgos'!$O$27),"")</f>
        <v/>
      </c>
      <c r="AE28" s="53" t="str">
        <f>IF(AND('Mapa de Riesgos'!$Y$28="Media",'Mapa de Riesgos'!$AA$28="Mayor"),CONCATENATE("R3C",'Mapa de Riesgos'!$O$28),"")</f>
        <v/>
      </c>
      <c r="AF28" s="53" t="str">
        <f>IF(AND('Mapa de Riesgos'!$Y$29="Media",'Mapa de Riesgos'!$AA$29="Mayor"),CONCATENATE("R3C",'Mapa de Riesgos'!$O$29),"")</f>
        <v/>
      </c>
      <c r="AG28" s="54" t="str">
        <f>IF(AND('Mapa de Riesgos'!$Y$30="Media",'Mapa de Riesgos'!$AA$30="Mayor"),CONCATENATE("R3C",'Mapa de Riesgos'!$O$30),"")</f>
        <v/>
      </c>
      <c r="AH28" s="55" t="str">
        <f>IF(AND('Mapa de Riesgos'!$Y$25="Media",'Mapa de Riesgos'!$AA$25="Catastrófico"),CONCATENATE("R3C",'Mapa de Riesgos'!$O$25),"")</f>
        <v/>
      </c>
      <c r="AI28" s="56" t="str">
        <f>IF(AND('Mapa de Riesgos'!$Y$26="Media",'Mapa de Riesgos'!$AA$26="Catastrófico"),CONCATENATE("R3C",'Mapa de Riesgos'!$O$26),"")</f>
        <v/>
      </c>
      <c r="AJ28" s="56" t="str">
        <f>IF(AND('Mapa de Riesgos'!$Y$27="Media",'Mapa de Riesgos'!$AA$27="Catastrófico"),CONCATENATE("R3C",'Mapa de Riesgos'!$O$27),"")</f>
        <v/>
      </c>
      <c r="AK28" s="56" t="str">
        <f>IF(AND('Mapa de Riesgos'!$Y$28="Media",'Mapa de Riesgos'!$AA$28="Catastrófico"),CONCATENATE("R3C",'Mapa de Riesgos'!$O$28),"")</f>
        <v/>
      </c>
      <c r="AL28" s="56" t="str">
        <f>IF(AND('Mapa de Riesgos'!$Y$29="Media",'Mapa de Riesgos'!$AA$29="Catastrófico"),CONCATENATE("R3C",'Mapa de Riesgos'!$O$29),"")</f>
        <v/>
      </c>
      <c r="AM28" s="57" t="str">
        <f>IF(AND('Mapa de Riesgos'!$Y$30="Media",'Mapa de Riesgos'!$AA$30="Catastrófico"),CONCATENATE("R3C",'Mapa de Riesgos'!$O$30),"")</f>
        <v/>
      </c>
      <c r="AN28" s="83"/>
      <c r="AO28" s="573"/>
      <c r="AP28" s="574"/>
      <c r="AQ28" s="574"/>
      <c r="AR28" s="574"/>
      <c r="AS28" s="574"/>
      <c r="AT28" s="575"/>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445"/>
      <c r="C29" s="445"/>
      <c r="D29" s="446"/>
      <c r="E29" s="544"/>
      <c r="F29" s="543"/>
      <c r="G29" s="543"/>
      <c r="H29" s="543"/>
      <c r="I29" s="559"/>
      <c r="J29" s="67" t="str">
        <f>IF(AND('Mapa de Riesgos'!$Y$31="Media",'Mapa de Riesgos'!$AA$31="Leve"),CONCATENATE("R4C",'Mapa de Riesgos'!$O$31),"")</f>
        <v/>
      </c>
      <c r="K29" s="68" t="str">
        <f>IF(AND('Mapa de Riesgos'!$Y$33="Media",'Mapa de Riesgos'!$AA$33="Leve"),CONCATENATE("R4C",'Mapa de Riesgos'!$O$33),"")</f>
        <v/>
      </c>
      <c r="L29" s="68" t="str">
        <f>IF(AND('Mapa de Riesgos'!$Y$34="Media",'Mapa de Riesgos'!$AA$34="Leve"),CONCATENATE("R4C",'Mapa de Riesgos'!$O$34),"")</f>
        <v/>
      </c>
      <c r="M29" s="68" t="str">
        <f>IF(AND('Mapa de Riesgos'!$Y$35="Media",'Mapa de Riesgos'!$AA$35="Leve"),CONCATENATE("R4C",'Mapa de Riesgos'!$O$35),"")</f>
        <v/>
      </c>
      <c r="N29" s="68" t="str">
        <f>IF(AND('Mapa de Riesgos'!$Y$36="Media",'Mapa de Riesgos'!$AA$36="Leve"),CONCATENATE("R4C",'Mapa de Riesgos'!$O$36),"")</f>
        <v/>
      </c>
      <c r="O29" s="69" t="str">
        <f>IF(AND('Mapa de Riesgos'!$Y$37="Media",'Mapa de Riesgos'!$AA$37="Leve"),CONCATENATE("R4C",'Mapa de Riesgos'!$O$37),"")</f>
        <v/>
      </c>
      <c r="P29" s="67" t="str">
        <f>IF(AND('Mapa de Riesgos'!$Y$31="Media",'Mapa de Riesgos'!$AA$31="Menor"),CONCATENATE("R4C",'Mapa de Riesgos'!$O$31),"")</f>
        <v/>
      </c>
      <c r="Q29" s="68" t="str">
        <f>IF(AND('Mapa de Riesgos'!$Y$33="Media",'Mapa de Riesgos'!$AA$33="Menor"),CONCATENATE("R4C",'Mapa de Riesgos'!$O$33),"")</f>
        <v/>
      </c>
      <c r="R29" s="68" t="str">
        <f>IF(AND('Mapa de Riesgos'!$Y$34="Media",'Mapa de Riesgos'!$AA$34="Menor"),CONCATENATE("R4C",'Mapa de Riesgos'!$O$34),"")</f>
        <v/>
      </c>
      <c r="S29" s="68" t="str">
        <f>IF(AND('Mapa de Riesgos'!$Y$35="Media",'Mapa de Riesgos'!$AA$35="Menor"),CONCATENATE("R4C",'Mapa de Riesgos'!$O$35),"")</f>
        <v/>
      </c>
      <c r="T29" s="68" t="str">
        <f>IF(AND('Mapa de Riesgos'!$Y$36="Media",'Mapa de Riesgos'!$AA$36="Menor"),CONCATENATE("R4C",'Mapa de Riesgos'!$O$36),"")</f>
        <v/>
      </c>
      <c r="U29" s="69" t="str">
        <f>IF(AND('Mapa de Riesgos'!$Y$37="Media",'Mapa de Riesgos'!$AA$37="Menor"),CONCATENATE("R4C",'Mapa de Riesgos'!$O$37),"")</f>
        <v/>
      </c>
      <c r="V29" s="67" t="str">
        <f>IF(AND('Mapa de Riesgos'!$Y$31="Media",'Mapa de Riesgos'!$AA$31="Moderado"),CONCATENATE("R4C",'Mapa de Riesgos'!$O$31),"")</f>
        <v/>
      </c>
      <c r="W29" s="68" t="str">
        <f>IF(AND('Mapa de Riesgos'!$Y$33="Media",'Mapa de Riesgos'!$AA$33="Moderado"),CONCATENATE("R4C",'Mapa de Riesgos'!$O$33),"")</f>
        <v/>
      </c>
      <c r="X29" s="68" t="str">
        <f>IF(AND('Mapa de Riesgos'!$Y$34="Media",'Mapa de Riesgos'!$AA$34="Moderado"),CONCATENATE("R4C",'Mapa de Riesgos'!$O$34),"")</f>
        <v/>
      </c>
      <c r="Y29" s="68" t="str">
        <f>IF(AND('Mapa de Riesgos'!$Y$35="Media",'Mapa de Riesgos'!$AA$35="Moderado"),CONCATENATE("R4C",'Mapa de Riesgos'!$O$35),"")</f>
        <v/>
      </c>
      <c r="Z29" s="68" t="str">
        <f>IF(AND('Mapa de Riesgos'!$Y$36="Media",'Mapa de Riesgos'!$AA$36="Moderado"),CONCATENATE("R4C",'Mapa de Riesgos'!$O$36),"")</f>
        <v/>
      </c>
      <c r="AA29" s="69" t="str">
        <f>IF(AND('Mapa de Riesgos'!$Y$37="Media",'Mapa de Riesgos'!$AA$37="Moderado"),CONCATENATE("R4C",'Mapa de Riesgos'!$O$37),"")</f>
        <v/>
      </c>
      <c r="AB29" s="52" t="str">
        <f>IF(AND('Mapa de Riesgos'!$Y$31="Media",'Mapa de Riesgos'!$AA$31="Mayor"),CONCATENATE("R4C",'Mapa de Riesgos'!$O$31),"")</f>
        <v>R4C1</v>
      </c>
      <c r="AC29" s="53" t="str">
        <f>IF(AND('Mapa de Riesgos'!$Y$33="Media",'Mapa de Riesgos'!$AA$33="Mayor"),CONCATENATE("R4C",'Mapa de Riesgos'!$O$33),"")</f>
        <v/>
      </c>
      <c r="AD29" s="53" t="str">
        <f>IF(AND('Mapa de Riesgos'!$Y$34="Media",'Mapa de Riesgos'!$AA$34="Mayor"),CONCATENATE("R4C",'Mapa de Riesgos'!$O$34),"")</f>
        <v/>
      </c>
      <c r="AE29" s="53" t="str">
        <f>IF(AND('Mapa de Riesgos'!$Y$35="Media",'Mapa de Riesgos'!$AA$35="Mayor"),CONCATENATE("R4C",'Mapa de Riesgos'!$O$35),"")</f>
        <v/>
      </c>
      <c r="AF29" s="53" t="str">
        <f>IF(AND('Mapa de Riesgos'!$Y$36="Media",'Mapa de Riesgos'!$AA$36="Mayor"),CONCATENATE("R4C",'Mapa de Riesgos'!$O$36),"")</f>
        <v/>
      </c>
      <c r="AG29" s="54" t="str">
        <f>IF(AND('Mapa de Riesgos'!$Y$37="Media",'Mapa de Riesgos'!$AA$37="Mayor"),CONCATENATE("R4C",'Mapa de Riesgos'!$O$37),"")</f>
        <v/>
      </c>
      <c r="AH29" s="55" t="str">
        <f>IF(AND('Mapa de Riesgos'!$Y$31="Media",'Mapa de Riesgos'!$AA$31="Catastrófico"),CONCATENATE("R4C",'Mapa de Riesgos'!$O$31),"")</f>
        <v/>
      </c>
      <c r="AI29" s="56" t="str">
        <f>IF(AND('Mapa de Riesgos'!$Y$33="Media",'Mapa de Riesgos'!$AA$33="Catastrófico"),CONCATENATE("R4C",'Mapa de Riesgos'!$O$33),"")</f>
        <v/>
      </c>
      <c r="AJ29" s="56" t="str">
        <f>IF(AND('Mapa de Riesgos'!$Y$34="Media",'Mapa de Riesgos'!$AA$34="Catastrófico"),CONCATENATE("R4C",'Mapa de Riesgos'!$O$34),"")</f>
        <v/>
      </c>
      <c r="AK29" s="56" t="str">
        <f>IF(AND('Mapa de Riesgos'!$Y$35="Media",'Mapa de Riesgos'!$AA$35="Catastrófico"),CONCATENATE("R4C",'Mapa de Riesgos'!$O$35),"")</f>
        <v/>
      </c>
      <c r="AL29" s="56" t="str">
        <f>IF(AND('Mapa de Riesgos'!$Y$36="Media",'Mapa de Riesgos'!$AA$36="Catastrófico"),CONCATENATE("R4C",'Mapa de Riesgos'!$O$36),"")</f>
        <v/>
      </c>
      <c r="AM29" s="57" t="str">
        <f>IF(AND('Mapa de Riesgos'!$Y$37="Media",'Mapa de Riesgos'!$AA$37="Catastrófico"),CONCATENATE("R4C",'Mapa de Riesgos'!$O$37),"")</f>
        <v/>
      </c>
      <c r="AN29" s="83"/>
      <c r="AO29" s="573"/>
      <c r="AP29" s="574"/>
      <c r="AQ29" s="574"/>
      <c r="AR29" s="574"/>
      <c r="AS29" s="574"/>
      <c r="AT29" s="57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445"/>
      <c r="C30" s="445"/>
      <c r="D30" s="446"/>
      <c r="E30" s="544"/>
      <c r="F30" s="543"/>
      <c r="G30" s="543"/>
      <c r="H30" s="543"/>
      <c r="I30" s="559"/>
      <c r="J30" s="67" t="str">
        <f>IF(AND('Mapa de Riesgos'!$Y$38="Media",'Mapa de Riesgos'!$AA$38="Leve"),CONCATENATE("R5C",'Mapa de Riesgos'!$O$38),"")</f>
        <v/>
      </c>
      <c r="K30" s="68" t="str">
        <f>IF(AND('Mapa de Riesgos'!$Y$39="Media",'Mapa de Riesgos'!$AA$39="Leve"),CONCATENATE("R5C",'Mapa de Riesgos'!$O$39),"")</f>
        <v/>
      </c>
      <c r="L30" s="68" t="str">
        <f>IF(AND('Mapa de Riesgos'!$Y$40="Media",'Mapa de Riesgos'!$AA$40="Leve"),CONCATENATE("R5C",'Mapa de Riesgos'!$O$40),"")</f>
        <v/>
      </c>
      <c r="M30" s="68" t="str">
        <f>IF(AND('Mapa de Riesgos'!$Y$41="Media",'Mapa de Riesgos'!$AA$41="Leve"),CONCATENATE("R5C",'Mapa de Riesgos'!$O$41),"")</f>
        <v/>
      </c>
      <c r="N30" s="68" t="str">
        <f>IF(AND('Mapa de Riesgos'!$Y$42="Media",'Mapa de Riesgos'!$AA$42="Leve"),CONCATENATE("R5C",'Mapa de Riesgos'!$O$42),"")</f>
        <v/>
      </c>
      <c r="O30" s="69" t="str">
        <f>IF(AND('Mapa de Riesgos'!$Y$43="Media",'Mapa de Riesgos'!$AA$43="Leve"),CONCATENATE("R5C",'Mapa de Riesgos'!$O$43),"")</f>
        <v/>
      </c>
      <c r="P30" s="67" t="str">
        <f>IF(AND('Mapa de Riesgos'!$Y$38="Media",'Mapa de Riesgos'!$AA$38="Menor"),CONCATENATE("R5C",'Mapa de Riesgos'!$O$38),"")</f>
        <v/>
      </c>
      <c r="Q30" s="68" t="str">
        <f>IF(AND('Mapa de Riesgos'!$Y$39="Media",'Mapa de Riesgos'!$AA$39="Menor"),CONCATENATE("R5C",'Mapa de Riesgos'!$O$39),"")</f>
        <v/>
      </c>
      <c r="R30" s="68" t="str">
        <f>IF(AND('Mapa de Riesgos'!$Y$40="Media",'Mapa de Riesgos'!$AA$40="Menor"),CONCATENATE("R5C",'Mapa de Riesgos'!$O$40),"")</f>
        <v/>
      </c>
      <c r="S30" s="68" t="str">
        <f>IF(AND('Mapa de Riesgos'!$Y$41="Media",'Mapa de Riesgos'!$AA$41="Menor"),CONCATENATE("R5C",'Mapa de Riesgos'!$O$41),"")</f>
        <v/>
      </c>
      <c r="T30" s="68" t="str">
        <f>IF(AND('Mapa de Riesgos'!$Y$42="Media",'Mapa de Riesgos'!$AA$42="Menor"),CONCATENATE("R5C",'Mapa de Riesgos'!$O$42),"")</f>
        <v/>
      </c>
      <c r="U30" s="69" t="str">
        <f>IF(AND('Mapa de Riesgos'!$Y$43="Media",'Mapa de Riesgos'!$AA$43="Menor"),CONCATENATE("R5C",'Mapa de Riesgos'!$O$43),"")</f>
        <v/>
      </c>
      <c r="V30" s="67" t="str">
        <f>IF(AND('Mapa de Riesgos'!$Y$38="Media",'Mapa de Riesgos'!$AA$38="Moderado"),CONCATENATE("R5C",'Mapa de Riesgos'!$O$38),"")</f>
        <v/>
      </c>
      <c r="W30" s="68" t="str">
        <f>IF(AND('Mapa de Riesgos'!$Y$39="Media",'Mapa de Riesgos'!$AA$39="Moderado"),CONCATENATE("R5C",'Mapa de Riesgos'!$O$39),"")</f>
        <v/>
      </c>
      <c r="X30" s="68" t="str">
        <f>IF(AND('Mapa de Riesgos'!$Y$40="Media",'Mapa de Riesgos'!$AA$40="Moderado"),CONCATENATE("R5C",'Mapa de Riesgos'!$O$40),"")</f>
        <v/>
      </c>
      <c r="Y30" s="68" t="str">
        <f>IF(AND('Mapa de Riesgos'!$Y$41="Media",'Mapa de Riesgos'!$AA$41="Moderado"),CONCATENATE("R5C",'Mapa de Riesgos'!$O$41),"")</f>
        <v/>
      </c>
      <c r="Z30" s="68" t="str">
        <f>IF(AND('Mapa de Riesgos'!$Y$42="Media",'Mapa de Riesgos'!$AA$42="Moderado"),CONCATENATE("R5C",'Mapa de Riesgos'!$O$42),"")</f>
        <v/>
      </c>
      <c r="AA30" s="69" t="str">
        <f>IF(AND('Mapa de Riesgos'!$Y$43="Media",'Mapa de Riesgos'!$AA$43="Moderado"),CONCATENATE("R5C",'Mapa de Riesgos'!$O$43),"")</f>
        <v/>
      </c>
      <c r="AB30" s="52" t="str">
        <f>IF(AND('Mapa de Riesgos'!$Y$38="Media",'Mapa de Riesgos'!$AA$38="Mayor"),CONCATENATE("R5C",'Mapa de Riesgos'!$O$38),"")</f>
        <v/>
      </c>
      <c r="AC30" s="53" t="str">
        <f>IF(AND('Mapa de Riesgos'!$Y$39="Media",'Mapa de Riesgos'!$AA$39="Mayor"),CONCATENATE("R5C",'Mapa de Riesgos'!$O$39),"")</f>
        <v/>
      </c>
      <c r="AD30" s="53" t="str">
        <f>IF(AND('Mapa de Riesgos'!$Y$40="Media",'Mapa de Riesgos'!$AA$40="Mayor"),CONCATENATE("R5C",'Mapa de Riesgos'!$O$40),"")</f>
        <v/>
      </c>
      <c r="AE30" s="53" t="str">
        <f>IF(AND('Mapa de Riesgos'!$Y$41="Media",'Mapa de Riesgos'!$AA$41="Mayor"),CONCATENATE("R5C",'Mapa de Riesgos'!$O$41),"")</f>
        <v/>
      </c>
      <c r="AF30" s="53" t="str">
        <f>IF(AND('Mapa de Riesgos'!$Y$42="Media",'Mapa de Riesgos'!$AA$42="Mayor"),CONCATENATE("R5C",'Mapa de Riesgos'!$O$42),"")</f>
        <v/>
      </c>
      <c r="AG30" s="54" t="str">
        <f>IF(AND('Mapa de Riesgos'!$Y$43="Media",'Mapa de Riesgos'!$AA$43="Mayor"),CONCATENATE("R5C",'Mapa de Riesgos'!$O$43),"")</f>
        <v/>
      </c>
      <c r="AH30" s="55" t="str">
        <f>IF(AND('Mapa de Riesgos'!$Y$38="Media",'Mapa de Riesgos'!$AA$38="Catastrófico"),CONCATENATE("R5C",'Mapa de Riesgos'!$O$38),"")</f>
        <v/>
      </c>
      <c r="AI30" s="56" t="str">
        <f>IF(AND('Mapa de Riesgos'!$Y$39="Media",'Mapa de Riesgos'!$AA$39="Catastrófico"),CONCATENATE("R5C",'Mapa de Riesgos'!$O$39),"")</f>
        <v/>
      </c>
      <c r="AJ30" s="56" t="str">
        <f>IF(AND('Mapa de Riesgos'!$Y$40="Media",'Mapa de Riesgos'!$AA$40="Catastrófico"),CONCATENATE("R5C",'Mapa de Riesgos'!$O$40),"")</f>
        <v/>
      </c>
      <c r="AK30" s="56" t="str">
        <f>IF(AND('Mapa de Riesgos'!$Y$41="Media",'Mapa de Riesgos'!$AA$41="Catastrófico"),CONCATENATE("R5C",'Mapa de Riesgos'!$O$41),"")</f>
        <v/>
      </c>
      <c r="AL30" s="56" t="str">
        <f>IF(AND('Mapa de Riesgos'!$Y$42="Media",'Mapa de Riesgos'!$AA$42="Catastrófico"),CONCATENATE("R5C",'Mapa de Riesgos'!$O$42),"")</f>
        <v/>
      </c>
      <c r="AM30" s="57" t="str">
        <f>IF(AND('Mapa de Riesgos'!$Y$43="Media",'Mapa de Riesgos'!$AA$43="Catastrófico"),CONCATENATE("R5C",'Mapa de Riesgos'!$O$43),"")</f>
        <v/>
      </c>
      <c r="AN30" s="83"/>
      <c r="AO30" s="573"/>
      <c r="AP30" s="574"/>
      <c r="AQ30" s="574"/>
      <c r="AR30" s="574"/>
      <c r="AS30" s="574"/>
      <c r="AT30" s="575"/>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445"/>
      <c r="C31" s="445"/>
      <c r="D31" s="446"/>
      <c r="E31" s="544"/>
      <c r="F31" s="543"/>
      <c r="G31" s="543"/>
      <c r="H31" s="543"/>
      <c r="I31" s="559"/>
      <c r="J31" s="67" t="str">
        <f>IF(AND('Mapa de Riesgos'!$Y$44="Media",'Mapa de Riesgos'!$AA$44="Leve"),CONCATENATE("R6C",'Mapa de Riesgos'!$O$44),"")</f>
        <v/>
      </c>
      <c r="K31" s="68" t="str">
        <f>IF(AND('Mapa de Riesgos'!$Y$45="Media",'Mapa de Riesgos'!$AA$45="Leve"),CONCATENATE("R6C",'Mapa de Riesgos'!$O$45),"")</f>
        <v/>
      </c>
      <c r="L31" s="68" t="str">
        <f>IF(AND('Mapa de Riesgos'!$Y$46="Media",'Mapa de Riesgos'!$AA$46="Leve"),CONCATENATE("R6C",'Mapa de Riesgos'!$O$46),"")</f>
        <v/>
      </c>
      <c r="M31" s="68" t="str">
        <f>IF(AND('Mapa de Riesgos'!$Y$47="Media",'Mapa de Riesgos'!$AA$47="Leve"),CONCATENATE("R6C",'Mapa de Riesgos'!$O$47),"")</f>
        <v/>
      </c>
      <c r="N31" s="68" t="str">
        <f>IF(AND('Mapa de Riesgos'!$Y$48="Media",'Mapa de Riesgos'!$AA$48="Leve"),CONCATENATE("R6C",'Mapa de Riesgos'!$O$48),"")</f>
        <v/>
      </c>
      <c r="O31" s="69" t="str">
        <f>IF(AND('Mapa de Riesgos'!$Y$49="Media",'Mapa de Riesgos'!$AA$49="Leve"),CONCATENATE("R6C",'Mapa de Riesgos'!$O$49),"")</f>
        <v/>
      </c>
      <c r="P31" s="67" t="str">
        <f>IF(AND('Mapa de Riesgos'!$Y$44="Media",'Mapa de Riesgos'!$AA$44="Menor"),CONCATENATE("R6C",'Mapa de Riesgos'!$O$44),"")</f>
        <v/>
      </c>
      <c r="Q31" s="68" t="str">
        <f>IF(AND('Mapa de Riesgos'!$Y$45="Media",'Mapa de Riesgos'!$AA$45="Menor"),CONCATENATE("R6C",'Mapa de Riesgos'!$O$45),"")</f>
        <v/>
      </c>
      <c r="R31" s="68" t="str">
        <f>IF(AND('Mapa de Riesgos'!$Y$46="Media",'Mapa de Riesgos'!$AA$46="Menor"),CONCATENATE("R6C",'Mapa de Riesgos'!$O$46),"")</f>
        <v/>
      </c>
      <c r="S31" s="68" t="str">
        <f>IF(AND('Mapa de Riesgos'!$Y$47="Media",'Mapa de Riesgos'!$AA$47="Menor"),CONCATENATE("R6C",'Mapa de Riesgos'!$O$47),"")</f>
        <v/>
      </c>
      <c r="T31" s="68" t="str">
        <f>IF(AND('Mapa de Riesgos'!$Y$48="Media",'Mapa de Riesgos'!$AA$48="Menor"),CONCATENATE("R6C",'Mapa de Riesgos'!$O$48),"")</f>
        <v/>
      </c>
      <c r="U31" s="69" t="str">
        <f>IF(AND('Mapa de Riesgos'!$Y$49="Media",'Mapa de Riesgos'!$AA$49="Menor"),CONCATENATE("R6C",'Mapa de Riesgos'!$O$49),"")</f>
        <v/>
      </c>
      <c r="V31" s="67" t="str">
        <f>IF(AND('Mapa de Riesgos'!$Y$44="Media",'Mapa de Riesgos'!$AA$44="Moderado"),CONCATENATE("R6C",'Mapa de Riesgos'!$O$44),"")</f>
        <v/>
      </c>
      <c r="W31" s="68" t="str">
        <f>IF(AND('Mapa de Riesgos'!$Y$45="Media",'Mapa de Riesgos'!$AA$45="Moderado"),CONCATENATE("R6C",'Mapa de Riesgos'!$O$45),"")</f>
        <v/>
      </c>
      <c r="X31" s="68" t="str">
        <f>IF(AND('Mapa de Riesgos'!$Y$46="Media",'Mapa de Riesgos'!$AA$46="Moderado"),CONCATENATE("R6C",'Mapa de Riesgos'!$O$46),"")</f>
        <v/>
      </c>
      <c r="Y31" s="68" t="str">
        <f>IF(AND('Mapa de Riesgos'!$Y$47="Media",'Mapa de Riesgos'!$AA$47="Moderado"),CONCATENATE("R6C",'Mapa de Riesgos'!$O$47),"")</f>
        <v/>
      </c>
      <c r="Z31" s="68" t="str">
        <f>IF(AND('Mapa de Riesgos'!$Y$48="Media",'Mapa de Riesgos'!$AA$48="Moderado"),CONCATENATE("R6C",'Mapa de Riesgos'!$O$48),"")</f>
        <v/>
      </c>
      <c r="AA31" s="69" t="str">
        <f>IF(AND('Mapa de Riesgos'!$Y$49="Media",'Mapa de Riesgos'!$AA$49="Moderado"),CONCATENATE("R6C",'Mapa de Riesgos'!$O$49),"")</f>
        <v/>
      </c>
      <c r="AB31" s="52" t="str">
        <f>IF(AND('Mapa de Riesgos'!$Y$44="Media",'Mapa de Riesgos'!$AA$44="Mayor"),CONCATENATE("R6C",'Mapa de Riesgos'!$O$44),"")</f>
        <v/>
      </c>
      <c r="AC31" s="53" t="str">
        <f>IF(AND('Mapa de Riesgos'!$Y$45="Media",'Mapa de Riesgos'!$AA$45="Mayor"),CONCATENATE("R6C",'Mapa de Riesgos'!$O$45),"")</f>
        <v/>
      </c>
      <c r="AD31" s="53" t="str">
        <f>IF(AND('Mapa de Riesgos'!$Y$46="Media",'Mapa de Riesgos'!$AA$46="Mayor"),CONCATENATE("R6C",'Mapa de Riesgos'!$O$46),"")</f>
        <v/>
      </c>
      <c r="AE31" s="53" t="str">
        <f>IF(AND('Mapa de Riesgos'!$Y$47="Media",'Mapa de Riesgos'!$AA$47="Mayor"),CONCATENATE("R6C",'Mapa de Riesgos'!$O$47),"")</f>
        <v/>
      </c>
      <c r="AF31" s="53" t="str">
        <f>IF(AND('Mapa de Riesgos'!$Y$48="Media",'Mapa de Riesgos'!$AA$48="Mayor"),CONCATENATE("R6C",'Mapa de Riesgos'!$O$48),"")</f>
        <v/>
      </c>
      <c r="AG31" s="54" t="str">
        <f>IF(AND('Mapa de Riesgos'!$Y$49="Media",'Mapa de Riesgos'!$AA$49="Mayor"),CONCATENATE("R6C",'Mapa de Riesgos'!$O$49),"")</f>
        <v/>
      </c>
      <c r="AH31" s="55" t="str">
        <f>IF(AND('Mapa de Riesgos'!$Y$44="Media",'Mapa de Riesgos'!$AA$44="Catastrófico"),CONCATENATE("R6C",'Mapa de Riesgos'!$O$44),"")</f>
        <v/>
      </c>
      <c r="AI31" s="56" t="str">
        <f>IF(AND('Mapa de Riesgos'!$Y$45="Media",'Mapa de Riesgos'!$AA$45="Catastrófico"),CONCATENATE("R6C",'Mapa de Riesgos'!$O$45),"")</f>
        <v/>
      </c>
      <c r="AJ31" s="56" t="str">
        <f>IF(AND('Mapa de Riesgos'!$Y$46="Media",'Mapa de Riesgos'!$AA$46="Catastrófico"),CONCATENATE("R6C",'Mapa de Riesgos'!$O$46),"")</f>
        <v/>
      </c>
      <c r="AK31" s="56" t="str">
        <f>IF(AND('Mapa de Riesgos'!$Y$47="Media",'Mapa de Riesgos'!$AA$47="Catastrófico"),CONCATENATE("R6C",'Mapa de Riesgos'!$O$47),"")</f>
        <v/>
      </c>
      <c r="AL31" s="56" t="str">
        <f>IF(AND('Mapa de Riesgos'!$Y$48="Media",'Mapa de Riesgos'!$AA$48="Catastrófico"),CONCATENATE("R6C",'Mapa de Riesgos'!$O$48),"")</f>
        <v/>
      </c>
      <c r="AM31" s="57" t="str">
        <f>IF(AND('Mapa de Riesgos'!$Y$49="Media",'Mapa de Riesgos'!$AA$49="Catastrófico"),CONCATENATE("R6C",'Mapa de Riesgos'!$O$49),"")</f>
        <v/>
      </c>
      <c r="AN31" s="83"/>
      <c r="AO31" s="573"/>
      <c r="AP31" s="574"/>
      <c r="AQ31" s="574"/>
      <c r="AR31" s="574"/>
      <c r="AS31" s="574"/>
      <c r="AT31" s="575"/>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445"/>
      <c r="C32" s="445"/>
      <c r="D32" s="446"/>
      <c r="E32" s="544"/>
      <c r="F32" s="543"/>
      <c r="G32" s="543"/>
      <c r="H32" s="543"/>
      <c r="I32" s="559"/>
      <c r="J32" s="67" t="str">
        <f>IF(AND('Mapa de Riesgos'!$Y$50="Media",'Mapa de Riesgos'!$AA$50="Leve"),CONCATENATE("R7C",'Mapa de Riesgos'!$O$50),"")</f>
        <v/>
      </c>
      <c r="K32" s="68" t="str">
        <f>IF(AND('Mapa de Riesgos'!$Y$51="Media",'Mapa de Riesgos'!$AA$51="Leve"),CONCATENATE("R7C",'Mapa de Riesgos'!$O$51),"")</f>
        <v/>
      </c>
      <c r="L32" s="68" t="str">
        <f>IF(AND('Mapa de Riesgos'!$Y$52="Media",'Mapa de Riesgos'!$AA$52="Leve"),CONCATENATE("R7C",'Mapa de Riesgos'!$O$52),"")</f>
        <v/>
      </c>
      <c r="M32" s="68" t="str">
        <f>IF(AND('Mapa de Riesgos'!$Y$53="Media",'Mapa de Riesgos'!$AA$53="Leve"),CONCATENATE("R7C",'Mapa de Riesgos'!$O$53),"")</f>
        <v/>
      </c>
      <c r="N32" s="68" t="str">
        <f>IF(AND('Mapa de Riesgos'!$Y$54="Media",'Mapa de Riesgos'!$AA$54="Leve"),CONCATENATE("R7C",'Mapa de Riesgos'!$O$54),"")</f>
        <v/>
      </c>
      <c r="O32" s="69" t="str">
        <f>IF(AND('Mapa de Riesgos'!$Y$55="Media",'Mapa de Riesgos'!$AA$55="Leve"),CONCATENATE("R7C",'Mapa de Riesgos'!$O$55),"")</f>
        <v/>
      </c>
      <c r="P32" s="67" t="str">
        <f>IF(AND('Mapa de Riesgos'!$Y$50="Media",'Mapa de Riesgos'!$AA$50="Menor"),CONCATENATE("R7C",'Mapa de Riesgos'!$O$50),"")</f>
        <v/>
      </c>
      <c r="Q32" s="68" t="str">
        <f>IF(AND('Mapa de Riesgos'!$Y$51="Media",'Mapa de Riesgos'!$AA$51="Menor"),CONCATENATE("R7C",'Mapa de Riesgos'!$O$51),"")</f>
        <v/>
      </c>
      <c r="R32" s="68" t="str">
        <f>IF(AND('Mapa de Riesgos'!$Y$52="Media",'Mapa de Riesgos'!$AA$52="Menor"),CONCATENATE("R7C",'Mapa de Riesgos'!$O$52),"")</f>
        <v/>
      </c>
      <c r="S32" s="68" t="str">
        <f>IF(AND('Mapa de Riesgos'!$Y$53="Media",'Mapa de Riesgos'!$AA$53="Menor"),CONCATENATE("R7C",'Mapa de Riesgos'!$O$53),"")</f>
        <v/>
      </c>
      <c r="T32" s="68" t="str">
        <f>IF(AND('Mapa de Riesgos'!$Y$54="Media",'Mapa de Riesgos'!$AA$54="Menor"),CONCATENATE("R7C",'Mapa de Riesgos'!$O$54),"")</f>
        <v/>
      </c>
      <c r="U32" s="69" t="str">
        <f>IF(AND('Mapa de Riesgos'!$Y$55="Media",'Mapa de Riesgos'!$AA$55="Menor"),CONCATENATE("R7C",'Mapa de Riesgos'!$O$55),"")</f>
        <v/>
      </c>
      <c r="V32" s="67" t="str">
        <f>IF(AND('Mapa de Riesgos'!$Y$50="Media",'Mapa de Riesgos'!$AA$50="Moderado"),CONCATENATE("R7C",'Mapa de Riesgos'!$O$50),"")</f>
        <v/>
      </c>
      <c r="W32" s="68" t="str">
        <f>IF(AND('Mapa de Riesgos'!$Y$51="Media",'Mapa de Riesgos'!$AA$51="Moderado"),CONCATENATE("R7C",'Mapa de Riesgos'!$O$51),"")</f>
        <v/>
      </c>
      <c r="X32" s="68" t="str">
        <f>IF(AND('Mapa de Riesgos'!$Y$52="Media",'Mapa de Riesgos'!$AA$52="Moderado"),CONCATENATE("R7C",'Mapa de Riesgos'!$O$52),"")</f>
        <v/>
      </c>
      <c r="Y32" s="68" t="str">
        <f>IF(AND('Mapa de Riesgos'!$Y$53="Media",'Mapa de Riesgos'!$AA$53="Moderado"),CONCATENATE("R7C",'Mapa de Riesgos'!$O$53),"")</f>
        <v/>
      </c>
      <c r="Z32" s="68" t="str">
        <f>IF(AND('Mapa de Riesgos'!$Y$54="Media",'Mapa de Riesgos'!$AA$54="Moderado"),CONCATENATE("R7C",'Mapa de Riesgos'!$O$54),"")</f>
        <v/>
      </c>
      <c r="AA32" s="69" t="str">
        <f>IF(AND('Mapa de Riesgos'!$Y$55="Media",'Mapa de Riesgos'!$AA$55="Moderado"),CONCATENATE("R7C",'Mapa de Riesgos'!$O$55),"")</f>
        <v/>
      </c>
      <c r="AB32" s="52" t="str">
        <f>IF(AND('Mapa de Riesgos'!$Y$50="Media",'Mapa de Riesgos'!$AA$50="Mayor"),CONCATENATE("R7C",'Mapa de Riesgos'!$O$50),"")</f>
        <v/>
      </c>
      <c r="AC32" s="53" t="str">
        <f>IF(AND('Mapa de Riesgos'!$Y$51="Media",'Mapa de Riesgos'!$AA$51="Mayor"),CONCATENATE("R7C",'Mapa de Riesgos'!$O$51),"")</f>
        <v/>
      </c>
      <c r="AD32" s="53" t="str">
        <f>IF(AND('Mapa de Riesgos'!$Y$52="Media",'Mapa de Riesgos'!$AA$52="Mayor"),CONCATENATE("R7C",'Mapa de Riesgos'!$O$52),"")</f>
        <v/>
      </c>
      <c r="AE32" s="53" t="str">
        <f>IF(AND('Mapa de Riesgos'!$Y$53="Media",'Mapa de Riesgos'!$AA$53="Mayor"),CONCATENATE("R7C",'Mapa de Riesgos'!$O$53),"")</f>
        <v/>
      </c>
      <c r="AF32" s="53" t="str">
        <f>IF(AND('Mapa de Riesgos'!$Y$54="Media",'Mapa de Riesgos'!$AA$54="Mayor"),CONCATENATE("R7C",'Mapa de Riesgos'!$O$54),"")</f>
        <v/>
      </c>
      <c r="AG32" s="54" t="str">
        <f>IF(AND('Mapa de Riesgos'!$Y$55="Media",'Mapa de Riesgos'!$AA$55="Mayor"),CONCATENATE("R7C",'Mapa de Riesgos'!$O$55),"")</f>
        <v/>
      </c>
      <c r="AH32" s="55" t="str">
        <f>IF(AND('Mapa de Riesgos'!$Y$50="Media",'Mapa de Riesgos'!$AA$50="Catastrófico"),CONCATENATE("R7C",'Mapa de Riesgos'!$O$50),"")</f>
        <v/>
      </c>
      <c r="AI32" s="56" t="str">
        <f>IF(AND('Mapa de Riesgos'!$Y$51="Media",'Mapa de Riesgos'!$AA$51="Catastrófico"),CONCATENATE("R7C",'Mapa de Riesgos'!$O$51),"")</f>
        <v/>
      </c>
      <c r="AJ32" s="56" t="str">
        <f>IF(AND('Mapa de Riesgos'!$Y$52="Media",'Mapa de Riesgos'!$AA$52="Catastrófico"),CONCATENATE("R7C",'Mapa de Riesgos'!$O$52),"")</f>
        <v/>
      </c>
      <c r="AK32" s="56" t="str">
        <f>IF(AND('Mapa de Riesgos'!$Y$53="Media",'Mapa de Riesgos'!$AA$53="Catastrófico"),CONCATENATE("R7C",'Mapa de Riesgos'!$O$53),"")</f>
        <v/>
      </c>
      <c r="AL32" s="56" t="str">
        <f>IF(AND('Mapa de Riesgos'!$Y$54="Media",'Mapa de Riesgos'!$AA$54="Catastrófico"),CONCATENATE("R7C",'Mapa de Riesgos'!$O$54),"")</f>
        <v/>
      </c>
      <c r="AM32" s="57" t="str">
        <f>IF(AND('Mapa de Riesgos'!$Y$55="Media",'Mapa de Riesgos'!$AA$55="Catastrófico"),CONCATENATE("R7C",'Mapa de Riesgos'!$O$55),"")</f>
        <v/>
      </c>
      <c r="AN32" s="83"/>
      <c r="AO32" s="573"/>
      <c r="AP32" s="574"/>
      <c r="AQ32" s="574"/>
      <c r="AR32" s="574"/>
      <c r="AS32" s="574"/>
      <c r="AT32" s="575"/>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445"/>
      <c r="C33" s="445"/>
      <c r="D33" s="446"/>
      <c r="E33" s="544"/>
      <c r="F33" s="543"/>
      <c r="G33" s="543"/>
      <c r="H33" s="543"/>
      <c r="I33" s="559"/>
      <c r="J33" s="67" t="str">
        <f>IF(AND('Mapa de Riesgos'!$Y$56="Media",'Mapa de Riesgos'!$AA$56="Leve"),CONCATENATE("R8C",'Mapa de Riesgos'!$O$56),"")</f>
        <v/>
      </c>
      <c r="K33" s="68" t="str">
        <f>IF(AND('Mapa de Riesgos'!$Y$57="Media",'Mapa de Riesgos'!$AA$57="Leve"),CONCATENATE("R8C",'Mapa de Riesgos'!$O$57),"")</f>
        <v/>
      </c>
      <c r="L33" s="68" t="str">
        <f>IF(AND('Mapa de Riesgos'!$Y$58="Media",'Mapa de Riesgos'!$AA$58="Leve"),CONCATENATE("R8C",'Mapa de Riesgos'!$O$58),"")</f>
        <v/>
      </c>
      <c r="M33" s="68" t="str">
        <f>IF(AND('Mapa de Riesgos'!$Y$59="Media",'Mapa de Riesgos'!$AA$59="Leve"),CONCATENATE("R8C",'Mapa de Riesgos'!$O$59),"")</f>
        <v/>
      </c>
      <c r="N33" s="68" t="str">
        <f>IF(AND('Mapa de Riesgos'!$Y$60="Media",'Mapa de Riesgos'!$AA$60="Leve"),CONCATENATE("R8C",'Mapa de Riesgos'!$O$60),"")</f>
        <v/>
      </c>
      <c r="O33" s="69" t="str">
        <f>IF(AND('Mapa de Riesgos'!$Y$61="Media",'Mapa de Riesgos'!$AA$61="Leve"),CONCATENATE("R8C",'Mapa de Riesgos'!$O$61),"")</f>
        <v/>
      </c>
      <c r="P33" s="67" t="str">
        <f>IF(AND('Mapa de Riesgos'!$Y$56="Media",'Mapa de Riesgos'!$AA$56="Menor"),CONCATENATE("R8C",'Mapa de Riesgos'!$O$56),"")</f>
        <v/>
      </c>
      <c r="Q33" s="68" t="str">
        <f>IF(AND('Mapa de Riesgos'!$Y$57="Media",'Mapa de Riesgos'!$AA$57="Menor"),CONCATENATE("R8C",'Mapa de Riesgos'!$O$57),"")</f>
        <v/>
      </c>
      <c r="R33" s="68" t="str">
        <f>IF(AND('Mapa de Riesgos'!$Y$58="Media",'Mapa de Riesgos'!$AA$58="Menor"),CONCATENATE("R8C",'Mapa de Riesgos'!$O$58),"")</f>
        <v/>
      </c>
      <c r="S33" s="68" t="str">
        <f>IF(AND('Mapa de Riesgos'!$Y$59="Media",'Mapa de Riesgos'!$AA$59="Menor"),CONCATENATE("R8C",'Mapa de Riesgos'!$O$59),"")</f>
        <v/>
      </c>
      <c r="T33" s="68" t="str">
        <f>IF(AND('Mapa de Riesgos'!$Y$60="Media",'Mapa de Riesgos'!$AA$60="Menor"),CONCATENATE("R8C",'Mapa de Riesgos'!$O$60),"")</f>
        <v/>
      </c>
      <c r="U33" s="69" t="str">
        <f>IF(AND('Mapa de Riesgos'!$Y$61="Media",'Mapa de Riesgos'!$AA$61="Menor"),CONCATENATE("R8C",'Mapa de Riesgos'!$O$61),"")</f>
        <v/>
      </c>
      <c r="V33" s="67" t="str">
        <f>IF(AND('Mapa de Riesgos'!$Y$56="Media",'Mapa de Riesgos'!$AA$56="Moderado"),CONCATENATE("R8C",'Mapa de Riesgos'!$O$56),"")</f>
        <v/>
      </c>
      <c r="W33" s="68" t="str">
        <f>IF(AND('Mapa de Riesgos'!$Y$57="Media",'Mapa de Riesgos'!$AA$57="Moderado"),CONCATENATE("R8C",'Mapa de Riesgos'!$O$57),"")</f>
        <v/>
      </c>
      <c r="X33" s="68" t="str">
        <f>IF(AND('Mapa de Riesgos'!$Y$58="Media",'Mapa de Riesgos'!$AA$58="Moderado"),CONCATENATE("R8C",'Mapa de Riesgos'!$O$58),"")</f>
        <v/>
      </c>
      <c r="Y33" s="68" t="str">
        <f>IF(AND('Mapa de Riesgos'!$Y$59="Media",'Mapa de Riesgos'!$AA$59="Moderado"),CONCATENATE("R8C",'Mapa de Riesgos'!$O$59),"")</f>
        <v/>
      </c>
      <c r="Z33" s="68" t="str">
        <f>IF(AND('Mapa de Riesgos'!$Y$60="Media",'Mapa de Riesgos'!$AA$60="Moderado"),CONCATENATE("R8C",'Mapa de Riesgos'!$O$60),"")</f>
        <v/>
      </c>
      <c r="AA33" s="69" t="str">
        <f>IF(AND('Mapa de Riesgos'!$Y$61="Media",'Mapa de Riesgos'!$AA$61="Moderado"),CONCATENATE("R8C",'Mapa de Riesgos'!$O$61),"")</f>
        <v/>
      </c>
      <c r="AB33" s="52" t="str">
        <f>IF(AND('Mapa de Riesgos'!$Y$56="Media",'Mapa de Riesgos'!$AA$56="Mayor"),CONCATENATE("R8C",'Mapa de Riesgos'!$O$56),"")</f>
        <v/>
      </c>
      <c r="AC33" s="53" t="str">
        <f>IF(AND('Mapa de Riesgos'!$Y$57="Media",'Mapa de Riesgos'!$AA$57="Mayor"),CONCATENATE("R8C",'Mapa de Riesgos'!$O$57),"")</f>
        <v/>
      </c>
      <c r="AD33" s="53" t="str">
        <f>IF(AND('Mapa de Riesgos'!$Y$58="Media",'Mapa de Riesgos'!$AA$58="Mayor"),CONCATENATE("R8C",'Mapa de Riesgos'!$O$58),"")</f>
        <v/>
      </c>
      <c r="AE33" s="53" t="str">
        <f>IF(AND('Mapa de Riesgos'!$Y$59="Media",'Mapa de Riesgos'!$AA$59="Mayor"),CONCATENATE("R8C",'Mapa de Riesgos'!$O$59),"")</f>
        <v/>
      </c>
      <c r="AF33" s="53" t="str">
        <f>IF(AND('Mapa de Riesgos'!$Y$60="Media",'Mapa de Riesgos'!$AA$60="Mayor"),CONCATENATE("R8C",'Mapa de Riesgos'!$O$60),"")</f>
        <v/>
      </c>
      <c r="AG33" s="54" t="str">
        <f>IF(AND('Mapa de Riesgos'!$Y$61="Media",'Mapa de Riesgos'!$AA$61="Mayor"),CONCATENATE("R8C",'Mapa de Riesgos'!$O$61),"")</f>
        <v/>
      </c>
      <c r="AH33" s="55" t="str">
        <f>IF(AND('Mapa de Riesgos'!$Y$56="Media",'Mapa de Riesgos'!$AA$56="Catastrófico"),CONCATENATE("R8C",'Mapa de Riesgos'!$O$56),"")</f>
        <v/>
      </c>
      <c r="AI33" s="56" t="str">
        <f>IF(AND('Mapa de Riesgos'!$Y$57="Media",'Mapa de Riesgos'!$AA$57="Catastrófico"),CONCATENATE("R8C",'Mapa de Riesgos'!$O$57),"")</f>
        <v/>
      </c>
      <c r="AJ33" s="56" t="str">
        <f>IF(AND('Mapa de Riesgos'!$Y$58="Media",'Mapa de Riesgos'!$AA$58="Catastrófico"),CONCATENATE("R8C",'Mapa de Riesgos'!$O$58),"")</f>
        <v/>
      </c>
      <c r="AK33" s="56" t="str">
        <f>IF(AND('Mapa de Riesgos'!$Y$59="Media",'Mapa de Riesgos'!$AA$59="Catastrófico"),CONCATENATE("R8C",'Mapa de Riesgos'!$O$59),"")</f>
        <v/>
      </c>
      <c r="AL33" s="56" t="str">
        <f>IF(AND('Mapa de Riesgos'!$Y$60="Media",'Mapa de Riesgos'!$AA$60="Catastrófico"),CONCATENATE("R8C",'Mapa de Riesgos'!$O$60),"")</f>
        <v/>
      </c>
      <c r="AM33" s="57" t="str">
        <f>IF(AND('Mapa de Riesgos'!$Y$61="Media",'Mapa de Riesgos'!$AA$61="Catastrófico"),CONCATENATE("R8C",'Mapa de Riesgos'!$O$61),"")</f>
        <v/>
      </c>
      <c r="AN33" s="83"/>
      <c r="AO33" s="573"/>
      <c r="AP33" s="574"/>
      <c r="AQ33" s="574"/>
      <c r="AR33" s="574"/>
      <c r="AS33" s="574"/>
      <c r="AT33" s="575"/>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445"/>
      <c r="C34" s="445"/>
      <c r="D34" s="446"/>
      <c r="E34" s="544"/>
      <c r="F34" s="543"/>
      <c r="G34" s="543"/>
      <c r="H34" s="543"/>
      <c r="I34" s="559"/>
      <c r="J34" s="67" t="str">
        <f>IF(AND('Mapa de Riesgos'!$Y$62="Media",'Mapa de Riesgos'!$AA$62="Leve"),CONCATENATE("R9C",'Mapa de Riesgos'!$O$62),"")</f>
        <v/>
      </c>
      <c r="K34" s="68" t="str">
        <f>IF(AND('Mapa de Riesgos'!$Y$63="Media",'Mapa de Riesgos'!$AA$63="Leve"),CONCATENATE("R9C",'Mapa de Riesgos'!$O$63),"")</f>
        <v/>
      </c>
      <c r="L34" s="68" t="str">
        <f>IF(AND('Mapa de Riesgos'!$Y$64="Media",'Mapa de Riesgos'!$AA$64="Leve"),CONCATENATE("R9C",'Mapa de Riesgos'!$O$64),"")</f>
        <v/>
      </c>
      <c r="M34" s="68" t="str">
        <f>IF(AND('Mapa de Riesgos'!$Y$65="Media",'Mapa de Riesgos'!$AA$65="Leve"),CONCATENATE("R9C",'Mapa de Riesgos'!$O$65),"")</f>
        <v/>
      </c>
      <c r="N34" s="68" t="str">
        <f>IF(AND('Mapa de Riesgos'!$Y$66="Media",'Mapa de Riesgos'!$AA$66="Leve"),CONCATENATE("R9C",'Mapa de Riesgos'!$O$66),"")</f>
        <v/>
      </c>
      <c r="O34" s="69" t="str">
        <f>IF(AND('Mapa de Riesgos'!$Y$67="Media",'Mapa de Riesgos'!$AA$67="Leve"),CONCATENATE("R9C",'Mapa de Riesgos'!$O$67),"")</f>
        <v/>
      </c>
      <c r="P34" s="67" t="str">
        <f>IF(AND('Mapa de Riesgos'!$Y$62="Media",'Mapa de Riesgos'!$AA$62="Menor"),CONCATENATE("R9C",'Mapa de Riesgos'!$O$62),"")</f>
        <v/>
      </c>
      <c r="Q34" s="68" t="str">
        <f>IF(AND('Mapa de Riesgos'!$Y$63="Media",'Mapa de Riesgos'!$AA$63="Menor"),CONCATENATE("R9C",'Mapa de Riesgos'!$O$63),"")</f>
        <v/>
      </c>
      <c r="R34" s="68" t="str">
        <f>IF(AND('Mapa de Riesgos'!$Y$64="Media",'Mapa de Riesgos'!$AA$64="Menor"),CONCATENATE("R9C",'Mapa de Riesgos'!$O$64),"")</f>
        <v/>
      </c>
      <c r="S34" s="68" t="str">
        <f>IF(AND('Mapa de Riesgos'!$Y$65="Media",'Mapa de Riesgos'!$AA$65="Menor"),CONCATENATE("R9C",'Mapa de Riesgos'!$O$65),"")</f>
        <v/>
      </c>
      <c r="T34" s="68" t="str">
        <f>IF(AND('Mapa de Riesgos'!$Y$66="Media",'Mapa de Riesgos'!$AA$66="Menor"),CONCATENATE("R9C",'Mapa de Riesgos'!$O$66),"")</f>
        <v/>
      </c>
      <c r="U34" s="69" t="str">
        <f>IF(AND('Mapa de Riesgos'!$Y$67="Media",'Mapa de Riesgos'!$AA$67="Menor"),CONCATENATE("R9C",'Mapa de Riesgos'!$O$67),"")</f>
        <v/>
      </c>
      <c r="V34" s="67" t="str">
        <f>IF(AND('Mapa de Riesgos'!$Y$62="Media",'Mapa de Riesgos'!$AA$62="Moderado"),CONCATENATE("R9C",'Mapa de Riesgos'!$O$62),"")</f>
        <v/>
      </c>
      <c r="W34" s="68" t="str">
        <f>IF(AND('Mapa de Riesgos'!$Y$63="Media",'Mapa de Riesgos'!$AA$63="Moderado"),CONCATENATE("R9C",'Mapa de Riesgos'!$O$63),"")</f>
        <v/>
      </c>
      <c r="X34" s="68" t="str">
        <f>IF(AND('Mapa de Riesgos'!$Y$64="Media",'Mapa de Riesgos'!$AA$64="Moderado"),CONCATENATE("R9C",'Mapa de Riesgos'!$O$64),"")</f>
        <v/>
      </c>
      <c r="Y34" s="68" t="str">
        <f>IF(AND('Mapa de Riesgos'!$Y$65="Media",'Mapa de Riesgos'!$AA$65="Moderado"),CONCATENATE("R9C",'Mapa de Riesgos'!$O$65),"")</f>
        <v/>
      </c>
      <c r="Z34" s="68" t="str">
        <f>IF(AND('Mapa de Riesgos'!$Y$66="Media",'Mapa de Riesgos'!$AA$66="Moderado"),CONCATENATE("R9C",'Mapa de Riesgos'!$O$66),"")</f>
        <v/>
      </c>
      <c r="AA34" s="69" t="str">
        <f>IF(AND('Mapa de Riesgos'!$Y$67="Media",'Mapa de Riesgos'!$AA$67="Moderado"),CONCATENATE("R9C",'Mapa de Riesgos'!$O$67),"")</f>
        <v/>
      </c>
      <c r="AB34" s="52" t="str">
        <f>IF(AND('Mapa de Riesgos'!$Y$62="Media",'Mapa de Riesgos'!$AA$62="Mayor"),CONCATENATE("R9C",'Mapa de Riesgos'!$O$62),"")</f>
        <v/>
      </c>
      <c r="AC34" s="53" t="str">
        <f>IF(AND('Mapa de Riesgos'!$Y$63="Media",'Mapa de Riesgos'!$AA$63="Mayor"),CONCATENATE("R9C",'Mapa de Riesgos'!$O$63),"")</f>
        <v/>
      </c>
      <c r="AD34" s="53" t="str">
        <f>IF(AND('Mapa de Riesgos'!$Y$64="Media",'Mapa de Riesgos'!$AA$64="Mayor"),CONCATENATE("R9C",'Mapa de Riesgos'!$O$64),"")</f>
        <v/>
      </c>
      <c r="AE34" s="53" t="str">
        <f>IF(AND('Mapa de Riesgos'!$Y$65="Media",'Mapa de Riesgos'!$AA$65="Mayor"),CONCATENATE("R9C",'Mapa de Riesgos'!$O$65),"")</f>
        <v/>
      </c>
      <c r="AF34" s="53" t="str">
        <f>IF(AND('Mapa de Riesgos'!$Y$66="Media",'Mapa de Riesgos'!$AA$66="Mayor"),CONCATENATE("R9C",'Mapa de Riesgos'!$O$66),"")</f>
        <v/>
      </c>
      <c r="AG34" s="54" t="str">
        <f>IF(AND('Mapa de Riesgos'!$Y$67="Media",'Mapa de Riesgos'!$AA$67="Mayor"),CONCATENATE("R9C",'Mapa de Riesgos'!$O$67),"")</f>
        <v/>
      </c>
      <c r="AH34" s="55" t="str">
        <f>IF(AND('Mapa de Riesgos'!$Y$62="Media",'Mapa de Riesgos'!$AA$62="Catastrófico"),CONCATENATE("R9C",'Mapa de Riesgos'!$O$62),"")</f>
        <v/>
      </c>
      <c r="AI34" s="56" t="str">
        <f>IF(AND('Mapa de Riesgos'!$Y$63="Media",'Mapa de Riesgos'!$AA$63="Catastrófico"),CONCATENATE("R9C",'Mapa de Riesgos'!$O$63),"")</f>
        <v/>
      </c>
      <c r="AJ34" s="56" t="str">
        <f>IF(AND('Mapa de Riesgos'!$Y$64="Media",'Mapa de Riesgos'!$AA$64="Catastrófico"),CONCATENATE("R9C",'Mapa de Riesgos'!$O$64),"")</f>
        <v/>
      </c>
      <c r="AK34" s="56" t="str">
        <f>IF(AND('Mapa de Riesgos'!$Y$65="Media",'Mapa de Riesgos'!$AA$65="Catastrófico"),CONCATENATE("R9C",'Mapa de Riesgos'!$O$65),"")</f>
        <v/>
      </c>
      <c r="AL34" s="56" t="str">
        <f>IF(AND('Mapa de Riesgos'!$Y$66="Media",'Mapa de Riesgos'!$AA$66="Catastrófico"),CONCATENATE("R9C",'Mapa de Riesgos'!$O$66),"")</f>
        <v/>
      </c>
      <c r="AM34" s="57" t="str">
        <f>IF(AND('Mapa de Riesgos'!$Y$67="Media",'Mapa de Riesgos'!$AA$67="Catastrófico"),CONCATENATE("R9C",'Mapa de Riesgos'!$O$67),"")</f>
        <v/>
      </c>
      <c r="AN34" s="83"/>
      <c r="AO34" s="573"/>
      <c r="AP34" s="574"/>
      <c r="AQ34" s="574"/>
      <c r="AR34" s="574"/>
      <c r="AS34" s="574"/>
      <c r="AT34" s="575"/>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445"/>
      <c r="C35" s="445"/>
      <c r="D35" s="446"/>
      <c r="E35" s="545"/>
      <c r="F35" s="546"/>
      <c r="G35" s="546"/>
      <c r="H35" s="546"/>
      <c r="I35" s="560"/>
      <c r="J35" s="67" t="str">
        <f>IF(AND('Mapa de Riesgos'!$Y$68="Media",'Mapa de Riesgos'!$AA$68="Leve"),CONCATENATE("R10C",'Mapa de Riesgos'!$O$68),"")</f>
        <v/>
      </c>
      <c r="K35" s="68" t="str">
        <f>IF(AND('Mapa de Riesgos'!$Y$69="Media",'Mapa de Riesgos'!$AA$69="Leve"),CONCATENATE("R10C",'Mapa de Riesgos'!$O$69),"")</f>
        <v/>
      </c>
      <c r="L35" s="68" t="str">
        <f>IF(AND('Mapa de Riesgos'!$Y$70="Media",'Mapa de Riesgos'!$AA$70="Leve"),CONCATENATE("R10C",'Mapa de Riesgos'!$O$70),"")</f>
        <v/>
      </c>
      <c r="M35" s="68" t="str">
        <f>IF(AND('Mapa de Riesgos'!$Y$71="Media",'Mapa de Riesgos'!$AA$71="Leve"),CONCATENATE("R10C",'Mapa de Riesgos'!$O$71),"")</f>
        <v/>
      </c>
      <c r="N35" s="68" t="str">
        <f>IF(AND('Mapa de Riesgos'!$Y$72="Media",'Mapa de Riesgos'!$AA$72="Leve"),CONCATENATE("R10C",'Mapa de Riesgos'!$O$72),"")</f>
        <v/>
      </c>
      <c r="O35" s="69" t="str">
        <f>IF(AND('Mapa de Riesgos'!$Y$73="Media",'Mapa de Riesgos'!$AA$73="Leve"),CONCATENATE("R10C",'Mapa de Riesgos'!$O$73),"")</f>
        <v/>
      </c>
      <c r="P35" s="67" t="str">
        <f>IF(AND('Mapa de Riesgos'!$Y$68="Media",'Mapa de Riesgos'!$AA$68="Menor"),CONCATENATE("R10C",'Mapa de Riesgos'!$O$68),"")</f>
        <v/>
      </c>
      <c r="Q35" s="68" t="str">
        <f>IF(AND('Mapa de Riesgos'!$Y$69="Media",'Mapa de Riesgos'!$AA$69="Menor"),CONCATENATE("R10C",'Mapa de Riesgos'!$O$69),"")</f>
        <v/>
      </c>
      <c r="R35" s="68" t="str">
        <f>IF(AND('Mapa de Riesgos'!$Y$70="Media",'Mapa de Riesgos'!$AA$70="Menor"),CONCATENATE("R10C",'Mapa de Riesgos'!$O$70),"")</f>
        <v/>
      </c>
      <c r="S35" s="68" t="str">
        <f>IF(AND('Mapa de Riesgos'!$Y$71="Media",'Mapa de Riesgos'!$AA$71="Menor"),CONCATENATE("R10C",'Mapa de Riesgos'!$O$71),"")</f>
        <v/>
      </c>
      <c r="T35" s="68" t="str">
        <f>IF(AND('Mapa de Riesgos'!$Y$72="Media",'Mapa de Riesgos'!$AA$72="Menor"),CONCATENATE("R10C",'Mapa de Riesgos'!$O$72),"")</f>
        <v/>
      </c>
      <c r="U35" s="69" t="str">
        <f>IF(AND('Mapa de Riesgos'!$Y$73="Media",'Mapa de Riesgos'!$AA$73="Menor"),CONCATENATE("R10C",'Mapa de Riesgos'!$O$73),"")</f>
        <v/>
      </c>
      <c r="V35" s="67" t="str">
        <f>IF(AND('Mapa de Riesgos'!$Y$68="Media",'Mapa de Riesgos'!$AA$68="Moderado"),CONCATENATE("R10C",'Mapa de Riesgos'!$O$68),"")</f>
        <v/>
      </c>
      <c r="W35" s="68" t="str">
        <f>IF(AND('Mapa de Riesgos'!$Y$69="Media",'Mapa de Riesgos'!$AA$69="Moderado"),CONCATENATE("R10C",'Mapa de Riesgos'!$O$69),"")</f>
        <v/>
      </c>
      <c r="X35" s="68" t="str">
        <f>IF(AND('Mapa de Riesgos'!$Y$70="Media",'Mapa de Riesgos'!$AA$70="Moderado"),CONCATENATE("R10C",'Mapa de Riesgos'!$O$70),"")</f>
        <v/>
      </c>
      <c r="Y35" s="68" t="str">
        <f>IF(AND('Mapa de Riesgos'!$Y$71="Media",'Mapa de Riesgos'!$AA$71="Moderado"),CONCATENATE("R10C",'Mapa de Riesgos'!$O$71),"")</f>
        <v/>
      </c>
      <c r="Z35" s="68" t="str">
        <f>IF(AND('Mapa de Riesgos'!$Y$72="Media",'Mapa de Riesgos'!$AA$72="Moderado"),CONCATENATE("R10C",'Mapa de Riesgos'!$O$72),"")</f>
        <v/>
      </c>
      <c r="AA35" s="69" t="str">
        <f>IF(AND('Mapa de Riesgos'!$Y$73="Media",'Mapa de Riesgos'!$AA$73="Moderado"),CONCATENATE("R10C",'Mapa de Riesgos'!$O$73),"")</f>
        <v/>
      </c>
      <c r="AB35" s="58" t="str">
        <f>IF(AND('Mapa de Riesgos'!$Y$68="Media",'Mapa de Riesgos'!$AA$68="Mayor"),CONCATENATE("R10C",'Mapa de Riesgos'!$O$68),"")</f>
        <v/>
      </c>
      <c r="AC35" s="59" t="str">
        <f>IF(AND('Mapa de Riesgos'!$Y$69="Media",'Mapa de Riesgos'!$AA$69="Mayor"),CONCATENATE("R10C",'Mapa de Riesgos'!$O$69),"")</f>
        <v/>
      </c>
      <c r="AD35" s="59" t="str">
        <f>IF(AND('Mapa de Riesgos'!$Y$70="Media",'Mapa de Riesgos'!$AA$70="Mayor"),CONCATENATE("R10C",'Mapa de Riesgos'!$O$70),"")</f>
        <v/>
      </c>
      <c r="AE35" s="59" t="str">
        <f>IF(AND('Mapa de Riesgos'!$Y$71="Media",'Mapa de Riesgos'!$AA$71="Mayor"),CONCATENATE("R10C",'Mapa de Riesgos'!$O$71),"")</f>
        <v/>
      </c>
      <c r="AF35" s="59" t="str">
        <f>IF(AND('Mapa de Riesgos'!$Y$72="Media",'Mapa de Riesgos'!$AA$72="Mayor"),CONCATENATE("R10C",'Mapa de Riesgos'!$O$72),"")</f>
        <v/>
      </c>
      <c r="AG35" s="60" t="str">
        <f>IF(AND('Mapa de Riesgos'!$Y$73="Media",'Mapa de Riesgos'!$AA$73="Mayor"),CONCATENATE("R10C",'Mapa de Riesgos'!$O$73),"")</f>
        <v/>
      </c>
      <c r="AH35" s="61" t="str">
        <f>IF(AND('Mapa de Riesgos'!$Y$68="Media",'Mapa de Riesgos'!$AA$68="Catastrófico"),CONCATENATE("R10C",'Mapa de Riesgos'!$O$68),"")</f>
        <v/>
      </c>
      <c r="AI35" s="62" t="str">
        <f>IF(AND('Mapa de Riesgos'!$Y$69="Media",'Mapa de Riesgos'!$AA$69="Catastrófico"),CONCATENATE("R10C",'Mapa de Riesgos'!$O$69),"")</f>
        <v/>
      </c>
      <c r="AJ35" s="62" t="str">
        <f>IF(AND('Mapa de Riesgos'!$Y$70="Media",'Mapa de Riesgos'!$AA$70="Catastrófico"),CONCATENATE("R10C",'Mapa de Riesgos'!$O$70),"")</f>
        <v/>
      </c>
      <c r="AK35" s="62" t="str">
        <f>IF(AND('Mapa de Riesgos'!$Y$71="Media",'Mapa de Riesgos'!$AA$71="Catastrófico"),CONCATENATE("R10C",'Mapa de Riesgos'!$O$71),"")</f>
        <v/>
      </c>
      <c r="AL35" s="62" t="str">
        <f>IF(AND('Mapa de Riesgos'!$Y$72="Media",'Mapa de Riesgos'!$AA$72="Catastrófico"),CONCATENATE("R10C",'Mapa de Riesgos'!$O$72),"")</f>
        <v/>
      </c>
      <c r="AM35" s="63" t="str">
        <f>IF(AND('Mapa de Riesgos'!$Y$73="Media",'Mapa de Riesgos'!$AA$73="Catastrófico"),CONCATENATE("R10C",'Mapa de Riesgos'!$O$73),"")</f>
        <v/>
      </c>
      <c r="AN35" s="83"/>
      <c r="AO35" s="576"/>
      <c r="AP35" s="577"/>
      <c r="AQ35" s="577"/>
      <c r="AR35" s="577"/>
      <c r="AS35" s="577"/>
      <c r="AT35" s="578"/>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445"/>
      <c r="C36" s="445"/>
      <c r="D36" s="446"/>
      <c r="E36" s="540" t="s">
        <v>134</v>
      </c>
      <c r="F36" s="541"/>
      <c r="G36" s="541"/>
      <c r="H36" s="541"/>
      <c r="I36" s="541"/>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R1C1</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61" t="s">
        <v>135</v>
      </c>
      <c r="AP36" s="562"/>
      <c r="AQ36" s="562"/>
      <c r="AR36" s="562"/>
      <c r="AS36" s="562"/>
      <c r="AT36" s="56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445"/>
      <c r="C37" s="445"/>
      <c r="D37" s="446"/>
      <c r="E37" s="542"/>
      <c r="F37" s="543"/>
      <c r="G37" s="543"/>
      <c r="H37" s="543"/>
      <c r="I37" s="543"/>
      <c r="J37" s="76" t="str">
        <f>IF(AND('Mapa de Riesgos'!$Y$18="Baja",'Mapa de Riesgos'!$AA$18="Leve"),CONCATENATE("R2C",'Mapa de Riesgos'!$O$18),"")</f>
        <v/>
      </c>
      <c r="K37" s="77" t="str">
        <f>IF(AND('Mapa de Riesgos'!$Y$20="Baja",'Mapa de Riesgos'!$AA$20="Leve"),CONCATENATE("R2C",'Mapa de Riesgos'!$O$20),"")</f>
        <v/>
      </c>
      <c r="L37" s="77" t="str">
        <f>IF(AND('Mapa de Riesgos'!$Y$21="Baja",'Mapa de Riesgos'!$AA$21="Leve"),CONCATENATE("R2C",'Mapa de Riesgos'!$O$21),"")</f>
        <v/>
      </c>
      <c r="M37" s="77" t="str">
        <f>IF(AND('Mapa de Riesgos'!$Y$22="Baja",'Mapa de Riesgos'!$AA$22="Leve"),CONCATENATE("R2C",'Mapa de Riesgos'!$O$22),"")</f>
        <v/>
      </c>
      <c r="N37" s="77" t="str">
        <f>IF(AND('Mapa de Riesgos'!$Y$23="Baja",'Mapa de Riesgos'!$AA$23="Leve"),CONCATENATE("R2C",'Mapa de Riesgos'!$O$23),"")</f>
        <v/>
      </c>
      <c r="O37" s="78" t="str">
        <f>IF(AND('Mapa de Riesgos'!$Y$24="Baja",'Mapa de Riesgos'!$AA$24="Leve"),CONCATENATE("R2C",'Mapa de Riesgos'!$O$24),"")</f>
        <v/>
      </c>
      <c r="P37" s="67" t="str">
        <f>IF(AND('Mapa de Riesgos'!$Y$18="Baja",'Mapa de Riesgos'!$AA$18="Menor"),CONCATENATE("R2C",'Mapa de Riesgos'!$O$18),"")</f>
        <v/>
      </c>
      <c r="Q37" s="68" t="str">
        <f>IF(AND('Mapa de Riesgos'!$Y$20="Baja",'Mapa de Riesgos'!$AA$20="Menor"),CONCATENATE("R2C",'Mapa de Riesgos'!$O$20),"")</f>
        <v/>
      </c>
      <c r="R37" s="68" t="str">
        <f>IF(AND('Mapa de Riesgos'!$Y$21="Baja",'Mapa de Riesgos'!$AA$21="Menor"),CONCATENATE("R2C",'Mapa de Riesgos'!$O$21),"")</f>
        <v/>
      </c>
      <c r="S37" s="68" t="str">
        <f>IF(AND('Mapa de Riesgos'!$Y$22="Baja",'Mapa de Riesgos'!$AA$22="Menor"),CONCATENATE("R2C",'Mapa de Riesgos'!$O$22),"")</f>
        <v/>
      </c>
      <c r="T37" s="68" t="str">
        <f>IF(AND('Mapa de Riesgos'!$Y$23="Baja",'Mapa de Riesgos'!$AA$23="Menor"),CONCATENATE("R2C",'Mapa de Riesgos'!$O$23),"")</f>
        <v/>
      </c>
      <c r="U37" s="69" t="str">
        <f>IF(AND('Mapa de Riesgos'!$Y$24="Baja",'Mapa de Riesgos'!$AA$24="Menor"),CONCATENATE("R2C",'Mapa de Riesgos'!$O$24),"")</f>
        <v/>
      </c>
      <c r="V37" s="67" t="str">
        <f>IF(AND('Mapa de Riesgos'!$Y$18="Baja",'Mapa de Riesgos'!$AA$18="Moderado"),CONCATENATE("R2C",'Mapa de Riesgos'!$O$18),"")</f>
        <v/>
      </c>
      <c r="W37" s="68" t="str">
        <f>IF(AND('Mapa de Riesgos'!$Y$20="Baja",'Mapa de Riesgos'!$AA$20="Moderado"),CONCATENATE("R2C",'Mapa de Riesgos'!$O$20),"")</f>
        <v/>
      </c>
      <c r="X37" s="68" t="str">
        <f>IF(AND('Mapa de Riesgos'!$Y$21="Baja",'Mapa de Riesgos'!$AA$21="Moderado"),CONCATENATE("R2C",'Mapa de Riesgos'!$O$21),"")</f>
        <v/>
      </c>
      <c r="Y37" s="68" t="str">
        <f>IF(AND('Mapa de Riesgos'!$Y$22="Baja",'Mapa de Riesgos'!$AA$22="Moderado"),CONCATENATE("R2C",'Mapa de Riesgos'!$O$22),"")</f>
        <v/>
      </c>
      <c r="Z37" s="68" t="str">
        <f>IF(AND('Mapa de Riesgos'!$Y$23="Baja",'Mapa de Riesgos'!$AA$23="Moderado"),CONCATENATE("R2C",'Mapa de Riesgos'!$O$23),"")</f>
        <v/>
      </c>
      <c r="AA37" s="69" t="str">
        <f>IF(AND('Mapa de Riesgos'!$Y$24="Baja",'Mapa de Riesgos'!$AA$24="Moderado"),CONCATENATE("R2C",'Mapa de Riesgos'!$O$24),"")</f>
        <v/>
      </c>
      <c r="AB37" s="52" t="str">
        <f>IF(AND('Mapa de Riesgos'!$Y$18="Baja",'Mapa de Riesgos'!$AA$18="Mayor"),CONCATENATE("R2C",'Mapa de Riesgos'!$O$18),"")</f>
        <v/>
      </c>
      <c r="AC37" s="53" t="str">
        <f>IF(AND('Mapa de Riesgos'!$Y$20="Baja",'Mapa de Riesgos'!$AA$20="Mayor"),CONCATENATE("R2C",'Mapa de Riesgos'!$O$20),"")</f>
        <v/>
      </c>
      <c r="AD37" s="53" t="str">
        <f>IF(AND('Mapa de Riesgos'!$Y$21="Baja",'Mapa de Riesgos'!$AA$21="Mayor"),CONCATENATE("R2C",'Mapa de Riesgos'!$O$21),"")</f>
        <v/>
      </c>
      <c r="AE37" s="53" t="str">
        <f>IF(AND('Mapa de Riesgos'!$Y$22="Baja",'Mapa de Riesgos'!$AA$22="Mayor"),CONCATENATE("R2C",'Mapa de Riesgos'!$O$22),"")</f>
        <v/>
      </c>
      <c r="AF37" s="53" t="str">
        <f>IF(AND('Mapa de Riesgos'!$Y$23="Baja",'Mapa de Riesgos'!$AA$23="Mayor"),CONCATENATE("R2C",'Mapa de Riesgos'!$O$23),"")</f>
        <v/>
      </c>
      <c r="AG37" s="54" t="str">
        <f>IF(AND('Mapa de Riesgos'!$Y$24="Baja",'Mapa de Riesgos'!$AA$24="Mayor"),CONCATENATE("R2C",'Mapa de Riesgos'!$O$24),"")</f>
        <v/>
      </c>
      <c r="AH37" s="55" t="str">
        <f>IF(AND('Mapa de Riesgos'!$Y$18="Baja",'Mapa de Riesgos'!$AA$18="Catastrófico"),CONCATENATE("R2C",'Mapa de Riesgos'!$O$18),"")</f>
        <v/>
      </c>
      <c r="AI37" s="56" t="str">
        <f>IF(AND('Mapa de Riesgos'!$Y$20="Baja",'Mapa de Riesgos'!$AA$20="Catastrófico"),CONCATENATE("R2C",'Mapa de Riesgos'!$O$20),"")</f>
        <v/>
      </c>
      <c r="AJ37" s="56" t="str">
        <f>IF(AND('Mapa de Riesgos'!$Y$21="Baja",'Mapa de Riesgos'!$AA$21="Catastrófico"),CONCATENATE("R2C",'Mapa de Riesgos'!$O$21),"")</f>
        <v/>
      </c>
      <c r="AK37" s="56" t="str">
        <f>IF(AND('Mapa de Riesgos'!$Y$22="Baja",'Mapa de Riesgos'!$AA$22="Catastrófico"),CONCATENATE("R2C",'Mapa de Riesgos'!$O$22),"")</f>
        <v/>
      </c>
      <c r="AL37" s="56" t="str">
        <f>IF(AND('Mapa de Riesgos'!$Y$23="Baja",'Mapa de Riesgos'!$AA$23="Catastrófico"),CONCATENATE("R2C",'Mapa de Riesgos'!$O$23),"")</f>
        <v/>
      </c>
      <c r="AM37" s="57" t="str">
        <f>IF(AND('Mapa de Riesgos'!$Y$24="Baja",'Mapa de Riesgos'!$AA$24="Catastrófico"),CONCATENATE("R2C",'Mapa de Riesgos'!$O$24),"")</f>
        <v/>
      </c>
      <c r="AN37" s="83"/>
      <c r="AO37" s="564"/>
      <c r="AP37" s="565"/>
      <c r="AQ37" s="565"/>
      <c r="AR37" s="565"/>
      <c r="AS37" s="565"/>
      <c r="AT37" s="56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445"/>
      <c r="C38" s="445"/>
      <c r="D38" s="446"/>
      <c r="E38" s="544"/>
      <c r="F38" s="543"/>
      <c r="G38" s="543"/>
      <c r="H38" s="543"/>
      <c r="I38" s="543"/>
      <c r="J38" s="76" t="str">
        <f>IF(AND('Mapa de Riesgos'!$Y$25="Baja",'Mapa de Riesgos'!$AA$25="Leve"),CONCATENATE("R3C",'Mapa de Riesgos'!$O$25),"")</f>
        <v/>
      </c>
      <c r="K38" s="77" t="str">
        <f>IF(AND('Mapa de Riesgos'!$Y$26="Baja",'Mapa de Riesgos'!$AA$26="Leve"),CONCATENATE("R3C",'Mapa de Riesgos'!$O$26),"")</f>
        <v/>
      </c>
      <c r="L38" s="77" t="str">
        <f>IF(AND('Mapa de Riesgos'!$Y$27="Baja",'Mapa de Riesgos'!$AA$27="Leve"),CONCATENATE("R3C",'Mapa de Riesgos'!$O$27),"")</f>
        <v/>
      </c>
      <c r="M38" s="77" t="str">
        <f>IF(AND('Mapa de Riesgos'!$Y$28="Baja",'Mapa de Riesgos'!$AA$28="Leve"),CONCATENATE("R3C",'Mapa de Riesgos'!$O$28),"")</f>
        <v/>
      </c>
      <c r="N38" s="77" t="str">
        <f>IF(AND('Mapa de Riesgos'!$Y$29="Baja",'Mapa de Riesgos'!$AA$29="Leve"),CONCATENATE("R3C",'Mapa de Riesgos'!$O$29),"")</f>
        <v/>
      </c>
      <c r="O38" s="78" t="str">
        <f>IF(AND('Mapa de Riesgos'!$Y$30="Baja",'Mapa de Riesgos'!$AA$30="Leve"),CONCATENATE("R3C",'Mapa de Riesgos'!$O$30),"")</f>
        <v/>
      </c>
      <c r="P38" s="67" t="str">
        <f>IF(AND('Mapa de Riesgos'!$Y$25="Baja",'Mapa de Riesgos'!$AA$25="Menor"),CONCATENATE("R3C",'Mapa de Riesgos'!$O$25),"")</f>
        <v/>
      </c>
      <c r="Q38" s="68" t="str">
        <f>IF(AND('Mapa de Riesgos'!$Y$26="Baja",'Mapa de Riesgos'!$AA$26="Menor"),CONCATENATE("R3C",'Mapa de Riesgos'!$O$26),"")</f>
        <v/>
      </c>
      <c r="R38" s="68" t="str">
        <f>IF(AND('Mapa de Riesgos'!$Y$27="Baja",'Mapa de Riesgos'!$AA$27="Menor"),CONCATENATE("R3C",'Mapa de Riesgos'!$O$27),"")</f>
        <v/>
      </c>
      <c r="S38" s="68" t="str">
        <f>IF(AND('Mapa de Riesgos'!$Y$28="Baja",'Mapa de Riesgos'!$AA$28="Menor"),CONCATENATE("R3C",'Mapa de Riesgos'!$O$28),"")</f>
        <v/>
      </c>
      <c r="T38" s="68" t="str">
        <f>IF(AND('Mapa de Riesgos'!$Y$29="Baja",'Mapa de Riesgos'!$AA$29="Menor"),CONCATENATE("R3C",'Mapa de Riesgos'!$O$29),"")</f>
        <v/>
      </c>
      <c r="U38" s="69" t="str">
        <f>IF(AND('Mapa de Riesgos'!$Y$30="Baja",'Mapa de Riesgos'!$AA$30="Menor"),CONCATENATE("R3C",'Mapa de Riesgos'!$O$30),"")</f>
        <v/>
      </c>
      <c r="V38" s="67" t="str">
        <f>IF(AND('Mapa de Riesgos'!$Y$25="Baja",'Mapa de Riesgos'!$AA$25="Moderado"),CONCATENATE("R3C",'Mapa de Riesgos'!$O$25),"")</f>
        <v/>
      </c>
      <c r="W38" s="68" t="str">
        <f>IF(AND('Mapa de Riesgos'!$Y$26="Baja",'Mapa de Riesgos'!$AA$26="Moderado"),CONCATENATE("R3C",'Mapa de Riesgos'!$O$26),"")</f>
        <v/>
      </c>
      <c r="X38" s="68" t="str">
        <f>IF(AND('Mapa de Riesgos'!$Y$27="Baja",'Mapa de Riesgos'!$AA$27="Moderado"),CONCATENATE("R3C",'Mapa de Riesgos'!$O$27),"")</f>
        <v/>
      </c>
      <c r="Y38" s="68" t="str">
        <f>IF(AND('Mapa de Riesgos'!$Y$28="Baja",'Mapa de Riesgos'!$AA$28="Moderado"),CONCATENATE("R3C",'Mapa de Riesgos'!$O$28),"")</f>
        <v/>
      </c>
      <c r="Z38" s="68" t="str">
        <f>IF(AND('Mapa de Riesgos'!$Y$29="Baja",'Mapa de Riesgos'!$AA$29="Moderado"),CONCATENATE("R3C",'Mapa de Riesgos'!$O$29),"")</f>
        <v/>
      </c>
      <c r="AA38" s="69" t="str">
        <f>IF(AND('Mapa de Riesgos'!$Y$30="Baja",'Mapa de Riesgos'!$AA$30="Moderado"),CONCATENATE("R3C",'Mapa de Riesgos'!$O$30),"")</f>
        <v/>
      </c>
      <c r="AB38" s="52" t="str">
        <f>IF(AND('Mapa de Riesgos'!$Y$25="Baja",'Mapa de Riesgos'!$AA$25="Mayor"),CONCATENATE("R3C",'Mapa de Riesgos'!$O$25),"")</f>
        <v>R3C1</v>
      </c>
      <c r="AC38" s="53" t="str">
        <f>IF(AND('Mapa de Riesgos'!$Y$26="Baja",'Mapa de Riesgos'!$AA$26="Mayor"),CONCATENATE("R3C",'Mapa de Riesgos'!$O$26),"")</f>
        <v>R3C2</v>
      </c>
      <c r="AD38" s="53" t="str">
        <f>IF(AND('Mapa de Riesgos'!$Y$27="Baja",'Mapa de Riesgos'!$AA$27="Mayor"),CONCATENATE("R3C",'Mapa de Riesgos'!$O$27),"")</f>
        <v/>
      </c>
      <c r="AE38" s="53" t="str">
        <f>IF(AND('Mapa de Riesgos'!$Y$28="Baja",'Mapa de Riesgos'!$AA$28="Mayor"),CONCATENATE("R3C",'Mapa de Riesgos'!$O$28),"")</f>
        <v/>
      </c>
      <c r="AF38" s="53" t="str">
        <f>IF(AND('Mapa de Riesgos'!$Y$29="Baja",'Mapa de Riesgos'!$AA$29="Mayor"),CONCATENATE("R3C",'Mapa de Riesgos'!$O$29),"")</f>
        <v/>
      </c>
      <c r="AG38" s="54" t="str">
        <f>IF(AND('Mapa de Riesgos'!$Y$30="Baja",'Mapa de Riesgos'!$AA$30="Mayor"),CONCATENATE("R3C",'Mapa de Riesgos'!$O$30),"")</f>
        <v/>
      </c>
      <c r="AH38" s="55" t="str">
        <f>IF(AND('Mapa de Riesgos'!$Y$25="Baja",'Mapa de Riesgos'!$AA$25="Catastrófico"),CONCATENATE("R3C",'Mapa de Riesgos'!$O$25),"")</f>
        <v/>
      </c>
      <c r="AI38" s="56" t="str">
        <f>IF(AND('Mapa de Riesgos'!$Y$26="Baja",'Mapa de Riesgos'!$AA$26="Catastrófico"),CONCATENATE("R3C",'Mapa de Riesgos'!$O$26),"")</f>
        <v/>
      </c>
      <c r="AJ38" s="56" t="str">
        <f>IF(AND('Mapa de Riesgos'!$Y$27="Baja",'Mapa de Riesgos'!$AA$27="Catastrófico"),CONCATENATE("R3C",'Mapa de Riesgos'!$O$27),"")</f>
        <v/>
      </c>
      <c r="AK38" s="56" t="str">
        <f>IF(AND('Mapa de Riesgos'!$Y$28="Baja",'Mapa de Riesgos'!$AA$28="Catastrófico"),CONCATENATE("R3C",'Mapa de Riesgos'!$O$28),"")</f>
        <v/>
      </c>
      <c r="AL38" s="56" t="str">
        <f>IF(AND('Mapa de Riesgos'!$Y$29="Baja",'Mapa de Riesgos'!$AA$29="Catastrófico"),CONCATENATE("R3C",'Mapa de Riesgos'!$O$29),"")</f>
        <v/>
      </c>
      <c r="AM38" s="57" t="str">
        <f>IF(AND('Mapa de Riesgos'!$Y$30="Baja",'Mapa de Riesgos'!$AA$30="Catastrófico"),CONCATENATE("R3C",'Mapa de Riesgos'!$O$30),"")</f>
        <v/>
      </c>
      <c r="AN38" s="83"/>
      <c r="AO38" s="564"/>
      <c r="AP38" s="565"/>
      <c r="AQ38" s="565"/>
      <c r="AR38" s="565"/>
      <c r="AS38" s="565"/>
      <c r="AT38" s="566"/>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445"/>
      <c r="C39" s="445"/>
      <c r="D39" s="446"/>
      <c r="E39" s="544"/>
      <c r="F39" s="543"/>
      <c r="G39" s="543"/>
      <c r="H39" s="543"/>
      <c r="I39" s="543"/>
      <c r="J39" s="76" t="str">
        <f>IF(AND('Mapa de Riesgos'!$Y$31="Baja",'Mapa de Riesgos'!$AA$31="Leve"),CONCATENATE("R4C",'Mapa de Riesgos'!$O$31),"")</f>
        <v/>
      </c>
      <c r="K39" s="77" t="str">
        <f>IF(AND('Mapa de Riesgos'!$Y$33="Baja",'Mapa de Riesgos'!$AA$33="Leve"),CONCATENATE("R4C",'Mapa de Riesgos'!$O$33),"")</f>
        <v/>
      </c>
      <c r="L39" s="77" t="str">
        <f>IF(AND('Mapa de Riesgos'!$Y$34="Baja",'Mapa de Riesgos'!$AA$34="Leve"),CONCATENATE("R4C",'Mapa de Riesgos'!$O$34),"")</f>
        <v/>
      </c>
      <c r="M39" s="77" t="str">
        <f>IF(AND('Mapa de Riesgos'!$Y$35="Baja",'Mapa de Riesgos'!$AA$35="Leve"),CONCATENATE("R4C",'Mapa de Riesgos'!$O$35),"")</f>
        <v/>
      </c>
      <c r="N39" s="77" t="str">
        <f>IF(AND('Mapa de Riesgos'!$Y$36="Baja",'Mapa de Riesgos'!$AA$36="Leve"),CONCATENATE("R4C",'Mapa de Riesgos'!$O$36),"")</f>
        <v/>
      </c>
      <c r="O39" s="78" t="str">
        <f>IF(AND('Mapa de Riesgos'!$Y$37="Baja",'Mapa de Riesgos'!$AA$37="Leve"),CONCATENATE("R4C",'Mapa de Riesgos'!$O$37),"")</f>
        <v/>
      </c>
      <c r="P39" s="67" t="str">
        <f>IF(AND('Mapa de Riesgos'!$Y$31="Baja",'Mapa de Riesgos'!$AA$31="Menor"),CONCATENATE("R4C",'Mapa de Riesgos'!$O$31),"")</f>
        <v/>
      </c>
      <c r="Q39" s="68" t="str">
        <f>IF(AND('Mapa de Riesgos'!$Y$33="Baja",'Mapa de Riesgos'!$AA$33="Menor"),CONCATENATE("R4C",'Mapa de Riesgos'!$O$33),"")</f>
        <v/>
      </c>
      <c r="R39" s="68" t="str">
        <f>IF(AND('Mapa de Riesgos'!$Y$34="Baja",'Mapa de Riesgos'!$AA$34="Menor"),CONCATENATE("R4C",'Mapa de Riesgos'!$O$34),"")</f>
        <v/>
      </c>
      <c r="S39" s="68" t="str">
        <f>IF(AND('Mapa de Riesgos'!$Y$35="Baja",'Mapa de Riesgos'!$AA$35="Menor"),CONCATENATE("R4C",'Mapa de Riesgos'!$O$35),"")</f>
        <v/>
      </c>
      <c r="T39" s="68" t="str">
        <f>IF(AND('Mapa de Riesgos'!$Y$36="Baja",'Mapa de Riesgos'!$AA$36="Menor"),CONCATENATE("R4C",'Mapa de Riesgos'!$O$36),"")</f>
        <v/>
      </c>
      <c r="U39" s="69" t="str">
        <f>IF(AND('Mapa de Riesgos'!$Y$37="Baja",'Mapa de Riesgos'!$AA$37="Menor"),CONCATENATE("R4C",'Mapa de Riesgos'!$O$37),"")</f>
        <v/>
      </c>
      <c r="V39" s="67" t="str">
        <f>IF(AND('Mapa de Riesgos'!$Y$31="Baja",'Mapa de Riesgos'!$AA$31="Moderado"),CONCATENATE("R4C",'Mapa de Riesgos'!$O$31),"")</f>
        <v/>
      </c>
      <c r="W39" s="68" t="str">
        <f>IF(AND('Mapa de Riesgos'!$Y$33="Baja",'Mapa de Riesgos'!$AA$33="Moderado"),CONCATENATE("R4C",'Mapa de Riesgos'!$O$33),"")</f>
        <v/>
      </c>
      <c r="X39" s="68" t="str">
        <f>IF(AND('Mapa de Riesgos'!$Y$34="Baja",'Mapa de Riesgos'!$AA$34="Moderado"),CONCATENATE("R4C",'Mapa de Riesgos'!$O$34),"")</f>
        <v/>
      </c>
      <c r="Y39" s="68" t="str">
        <f>IF(AND('Mapa de Riesgos'!$Y$35="Baja",'Mapa de Riesgos'!$AA$35="Moderado"),CONCATENATE("R4C",'Mapa de Riesgos'!$O$35),"")</f>
        <v/>
      </c>
      <c r="Z39" s="68" t="str">
        <f>IF(AND('Mapa de Riesgos'!$Y$36="Baja",'Mapa de Riesgos'!$AA$36="Moderado"),CONCATENATE("R4C",'Mapa de Riesgos'!$O$36),"")</f>
        <v/>
      </c>
      <c r="AA39" s="69" t="str">
        <f>IF(AND('Mapa de Riesgos'!$Y$37="Baja",'Mapa de Riesgos'!$AA$37="Moderado"),CONCATENATE("R4C",'Mapa de Riesgos'!$O$37),"")</f>
        <v/>
      </c>
      <c r="AB39" s="52" t="str">
        <f>IF(AND('Mapa de Riesgos'!$Y$31="Baja",'Mapa de Riesgos'!$AA$31="Mayor"),CONCATENATE("R4C",'Mapa de Riesgos'!$O$31),"")</f>
        <v/>
      </c>
      <c r="AC39" s="53" t="str">
        <f>IF(AND('Mapa de Riesgos'!$Y$33="Baja",'Mapa de Riesgos'!$AA$33="Mayor"),CONCATENATE("R4C",'Mapa de Riesgos'!$O$33),"")</f>
        <v/>
      </c>
      <c r="AD39" s="53" t="str">
        <f>IF(AND('Mapa de Riesgos'!$Y$34="Baja",'Mapa de Riesgos'!$AA$34="Mayor"),CONCATENATE("R4C",'Mapa de Riesgos'!$O$34),"")</f>
        <v/>
      </c>
      <c r="AE39" s="53" t="str">
        <f>IF(AND('Mapa de Riesgos'!$Y$35="Baja",'Mapa de Riesgos'!$AA$35="Mayor"),CONCATENATE("R4C",'Mapa de Riesgos'!$O$35),"")</f>
        <v/>
      </c>
      <c r="AF39" s="53" t="str">
        <f>IF(AND('Mapa de Riesgos'!$Y$36="Baja",'Mapa de Riesgos'!$AA$36="Mayor"),CONCATENATE("R4C",'Mapa de Riesgos'!$O$36),"")</f>
        <v/>
      </c>
      <c r="AG39" s="54" t="str">
        <f>IF(AND('Mapa de Riesgos'!$Y$37="Baja",'Mapa de Riesgos'!$AA$37="Mayor"),CONCATENATE("R4C",'Mapa de Riesgos'!$O$37),"")</f>
        <v/>
      </c>
      <c r="AH39" s="55" t="str">
        <f>IF(AND('Mapa de Riesgos'!$Y$31="Baja",'Mapa de Riesgos'!$AA$31="Catastrófico"),CONCATENATE("R4C",'Mapa de Riesgos'!$O$31),"")</f>
        <v/>
      </c>
      <c r="AI39" s="56" t="str">
        <f>IF(AND('Mapa de Riesgos'!$Y$33="Baja",'Mapa de Riesgos'!$AA$33="Catastrófico"),CONCATENATE("R4C",'Mapa de Riesgos'!$O$33),"")</f>
        <v/>
      </c>
      <c r="AJ39" s="56" t="str">
        <f>IF(AND('Mapa de Riesgos'!$Y$34="Baja",'Mapa de Riesgos'!$AA$34="Catastrófico"),CONCATENATE("R4C",'Mapa de Riesgos'!$O$34),"")</f>
        <v/>
      </c>
      <c r="AK39" s="56" t="str">
        <f>IF(AND('Mapa de Riesgos'!$Y$35="Baja",'Mapa de Riesgos'!$AA$35="Catastrófico"),CONCATENATE("R4C",'Mapa de Riesgos'!$O$35),"")</f>
        <v/>
      </c>
      <c r="AL39" s="56" t="str">
        <f>IF(AND('Mapa de Riesgos'!$Y$36="Baja",'Mapa de Riesgos'!$AA$36="Catastrófico"),CONCATENATE("R4C",'Mapa de Riesgos'!$O$36),"")</f>
        <v/>
      </c>
      <c r="AM39" s="57" t="str">
        <f>IF(AND('Mapa de Riesgos'!$Y$37="Baja",'Mapa de Riesgos'!$AA$37="Catastrófico"),CONCATENATE("R4C",'Mapa de Riesgos'!$O$37),"")</f>
        <v/>
      </c>
      <c r="AN39" s="83"/>
      <c r="AO39" s="564"/>
      <c r="AP39" s="565"/>
      <c r="AQ39" s="565"/>
      <c r="AR39" s="565"/>
      <c r="AS39" s="565"/>
      <c r="AT39" s="566"/>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445"/>
      <c r="C40" s="445"/>
      <c r="D40" s="446"/>
      <c r="E40" s="544"/>
      <c r="F40" s="543"/>
      <c r="G40" s="543"/>
      <c r="H40" s="543"/>
      <c r="I40" s="543"/>
      <c r="J40" s="76" t="str">
        <f>IF(AND('Mapa de Riesgos'!$Y$38="Baja",'Mapa de Riesgos'!$AA$38="Leve"),CONCATENATE("R5C",'Mapa de Riesgos'!$O$38),"")</f>
        <v/>
      </c>
      <c r="K40" s="77" t="str">
        <f>IF(AND('Mapa de Riesgos'!$Y$39="Baja",'Mapa de Riesgos'!$AA$39="Leve"),CONCATENATE("R5C",'Mapa de Riesgos'!$O$39),"")</f>
        <v/>
      </c>
      <c r="L40" s="77" t="str">
        <f>IF(AND('Mapa de Riesgos'!$Y$40="Baja",'Mapa de Riesgos'!$AA$40="Leve"),CONCATENATE("R5C",'Mapa de Riesgos'!$O$40),"")</f>
        <v/>
      </c>
      <c r="M40" s="77" t="str">
        <f>IF(AND('Mapa de Riesgos'!$Y$41="Baja",'Mapa de Riesgos'!$AA$41="Leve"),CONCATENATE("R5C",'Mapa de Riesgos'!$O$41),"")</f>
        <v/>
      </c>
      <c r="N40" s="77" t="str">
        <f>IF(AND('Mapa de Riesgos'!$Y$42="Baja",'Mapa de Riesgos'!$AA$42="Leve"),CONCATENATE("R5C",'Mapa de Riesgos'!$O$42),"")</f>
        <v/>
      </c>
      <c r="O40" s="78" t="str">
        <f>IF(AND('Mapa de Riesgos'!$Y$43="Baja",'Mapa de Riesgos'!$AA$43="Leve"),CONCATENATE("R5C",'Mapa de Riesgos'!$O$43),"")</f>
        <v/>
      </c>
      <c r="P40" s="67" t="str">
        <f>IF(AND('Mapa de Riesgos'!$Y$38="Baja",'Mapa de Riesgos'!$AA$38="Menor"),CONCATENATE("R5C",'Mapa de Riesgos'!$O$38),"")</f>
        <v/>
      </c>
      <c r="Q40" s="68" t="str">
        <f>IF(AND('Mapa de Riesgos'!$Y$39="Baja",'Mapa de Riesgos'!$AA$39="Menor"),CONCATENATE("R5C",'Mapa de Riesgos'!$O$39),"")</f>
        <v/>
      </c>
      <c r="R40" s="68" t="str">
        <f>IF(AND('Mapa de Riesgos'!$Y$40="Baja",'Mapa de Riesgos'!$AA$40="Menor"),CONCATENATE("R5C",'Mapa de Riesgos'!$O$40),"")</f>
        <v/>
      </c>
      <c r="S40" s="68" t="str">
        <f>IF(AND('Mapa de Riesgos'!$Y$41="Baja",'Mapa de Riesgos'!$AA$41="Menor"),CONCATENATE("R5C",'Mapa de Riesgos'!$O$41),"")</f>
        <v/>
      </c>
      <c r="T40" s="68" t="str">
        <f>IF(AND('Mapa de Riesgos'!$Y$42="Baja",'Mapa de Riesgos'!$AA$42="Menor"),CONCATENATE("R5C",'Mapa de Riesgos'!$O$42),"")</f>
        <v/>
      </c>
      <c r="U40" s="69" t="str">
        <f>IF(AND('Mapa de Riesgos'!$Y$43="Baja",'Mapa de Riesgos'!$AA$43="Menor"),CONCATENATE("R5C",'Mapa de Riesgos'!$O$43),"")</f>
        <v/>
      </c>
      <c r="V40" s="67" t="str">
        <f>IF(AND('Mapa de Riesgos'!$Y$38="Baja",'Mapa de Riesgos'!$AA$38="Moderado"),CONCATENATE("R5C",'Mapa de Riesgos'!$O$38),"")</f>
        <v/>
      </c>
      <c r="W40" s="68" t="str">
        <f>IF(AND('Mapa de Riesgos'!$Y$39="Baja",'Mapa de Riesgos'!$AA$39="Moderado"),CONCATENATE("R5C",'Mapa de Riesgos'!$O$39),"")</f>
        <v/>
      </c>
      <c r="X40" s="68" t="str">
        <f>IF(AND('Mapa de Riesgos'!$Y$40="Baja",'Mapa de Riesgos'!$AA$40="Moderado"),CONCATENATE("R5C",'Mapa de Riesgos'!$O$40),"")</f>
        <v/>
      </c>
      <c r="Y40" s="68" t="str">
        <f>IF(AND('Mapa de Riesgos'!$Y$41="Baja",'Mapa de Riesgos'!$AA$41="Moderado"),CONCATENATE("R5C",'Mapa de Riesgos'!$O$41),"")</f>
        <v/>
      </c>
      <c r="Z40" s="68" t="str">
        <f>IF(AND('Mapa de Riesgos'!$Y$42="Baja",'Mapa de Riesgos'!$AA$42="Moderado"),CONCATENATE("R5C",'Mapa de Riesgos'!$O$42),"")</f>
        <v/>
      </c>
      <c r="AA40" s="69" t="str">
        <f>IF(AND('Mapa de Riesgos'!$Y$43="Baja",'Mapa de Riesgos'!$AA$43="Moderado"),CONCATENATE("R5C",'Mapa de Riesgos'!$O$43),"")</f>
        <v/>
      </c>
      <c r="AB40" s="52" t="str">
        <f>IF(AND('Mapa de Riesgos'!$Y$38="Baja",'Mapa de Riesgos'!$AA$38="Mayor"),CONCATENATE("R5C",'Mapa de Riesgos'!$O$38),"")</f>
        <v/>
      </c>
      <c r="AC40" s="53" t="str">
        <f>IF(AND('Mapa de Riesgos'!$Y$39="Baja",'Mapa de Riesgos'!$AA$39="Mayor"),CONCATENATE("R5C",'Mapa de Riesgos'!$O$39),"")</f>
        <v/>
      </c>
      <c r="AD40" s="53" t="str">
        <f>IF(AND('Mapa de Riesgos'!$Y$40="Baja",'Mapa de Riesgos'!$AA$40="Mayor"),CONCATENATE("R5C",'Mapa de Riesgos'!$O$40),"")</f>
        <v/>
      </c>
      <c r="AE40" s="53" t="str">
        <f>IF(AND('Mapa de Riesgos'!$Y$41="Baja",'Mapa de Riesgos'!$AA$41="Mayor"),CONCATENATE("R5C",'Mapa de Riesgos'!$O$41),"")</f>
        <v/>
      </c>
      <c r="AF40" s="53" t="str">
        <f>IF(AND('Mapa de Riesgos'!$Y$42="Baja",'Mapa de Riesgos'!$AA$42="Mayor"),CONCATENATE("R5C",'Mapa de Riesgos'!$O$42),"")</f>
        <v/>
      </c>
      <c r="AG40" s="54" t="str">
        <f>IF(AND('Mapa de Riesgos'!$Y$43="Baja",'Mapa de Riesgos'!$AA$43="Mayor"),CONCATENATE("R5C",'Mapa de Riesgos'!$O$43),"")</f>
        <v/>
      </c>
      <c r="AH40" s="55" t="str">
        <f>IF(AND('Mapa de Riesgos'!$Y$38="Baja",'Mapa de Riesgos'!$AA$38="Catastrófico"),CONCATENATE("R5C",'Mapa de Riesgos'!$O$38),"")</f>
        <v/>
      </c>
      <c r="AI40" s="56" t="str">
        <f>IF(AND('Mapa de Riesgos'!$Y$39="Baja",'Mapa de Riesgos'!$AA$39="Catastrófico"),CONCATENATE("R5C",'Mapa de Riesgos'!$O$39),"")</f>
        <v/>
      </c>
      <c r="AJ40" s="56" t="str">
        <f>IF(AND('Mapa de Riesgos'!$Y$40="Baja",'Mapa de Riesgos'!$AA$40="Catastrófico"),CONCATENATE("R5C",'Mapa de Riesgos'!$O$40),"")</f>
        <v/>
      </c>
      <c r="AK40" s="56" t="str">
        <f>IF(AND('Mapa de Riesgos'!$Y$41="Baja",'Mapa de Riesgos'!$AA$41="Catastrófico"),CONCATENATE("R5C",'Mapa de Riesgos'!$O$41),"")</f>
        <v/>
      </c>
      <c r="AL40" s="56" t="str">
        <f>IF(AND('Mapa de Riesgos'!$Y$42="Baja",'Mapa de Riesgos'!$AA$42="Catastrófico"),CONCATENATE("R5C",'Mapa de Riesgos'!$O$42),"")</f>
        <v/>
      </c>
      <c r="AM40" s="57" t="str">
        <f>IF(AND('Mapa de Riesgos'!$Y$43="Baja",'Mapa de Riesgos'!$AA$43="Catastrófico"),CONCATENATE("R5C",'Mapa de Riesgos'!$O$43),"")</f>
        <v/>
      </c>
      <c r="AN40" s="83"/>
      <c r="AO40" s="564"/>
      <c r="AP40" s="565"/>
      <c r="AQ40" s="565"/>
      <c r="AR40" s="565"/>
      <c r="AS40" s="565"/>
      <c r="AT40" s="566"/>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445"/>
      <c r="C41" s="445"/>
      <c r="D41" s="446"/>
      <c r="E41" s="544"/>
      <c r="F41" s="543"/>
      <c r="G41" s="543"/>
      <c r="H41" s="543"/>
      <c r="I41" s="543"/>
      <c r="J41" s="76" t="str">
        <f>IF(AND('Mapa de Riesgos'!$Y$44="Baja",'Mapa de Riesgos'!$AA$44="Leve"),CONCATENATE("R6C",'Mapa de Riesgos'!$O$44),"")</f>
        <v/>
      </c>
      <c r="K41" s="77" t="str">
        <f>IF(AND('Mapa de Riesgos'!$Y$45="Baja",'Mapa de Riesgos'!$AA$45="Leve"),CONCATENATE("R6C",'Mapa de Riesgos'!$O$45),"")</f>
        <v/>
      </c>
      <c r="L41" s="77" t="str">
        <f>IF(AND('Mapa de Riesgos'!$Y$46="Baja",'Mapa de Riesgos'!$AA$46="Leve"),CONCATENATE("R6C",'Mapa de Riesgos'!$O$46),"")</f>
        <v/>
      </c>
      <c r="M41" s="77" t="str">
        <f>IF(AND('Mapa de Riesgos'!$Y$47="Baja",'Mapa de Riesgos'!$AA$47="Leve"),CONCATENATE("R6C",'Mapa de Riesgos'!$O$47),"")</f>
        <v/>
      </c>
      <c r="N41" s="77" t="str">
        <f>IF(AND('Mapa de Riesgos'!$Y$48="Baja",'Mapa de Riesgos'!$AA$48="Leve"),CONCATENATE("R6C",'Mapa de Riesgos'!$O$48),"")</f>
        <v/>
      </c>
      <c r="O41" s="78" t="str">
        <f>IF(AND('Mapa de Riesgos'!$Y$49="Baja",'Mapa de Riesgos'!$AA$49="Leve"),CONCATENATE("R6C",'Mapa de Riesgos'!$O$49),"")</f>
        <v/>
      </c>
      <c r="P41" s="67" t="str">
        <f>IF(AND('Mapa de Riesgos'!$Y$44="Baja",'Mapa de Riesgos'!$AA$44="Menor"),CONCATENATE("R6C",'Mapa de Riesgos'!$O$44),"")</f>
        <v/>
      </c>
      <c r="Q41" s="68" t="str">
        <f>IF(AND('Mapa de Riesgos'!$Y$45="Baja",'Mapa de Riesgos'!$AA$45="Menor"),CONCATENATE("R6C",'Mapa de Riesgos'!$O$45),"")</f>
        <v/>
      </c>
      <c r="R41" s="68" t="str">
        <f>IF(AND('Mapa de Riesgos'!$Y$46="Baja",'Mapa de Riesgos'!$AA$46="Menor"),CONCATENATE("R6C",'Mapa de Riesgos'!$O$46),"")</f>
        <v/>
      </c>
      <c r="S41" s="68" t="str">
        <f>IF(AND('Mapa de Riesgos'!$Y$47="Baja",'Mapa de Riesgos'!$AA$47="Menor"),CONCATENATE("R6C",'Mapa de Riesgos'!$O$47),"")</f>
        <v/>
      </c>
      <c r="T41" s="68" t="str">
        <f>IF(AND('Mapa de Riesgos'!$Y$48="Baja",'Mapa de Riesgos'!$AA$48="Menor"),CONCATENATE("R6C",'Mapa de Riesgos'!$O$48),"")</f>
        <v/>
      </c>
      <c r="U41" s="69" t="str">
        <f>IF(AND('Mapa de Riesgos'!$Y$49="Baja",'Mapa de Riesgos'!$AA$49="Menor"),CONCATENATE("R6C",'Mapa de Riesgos'!$O$49),"")</f>
        <v/>
      </c>
      <c r="V41" s="67" t="str">
        <f>IF(AND('Mapa de Riesgos'!$Y$44="Baja",'Mapa de Riesgos'!$AA$44="Moderado"),CONCATENATE("R6C",'Mapa de Riesgos'!$O$44),"")</f>
        <v/>
      </c>
      <c r="W41" s="68" t="str">
        <f>IF(AND('Mapa de Riesgos'!$Y$45="Baja",'Mapa de Riesgos'!$AA$45="Moderado"),CONCATENATE("R6C",'Mapa de Riesgos'!$O$45),"")</f>
        <v/>
      </c>
      <c r="X41" s="68" t="str">
        <f>IF(AND('Mapa de Riesgos'!$Y$46="Baja",'Mapa de Riesgos'!$AA$46="Moderado"),CONCATENATE("R6C",'Mapa de Riesgos'!$O$46),"")</f>
        <v/>
      </c>
      <c r="Y41" s="68" t="str">
        <f>IF(AND('Mapa de Riesgos'!$Y$47="Baja",'Mapa de Riesgos'!$AA$47="Moderado"),CONCATENATE("R6C",'Mapa de Riesgos'!$O$47),"")</f>
        <v/>
      </c>
      <c r="Z41" s="68" t="str">
        <f>IF(AND('Mapa de Riesgos'!$Y$48="Baja",'Mapa de Riesgos'!$AA$48="Moderado"),CONCATENATE("R6C",'Mapa de Riesgos'!$O$48),"")</f>
        <v/>
      </c>
      <c r="AA41" s="69" t="str">
        <f>IF(AND('Mapa de Riesgos'!$Y$49="Baja",'Mapa de Riesgos'!$AA$49="Moderado"),CONCATENATE("R6C",'Mapa de Riesgos'!$O$49),"")</f>
        <v/>
      </c>
      <c r="AB41" s="52" t="str">
        <f>IF(AND('Mapa de Riesgos'!$Y$44="Baja",'Mapa de Riesgos'!$AA$44="Mayor"),CONCATENATE("R6C",'Mapa de Riesgos'!$O$44),"")</f>
        <v/>
      </c>
      <c r="AC41" s="53" t="str">
        <f>IF(AND('Mapa de Riesgos'!$Y$45="Baja",'Mapa de Riesgos'!$AA$45="Mayor"),CONCATENATE("R6C",'Mapa de Riesgos'!$O$45),"")</f>
        <v/>
      </c>
      <c r="AD41" s="53" t="str">
        <f>IF(AND('Mapa de Riesgos'!$Y$46="Baja",'Mapa de Riesgos'!$AA$46="Mayor"),CONCATENATE("R6C",'Mapa de Riesgos'!$O$46),"")</f>
        <v/>
      </c>
      <c r="AE41" s="53" t="str">
        <f>IF(AND('Mapa de Riesgos'!$Y$47="Baja",'Mapa de Riesgos'!$AA$47="Mayor"),CONCATENATE("R6C",'Mapa de Riesgos'!$O$47),"")</f>
        <v/>
      </c>
      <c r="AF41" s="53" t="str">
        <f>IF(AND('Mapa de Riesgos'!$Y$48="Baja",'Mapa de Riesgos'!$AA$48="Mayor"),CONCATENATE("R6C",'Mapa de Riesgos'!$O$48),"")</f>
        <v/>
      </c>
      <c r="AG41" s="54" t="str">
        <f>IF(AND('Mapa de Riesgos'!$Y$49="Baja",'Mapa de Riesgos'!$AA$49="Mayor"),CONCATENATE("R6C",'Mapa de Riesgos'!$O$49),"")</f>
        <v/>
      </c>
      <c r="AH41" s="55" t="str">
        <f>IF(AND('Mapa de Riesgos'!$Y$44="Baja",'Mapa de Riesgos'!$AA$44="Catastrófico"),CONCATENATE("R6C",'Mapa de Riesgos'!$O$44),"")</f>
        <v/>
      </c>
      <c r="AI41" s="56" t="str">
        <f>IF(AND('Mapa de Riesgos'!$Y$45="Baja",'Mapa de Riesgos'!$AA$45="Catastrófico"),CONCATENATE("R6C",'Mapa de Riesgos'!$O$45),"")</f>
        <v/>
      </c>
      <c r="AJ41" s="56" t="str">
        <f>IF(AND('Mapa de Riesgos'!$Y$46="Baja",'Mapa de Riesgos'!$AA$46="Catastrófico"),CONCATENATE("R6C",'Mapa de Riesgos'!$O$46),"")</f>
        <v/>
      </c>
      <c r="AK41" s="56" t="str">
        <f>IF(AND('Mapa de Riesgos'!$Y$47="Baja",'Mapa de Riesgos'!$AA$47="Catastrófico"),CONCATENATE("R6C",'Mapa de Riesgos'!$O$47),"")</f>
        <v/>
      </c>
      <c r="AL41" s="56" t="str">
        <f>IF(AND('Mapa de Riesgos'!$Y$48="Baja",'Mapa de Riesgos'!$AA$48="Catastrófico"),CONCATENATE("R6C",'Mapa de Riesgos'!$O$48),"")</f>
        <v/>
      </c>
      <c r="AM41" s="57" t="str">
        <f>IF(AND('Mapa de Riesgos'!$Y$49="Baja",'Mapa de Riesgos'!$AA$49="Catastrófico"),CONCATENATE("R6C",'Mapa de Riesgos'!$O$49),"")</f>
        <v/>
      </c>
      <c r="AN41" s="83"/>
      <c r="AO41" s="564"/>
      <c r="AP41" s="565"/>
      <c r="AQ41" s="565"/>
      <c r="AR41" s="565"/>
      <c r="AS41" s="565"/>
      <c r="AT41" s="566"/>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445"/>
      <c r="C42" s="445"/>
      <c r="D42" s="446"/>
      <c r="E42" s="544"/>
      <c r="F42" s="543"/>
      <c r="G42" s="543"/>
      <c r="H42" s="543"/>
      <c r="I42" s="543"/>
      <c r="J42" s="76" t="str">
        <f>IF(AND('Mapa de Riesgos'!$Y$50="Baja",'Mapa de Riesgos'!$AA$50="Leve"),CONCATENATE("R7C",'Mapa de Riesgos'!$O$50),"")</f>
        <v/>
      </c>
      <c r="K42" s="77" t="str">
        <f>IF(AND('Mapa de Riesgos'!$Y$51="Baja",'Mapa de Riesgos'!$AA$51="Leve"),CONCATENATE("R7C",'Mapa de Riesgos'!$O$51),"")</f>
        <v/>
      </c>
      <c r="L42" s="77" t="str">
        <f>IF(AND('Mapa de Riesgos'!$Y$52="Baja",'Mapa de Riesgos'!$AA$52="Leve"),CONCATENATE("R7C",'Mapa de Riesgos'!$O$52),"")</f>
        <v/>
      </c>
      <c r="M42" s="77" t="str">
        <f>IF(AND('Mapa de Riesgos'!$Y$53="Baja",'Mapa de Riesgos'!$AA$53="Leve"),CONCATENATE("R7C",'Mapa de Riesgos'!$O$53),"")</f>
        <v/>
      </c>
      <c r="N42" s="77" t="str">
        <f>IF(AND('Mapa de Riesgos'!$Y$54="Baja",'Mapa de Riesgos'!$AA$54="Leve"),CONCATENATE("R7C",'Mapa de Riesgos'!$O$54),"")</f>
        <v/>
      </c>
      <c r="O42" s="78" t="str">
        <f>IF(AND('Mapa de Riesgos'!$Y$55="Baja",'Mapa de Riesgos'!$AA$55="Leve"),CONCATENATE("R7C",'Mapa de Riesgos'!$O$55),"")</f>
        <v/>
      </c>
      <c r="P42" s="67" t="str">
        <f>IF(AND('Mapa de Riesgos'!$Y$50="Baja",'Mapa de Riesgos'!$AA$50="Menor"),CONCATENATE("R7C",'Mapa de Riesgos'!$O$50),"")</f>
        <v/>
      </c>
      <c r="Q42" s="68" t="str">
        <f>IF(AND('Mapa de Riesgos'!$Y$51="Baja",'Mapa de Riesgos'!$AA$51="Menor"),CONCATENATE("R7C",'Mapa de Riesgos'!$O$51),"")</f>
        <v/>
      </c>
      <c r="R42" s="68" t="str">
        <f>IF(AND('Mapa de Riesgos'!$Y$52="Baja",'Mapa de Riesgos'!$AA$52="Menor"),CONCATENATE("R7C",'Mapa de Riesgos'!$O$52),"")</f>
        <v/>
      </c>
      <c r="S42" s="68" t="str">
        <f>IF(AND('Mapa de Riesgos'!$Y$53="Baja",'Mapa de Riesgos'!$AA$53="Menor"),CONCATENATE("R7C",'Mapa de Riesgos'!$O$53),"")</f>
        <v/>
      </c>
      <c r="T42" s="68" t="str">
        <f>IF(AND('Mapa de Riesgos'!$Y$54="Baja",'Mapa de Riesgos'!$AA$54="Menor"),CONCATENATE("R7C",'Mapa de Riesgos'!$O$54),"")</f>
        <v/>
      </c>
      <c r="U42" s="69" t="str">
        <f>IF(AND('Mapa de Riesgos'!$Y$55="Baja",'Mapa de Riesgos'!$AA$55="Menor"),CONCATENATE("R7C",'Mapa de Riesgos'!$O$55),"")</f>
        <v/>
      </c>
      <c r="V42" s="67" t="str">
        <f>IF(AND('Mapa de Riesgos'!$Y$50="Baja",'Mapa de Riesgos'!$AA$50="Moderado"),CONCATENATE("R7C",'Mapa de Riesgos'!$O$50),"")</f>
        <v/>
      </c>
      <c r="W42" s="68" t="str">
        <f>IF(AND('Mapa de Riesgos'!$Y$51="Baja",'Mapa de Riesgos'!$AA$51="Moderado"),CONCATENATE("R7C",'Mapa de Riesgos'!$O$51),"")</f>
        <v/>
      </c>
      <c r="X42" s="68" t="str">
        <f>IF(AND('Mapa de Riesgos'!$Y$52="Baja",'Mapa de Riesgos'!$AA$52="Moderado"),CONCATENATE("R7C",'Mapa de Riesgos'!$O$52),"")</f>
        <v/>
      </c>
      <c r="Y42" s="68" t="str">
        <f>IF(AND('Mapa de Riesgos'!$Y$53="Baja",'Mapa de Riesgos'!$AA$53="Moderado"),CONCATENATE("R7C",'Mapa de Riesgos'!$O$53),"")</f>
        <v/>
      </c>
      <c r="Z42" s="68" t="str">
        <f>IF(AND('Mapa de Riesgos'!$Y$54="Baja",'Mapa de Riesgos'!$AA$54="Moderado"),CONCATENATE("R7C",'Mapa de Riesgos'!$O$54),"")</f>
        <v/>
      </c>
      <c r="AA42" s="69" t="str">
        <f>IF(AND('Mapa de Riesgos'!$Y$55="Baja",'Mapa de Riesgos'!$AA$55="Moderado"),CONCATENATE("R7C",'Mapa de Riesgos'!$O$55),"")</f>
        <v/>
      </c>
      <c r="AB42" s="52" t="str">
        <f>IF(AND('Mapa de Riesgos'!$Y$50="Baja",'Mapa de Riesgos'!$AA$50="Mayor"),CONCATENATE("R7C",'Mapa de Riesgos'!$O$50),"")</f>
        <v/>
      </c>
      <c r="AC42" s="53" t="str">
        <f>IF(AND('Mapa de Riesgos'!$Y$51="Baja",'Mapa de Riesgos'!$AA$51="Mayor"),CONCATENATE("R7C",'Mapa de Riesgos'!$O$51),"")</f>
        <v/>
      </c>
      <c r="AD42" s="53" t="str">
        <f>IF(AND('Mapa de Riesgos'!$Y$52="Baja",'Mapa de Riesgos'!$AA$52="Mayor"),CONCATENATE("R7C",'Mapa de Riesgos'!$O$52),"")</f>
        <v/>
      </c>
      <c r="AE42" s="53" t="str">
        <f>IF(AND('Mapa de Riesgos'!$Y$53="Baja",'Mapa de Riesgos'!$AA$53="Mayor"),CONCATENATE("R7C",'Mapa de Riesgos'!$O$53),"")</f>
        <v/>
      </c>
      <c r="AF42" s="53" t="str">
        <f>IF(AND('Mapa de Riesgos'!$Y$54="Baja",'Mapa de Riesgos'!$AA$54="Mayor"),CONCATENATE("R7C",'Mapa de Riesgos'!$O$54),"")</f>
        <v/>
      </c>
      <c r="AG42" s="54" t="str">
        <f>IF(AND('Mapa de Riesgos'!$Y$55="Baja",'Mapa de Riesgos'!$AA$55="Mayor"),CONCATENATE("R7C",'Mapa de Riesgos'!$O$55),"")</f>
        <v/>
      </c>
      <c r="AH42" s="55" t="str">
        <f>IF(AND('Mapa de Riesgos'!$Y$50="Baja",'Mapa de Riesgos'!$AA$50="Catastrófico"),CONCATENATE("R7C",'Mapa de Riesgos'!$O$50),"")</f>
        <v/>
      </c>
      <c r="AI42" s="56" t="str">
        <f>IF(AND('Mapa de Riesgos'!$Y$51="Baja",'Mapa de Riesgos'!$AA$51="Catastrófico"),CONCATENATE("R7C",'Mapa de Riesgos'!$O$51),"")</f>
        <v/>
      </c>
      <c r="AJ42" s="56" t="str">
        <f>IF(AND('Mapa de Riesgos'!$Y$52="Baja",'Mapa de Riesgos'!$AA$52="Catastrófico"),CONCATENATE("R7C",'Mapa de Riesgos'!$O$52),"")</f>
        <v/>
      </c>
      <c r="AK42" s="56" t="str">
        <f>IF(AND('Mapa de Riesgos'!$Y$53="Baja",'Mapa de Riesgos'!$AA$53="Catastrófico"),CONCATENATE("R7C",'Mapa de Riesgos'!$O$53),"")</f>
        <v/>
      </c>
      <c r="AL42" s="56" t="str">
        <f>IF(AND('Mapa de Riesgos'!$Y$54="Baja",'Mapa de Riesgos'!$AA$54="Catastrófico"),CONCATENATE("R7C",'Mapa de Riesgos'!$O$54),"")</f>
        <v/>
      </c>
      <c r="AM42" s="57" t="str">
        <f>IF(AND('Mapa de Riesgos'!$Y$55="Baja",'Mapa de Riesgos'!$AA$55="Catastrófico"),CONCATENATE("R7C",'Mapa de Riesgos'!$O$55),"")</f>
        <v/>
      </c>
      <c r="AN42" s="83"/>
      <c r="AO42" s="564"/>
      <c r="AP42" s="565"/>
      <c r="AQ42" s="565"/>
      <c r="AR42" s="565"/>
      <c r="AS42" s="565"/>
      <c r="AT42" s="566"/>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445"/>
      <c r="C43" s="445"/>
      <c r="D43" s="446"/>
      <c r="E43" s="544"/>
      <c r="F43" s="543"/>
      <c r="G43" s="543"/>
      <c r="H43" s="543"/>
      <c r="I43" s="543"/>
      <c r="J43" s="76" t="str">
        <f>IF(AND('Mapa de Riesgos'!$Y$56="Baja",'Mapa de Riesgos'!$AA$56="Leve"),CONCATENATE("R8C",'Mapa de Riesgos'!$O$56),"")</f>
        <v/>
      </c>
      <c r="K43" s="77" t="str">
        <f>IF(AND('Mapa de Riesgos'!$Y$57="Baja",'Mapa de Riesgos'!$AA$57="Leve"),CONCATENATE("R8C",'Mapa de Riesgos'!$O$57),"")</f>
        <v/>
      </c>
      <c r="L43" s="77" t="str">
        <f>IF(AND('Mapa de Riesgos'!$Y$58="Baja",'Mapa de Riesgos'!$AA$58="Leve"),CONCATENATE("R8C",'Mapa de Riesgos'!$O$58),"")</f>
        <v/>
      </c>
      <c r="M43" s="77" t="str">
        <f>IF(AND('Mapa de Riesgos'!$Y$59="Baja",'Mapa de Riesgos'!$AA$59="Leve"),CONCATENATE("R8C",'Mapa de Riesgos'!$O$59),"")</f>
        <v/>
      </c>
      <c r="N43" s="77" t="str">
        <f>IF(AND('Mapa de Riesgos'!$Y$60="Baja",'Mapa de Riesgos'!$AA$60="Leve"),CONCATENATE("R8C",'Mapa de Riesgos'!$O$60),"")</f>
        <v/>
      </c>
      <c r="O43" s="78" t="str">
        <f>IF(AND('Mapa de Riesgos'!$Y$61="Baja",'Mapa de Riesgos'!$AA$61="Leve"),CONCATENATE("R8C",'Mapa de Riesgos'!$O$61),"")</f>
        <v/>
      </c>
      <c r="P43" s="67" t="str">
        <f>IF(AND('Mapa de Riesgos'!$Y$56="Baja",'Mapa de Riesgos'!$AA$56="Menor"),CONCATENATE("R8C",'Mapa de Riesgos'!$O$56),"")</f>
        <v/>
      </c>
      <c r="Q43" s="68" t="str">
        <f>IF(AND('Mapa de Riesgos'!$Y$57="Baja",'Mapa de Riesgos'!$AA$57="Menor"),CONCATENATE("R8C",'Mapa de Riesgos'!$O$57),"")</f>
        <v/>
      </c>
      <c r="R43" s="68" t="str">
        <f>IF(AND('Mapa de Riesgos'!$Y$58="Baja",'Mapa de Riesgos'!$AA$58="Menor"),CONCATENATE("R8C",'Mapa de Riesgos'!$O$58),"")</f>
        <v/>
      </c>
      <c r="S43" s="68" t="str">
        <f>IF(AND('Mapa de Riesgos'!$Y$59="Baja",'Mapa de Riesgos'!$AA$59="Menor"),CONCATENATE("R8C",'Mapa de Riesgos'!$O$59),"")</f>
        <v/>
      </c>
      <c r="T43" s="68" t="str">
        <f>IF(AND('Mapa de Riesgos'!$Y$60="Baja",'Mapa de Riesgos'!$AA$60="Menor"),CONCATENATE("R8C",'Mapa de Riesgos'!$O$60),"")</f>
        <v/>
      </c>
      <c r="U43" s="69" t="str">
        <f>IF(AND('Mapa de Riesgos'!$Y$61="Baja",'Mapa de Riesgos'!$AA$61="Menor"),CONCATENATE("R8C",'Mapa de Riesgos'!$O$61),"")</f>
        <v/>
      </c>
      <c r="V43" s="67" t="str">
        <f>IF(AND('Mapa de Riesgos'!$Y$56="Baja",'Mapa de Riesgos'!$AA$56="Moderado"),CONCATENATE("R8C",'Mapa de Riesgos'!$O$56),"")</f>
        <v/>
      </c>
      <c r="W43" s="68" t="str">
        <f>IF(AND('Mapa de Riesgos'!$Y$57="Baja",'Mapa de Riesgos'!$AA$57="Moderado"),CONCATENATE("R8C",'Mapa de Riesgos'!$O$57),"")</f>
        <v/>
      </c>
      <c r="X43" s="68" t="str">
        <f>IF(AND('Mapa de Riesgos'!$Y$58="Baja",'Mapa de Riesgos'!$AA$58="Moderado"),CONCATENATE("R8C",'Mapa de Riesgos'!$O$58),"")</f>
        <v/>
      </c>
      <c r="Y43" s="68" t="str">
        <f>IF(AND('Mapa de Riesgos'!$Y$59="Baja",'Mapa de Riesgos'!$AA$59="Moderado"),CONCATENATE("R8C",'Mapa de Riesgos'!$O$59),"")</f>
        <v/>
      </c>
      <c r="Z43" s="68" t="str">
        <f>IF(AND('Mapa de Riesgos'!$Y$60="Baja",'Mapa de Riesgos'!$AA$60="Moderado"),CONCATENATE("R8C",'Mapa de Riesgos'!$O$60),"")</f>
        <v/>
      </c>
      <c r="AA43" s="69" t="str">
        <f>IF(AND('Mapa de Riesgos'!$Y$61="Baja",'Mapa de Riesgos'!$AA$61="Moderado"),CONCATENATE("R8C",'Mapa de Riesgos'!$O$61),"")</f>
        <v/>
      </c>
      <c r="AB43" s="52" t="str">
        <f>IF(AND('Mapa de Riesgos'!$Y$56="Baja",'Mapa de Riesgos'!$AA$56="Mayor"),CONCATENATE("R8C",'Mapa de Riesgos'!$O$56),"")</f>
        <v/>
      </c>
      <c r="AC43" s="53" t="str">
        <f>IF(AND('Mapa de Riesgos'!$Y$57="Baja",'Mapa de Riesgos'!$AA$57="Mayor"),CONCATENATE("R8C",'Mapa de Riesgos'!$O$57),"")</f>
        <v/>
      </c>
      <c r="AD43" s="53" t="str">
        <f>IF(AND('Mapa de Riesgos'!$Y$58="Baja",'Mapa de Riesgos'!$AA$58="Mayor"),CONCATENATE("R8C",'Mapa de Riesgos'!$O$58),"")</f>
        <v/>
      </c>
      <c r="AE43" s="53" t="str">
        <f>IF(AND('Mapa de Riesgos'!$Y$59="Baja",'Mapa de Riesgos'!$AA$59="Mayor"),CONCATENATE("R8C",'Mapa de Riesgos'!$O$59),"")</f>
        <v/>
      </c>
      <c r="AF43" s="53" t="str">
        <f>IF(AND('Mapa de Riesgos'!$Y$60="Baja",'Mapa de Riesgos'!$AA$60="Mayor"),CONCATENATE("R8C",'Mapa de Riesgos'!$O$60),"")</f>
        <v/>
      </c>
      <c r="AG43" s="54" t="str">
        <f>IF(AND('Mapa de Riesgos'!$Y$61="Baja",'Mapa de Riesgos'!$AA$61="Mayor"),CONCATENATE("R8C",'Mapa de Riesgos'!$O$61),"")</f>
        <v/>
      </c>
      <c r="AH43" s="55" t="str">
        <f>IF(AND('Mapa de Riesgos'!$Y$56="Baja",'Mapa de Riesgos'!$AA$56="Catastrófico"),CONCATENATE("R8C",'Mapa de Riesgos'!$O$56),"")</f>
        <v/>
      </c>
      <c r="AI43" s="56" t="str">
        <f>IF(AND('Mapa de Riesgos'!$Y$57="Baja",'Mapa de Riesgos'!$AA$57="Catastrófico"),CONCATENATE("R8C",'Mapa de Riesgos'!$O$57),"")</f>
        <v/>
      </c>
      <c r="AJ43" s="56" t="str">
        <f>IF(AND('Mapa de Riesgos'!$Y$58="Baja",'Mapa de Riesgos'!$AA$58="Catastrófico"),CONCATENATE("R8C",'Mapa de Riesgos'!$O$58),"")</f>
        <v/>
      </c>
      <c r="AK43" s="56" t="str">
        <f>IF(AND('Mapa de Riesgos'!$Y$59="Baja",'Mapa de Riesgos'!$AA$59="Catastrófico"),CONCATENATE("R8C",'Mapa de Riesgos'!$O$59),"")</f>
        <v/>
      </c>
      <c r="AL43" s="56" t="str">
        <f>IF(AND('Mapa de Riesgos'!$Y$60="Baja",'Mapa de Riesgos'!$AA$60="Catastrófico"),CONCATENATE("R8C",'Mapa de Riesgos'!$O$60),"")</f>
        <v/>
      </c>
      <c r="AM43" s="57" t="str">
        <f>IF(AND('Mapa de Riesgos'!$Y$61="Baja",'Mapa de Riesgos'!$AA$61="Catastrófico"),CONCATENATE("R8C",'Mapa de Riesgos'!$O$61),"")</f>
        <v/>
      </c>
      <c r="AN43" s="83"/>
      <c r="AO43" s="564"/>
      <c r="AP43" s="565"/>
      <c r="AQ43" s="565"/>
      <c r="AR43" s="565"/>
      <c r="AS43" s="565"/>
      <c r="AT43" s="566"/>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445"/>
      <c r="C44" s="445"/>
      <c r="D44" s="446"/>
      <c r="E44" s="544"/>
      <c r="F44" s="543"/>
      <c r="G44" s="543"/>
      <c r="H44" s="543"/>
      <c r="I44" s="543"/>
      <c r="J44" s="76" t="str">
        <f>IF(AND('Mapa de Riesgos'!$Y$62="Baja",'Mapa de Riesgos'!$AA$62="Leve"),CONCATENATE("R9C",'Mapa de Riesgos'!$O$62),"")</f>
        <v/>
      </c>
      <c r="K44" s="77" t="str">
        <f>IF(AND('Mapa de Riesgos'!$Y$63="Baja",'Mapa de Riesgos'!$AA$63="Leve"),CONCATENATE("R9C",'Mapa de Riesgos'!$O$63),"")</f>
        <v/>
      </c>
      <c r="L44" s="77" t="str">
        <f>IF(AND('Mapa de Riesgos'!$Y$64="Baja",'Mapa de Riesgos'!$AA$64="Leve"),CONCATENATE("R9C",'Mapa de Riesgos'!$O$64),"")</f>
        <v/>
      </c>
      <c r="M44" s="77" t="str">
        <f>IF(AND('Mapa de Riesgos'!$Y$65="Baja",'Mapa de Riesgos'!$AA$65="Leve"),CONCATENATE("R9C",'Mapa de Riesgos'!$O$65),"")</f>
        <v/>
      </c>
      <c r="N44" s="77" t="str">
        <f>IF(AND('Mapa de Riesgos'!$Y$66="Baja",'Mapa de Riesgos'!$AA$66="Leve"),CONCATENATE("R9C",'Mapa de Riesgos'!$O$66),"")</f>
        <v/>
      </c>
      <c r="O44" s="78" t="str">
        <f>IF(AND('Mapa de Riesgos'!$Y$67="Baja",'Mapa de Riesgos'!$AA$67="Leve"),CONCATENATE("R9C",'Mapa de Riesgos'!$O$67),"")</f>
        <v/>
      </c>
      <c r="P44" s="67" t="str">
        <f>IF(AND('Mapa de Riesgos'!$Y$62="Baja",'Mapa de Riesgos'!$AA$62="Menor"),CONCATENATE("R9C",'Mapa de Riesgos'!$O$62),"")</f>
        <v/>
      </c>
      <c r="Q44" s="68" t="str">
        <f>IF(AND('Mapa de Riesgos'!$Y$63="Baja",'Mapa de Riesgos'!$AA$63="Menor"),CONCATENATE("R9C",'Mapa de Riesgos'!$O$63),"")</f>
        <v/>
      </c>
      <c r="R44" s="68" t="str">
        <f>IF(AND('Mapa de Riesgos'!$Y$64="Baja",'Mapa de Riesgos'!$AA$64="Menor"),CONCATENATE("R9C",'Mapa de Riesgos'!$O$64),"")</f>
        <v/>
      </c>
      <c r="S44" s="68" t="str">
        <f>IF(AND('Mapa de Riesgos'!$Y$65="Baja",'Mapa de Riesgos'!$AA$65="Menor"),CONCATENATE("R9C",'Mapa de Riesgos'!$O$65),"")</f>
        <v/>
      </c>
      <c r="T44" s="68" t="str">
        <f>IF(AND('Mapa de Riesgos'!$Y$66="Baja",'Mapa de Riesgos'!$AA$66="Menor"),CONCATENATE("R9C",'Mapa de Riesgos'!$O$66),"")</f>
        <v/>
      </c>
      <c r="U44" s="69" t="str">
        <f>IF(AND('Mapa de Riesgos'!$Y$67="Baja",'Mapa de Riesgos'!$AA$67="Menor"),CONCATENATE("R9C",'Mapa de Riesgos'!$O$67),"")</f>
        <v/>
      </c>
      <c r="V44" s="67" t="str">
        <f>IF(AND('Mapa de Riesgos'!$Y$62="Baja",'Mapa de Riesgos'!$AA$62="Moderado"),CONCATENATE("R9C",'Mapa de Riesgos'!$O$62),"")</f>
        <v/>
      </c>
      <c r="W44" s="68" t="str">
        <f>IF(AND('Mapa de Riesgos'!$Y$63="Baja",'Mapa de Riesgos'!$AA$63="Moderado"),CONCATENATE("R9C",'Mapa de Riesgos'!$O$63),"")</f>
        <v/>
      </c>
      <c r="X44" s="68" t="str">
        <f>IF(AND('Mapa de Riesgos'!$Y$64="Baja",'Mapa de Riesgos'!$AA$64="Moderado"),CONCATENATE("R9C",'Mapa de Riesgos'!$O$64),"")</f>
        <v/>
      </c>
      <c r="Y44" s="68" t="str">
        <f>IF(AND('Mapa de Riesgos'!$Y$65="Baja",'Mapa de Riesgos'!$AA$65="Moderado"),CONCATENATE("R9C",'Mapa de Riesgos'!$O$65),"")</f>
        <v/>
      </c>
      <c r="Z44" s="68" t="str">
        <f>IF(AND('Mapa de Riesgos'!$Y$66="Baja",'Mapa de Riesgos'!$AA$66="Moderado"),CONCATENATE("R9C",'Mapa de Riesgos'!$O$66),"")</f>
        <v/>
      </c>
      <c r="AA44" s="69" t="str">
        <f>IF(AND('Mapa de Riesgos'!$Y$67="Baja",'Mapa de Riesgos'!$AA$67="Moderado"),CONCATENATE("R9C",'Mapa de Riesgos'!$O$67),"")</f>
        <v/>
      </c>
      <c r="AB44" s="52" t="str">
        <f>IF(AND('Mapa de Riesgos'!$Y$62="Baja",'Mapa de Riesgos'!$AA$62="Mayor"),CONCATENATE("R9C",'Mapa de Riesgos'!$O$62),"")</f>
        <v/>
      </c>
      <c r="AC44" s="53" t="str">
        <f>IF(AND('Mapa de Riesgos'!$Y$63="Baja",'Mapa de Riesgos'!$AA$63="Mayor"),CONCATENATE("R9C",'Mapa de Riesgos'!$O$63),"")</f>
        <v/>
      </c>
      <c r="AD44" s="53" t="str">
        <f>IF(AND('Mapa de Riesgos'!$Y$64="Baja",'Mapa de Riesgos'!$AA$64="Mayor"),CONCATENATE("R9C",'Mapa de Riesgos'!$O$64),"")</f>
        <v/>
      </c>
      <c r="AE44" s="53" t="str">
        <f>IF(AND('Mapa de Riesgos'!$Y$65="Baja",'Mapa de Riesgos'!$AA$65="Mayor"),CONCATENATE("R9C",'Mapa de Riesgos'!$O$65),"")</f>
        <v/>
      </c>
      <c r="AF44" s="53" t="str">
        <f>IF(AND('Mapa de Riesgos'!$Y$66="Baja",'Mapa de Riesgos'!$AA$66="Mayor"),CONCATENATE("R9C",'Mapa de Riesgos'!$O$66),"")</f>
        <v/>
      </c>
      <c r="AG44" s="54" t="str">
        <f>IF(AND('Mapa de Riesgos'!$Y$67="Baja",'Mapa de Riesgos'!$AA$67="Mayor"),CONCATENATE("R9C",'Mapa de Riesgos'!$O$67),"")</f>
        <v/>
      </c>
      <c r="AH44" s="55" t="str">
        <f>IF(AND('Mapa de Riesgos'!$Y$62="Baja",'Mapa de Riesgos'!$AA$62="Catastrófico"),CONCATENATE("R9C",'Mapa de Riesgos'!$O$62),"")</f>
        <v/>
      </c>
      <c r="AI44" s="56" t="str">
        <f>IF(AND('Mapa de Riesgos'!$Y$63="Baja",'Mapa de Riesgos'!$AA$63="Catastrófico"),CONCATENATE("R9C",'Mapa de Riesgos'!$O$63),"")</f>
        <v/>
      </c>
      <c r="AJ44" s="56" t="str">
        <f>IF(AND('Mapa de Riesgos'!$Y$64="Baja",'Mapa de Riesgos'!$AA$64="Catastrófico"),CONCATENATE("R9C",'Mapa de Riesgos'!$O$64),"")</f>
        <v/>
      </c>
      <c r="AK44" s="56" t="str">
        <f>IF(AND('Mapa de Riesgos'!$Y$65="Baja",'Mapa de Riesgos'!$AA$65="Catastrófico"),CONCATENATE("R9C",'Mapa de Riesgos'!$O$65),"")</f>
        <v/>
      </c>
      <c r="AL44" s="56" t="str">
        <f>IF(AND('Mapa de Riesgos'!$Y$66="Baja",'Mapa de Riesgos'!$AA$66="Catastrófico"),CONCATENATE("R9C",'Mapa de Riesgos'!$O$66),"")</f>
        <v/>
      </c>
      <c r="AM44" s="57" t="str">
        <f>IF(AND('Mapa de Riesgos'!$Y$67="Baja",'Mapa de Riesgos'!$AA$67="Catastrófico"),CONCATENATE("R9C",'Mapa de Riesgos'!$O$67),"")</f>
        <v/>
      </c>
      <c r="AN44" s="83"/>
      <c r="AO44" s="564"/>
      <c r="AP44" s="565"/>
      <c r="AQ44" s="565"/>
      <c r="AR44" s="565"/>
      <c r="AS44" s="565"/>
      <c r="AT44" s="566"/>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445"/>
      <c r="C45" s="445"/>
      <c r="D45" s="446"/>
      <c r="E45" s="545"/>
      <c r="F45" s="546"/>
      <c r="G45" s="546"/>
      <c r="H45" s="546"/>
      <c r="I45" s="546"/>
      <c r="J45" s="79" t="str">
        <f>IF(AND('Mapa de Riesgos'!$Y$68="Baja",'Mapa de Riesgos'!$AA$68="Leve"),CONCATENATE("R10C",'Mapa de Riesgos'!$O$68),"")</f>
        <v/>
      </c>
      <c r="K45" s="80" t="str">
        <f>IF(AND('Mapa de Riesgos'!$Y$69="Baja",'Mapa de Riesgos'!$AA$69="Leve"),CONCATENATE("R10C",'Mapa de Riesgos'!$O$69),"")</f>
        <v/>
      </c>
      <c r="L45" s="80" t="str">
        <f>IF(AND('Mapa de Riesgos'!$Y$70="Baja",'Mapa de Riesgos'!$AA$70="Leve"),CONCATENATE("R10C",'Mapa de Riesgos'!$O$70),"")</f>
        <v/>
      </c>
      <c r="M45" s="80" t="str">
        <f>IF(AND('Mapa de Riesgos'!$Y$71="Baja",'Mapa de Riesgos'!$AA$71="Leve"),CONCATENATE("R10C",'Mapa de Riesgos'!$O$71),"")</f>
        <v/>
      </c>
      <c r="N45" s="80" t="str">
        <f>IF(AND('Mapa de Riesgos'!$Y$72="Baja",'Mapa de Riesgos'!$AA$72="Leve"),CONCATENATE("R10C",'Mapa de Riesgos'!$O$72),"")</f>
        <v/>
      </c>
      <c r="O45" s="81" t="str">
        <f>IF(AND('Mapa de Riesgos'!$Y$73="Baja",'Mapa de Riesgos'!$AA$73="Leve"),CONCATENATE("R10C",'Mapa de Riesgos'!$O$73),"")</f>
        <v/>
      </c>
      <c r="P45" s="67" t="str">
        <f>IF(AND('Mapa de Riesgos'!$Y$68="Baja",'Mapa de Riesgos'!$AA$68="Menor"),CONCATENATE("R10C",'Mapa de Riesgos'!$O$68),"")</f>
        <v/>
      </c>
      <c r="Q45" s="68" t="str">
        <f>IF(AND('Mapa de Riesgos'!$Y$69="Baja",'Mapa de Riesgos'!$AA$69="Menor"),CONCATENATE("R10C",'Mapa de Riesgos'!$O$69),"")</f>
        <v/>
      </c>
      <c r="R45" s="68" t="str">
        <f>IF(AND('Mapa de Riesgos'!$Y$70="Baja",'Mapa de Riesgos'!$AA$70="Menor"),CONCATENATE("R10C",'Mapa de Riesgos'!$O$70),"")</f>
        <v/>
      </c>
      <c r="S45" s="68" t="str">
        <f>IF(AND('Mapa de Riesgos'!$Y$71="Baja",'Mapa de Riesgos'!$AA$71="Menor"),CONCATENATE("R10C",'Mapa de Riesgos'!$O$71),"")</f>
        <v/>
      </c>
      <c r="T45" s="68" t="str">
        <f>IF(AND('Mapa de Riesgos'!$Y$72="Baja",'Mapa de Riesgos'!$AA$72="Menor"),CONCATENATE("R10C",'Mapa de Riesgos'!$O$72),"")</f>
        <v/>
      </c>
      <c r="U45" s="69" t="str">
        <f>IF(AND('Mapa de Riesgos'!$Y$73="Baja",'Mapa de Riesgos'!$AA$73="Menor"),CONCATENATE("R10C",'Mapa de Riesgos'!$O$73),"")</f>
        <v/>
      </c>
      <c r="V45" s="70" t="str">
        <f>IF(AND('Mapa de Riesgos'!$Y$68="Baja",'Mapa de Riesgos'!$AA$68="Moderado"),CONCATENATE("R10C",'Mapa de Riesgos'!$O$68),"")</f>
        <v/>
      </c>
      <c r="W45" s="71" t="str">
        <f>IF(AND('Mapa de Riesgos'!$Y$69="Baja",'Mapa de Riesgos'!$AA$69="Moderado"),CONCATENATE("R10C",'Mapa de Riesgos'!$O$69),"")</f>
        <v/>
      </c>
      <c r="X45" s="71" t="str">
        <f>IF(AND('Mapa de Riesgos'!$Y$70="Baja",'Mapa de Riesgos'!$AA$70="Moderado"),CONCATENATE("R10C",'Mapa de Riesgos'!$O$70),"")</f>
        <v/>
      </c>
      <c r="Y45" s="71" t="str">
        <f>IF(AND('Mapa de Riesgos'!$Y$71="Baja",'Mapa de Riesgos'!$AA$71="Moderado"),CONCATENATE("R10C",'Mapa de Riesgos'!$O$71),"")</f>
        <v/>
      </c>
      <c r="Z45" s="71" t="str">
        <f>IF(AND('Mapa de Riesgos'!$Y$72="Baja",'Mapa de Riesgos'!$AA$72="Moderado"),CONCATENATE("R10C",'Mapa de Riesgos'!$O$72),"")</f>
        <v/>
      </c>
      <c r="AA45" s="72" t="str">
        <f>IF(AND('Mapa de Riesgos'!$Y$73="Baja",'Mapa de Riesgos'!$AA$73="Moderado"),CONCATENATE("R10C",'Mapa de Riesgos'!$O$73),"")</f>
        <v/>
      </c>
      <c r="AB45" s="58" t="str">
        <f>IF(AND('Mapa de Riesgos'!$Y$68="Baja",'Mapa de Riesgos'!$AA$68="Mayor"),CONCATENATE("R10C",'Mapa de Riesgos'!$O$68),"")</f>
        <v/>
      </c>
      <c r="AC45" s="59" t="str">
        <f>IF(AND('Mapa de Riesgos'!$Y$69="Baja",'Mapa de Riesgos'!$AA$69="Mayor"),CONCATENATE("R10C",'Mapa de Riesgos'!$O$69),"")</f>
        <v/>
      </c>
      <c r="AD45" s="59" t="str">
        <f>IF(AND('Mapa de Riesgos'!$Y$70="Baja",'Mapa de Riesgos'!$AA$70="Mayor"),CONCATENATE("R10C",'Mapa de Riesgos'!$O$70),"")</f>
        <v/>
      </c>
      <c r="AE45" s="59" t="str">
        <f>IF(AND('Mapa de Riesgos'!$Y$71="Baja",'Mapa de Riesgos'!$AA$71="Mayor"),CONCATENATE("R10C",'Mapa de Riesgos'!$O$71),"")</f>
        <v/>
      </c>
      <c r="AF45" s="59" t="str">
        <f>IF(AND('Mapa de Riesgos'!$Y$72="Baja",'Mapa de Riesgos'!$AA$72="Mayor"),CONCATENATE("R10C",'Mapa de Riesgos'!$O$72),"")</f>
        <v/>
      </c>
      <c r="AG45" s="60" t="str">
        <f>IF(AND('Mapa de Riesgos'!$Y$73="Baja",'Mapa de Riesgos'!$AA$73="Mayor"),CONCATENATE("R10C",'Mapa de Riesgos'!$O$73),"")</f>
        <v/>
      </c>
      <c r="AH45" s="61" t="str">
        <f>IF(AND('Mapa de Riesgos'!$Y$68="Baja",'Mapa de Riesgos'!$AA$68="Catastrófico"),CONCATENATE("R10C",'Mapa de Riesgos'!$O$68),"")</f>
        <v/>
      </c>
      <c r="AI45" s="62" t="str">
        <f>IF(AND('Mapa de Riesgos'!$Y$69="Baja",'Mapa de Riesgos'!$AA$69="Catastrófico"),CONCATENATE("R10C",'Mapa de Riesgos'!$O$69),"")</f>
        <v/>
      </c>
      <c r="AJ45" s="62" t="str">
        <f>IF(AND('Mapa de Riesgos'!$Y$70="Baja",'Mapa de Riesgos'!$AA$70="Catastrófico"),CONCATENATE("R10C",'Mapa de Riesgos'!$O$70),"")</f>
        <v/>
      </c>
      <c r="AK45" s="62" t="str">
        <f>IF(AND('Mapa de Riesgos'!$Y$71="Baja",'Mapa de Riesgos'!$AA$71="Catastrófico"),CONCATENATE("R10C",'Mapa de Riesgos'!$O$71),"")</f>
        <v/>
      </c>
      <c r="AL45" s="62" t="str">
        <f>IF(AND('Mapa de Riesgos'!$Y$72="Baja",'Mapa de Riesgos'!$AA$72="Catastrófico"),CONCATENATE("R10C",'Mapa de Riesgos'!$O$72),"")</f>
        <v/>
      </c>
      <c r="AM45" s="63" t="str">
        <f>IF(AND('Mapa de Riesgos'!$Y$73="Baja",'Mapa de Riesgos'!$AA$73="Catastrófico"),CONCATENATE("R10C",'Mapa de Riesgos'!$O$73),"")</f>
        <v/>
      </c>
      <c r="AN45" s="83"/>
      <c r="AO45" s="567"/>
      <c r="AP45" s="568"/>
      <c r="AQ45" s="568"/>
      <c r="AR45" s="568"/>
      <c r="AS45" s="568"/>
      <c r="AT45" s="569"/>
    </row>
    <row r="46" spans="1:80" ht="46.5" customHeight="1" x14ac:dyDescent="0.35">
      <c r="A46" s="83"/>
      <c r="B46" s="445"/>
      <c r="C46" s="445"/>
      <c r="D46" s="446"/>
      <c r="E46" s="540" t="s">
        <v>136</v>
      </c>
      <c r="F46" s="541"/>
      <c r="G46" s="541"/>
      <c r="H46" s="541"/>
      <c r="I46" s="558"/>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445"/>
      <c r="C47" s="445"/>
      <c r="D47" s="446"/>
      <c r="E47" s="542"/>
      <c r="F47" s="543"/>
      <c r="G47" s="543"/>
      <c r="H47" s="543"/>
      <c r="I47" s="559"/>
      <c r="J47" s="76" t="str">
        <f>IF(AND('Mapa de Riesgos'!$Y$18="Muy Baja",'Mapa de Riesgos'!$AA$18="Leve"),CONCATENATE("R2C",'Mapa de Riesgos'!$O$18),"")</f>
        <v/>
      </c>
      <c r="K47" s="77" t="str">
        <f>IF(AND('Mapa de Riesgos'!$Y$20="Muy Baja",'Mapa de Riesgos'!$AA$20="Leve"),CONCATENATE("R2C",'Mapa de Riesgos'!$O$20),"")</f>
        <v/>
      </c>
      <c r="L47" s="77" t="str">
        <f>IF(AND('Mapa de Riesgos'!$Y$21="Muy Baja",'Mapa de Riesgos'!$AA$21="Leve"),CONCATENATE("R2C",'Mapa de Riesgos'!$O$21),"")</f>
        <v/>
      </c>
      <c r="M47" s="77" t="str">
        <f>IF(AND('Mapa de Riesgos'!$Y$22="Muy Baja",'Mapa de Riesgos'!$AA$22="Leve"),CONCATENATE("R2C",'Mapa de Riesgos'!$O$22),"")</f>
        <v/>
      </c>
      <c r="N47" s="77" t="str">
        <f>IF(AND('Mapa de Riesgos'!$Y$23="Muy Baja",'Mapa de Riesgos'!$AA$23="Leve"),CONCATENATE("R2C",'Mapa de Riesgos'!$O$23),"")</f>
        <v/>
      </c>
      <c r="O47" s="78" t="str">
        <f>IF(AND('Mapa de Riesgos'!$Y$24="Muy Baja",'Mapa de Riesgos'!$AA$24="Leve"),CONCATENATE("R2C",'Mapa de Riesgos'!$O$24),"")</f>
        <v/>
      </c>
      <c r="P47" s="76" t="str">
        <f>IF(AND('Mapa de Riesgos'!$Y$18="Muy Baja",'Mapa de Riesgos'!$AA$18="Menor"),CONCATENATE("R2C",'Mapa de Riesgos'!$O$18),"")</f>
        <v/>
      </c>
      <c r="Q47" s="77" t="str">
        <f>IF(AND('Mapa de Riesgos'!$Y$20="Muy Baja",'Mapa de Riesgos'!$AA$20="Menor"),CONCATENATE("R2C",'Mapa de Riesgos'!$O$20),"")</f>
        <v/>
      </c>
      <c r="R47" s="77" t="str">
        <f>IF(AND('Mapa de Riesgos'!$Y$21="Muy Baja",'Mapa de Riesgos'!$AA$21="Menor"),CONCATENATE("R2C",'Mapa de Riesgos'!$O$21),"")</f>
        <v/>
      </c>
      <c r="S47" s="77" t="str">
        <f>IF(AND('Mapa de Riesgos'!$Y$22="Muy Baja",'Mapa de Riesgos'!$AA$22="Menor"),CONCATENATE("R2C",'Mapa de Riesgos'!$O$22),"")</f>
        <v/>
      </c>
      <c r="T47" s="77" t="str">
        <f>IF(AND('Mapa de Riesgos'!$Y$23="Muy Baja",'Mapa de Riesgos'!$AA$23="Menor"),CONCATENATE("R2C",'Mapa de Riesgos'!$O$23),"")</f>
        <v/>
      </c>
      <c r="U47" s="78" t="str">
        <f>IF(AND('Mapa de Riesgos'!$Y$24="Muy Baja",'Mapa de Riesgos'!$AA$24="Menor"),CONCATENATE("R2C",'Mapa de Riesgos'!$O$24),"")</f>
        <v/>
      </c>
      <c r="V47" s="67" t="str">
        <f>IF(AND('Mapa de Riesgos'!$Y$18="Muy Baja",'Mapa de Riesgos'!$AA$18="Moderado"),CONCATENATE("R2C",'Mapa de Riesgos'!$O$18),"")</f>
        <v/>
      </c>
      <c r="W47" s="68" t="str">
        <f>IF(AND('Mapa de Riesgos'!$Y$20="Muy Baja",'Mapa de Riesgos'!$AA$20="Moderado"),CONCATENATE("R2C",'Mapa de Riesgos'!$O$20),"")</f>
        <v/>
      </c>
      <c r="X47" s="68" t="str">
        <f>IF(AND('Mapa de Riesgos'!$Y$21="Muy Baja",'Mapa de Riesgos'!$AA$21="Moderado"),CONCATENATE("R2C",'Mapa de Riesgos'!$O$21),"")</f>
        <v/>
      </c>
      <c r="Y47" s="68" t="str">
        <f>IF(AND('Mapa de Riesgos'!$Y$22="Muy Baja",'Mapa de Riesgos'!$AA$22="Moderado"),CONCATENATE("R2C",'Mapa de Riesgos'!$O$22),"")</f>
        <v/>
      </c>
      <c r="Z47" s="68" t="str">
        <f>IF(AND('Mapa de Riesgos'!$Y$23="Muy Baja",'Mapa de Riesgos'!$AA$23="Moderado"),CONCATENATE("R2C",'Mapa de Riesgos'!$O$23),"")</f>
        <v/>
      </c>
      <c r="AA47" s="69" t="str">
        <f>IF(AND('Mapa de Riesgos'!$Y$24="Muy Baja",'Mapa de Riesgos'!$AA$24="Moderado"),CONCATENATE("R2C",'Mapa de Riesgos'!$O$24),"")</f>
        <v/>
      </c>
      <c r="AB47" s="52" t="str">
        <f>IF(AND('Mapa de Riesgos'!$Y$18="Muy Baja",'Mapa de Riesgos'!$AA$18="Mayor"),CONCATENATE("R2C",'Mapa de Riesgos'!$O$18),"")</f>
        <v/>
      </c>
      <c r="AC47" s="53" t="str">
        <f>IF(AND('Mapa de Riesgos'!$Y$20="Muy Baja",'Mapa de Riesgos'!$AA$20="Mayor"),CONCATENATE("R2C",'Mapa de Riesgos'!$O$20),"")</f>
        <v/>
      </c>
      <c r="AD47" s="53" t="str">
        <f>IF(AND('Mapa de Riesgos'!$Y$21="Muy Baja",'Mapa de Riesgos'!$AA$21="Mayor"),CONCATENATE("R2C",'Mapa de Riesgos'!$O$21),"")</f>
        <v/>
      </c>
      <c r="AE47" s="53" t="str">
        <f>IF(AND('Mapa de Riesgos'!$Y$22="Muy Baja",'Mapa de Riesgos'!$AA$22="Mayor"),CONCATENATE("R2C",'Mapa de Riesgos'!$O$22),"")</f>
        <v/>
      </c>
      <c r="AF47" s="53" t="str">
        <f>IF(AND('Mapa de Riesgos'!$Y$23="Muy Baja",'Mapa de Riesgos'!$AA$23="Mayor"),CONCATENATE("R2C",'Mapa de Riesgos'!$O$23),"")</f>
        <v/>
      </c>
      <c r="AG47" s="54" t="str">
        <f>IF(AND('Mapa de Riesgos'!$Y$24="Muy Baja",'Mapa de Riesgos'!$AA$24="Mayor"),CONCATENATE("R2C",'Mapa de Riesgos'!$O$24),"")</f>
        <v/>
      </c>
      <c r="AH47" s="55" t="str">
        <f>IF(AND('Mapa de Riesgos'!$Y$18="Muy Baja",'Mapa de Riesgos'!$AA$18="Catastrófico"),CONCATENATE("R2C",'Mapa de Riesgos'!$O$18),"")</f>
        <v/>
      </c>
      <c r="AI47" s="56" t="str">
        <f>IF(AND('Mapa de Riesgos'!$Y$20="Muy Baja",'Mapa de Riesgos'!$AA$20="Catastrófico"),CONCATENATE("R2C",'Mapa de Riesgos'!$O$20),"")</f>
        <v/>
      </c>
      <c r="AJ47" s="56" t="str">
        <f>IF(AND('Mapa de Riesgos'!$Y$21="Muy Baja",'Mapa de Riesgos'!$AA$21="Catastrófico"),CONCATENATE("R2C",'Mapa de Riesgos'!$O$21),"")</f>
        <v/>
      </c>
      <c r="AK47" s="56" t="str">
        <f>IF(AND('Mapa de Riesgos'!$Y$22="Muy Baja",'Mapa de Riesgos'!$AA$22="Catastrófico"),CONCATENATE("R2C",'Mapa de Riesgos'!$O$22),"")</f>
        <v/>
      </c>
      <c r="AL47" s="56" t="str">
        <f>IF(AND('Mapa de Riesgos'!$Y$23="Muy Baja",'Mapa de Riesgos'!$AA$23="Catastrófico"),CONCATENATE("R2C",'Mapa de Riesgos'!$O$23),"")</f>
        <v/>
      </c>
      <c r="AM47" s="57" t="str">
        <f>IF(AND('Mapa de Riesgos'!$Y$24="Muy Baja",'Mapa de Riesgos'!$AA$24="Catastrófico"),CONCATENATE("R2C",'Mapa de Riesgos'!$O$24),"")</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445"/>
      <c r="C48" s="445"/>
      <c r="D48" s="446"/>
      <c r="E48" s="542"/>
      <c r="F48" s="543"/>
      <c r="G48" s="543"/>
      <c r="H48" s="543"/>
      <c r="I48" s="559"/>
      <c r="J48" s="76" t="str">
        <f>IF(AND('Mapa de Riesgos'!$Y$25="Muy Baja",'Mapa de Riesgos'!$AA$25="Leve"),CONCATENATE("R3C",'Mapa de Riesgos'!$O$25),"")</f>
        <v/>
      </c>
      <c r="K48" s="77" t="str">
        <f>IF(AND('Mapa de Riesgos'!$Y$26="Muy Baja",'Mapa de Riesgos'!$AA$26="Leve"),CONCATENATE("R3C",'Mapa de Riesgos'!$O$26),"")</f>
        <v/>
      </c>
      <c r="L48" s="77" t="str">
        <f>IF(AND('Mapa de Riesgos'!$Y$27="Muy Baja",'Mapa de Riesgos'!$AA$27="Leve"),CONCATENATE("R3C",'Mapa de Riesgos'!$O$27),"")</f>
        <v/>
      </c>
      <c r="M48" s="77" t="str">
        <f>IF(AND('Mapa de Riesgos'!$Y$28="Muy Baja",'Mapa de Riesgos'!$AA$28="Leve"),CONCATENATE("R3C",'Mapa de Riesgos'!$O$28),"")</f>
        <v/>
      </c>
      <c r="N48" s="77" t="str">
        <f>IF(AND('Mapa de Riesgos'!$Y$29="Muy Baja",'Mapa de Riesgos'!$AA$29="Leve"),CONCATENATE("R3C",'Mapa de Riesgos'!$O$29),"")</f>
        <v/>
      </c>
      <c r="O48" s="78" t="str">
        <f>IF(AND('Mapa de Riesgos'!$Y$30="Muy Baja",'Mapa de Riesgos'!$AA$30="Leve"),CONCATENATE("R3C",'Mapa de Riesgos'!$O$30),"")</f>
        <v/>
      </c>
      <c r="P48" s="76" t="str">
        <f>IF(AND('Mapa de Riesgos'!$Y$25="Muy Baja",'Mapa de Riesgos'!$AA$25="Menor"),CONCATENATE("R3C",'Mapa de Riesgos'!$O$25),"")</f>
        <v/>
      </c>
      <c r="Q48" s="77" t="str">
        <f>IF(AND('Mapa de Riesgos'!$Y$26="Muy Baja",'Mapa de Riesgos'!$AA$26="Menor"),CONCATENATE("R3C",'Mapa de Riesgos'!$O$26),"")</f>
        <v/>
      </c>
      <c r="R48" s="77" t="str">
        <f>IF(AND('Mapa de Riesgos'!$Y$27="Muy Baja",'Mapa de Riesgos'!$AA$27="Menor"),CONCATENATE("R3C",'Mapa de Riesgos'!$O$27),"")</f>
        <v/>
      </c>
      <c r="S48" s="77" t="str">
        <f>IF(AND('Mapa de Riesgos'!$Y$28="Muy Baja",'Mapa de Riesgos'!$AA$28="Menor"),CONCATENATE("R3C",'Mapa de Riesgos'!$O$28),"")</f>
        <v/>
      </c>
      <c r="T48" s="77" t="str">
        <f>IF(AND('Mapa de Riesgos'!$Y$29="Muy Baja",'Mapa de Riesgos'!$AA$29="Menor"),CONCATENATE("R3C",'Mapa de Riesgos'!$O$29),"")</f>
        <v/>
      </c>
      <c r="U48" s="78" t="str">
        <f>IF(AND('Mapa de Riesgos'!$Y$30="Muy Baja",'Mapa de Riesgos'!$AA$30="Menor"),CONCATENATE("R3C",'Mapa de Riesgos'!$O$30),"")</f>
        <v/>
      </c>
      <c r="V48" s="67" t="str">
        <f>IF(AND('Mapa de Riesgos'!$Y$25="Muy Baja",'Mapa de Riesgos'!$AA$25="Moderado"),CONCATENATE("R3C",'Mapa de Riesgos'!$O$25),"")</f>
        <v/>
      </c>
      <c r="W48" s="68" t="str">
        <f>IF(AND('Mapa de Riesgos'!$Y$26="Muy Baja",'Mapa de Riesgos'!$AA$26="Moderado"),CONCATENATE("R3C",'Mapa de Riesgos'!$O$26),"")</f>
        <v/>
      </c>
      <c r="X48" s="68" t="str">
        <f>IF(AND('Mapa de Riesgos'!$Y$27="Muy Baja",'Mapa de Riesgos'!$AA$27="Moderado"),CONCATENATE("R3C",'Mapa de Riesgos'!$O$27),"")</f>
        <v/>
      </c>
      <c r="Y48" s="68" t="str">
        <f>IF(AND('Mapa de Riesgos'!$Y$28="Muy Baja",'Mapa de Riesgos'!$AA$28="Moderado"),CONCATENATE("R3C",'Mapa de Riesgos'!$O$28),"")</f>
        <v/>
      </c>
      <c r="Z48" s="68" t="str">
        <f>IF(AND('Mapa de Riesgos'!$Y$29="Muy Baja",'Mapa de Riesgos'!$AA$29="Moderado"),CONCATENATE("R3C",'Mapa de Riesgos'!$O$29),"")</f>
        <v/>
      </c>
      <c r="AA48" s="69" t="str">
        <f>IF(AND('Mapa de Riesgos'!$Y$30="Muy Baja",'Mapa de Riesgos'!$AA$30="Moderado"),CONCATENATE("R3C",'Mapa de Riesgos'!$O$30),"")</f>
        <v/>
      </c>
      <c r="AB48" s="52" t="str">
        <f>IF(AND('Mapa de Riesgos'!$Y$25="Muy Baja",'Mapa de Riesgos'!$AA$25="Mayor"),CONCATENATE("R3C",'Mapa de Riesgos'!$O$25),"")</f>
        <v/>
      </c>
      <c r="AC48" s="53" t="str">
        <f>IF(AND('Mapa de Riesgos'!$Y$26="Muy Baja",'Mapa de Riesgos'!$AA$26="Mayor"),CONCATENATE("R3C",'Mapa de Riesgos'!$O$26),"")</f>
        <v/>
      </c>
      <c r="AD48" s="53" t="str">
        <f>IF(AND('Mapa de Riesgos'!$Y$27="Muy Baja",'Mapa de Riesgos'!$AA$27="Mayor"),CONCATENATE("R3C",'Mapa de Riesgos'!$O$27),"")</f>
        <v/>
      </c>
      <c r="AE48" s="53" t="str">
        <f>IF(AND('Mapa de Riesgos'!$Y$28="Muy Baja",'Mapa de Riesgos'!$AA$28="Mayor"),CONCATENATE("R3C",'Mapa de Riesgos'!$O$28),"")</f>
        <v/>
      </c>
      <c r="AF48" s="53" t="str">
        <f>IF(AND('Mapa de Riesgos'!$Y$29="Muy Baja",'Mapa de Riesgos'!$AA$29="Mayor"),CONCATENATE("R3C",'Mapa de Riesgos'!$O$29),"")</f>
        <v/>
      </c>
      <c r="AG48" s="54" t="str">
        <f>IF(AND('Mapa de Riesgos'!$Y$30="Muy Baja",'Mapa de Riesgos'!$AA$30="Mayor"),CONCATENATE("R3C",'Mapa de Riesgos'!$O$30),"")</f>
        <v/>
      </c>
      <c r="AH48" s="55" t="str">
        <f>IF(AND('Mapa de Riesgos'!$Y$25="Muy Baja",'Mapa de Riesgos'!$AA$25="Catastrófico"),CONCATENATE("R3C",'Mapa de Riesgos'!$O$25),"")</f>
        <v/>
      </c>
      <c r="AI48" s="56" t="str">
        <f>IF(AND('Mapa de Riesgos'!$Y$26="Muy Baja",'Mapa de Riesgos'!$AA$26="Catastrófico"),CONCATENATE("R3C",'Mapa de Riesgos'!$O$26),"")</f>
        <v/>
      </c>
      <c r="AJ48" s="56" t="str">
        <f>IF(AND('Mapa de Riesgos'!$Y$27="Muy Baja",'Mapa de Riesgos'!$AA$27="Catastrófico"),CONCATENATE("R3C",'Mapa de Riesgos'!$O$27),"")</f>
        <v/>
      </c>
      <c r="AK48" s="56" t="str">
        <f>IF(AND('Mapa de Riesgos'!$Y$28="Muy Baja",'Mapa de Riesgos'!$AA$28="Catastrófico"),CONCATENATE("R3C",'Mapa de Riesgos'!$O$28),"")</f>
        <v/>
      </c>
      <c r="AL48" s="56" t="str">
        <f>IF(AND('Mapa de Riesgos'!$Y$29="Muy Baja",'Mapa de Riesgos'!$AA$29="Catastrófico"),CONCATENATE("R3C",'Mapa de Riesgos'!$O$29),"")</f>
        <v/>
      </c>
      <c r="AM48" s="57" t="str">
        <f>IF(AND('Mapa de Riesgos'!$Y$30="Muy Baja",'Mapa de Riesgos'!$AA$30="Catastrófico"),CONCATENATE("R3C",'Mapa de Riesgos'!$O$30),"")</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445"/>
      <c r="C49" s="445"/>
      <c r="D49" s="446"/>
      <c r="E49" s="544"/>
      <c r="F49" s="543"/>
      <c r="G49" s="543"/>
      <c r="H49" s="543"/>
      <c r="I49" s="559"/>
      <c r="J49" s="76" t="str">
        <f>IF(AND('Mapa de Riesgos'!$Y$31="Muy Baja",'Mapa de Riesgos'!$AA$31="Leve"),CONCATENATE("R4C",'Mapa de Riesgos'!$O$31),"")</f>
        <v/>
      </c>
      <c r="K49" s="77" t="str">
        <f>IF(AND('Mapa de Riesgos'!$Y$33="Muy Baja",'Mapa de Riesgos'!$AA$33="Leve"),CONCATENATE("R4C",'Mapa de Riesgos'!$O$33),"")</f>
        <v/>
      </c>
      <c r="L49" s="77" t="str">
        <f>IF(AND('Mapa de Riesgos'!$Y$34="Muy Baja",'Mapa de Riesgos'!$AA$34="Leve"),CONCATENATE("R4C",'Mapa de Riesgos'!$O$34),"")</f>
        <v/>
      </c>
      <c r="M49" s="77" t="str">
        <f>IF(AND('Mapa de Riesgos'!$Y$35="Muy Baja",'Mapa de Riesgos'!$AA$35="Leve"),CONCATENATE("R4C",'Mapa de Riesgos'!$O$35),"")</f>
        <v/>
      </c>
      <c r="N49" s="77" t="str">
        <f>IF(AND('Mapa de Riesgos'!$Y$36="Muy Baja",'Mapa de Riesgos'!$AA$36="Leve"),CONCATENATE("R4C",'Mapa de Riesgos'!$O$36),"")</f>
        <v/>
      </c>
      <c r="O49" s="78" t="str">
        <f>IF(AND('Mapa de Riesgos'!$Y$37="Muy Baja",'Mapa de Riesgos'!$AA$37="Leve"),CONCATENATE("R4C",'Mapa de Riesgos'!$O$37),"")</f>
        <v/>
      </c>
      <c r="P49" s="76" t="str">
        <f>IF(AND('Mapa de Riesgos'!$Y$31="Muy Baja",'Mapa de Riesgos'!$AA$31="Menor"),CONCATENATE("R4C",'Mapa de Riesgos'!$O$31),"")</f>
        <v/>
      </c>
      <c r="Q49" s="77" t="str">
        <f>IF(AND('Mapa de Riesgos'!$Y$33="Muy Baja",'Mapa de Riesgos'!$AA$33="Menor"),CONCATENATE("R4C",'Mapa de Riesgos'!$O$33),"")</f>
        <v/>
      </c>
      <c r="R49" s="77" t="str">
        <f>IF(AND('Mapa de Riesgos'!$Y$34="Muy Baja",'Mapa de Riesgos'!$AA$34="Menor"),CONCATENATE("R4C",'Mapa de Riesgos'!$O$34),"")</f>
        <v/>
      </c>
      <c r="S49" s="77" t="str">
        <f>IF(AND('Mapa de Riesgos'!$Y$35="Muy Baja",'Mapa de Riesgos'!$AA$35="Menor"),CONCATENATE("R4C",'Mapa de Riesgos'!$O$35),"")</f>
        <v/>
      </c>
      <c r="T49" s="77" t="str">
        <f>IF(AND('Mapa de Riesgos'!$Y$36="Muy Baja",'Mapa de Riesgos'!$AA$36="Menor"),CONCATENATE("R4C",'Mapa de Riesgos'!$O$36),"")</f>
        <v/>
      </c>
      <c r="U49" s="78" t="str">
        <f>IF(AND('Mapa de Riesgos'!$Y$37="Muy Baja",'Mapa de Riesgos'!$AA$37="Menor"),CONCATENATE("R4C",'Mapa de Riesgos'!$O$37),"")</f>
        <v/>
      </c>
      <c r="V49" s="67" t="str">
        <f>IF(AND('Mapa de Riesgos'!$Y$31="Muy Baja",'Mapa de Riesgos'!$AA$31="Moderado"),CONCATENATE("R4C",'Mapa de Riesgos'!$O$31),"")</f>
        <v/>
      </c>
      <c r="W49" s="68" t="str">
        <f>IF(AND('Mapa de Riesgos'!$Y$33="Muy Baja",'Mapa de Riesgos'!$AA$33="Moderado"),CONCATENATE("R4C",'Mapa de Riesgos'!$O$33),"")</f>
        <v/>
      </c>
      <c r="X49" s="68" t="str">
        <f>IF(AND('Mapa de Riesgos'!$Y$34="Muy Baja",'Mapa de Riesgos'!$AA$34="Moderado"),CONCATENATE("R4C",'Mapa de Riesgos'!$O$34),"")</f>
        <v/>
      </c>
      <c r="Y49" s="68" t="str">
        <f>IF(AND('Mapa de Riesgos'!$Y$35="Muy Baja",'Mapa de Riesgos'!$AA$35="Moderado"),CONCATENATE("R4C",'Mapa de Riesgos'!$O$35),"")</f>
        <v/>
      </c>
      <c r="Z49" s="68" t="str">
        <f>IF(AND('Mapa de Riesgos'!$Y$36="Muy Baja",'Mapa de Riesgos'!$AA$36="Moderado"),CONCATENATE("R4C",'Mapa de Riesgos'!$O$36),"")</f>
        <v/>
      </c>
      <c r="AA49" s="69" t="str">
        <f>IF(AND('Mapa de Riesgos'!$Y$37="Muy Baja",'Mapa de Riesgos'!$AA$37="Moderado"),CONCATENATE("R4C",'Mapa de Riesgos'!$O$37),"")</f>
        <v/>
      </c>
      <c r="AB49" s="52" t="str">
        <f>IF(AND('Mapa de Riesgos'!$Y$31="Muy Baja",'Mapa de Riesgos'!$AA$31="Mayor"),CONCATENATE("R4C",'Mapa de Riesgos'!$O$31),"")</f>
        <v/>
      </c>
      <c r="AC49" s="53" t="str">
        <f>IF(AND('Mapa de Riesgos'!$Y$33="Muy Baja",'Mapa de Riesgos'!$AA$33="Mayor"),CONCATENATE("R4C",'Mapa de Riesgos'!$O$33),"")</f>
        <v/>
      </c>
      <c r="AD49" s="53" t="str">
        <f>IF(AND('Mapa de Riesgos'!$Y$34="Muy Baja",'Mapa de Riesgos'!$AA$34="Mayor"),CONCATENATE("R4C",'Mapa de Riesgos'!$O$34),"")</f>
        <v/>
      </c>
      <c r="AE49" s="53" t="str">
        <f>IF(AND('Mapa de Riesgos'!$Y$35="Muy Baja",'Mapa de Riesgos'!$AA$35="Mayor"),CONCATENATE("R4C",'Mapa de Riesgos'!$O$35),"")</f>
        <v/>
      </c>
      <c r="AF49" s="53" t="str">
        <f>IF(AND('Mapa de Riesgos'!$Y$36="Muy Baja",'Mapa de Riesgos'!$AA$36="Mayor"),CONCATENATE("R4C",'Mapa de Riesgos'!$O$36),"")</f>
        <v/>
      </c>
      <c r="AG49" s="54" t="str">
        <f>IF(AND('Mapa de Riesgos'!$Y$37="Muy Baja",'Mapa de Riesgos'!$AA$37="Mayor"),CONCATENATE("R4C",'Mapa de Riesgos'!$O$37),"")</f>
        <v/>
      </c>
      <c r="AH49" s="55" t="str">
        <f>IF(AND('Mapa de Riesgos'!$Y$31="Muy Baja",'Mapa de Riesgos'!$AA$31="Catastrófico"),CONCATENATE("R4C",'Mapa de Riesgos'!$O$31),"")</f>
        <v/>
      </c>
      <c r="AI49" s="56" t="str">
        <f>IF(AND('Mapa de Riesgos'!$Y$33="Muy Baja",'Mapa de Riesgos'!$AA$33="Catastrófico"),CONCATENATE("R4C",'Mapa de Riesgos'!$O$33),"")</f>
        <v/>
      </c>
      <c r="AJ49" s="56" t="str">
        <f>IF(AND('Mapa de Riesgos'!$Y$34="Muy Baja",'Mapa de Riesgos'!$AA$34="Catastrófico"),CONCATENATE("R4C",'Mapa de Riesgos'!$O$34),"")</f>
        <v/>
      </c>
      <c r="AK49" s="56" t="str">
        <f>IF(AND('Mapa de Riesgos'!$Y$35="Muy Baja",'Mapa de Riesgos'!$AA$35="Catastrófico"),CONCATENATE("R4C",'Mapa de Riesgos'!$O$35),"")</f>
        <v/>
      </c>
      <c r="AL49" s="56" t="str">
        <f>IF(AND('Mapa de Riesgos'!$Y$36="Muy Baja",'Mapa de Riesgos'!$AA$36="Catastrófico"),CONCATENATE("R4C",'Mapa de Riesgos'!$O$36),"")</f>
        <v/>
      </c>
      <c r="AM49" s="57" t="str">
        <f>IF(AND('Mapa de Riesgos'!$Y$37="Muy Baja",'Mapa de Riesgos'!$AA$37="Catastrófico"),CONCATENATE("R4C",'Mapa de Riesgos'!$O$37),"")</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445"/>
      <c r="C50" s="445"/>
      <c r="D50" s="446"/>
      <c r="E50" s="544"/>
      <c r="F50" s="543"/>
      <c r="G50" s="543"/>
      <c r="H50" s="543"/>
      <c r="I50" s="559"/>
      <c r="J50" s="76" t="str">
        <f>IF(AND('Mapa de Riesgos'!$Y$38="Muy Baja",'Mapa de Riesgos'!$AA$38="Leve"),CONCATENATE("R5C",'Mapa de Riesgos'!$O$38),"")</f>
        <v/>
      </c>
      <c r="K50" s="77" t="str">
        <f>IF(AND('Mapa de Riesgos'!$Y$39="Muy Baja",'Mapa de Riesgos'!$AA$39="Leve"),CONCATENATE("R5C",'Mapa de Riesgos'!$O$39),"")</f>
        <v/>
      </c>
      <c r="L50" s="77" t="str">
        <f>IF(AND('Mapa de Riesgos'!$Y$40="Muy Baja",'Mapa de Riesgos'!$AA$40="Leve"),CONCATENATE("R5C",'Mapa de Riesgos'!$O$40),"")</f>
        <v/>
      </c>
      <c r="M50" s="77" t="str">
        <f>IF(AND('Mapa de Riesgos'!$Y$41="Muy Baja",'Mapa de Riesgos'!$AA$41="Leve"),CONCATENATE("R5C",'Mapa de Riesgos'!$O$41),"")</f>
        <v/>
      </c>
      <c r="N50" s="77" t="str">
        <f>IF(AND('Mapa de Riesgos'!$Y$42="Muy Baja",'Mapa de Riesgos'!$AA$42="Leve"),CONCATENATE("R5C",'Mapa de Riesgos'!$O$42),"")</f>
        <v/>
      </c>
      <c r="O50" s="78" t="str">
        <f>IF(AND('Mapa de Riesgos'!$Y$43="Muy Baja",'Mapa de Riesgos'!$AA$43="Leve"),CONCATENATE("R5C",'Mapa de Riesgos'!$O$43),"")</f>
        <v/>
      </c>
      <c r="P50" s="76" t="str">
        <f>IF(AND('Mapa de Riesgos'!$Y$38="Muy Baja",'Mapa de Riesgos'!$AA$38="Menor"),CONCATENATE("R5C",'Mapa de Riesgos'!$O$38),"")</f>
        <v/>
      </c>
      <c r="Q50" s="77" t="str">
        <f>IF(AND('Mapa de Riesgos'!$Y$39="Muy Baja",'Mapa de Riesgos'!$AA$39="Menor"),CONCATENATE("R5C",'Mapa de Riesgos'!$O$39),"")</f>
        <v/>
      </c>
      <c r="R50" s="77" t="str">
        <f>IF(AND('Mapa de Riesgos'!$Y$40="Muy Baja",'Mapa de Riesgos'!$AA$40="Menor"),CONCATENATE("R5C",'Mapa de Riesgos'!$O$40),"")</f>
        <v/>
      </c>
      <c r="S50" s="77" t="str">
        <f>IF(AND('Mapa de Riesgos'!$Y$41="Muy Baja",'Mapa de Riesgos'!$AA$41="Menor"),CONCATENATE("R5C",'Mapa de Riesgos'!$O$41),"")</f>
        <v/>
      </c>
      <c r="T50" s="77" t="str">
        <f>IF(AND('Mapa de Riesgos'!$Y$42="Muy Baja",'Mapa de Riesgos'!$AA$42="Menor"),CONCATENATE("R5C",'Mapa de Riesgos'!$O$42),"")</f>
        <v/>
      </c>
      <c r="U50" s="78" t="str">
        <f>IF(AND('Mapa de Riesgos'!$Y$43="Muy Baja",'Mapa de Riesgos'!$AA$43="Menor"),CONCATENATE("R5C",'Mapa de Riesgos'!$O$43),"")</f>
        <v/>
      </c>
      <c r="V50" s="67" t="str">
        <f>IF(AND('Mapa de Riesgos'!$Y$38="Muy Baja",'Mapa de Riesgos'!$AA$38="Moderado"),CONCATENATE("R5C",'Mapa de Riesgos'!$O$38),"")</f>
        <v/>
      </c>
      <c r="W50" s="68" t="str">
        <f>IF(AND('Mapa de Riesgos'!$Y$39="Muy Baja",'Mapa de Riesgos'!$AA$39="Moderado"),CONCATENATE("R5C",'Mapa de Riesgos'!$O$39),"")</f>
        <v/>
      </c>
      <c r="X50" s="68" t="str">
        <f>IF(AND('Mapa de Riesgos'!$Y$40="Muy Baja",'Mapa de Riesgos'!$AA$40="Moderado"),CONCATENATE("R5C",'Mapa de Riesgos'!$O$40),"")</f>
        <v/>
      </c>
      <c r="Y50" s="68" t="str">
        <f>IF(AND('Mapa de Riesgos'!$Y$41="Muy Baja",'Mapa de Riesgos'!$AA$41="Moderado"),CONCATENATE("R5C",'Mapa de Riesgos'!$O$41),"")</f>
        <v/>
      </c>
      <c r="Z50" s="68" t="str">
        <f>IF(AND('Mapa de Riesgos'!$Y$42="Muy Baja",'Mapa de Riesgos'!$AA$42="Moderado"),CONCATENATE("R5C",'Mapa de Riesgos'!$O$42),"")</f>
        <v/>
      </c>
      <c r="AA50" s="69" t="str">
        <f>IF(AND('Mapa de Riesgos'!$Y$43="Muy Baja",'Mapa de Riesgos'!$AA$43="Moderado"),CONCATENATE("R5C",'Mapa de Riesgos'!$O$43),"")</f>
        <v/>
      </c>
      <c r="AB50" s="52" t="str">
        <f>IF(AND('Mapa de Riesgos'!$Y$38="Muy Baja",'Mapa de Riesgos'!$AA$38="Mayor"),CONCATENATE("R5C",'Mapa de Riesgos'!$O$38),"")</f>
        <v/>
      </c>
      <c r="AC50" s="53" t="str">
        <f>IF(AND('Mapa de Riesgos'!$Y$39="Muy Baja",'Mapa de Riesgos'!$AA$39="Mayor"),CONCATENATE("R5C",'Mapa de Riesgos'!$O$39),"")</f>
        <v/>
      </c>
      <c r="AD50" s="53" t="str">
        <f>IF(AND('Mapa de Riesgos'!$Y$40="Muy Baja",'Mapa de Riesgos'!$AA$40="Mayor"),CONCATENATE("R5C",'Mapa de Riesgos'!$O$40),"")</f>
        <v/>
      </c>
      <c r="AE50" s="53" t="str">
        <f>IF(AND('Mapa de Riesgos'!$Y$41="Muy Baja",'Mapa de Riesgos'!$AA$41="Mayor"),CONCATENATE("R5C",'Mapa de Riesgos'!$O$41),"")</f>
        <v/>
      </c>
      <c r="AF50" s="53" t="str">
        <f>IF(AND('Mapa de Riesgos'!$Y$42="Muy Baja",'Mapa de Riesgos'!$AA$42="Mayor"),CONCATENATE("R5C",'Mapa de Riesgos'!$O$42),"")</f>
        <v/>
      </c>
      <c r="AG50" s="54" t="str">
        <f>IF(AND('Mapa de Riesgos'!$Y$43="Muy Baja",'Mapa de Riesgos'!$AA$43="Mayor"),CONCATENATE("R5C",'Mapa de Riesgos'!$O$43),"")</f>
        <v/>
      </c>
      <c r="AH50" s="55" t="str">
        <f>IF(AND('Mapa de Riesgos'!$Y$38="Muy Baja",'Mapa de Riesgos'!$AA$38="Catastrófico"),CONCATENATE("R5C",'Mapa de Riesgos'!$O$38),"")</f>
        <v/>
      </c>
      <c r="AI50" s="56" t="str">
        <f>IF(AND('Mapa de Riesgos'!$Y$39="Muy Baja",'Mapa de Riesgos'!$AA$39="Catastrófico"),CONCATENATE("R5C",'Mapa de Riesgos'!$O$39),"")</f>
        <v/>
      </c>
      <c r="AJ50" s="56" t="str">
        <f>IF(AND('Mapa de Riesgos'!$Y$40="Muy Baja",'Mapa de Riesgos'!$AA$40="Catastrófico"),CONCATENATE("R5C",'Mapa de Riesgos'!$O$40),"")</f>
        <v/>
      </c>
      <c r="AK50" s="56" t="str">
        <f>IF(AND('Mapa de Riesgos'!$Y$41="Muy Baja",'Mapa de Riesgos'!$AA$41="Catastrófico"),CONCATENATE("R5C",'Mapa de Riesgos'!$O$41),"")</f>
        <v/>
      </c>
      <c r="AL50" s="56" t="str">
        <f>IF(AND('Mapa de Riesgos'!$Y$42="Muy Baja",'Mapa de Riesgos'!$AA$42="Catastrófico"),CONCATENATE("R5C",'Mapa de Riesgos'!$O$42),"")</f>
        <v/>
      </c>
      <c r="AM50" s="57" t="str">
        <f>IF(AND('Mapa de Riesgos'!$Y$43="Muy Baja",'Mapa de Riesgos'!$AA$43="Catastrófico"),CONCATENATE("R5C",'Mapa de Riesgos'!$O$43),"")</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445"/>
      <c r="C51" s="445"/>
      <c r="D51" s="446"/>
      <c r="E51" s="544"/>
      <c r="F51" s="543"/>
      <c r="G51" s="543"/>
      <c r="H51" s="543"/>
      <c r="I51" s="559"/>
      <c r="J51" s="76" t="str">
        <f>IF(AND('Mapa de Riesgos'!$Y$44="Muy Baja",'Mapa de Riesgos'!$AA$44="Leve"),CONCATENATE("R6C",'Mapa de Riesgos'!$O$44),"")</f>
        <v/>
      </c>
      <c r="K51" s="77" t="str">
        <f>IF(AND('Mapa de Riesgos'!$Y$45="Muy Baja",'Mapa de Riesgos'!$AA$45="Leve"),CONCATENATE("R6C",'Mapa de Riesgos'!$O$45),"")</f>
        <v/>
      </c>
      <c r="L51" s="77" t="str">
        <f>IF(AND('Mapa de Riesgos'!$Y$46="Muy Baja",'Mapa de Riesgos'!$AA$46="Leve"),CONCATENATE("R6C",'Mapa de Riesgos'!$O$46),"")</f>
        <v/>
      </c>
      <c r="M51" s="77" t="str">
        <f>IF(AND('Mapa de Riesgos'!$Y$47="Muy Baja",'Mapa de Riesgos'!$AA$47="Leve"),CONCATENATE("R6C",'Mapa de Riesgos'!$O$47),"")</f>
        <v/>
      </c>
      <c r="N51" s="77" t="str">
        <f>IF(AND('Mapa de Riesgos'!$Y$48="Muy Baja",'Mapa de Riesgos'!$AA$48="Leve"),CONCATENATE("R6C",'Mapa de Riesgos'!$O$48),"")</f>
        <v/>
      </c>
      <c r="O51" s="78" t="str">
        <f>IF(AND('Mapa de Riesgos'!$Y$49="Muy Baja",'Mapa de Riesgos'!$AA$49="Leve"),CONCATENATE("R6C",'Mapa de Riesgos'!$O$49),"")</f>
        <v/>
      </c>
      <c r="P51" s="76" t="str">
        <f>IF(AND('Mapa de Riesgos'!$Y$44="Muy Baja",'Mapa de Riesgos'!$AA$44="Menor"),CONCATENATE("R6C",'Mapa de Riesgos'!$O$44),"")</f>
        <v/>
      </c>
      <c r="Q51" s="77" t="str">
        <f>IF(AND('Mapa de Riesgos'!$Y$45="Muy Baja",'Mapa de Riesgos'!$AA$45="Menor"),CONCATENATE("R6C",'Mapa de Riesgos'!$O$45),"")</f>
        <v/>
      </c>
      <c r="R51" s="77" t="str">
        <f>IF(AND('Mapa de Riesgos'!$Y$46="Muy Baja",'Mapa de Riesgos'!$AA$46="Menor"),CONCATENATE("R6C",'Mapa de Riesgos'!$O$46),"")</f>
        <v/>
      </c>
      <c r="S51" s="77" t="str">
        <f>IF(AND('Mapa de Riesgos'!$Y$47="Muy Baja",'Mapa de Riesgos'!$AA$47="Menor"),CONCATENATE("R6C",'Mapa de Riesgos'!$O$47),"")</f>
        <v/>
      </c>
      <c r="T51" s="77" t="str">
        <f>IF(AND('Mapa de Riesgos'!$Y$48="Muy Baja",'Mapa de Riesgos'!$AA$48="Menor"),CONCATENATE("R6C",'Mapa de Riesgos'!$O$48),"")</f>
        <v/>
      </c>
      <c r="U51" s="78" t="str">
        <f>IF(AND('Mapa de Riesgos'!$Y$49="Muy Baja",'Mapa de Riesgos'!$AA$49="Menor"),CONCATENATE("R6C",'Mapa de Riesgos'!$O$49),"")</f>
        <v/>
      </c>
      <c r="V51" s="67" t="str">
        <f>IF(AND('Mapa de Riesgos'!$Y$44="Muy Baja",'Mapa de Riesgos'!$AA$44="Moderado"),CONCATENATE("R6C",'Mapa de Riesgos'!$O$44),"")</f>
        <v/>
      </c>
      <c r="W51" s="68" t="str">
        <f>IF(AND('Mapa de Riesgos'!$Y$45="Muy Baja",'Mapa de Riesgos'!$AA$45="Moderado"),CONCATENATE("R6C",'Mapa de Riesgos'!$O$45),"")</f>
        <v/>
      </c>
      <c r="X51" s="68" t="str">
        <f>IF(AND('Mapa de Riesgos'!$Y$46="Muy Baja",'Mapa de Riesgos'!$AA$46="Moderado"),CONCATENATE("R6C",'Mapa de Riesgos'!$O$46),"")</f>
        <v/>
      </c>
      <c r="Y51" s="68" t="str">
        <f>IF(AND('Mapa de Riesgos'!$Y$47="Muy Baja",'Mapa de Riesgos'!$AA$47="Moderado"),CONCATENATE("R6C",'Mapa de Riesgos'!$O$47),"")</f>
        <v/>
      </c>
      <c r="Z51" s="68" t="str">
        <f>IF(AND('Mapa de Riesgos'!$Y$48="Muy Baja",'Mapa de Riesgos'!$AA$48="Moderado"),CONCATENATE("R6C",'Mapa de Riesgos'!$O$48),"")</f>
        <v/>
      </c>
      <c r="AA51" s="69" t="str">
        <f>IF(AND('Mapa de Riesgos'!$Y$49="Muy Baja",'Mapa de Riesgos'!$AA$49="Moderado"),CONCATENATE("R6C",'Mapa de Riesgos'!$O$49),"")</f>
        <v/>
      </c>
      <c r="AB51" s="52" t="str">
        <f>IF(AND('Mapa de Riesgos'!$Y$44="Muy Baja",'Mapa de Riesgos'!$AA$44="Mayor"),CONCATENATE("R6C",'Mapa de Riesgos'!$O$44),"")</f>
        <v/>
      </c>
      <c r="AC51" s="53" t="str">
        <f>IF(AND('Mapa de Riesgos'!$Y$45="Muy Baja",'Mapa de Riesgos'!$AA$45="Mayor"),CONCATENATE("R6C",'Mapa de Riesgos'!$O$45),"")</f>
        <v/>
      </c>
      <c r="AD51" s="53" t="str">
        <f>IF(AND('Mapa de Riesgos'!$Y$46="Muy Baja",'Mapa de Riesgos'!$AA$46="Mayor"),CONCATENATE("R6C",'Mapa de Riesgos'!$O$46),"")</f>
        <v/>
      </c>
      <c r="AE51" s="53" t="str">
        <f>IF(AND('Mapa de Riesgos'!$Y$47="Muy Baja",'Mapa de Riesgos'!$AA$47="Mayor"),CONCATENATE("R6C",'Mapa de Riesgos'!$O$47),"")</f>
        <v/>
      </c>
      <c r="AF51" s="53" t="str">
        <f>IF(AND('Mapa de Riesgos'!$Y$48="Muy Baja",'Mapa de Riesgos'!$AA$48="Mayor"),CONCATENATE("R6C",'Mapa de Riesgos'!$O$48),"")</f>
        <v/>
      </c>
      <c r="AG51" s="54" t="str">
        <f>IF(AND('Mapa de Riesgos'!$Y$49="Muy Baja",'Mapa de Riesgos'!$AA$49="Mayor"),CONCATENATE("R6C",'Mapa de Riesgos'!$O$49),"")</f>
        <v/>
      </c>
      <c r="AH51" s="55" t="str">
        <f>IF(AND('Mapa de Riesgos'!$Y$44="Muy Baja",'Mapa de Riesgos'!$AA$44="Catastrófico"),CONCATENATE("R6C",'Mapa de Riesgos'!$O$44),"")</f>
        <v/>
      </c>
      <c r="AI51" s="56" t="str">
        <f>IF(AND('Mapa de Riesgos'!$Y$45="Muy Baja",'Mapa de Riesgos'!$AA$45="Catastrófico"),CONCATENATE("R6C",'Mapa de Riesgos'!$O$45),"")</f>
        <v/>
      </c>
      <c r="AJ51" s="56" t="str">
        <f>IF(AND('Mapa de Riesgos'!$Y$46="Muy Baja",'Mapa de Riesgos'!$AA$46="Catastrófico"),CONCATENATE("R6C",'Mapa de Riesgos'!$O$46),"")</f>
        <v/>
      </c>
      <c r="AK51" s="56" t="str">
        <f>IF(AND('Mapa de Riesgos'!$Y$47="Muy Baja",'Mapa de Riesgos'!$AA$47="Catastrófico"),CONCATENATE("R6C",'Mapa de Riesgos'!$O$47),"")</f>
        <v/>
      </c>
      <c r="AL51" s="56" t="str">
        <f>IF(AND('Mapa de Riesgos'!$Y$48="Muy Baja",'Mapa de Riesgos'!$AA$48="Catastrófico"),CONCATENATE("R6C",'Mapa de Riesgos'!$O$48),"")</f>
        <v/>
      </c>
      <c r="AM51" s="57" t="str">
        <f>IF(AND('Mapa de Riesgos'!$Y$49="Muy Baja",'Mapa de Riesgos'!$AA$49="Catastrófico"),CONCATENATE("R6C",'Mapa de Riesgos'!$O$49),"")</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445"/>
      <c r="C52" s="445"/>
      <c r="D52" s="446"/>
      <c r="E52" s="544"/>
      <c r="F52" s="543"/>
      <c r="G52" s="543"/>
      <c r="H52" s="543"/>
      <c r="I52" s="559"/>
      <c r="J52" s="76" t="str">
        <f>IF(AND('Mapa de Riesgos'!$Y$50="Muy Baja",'Mapa de Riesgos'!$AA$50="Leve"),CONCATENATE("R7C",'Mapa de Riesgos'!$O$50),"")</f>
        <v/>
      </c>
      <c r="K52" s="77" t="str">
        <f>IF(AND('Mapa de Riesgos'!$Y$51="Muy Baja",'Mapa de Riesgos'!$AA$51="Leve"),CONCATENATE("R7C",'Mapa de Riesgos'!$O$51),"")</f>
        <v/>
      </c>
      <c r="L52" s="77" t="str">
        <f>IF(AND('Mapa de Riesgos'!$Y$52="Muy Baja",'Mapa de Riesgos'!$AA$52="Leve"),CONCATENATE("R7C",'Mapa de Riesgos'!$O$52),"")</f>
        <v/>
      </c>
      <c r="M52" s="77" t="str">
        <f>IF(AND('Mapa de Riesgos'!$Y$53="Muy Baja",'Mapa de Riesgos'!$AA$53="Leve"),CONCATENATE("R7C",'Mapa de Riesgos'!$O$53),"")</f>
        <v/>
      </c>
      <c r="N52" s="77" t="str">
        <f>IF(AND('Mapa de Riesgos'!$Y$54="Muy Baja",'Mapa de Riesgos'!$AA$54="Leve"),CONCATENATE("R7C",'Mapa de Riesgos'!$O$54),"")</f>
        <v/>
      </c>
      <c r="O52" s="78" t="str">
        <f>IF(AND('Mapa de Riesgos'!$Y$55="Muy Baja",'Mapa de Riesgos'!$AA$55="Leve"),CONCATENATE("R7C",'Mapa de Riesgos'!$O$55),"")</f>
        <v/>
      </c>
      <c r="P52" s="76" t="str">
        <f>IF(AND('Mapa de Riesgos'!$Y$50="Muy Baja",'Mapa de Riesgos'!$AA$50="Menor"),CONCATENATE("R7C",'Mapa de Riesgos'!$O$50),"")</f>
        <v/>
      </c>
      <c r="Q52" s="77" t="str">
        <f>IF(AND('Mapa de Riesgos'!$Y$51="Muy Baja",'Mapa de Riesgos'!$AA$51="Menor"),CONCATENATE("R7C",'Mapa de Riesgos'!$O$51),"")</f>
        <v/>
      </c>
      <c r="R52" s="77" t="str">
        <f>IF(AND('Mapa de Riesgos'!$Y$52="Muy Baja",'Mapa de Riesgos'!$AA$52="Menor"),CONCATENATE("R7C",'Mapa de Riesgos'!$O$52),"")</f>
        <v/>
      </c>
      <c r="S52" s="77" t="str">
        <f>IF(AND('Mapa de Riesgos'!$Y$53="Muy Baja",'Mapa de Riesgos'!$AA$53="Menor"),CONCATENATE("R7C",'Mapa de Riesgos'!$O$53),"")</f>
        <v/>
      </c>
      <c r="T52" s="77" t="str">
        <f>IF(AND('Mapa de Riesgos'!$Y$54="Muy Baja",'Mapa de Riesgos'!$AA$54="Menor"),CONCATENATE("R7C",'Mapa de Riesgos'!$O$54),"")</f>
        <v/>
      </c>
      <c r="U52" s="78" t="str">
        <f>IF(AND('Mapa de Riesgos'!$Y$55="Muy Baja",'Mapa de Riesgos'!$AA$55="Menor"),CONCATENATE("R7C",'Mapa de Riesgos'!$O$55),"")</f>
        <v/>
      </c>
      <c r="V52" s="67" t="str">
        <f>IF(AND('Mapa de Riesgos'!$Y$50="Muy Baja",'Mapa de Riesgos'!$AA$50="Moderado"),CONCATENATE("R7C",'Mapa de Riesgos'!$O$50),"")</f>
        <v/>
      </c>
      <c r="W52" s="68" t="str">
        <f>IF(AND('Mapa de Riesgos'!$Y$51="Muy Baja",'Mapa de Riesgos'!$AA$51="Moderado"),CONCATENATE("R7C",'Mapa de Riesgos'!$O$51),"")</f>
        <v/>
      </c>
      <c r="X52" s="68" t="str">
        <f>IF(AND('Mapa de Riesgos'!$Y$52="Muy Baja",'Mapa de Riesgos'!$AA$52="Moderado"),CONCATENATE("R7C",'Mapa de Riesgos'!$O$52),"")</f>
        <v/>
      </c>
      <c r="Y52" s="68" t="str">
        <f>IF(AND('Mapa de Riesgos'!$Y$53="Muy Baja",'Mapa de Riesgos'!$AA$53="Moderado"),CONCATENATE("R7C",'Mapa de Riesgos'!$O$53),"")</f>
        <v/>
      </c>
      <c r="Z52" s="68" t="str">
        <f>IF(AND('Mapa de Riesgos'!$Y$54="Muy Baja",'Mapa de Riesgos'!$AA$54="Moderado"),CONCATENATE("R7C",'Mapa de Riesgos'!$O$54),"")</f>
        <v/>
      </c>
      <c r="AA52" s="69" t="str">
        <f>IF(AND('Mapa de Riesgos'!$Y$55="Muy Baja",'Mapa de Riesgos'!$AA$55="Moderado"),CONCATENATE("R7C",'Mapa de Riesgos'!$O$55),"")</f>
        <v/>
      </c>
      <c r="AB52" s="52" t="str">
        <f>IF(AND('Mapa de Riesgos'!$Y$50="Muy Baja",'Mapa de Riesgos'!$AA$50="Mayor"),CONCATENATE("R7C",'Mapa de Riesgos'!$O$50),"")</f>
        <v/>
      </c>
      <c r="AC52" s="53" t="str">
        <f>IF(AND('Mapa de Riesgos'!$Y$51="Muy Baja",'Mapa de Riesgos'!$AA$51="Mayor"),CONCATENATE("R7C",'Mapa de Riesgos'!$O$51),"")</f>
        <v/>
      </c>
      <c r="AD52" s="53" t="str">
        <f>IF(AND('Mapa de Riesgos'!$Y$52="Muy Baja",'Mapa de Riesgos'!$AA$52="Mayor"),CONCATENATE("R7C",'Mapa de Riesgos'!$O$52),"")</f>
        <v/>
      </c>
      <c r="AE52" s="53" t="str">
        <f>IF(AND('Mapa de Riesgos'!$Y$53="Muy Baja",'Mapa de Riesgos'!$AA$53="Mayor"),CONCATENATE("R7C",'Mapa de Riesgos'!$O$53),"")</f>
        <v/>
      </c>
      <c r="AF52" s="53" t="str">
        <f>IF(AND('Mapa de Riesgos'!$Y$54="Muy Baja",'Mapa de Riesgos'!$AA$54="Mayor"),CONCATENATE("R7C",'Mapa de Riesgos'!$O$54),"")</f>
        <v/>
      </c>
      <c r="AG52" s="54" t="str">
        <f>IF(AND('Mapa de Riesgos'!$Y$55="Muy Baja",'Mapa de Riesgos'!$AA$55="Mayor"),CONCATENATE("R7C",'Mapa de Riesgos'!$O$55),"")</f>
        <v/>
      </c>
      <c r="AH52" s="55" t="str">
        <f>IF(AND('Mapa de Riesgos'!$Y$50="Muy Baja",'Mapa de Riesgos'!$AA$50="Catastrófico"),CONCATENATE("R7C",'Mapa de Riesgos'!$O$50),"")</f>
        <v/>
      </c>
      <c r="AI52" s="56" t="str">
        <f>IF(AND('Mapa de Riesgos'!$Y$51="Muy Baja",'Mapa de Riesgos'!$AA$51="Catastrófico"),CONCATENATE("R7C",'Mapa de Riesgos'!$O$51),"")</f>
        <v/>
      </c>
      <c r="AJ52" s="56" t="str">
        <f>IF(AND('Mapa de Riesgos'!$Y$52="Muy Baja",'Mapa de Riesgos'!$AA$52="Catastrófico"),CONCATENATE("R7C",'Mapa de Riesgos'!$O$52),"")</f>
        <v/>
      </c>
      <c r="AK52" s="56" t="str">
        <f>IF(AND('Mapa de Riesgos'!$Y$53="Muy Baja",'Mapa de Riesgos'!$AA$53="Catastrófico"),CONCATENATE("R7C",'Mapa de Riesgos'!$O$53),"")</f>
        <v/>
      </c>
      <c r="AL52" s="56" t="str">
        <f>IF(AND('Mapa de Riesgos'!$Y$54="Muy Baja",'Mapa de Riesgos'!$AA$54="Catastrófico"),CONCATENATE("R7C",'Mapa de Riesgos'!$O$54),"")</f>
        <v/>
      </c>
      <c r="AM52" s="57" t="str">
        <f>IF(AND('Mapa de Riesgos'!$Y$55="Muy Baja",'Mapa de Riesgos'!$AA$55="Catastrófico"),CONCATENATE("R7C",'Mapa de Riesgos'!$O$55),"")</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445"/>
      <c r="C53" s="445"/>
      <c r="D53" s="446"/>
      <c r="E53" s="544"/>
      <c r="F53" s="543"/>
      <c r="G53" s="543"/>
      <c r="H53" s="543"/>
      <c r="I53" s="559"/>
      <c r="J53" s="76" t="str">
        <f>IF(AND('Mapa de Riesgos'!$Y$56="Muy Baja",'Mapa de Riesgos'!$AA$56="Leve"),CONCATENATE("R8C",'Mapa de Riesgos'!$O$56),"")</f>
        <v/>
      </c>
      <c r="K53" s="77" t="str">
        <f>IF(AND('Mapa de Riesgos'!$Y$57="Muy Baja",'Mapa de Riesgos'!$AA$57="Leve"),CONCATENATE("R8C",'Mapa de Riesgos'!$O$57),"")</f>
        <v/>
      </c>
      <c r="L53" s="77" t="str">
        <f>IF(AND('Mapa de Riesgos'!$Y$58="Muy Baja",'Mapa de Riesgos'!$AA$58="Leve"),CONCATENATE("R8C",'Mapa de Riesgos'!$O$58),"")</f>
        <v/>
      </c>
      <c r="M53" s="77" t="str">
        <f>IF(AND('Mapa de Riesgos'!$Y$59="Muy Baja",'Mapa de Riesgos'!$AA$59="Leve"),CONCATENATE("R8C",'Mapa de Riesgos'!$O$59),"")</f>
        <v/>
      </c>
      <c r="N53" s="77" t="str">
        <f>IF(AND('Mapa de Riesgos'!$Y$60="Muy Baja",'Mapa de Riesgos'!$AA$60="Leve"),CONCATENATE("R8C",'Mapa de Riesgos'!$O$60),"")</f>
        <v/>
      </c>
      <c r="O53" s="78" t="str">
        <f>IF(AND('Mapa de Riesgos'!$Y$61="Muy Baja",'Mapa de Riesgos'!$AA$61="Leve"),CONCATENATE("R8C",'Mapa de Riesgos'!$O$61),"")</f>
        <v/>
      </c>
      <c r="P53" s="76" t="str">
        <f>IF(AND('Mapa de Riesgos'!$Y$56="Muy Baja",'Mapa de Riesgos'!$AA$56="Menor"),CONCATENATE("R8C",'Mapa de Riesgos'!$O$56),"")</f>
        <v/>
      </c>
      <c r="Q53" s="77" t="str">
        <f>IF(AND('Mapa de Riesgos'!$Y$57="Muy Baja",'Mapa de Riesgos'!$AA$57="Menor"),CONCATENATE("R8C",'Mapa de Riesgos'!$O$57),"")</f>
        <v/>
      </c>
      <c r="R53" s="77" t="str">
        <f>IF(AND('Mapa de Riesgos'!$Y$58="Muy Baja",'Mapa de Riesgos'!$AA$58="Menor"),CONCATENATE("R8C",'Mapa de Riesgos'!$O$58),"")</f>
        <v/>
      </c>
      <c r="S53" s="77" t="str">
        <f>IF(AND('Mapa de Riesgos'!$Y$59="Muy Baja",'Mapa de Riesgos'!$AA$59="Menor"),CONCATENATE("R8C",'Mapa de Riesgos'!$O$59),"")</f>
        <v/>
      </c>
      <c r="T53" s="77" t="str">
        <f>IF(AND('Mapa de Riesgos'!$Y$60="Muy Baja",'Mapa de Riesgos'!$AA$60="Menor"),CONCATENATE("R8C",'Mapa de Riesgos'!$O$60),"")</f>
        <v/>
      </c>
      <c r="U53" s="78" t="str">
        <f>IF(AND('Mapa de Riesgos'!$Y$61="Muy Baja",'Mapa de Riesgos'!$AA$61="Menor"),CONCATENATE("R8C",'Mapa de Riesgos'!$O$61),"")</f>
        <v/>
      </c>
      <c r="V53" s="67" t="str">
        <f>IF(AND('Mapa de Riesgos'!$Y$56="Muy Baja",'Mapa de Riesgos'!$AA$56="Moderado"),CONCATENATE("R8C",'Mapa de Riesgos'!$O$56),"")</f>
        <v/>
      </c>
      <c r="W53" s="68" t="str">
        <f>IF(AND('Mapa de Riesgos'!$Y$57="Muy Baja",'Mapa de Riesgos'!$AA$57="Moderado"),CONCATENATE("R8C",'Mapa de Riesgos'!$O$57),"")</f>
        <v/>
      </c>
      <c r="X53" s="68" t="str">
        <f>IF(AND('Mapa de Riesgos'!$Y$58="Muy Baja",'Mapa de Riesgos'!$AA$58="Moderado"),CONCATENATE("R8C",'Mapa de Riesgos'!$O$58),"")</f>
        <v/>
      </c>
      <c r="Y53" s="68" t="str">
        <f>IF(AND('Mapa de Riesgos'!$Y$59="Muy Baja",'Mapa de Riesgos'!$AA$59="Moderado"),CONCATENATE("R8C",'Mapa de Riesgos'!$O$59),"")</f>
        <v/>
      </c>
      <c r="Z53" s="68" t="str">
        <f>IF(AND('Mapa de Riesgos'!$Y$60="Muy Baja",'Mapa de Riesgos'!$AA$60="Moderado"),CONCATENATE("R8C",'Mapa de Riesgos'!$O$60),"")</f>
        <v/>
      </c>
      <c r="AA53" s="69" t="str">
        <f>IF(AND('Mapa de Riesgos'!$Y$61="Muy Baja",'Mapa de Riesgos'!$AA$61="Moderado"),CONCATENATE("R8C",'Mapa de Riesgos'!$O$61),"")</f>
        <v/>
      </c>
      <c r="AB53" s="52" t="str">
        <f>IF(AND('Mapa de Riesgos'!$Y$56="Muy Baja",'Mapa de Riesgos'!$AA$56="Mayor"),CONCATENATE("R8C",'Mapa de Riesgos'!$O$56),"")</f>
        <v/>
      </c>
      <c r="AC53" s="53" t="str">
        <f>IF(AND('Mapa de Riesgos'!$Y$57="Muy Baja",'Mapa de Riesgos'!$AA$57="Mayor"),CONCATENATE("R8C",'Mapa de Riesgos'!$O$57),"")</f>
        <v/>
      </c>
      <c r="AD53" s="53" t="str">
        <f>IF(AND('Mapa de Riesgos'!$Y$58="Muy Baja",'Mapa de Riesgos'!$AA$58="Mayor"),CONCATENATE("R8C",'Mapa de Riesgos'!$O$58),"")</f>
        <v/>
      </c>
      <c r="AE53" s="53" t="str">
        <f>IF(AND('Mapa de Riesgos'!$Y$59="Muy Baja",'Mapa de Riesgos'!$AA$59="Mayor"),CONCATENATE("R8C",'Mapa de Riesgos'!$O$59),"")</f>
        <v/>
      </c>
      <c r="AF53" s="53" t="str">
        <f>IF(AND('Mapa de Riesgos'!$Y$60="Muy Baja",'Mapa de Riesgos'!$AA$60="Mayor"),CONCATENATE("R8C",'Mapa de Riesgos'!$O$60),"")</f>
        <v/>
      </c>
      <c r="AG53" s="54" t="str">
        <f>IF(AND('Mapa de Riesgos'!$Y$61="Muy Baja",'Mapa de Riesgos'!$AA$61="Mayor"),CONCATENATE("R8C",'Mapa de Riesgos'!$O$61),"")</f>
        <v/>
      </c>
      <c r="AH53" s="55" t="str">
        <f>IF(AND('Mapa de Riesgos'!$Y$56="Muy Baja",'Mapa de Riesgos'!$AA$56="Catastrófico"),CONCATENATE("R8C",'Mapa de Riesgos'!$O$56),"")</f>
        <v/>
      </c>
      <c r="AI53" s="56" t="str">
        <f>IF(AND('Mapa de Riesgos'!$Y$57="Muy Baja",'Mapa de Riesgos'!$AA$57="Catastrófico"),CONCATENATE("R8C",'Mapa de Riesgos'!$O$57),"")</f>
        <v/>
      </c>
      <c r="AJ53" s="56" t="str">
        <f>IF(AND('Mapa de Riesgos'!$Y$58="Muy Baja",'Mapa de Riesgos'!$AA$58="Catastrófico"),CONCATENATE("R8C",'Mapa de Riesgos'!$O$58),"")</f>
        <v/>
      </c>
      <c r="AK53" s="56" t="str">
        <f>IF(AND('Mapa de Riesgos'!$Y$59="Muy Baja",'Mapa de Riesgos'!$AA$59="Catastrófico"),CONCATENATE("R8C",'Mapa de Riesgos'!$O$59),"")</f>
        <v/>
      </c>
      <c r="AL53" s="56" t="str">
        <f>IF(AND('Mapa de Riesgos'!$Y$60="Muy Baja",'Mapa de Riesgos'!$AA$60="Catastrófico"),CONCATENATE("R8C",'Mapa de Riesgos'!$O$60),"")</f>
        <v/>
      </c>
      <c r="AM53" s="57" t="str">
        <f>IF(AND('Mapa de Riesgos'!$Y$61="Muy Baja",'Mapa de Riesgos'!$AA$61="Catastrófico"),CONCATENATE("R8C",'Mapa de Riesgos'!$O$61),"")</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445"/>
      <c r="C54" s="445"/>
      <c r="D54" s="446"/>
      <c r="E54" s="544"/>
      <c r="F54" s="543"/>
      <c r="G54" s="543"/>
      <c r="H54" s="543"/>
      <c r="I54" s="559"/>
      <c r="J54" s="76" t="str">
        <f>IF(AND('Mapa de Riesgos'!$Y$62="Muy Baja",'Mapa de Riesgos'!$AA$62="Leve"),CONCATENATE("R9C",'Mapa de Riesgos'!$O$62),"")</f>
        <v/>
      </c>
      <c r="K54" s="77" t="str">
        <f>IF(AND('Mapa de Riesgos'!$Y$63="Muy Baja",'Mapa de Riesgos'!$AA$63="Leve"),CONCATENATE("R9C",'Mapa de Riesgos'!$O$63),"")</f>
        <v/>
      </c>
      <c r="L54" s="77" t="str">
        <f>IF(AND('Mapa de Riesgos'!$Y$64="Muy Baja",'Mapa de Riesgos'!$AA$64="Leve"),CONCATENATE("R9C",'Mapa de Riesgos'!$O$64),"")</f>
        <v/>
      </c>
      <c r="M54" s="77" t="str">
        <f>IF(AND('Mapa de Riesgos'!$Y$65="Muy Baja",'Mapa de Riesgos'!$AA$65="Leve"),CONCATENATE("R9C",'Mapa de Riesgos'!$O$65),"")</f>
        <v/>
      </c>
      <c r="N54" s="77" t="str">
        <f>IF(AND('Mapa de Riesgos'!$Y$66="Muy Baja",'Mapa de Riesgos'!$AA$66="Leve"),CONCATENATE("R9C",'Mapa de Riesgos'!$O$66),"")</f>
        <v/>
      </c>
      <c r="O54" s="78" t="str">
        <f>IF(AND('Mapa de Riesgos'!$Y$67="Muy Baja",'Mapa de Riesgos'!$AA$67="Leve"),CONCATENATE("R9C",'Mapa de Riesgos'!$O$67),"")</f>
        <v/>
      </c>
      <c r="P54" s="76" t="str">
        <f>IF(AND('Mapa de Riesgos'!$Y$62="Muy Baja",'Mapa de Riesgos'!$AA$62="Menor"),CONCATENATE("R9C",'Mapa de Riesgos'!$O$62),"")</f>
        <v/>
      </c>
      <c r="Q54" s="77" t="str">
        <f>IF(AND('Mapa de Riesgos'!$Y$63="Muy Baja",'Mapa de Riesgos'!$AA$63="Menor"),CONCATENATE("R9C",'Mapa de Riesgos'!$O$63),"")</f>
        <v/>
      </c>
      <c r="R54" s="77" t="str">
        <f>IF(AND('Mapa de Riesgos'!$Y$64="Muy Baja",'Mapa de Riesgos'!$AA$64="Menor"),CONCATENATE("R9C",'Mapa de Riesgos'!$O$64),"")</f>
        <v/>
      </c>
      <c r="S54" s="77" t="str">
        <f>IF(AND('Mapa de Riesgos'!$Y$65="Muy Baja",'Mapa de Riesgos'!$AA$65="Menor"),CONCATENATE("R9C",'Mapa de Riesgos'!$O$65),"")</f>
        <v/>
      </c>
      <c r="T54" s="77" t="str">
        <f>IF(AND('Mapa de Riesgos'!$Y$66="Muy Baja",'Mapa de Riesgos'!$AA$66="Menor"),CONCATENATE("R9C",'Mapa de Riesgos'!$O$66),"")</f>
        <v/>
      </c>
      <c r="U54" s="78" t="str">
        <f>IF(AND('Mapa de Riesgos'!$Y$67="Muy Baja",'Mapa de Riesgos'!$AA$67="Menor"),CONCATENATE("R9C",'Mapa de Riesgos'!$O$67),"")</f>
        <v/>
      </c>
      <c r="V54" s="67" t="str">
        <f>IF(AND('Mapa de Riesgos'!$Y$62="Muy Baja",'Mapa de Riesgos'!$AA$62="Moderado"),CONCATENATE("R9C",'Mapa de Riesgos'!$O$62),"")</f>
        <v/>
      </c>
      <c r="W54" s="68" t="str">
        <f>IF(AND('Mapa de Riesgos'!$Y$63="Muy Baja",'Mapa de Riesgos'!$AA$63="Moderado"),CONCATENATE("R9C",'Mapa de Riesgos'!$O$63),"")</f>
        <v/>
      </c>
      <c r="X54" s="68" t="str">
        <f>IF(AND('Mapa de Riesgos'!$Y$64="Muy Baja",'Mapa de Riesgos'!$AA$64="Moderado"),CONCATENATE("R9C",'Mapa de Riesgos'!$O$64),"")</f>
        <v/>
      </c>
      <c r="Y54" s="68" t="str">
        <f>IF(AND('Mapa de Riesgos'!$Y$65="Muy Baja",'Mapa de Riesgos'!$AA$65="Moderado"),CONCATENATE("R9C",'Mapa de Riesgos'!$O$65),"")</f>
        <v/>
      </c>
      <c r="Z54" s="68" t="str">
        <f>IF(AND('Mapa de Riesgos'!$Y$66="Muy Baja",'Mapa de Riesgos'!$AA$66="Moderado"),CONCATENATE("R9C",'Mapa de Riesgos'!$O$66),"")</f>
        <v/>
      </c>
      <c r="AA54" s="69" t="str">
        <f>IF(AND('Mapa de Riesgos'!$Y$67="Muy Baja",'Mapa de Riesgos'!$AA$67="Moderado"),CONCATENATE("R9C",'Mapa de Riesgos'!$O$67),"")</f>
        <v/>
      </c>
      <c r="AB54" s="52" t="str">
        <f>IF(AND('Mapa de Riesgos'!$Y$62="Muy Baja",'Mapa de Riesgos'!$AA$62="Mayor"),CONCATENATE("R9C",'Mapa de Riesgos'!$O$62),"")</f>
        <v/>
      </c>
      <c r="AC54" s="53" t="str">
        <f>IF(AND('Mapa de Riesgos'!$Y$63="Muy Baja",'Mapa de Riesgos'!$AA$63="Mayor"),CONCATENATE("R9C",'Mapa de Riesgos'!$O$63),"")</f>
        <v/>
      </c>
      <c r="AD54" s="53" t="str">
        <f>IF(AND('Mapa de Riesgos'!$Y$64="Muy Baja",'Mapa de Riesgos'!$AA$64="Mayor"),CONCATENATE("R9C",'Mapa de Riesgos'!$O$64),"")</f>
        <v/>
      </c>
      <c r="AE54" s="53" t="str">
        <f>IF(AND('Mapa de Riesgos'!$Y$65="Muy Baja",'Mapa de Riesgos'!$AA$65="Mayor"),CONCATENATE("R9C",'Mapa de Riesgos'!$O$65),"")</f>
        <v/>
      </c>
      <c r="AF54" s="53" t="str">
        <f>IF(AND('Mapa de Riesgos'!$Y$66="Muy Baja",'Mapa de Riesgos'!$AA$66="Mayor"),CONCATENATE("R9C",'Mapa de Riesgos'!$O$66),"")</f>
        <v/>
      </c>
      <c r="AG54" s="54" t="str">
        <f>IF(AND('Mapa de Riesgos'!$Y$67="Muy Baja",'Mapa de Riesgos'!$AA$67="Mayor"),CONCATENATE("R9C",'Mapa de Riesgos'!$O$67),"")</f>
        <v/>
      </c>
      <c r="AH54" s="55" t="str">
        <f>IF(AND('Mapa de Riesgos'!$Y$62="Muy Baja",'Mapa de Riesgos'!$AA$62="Catastrófico"),CONCATENATE("R9C",'Mapa de Riesgos'!$O$62),"")</f>
        <v/>
      </c>
      <c r="AI54" s="56" t="str">
        <f>IF(AND('Mapa de Riesgos'!$Y$63="Muy Baja",'Mapa de Riesgos'!$AA$63="Catastrófico"),CONCATENATE("R9C",'Mapa de Riesgos'!$O$63),"")</f>
        <v/>
      </c>
      <c r="AJ54" s="56" t="str">
        <f>IF(AND('Mapa de Riesgos'!$Y$64="Muy Baja",'Mapa de Riesgos'!$AA$64="Catastrófico"),CONCATENATE("R9C",'Mapa de Riesgos'!$O$64),"")</f>
        <v/>
      </c>
      <c r="AK54" s="56" t="str">
        <f>IF(AND('Mapa de Riesgos'!$Y$65="Muy Baja",'Mapa de Riesgos'!$AA$65="Catastrófico"),CONCATENATE("R9C",'Mapa de Riesgos'!$O$65),"")</f>
        <v/>
      </c>
      <c r="AL54" s="56" t="str">
        <f>IF(AND('Mapa de Riesgos'!$Y$66="Muy Baja",'Mapa de Riesgos'!$AA$66="Catastrófico"),CONCATENATE("R9C",'Mapa de Riesgos'!$O$66),"")</f>
        <v/>
      </c>
      <c r="AM54" s="57" t="str">
        <f>IF(AND('Mapa de Riesgos'!$Y$67="Muy Baja",'Mapa de Riesgos'!$AA$67="Catastrófico"),CONCATENATE("R9C",'Mapa de Riesgos'!$O$67),"")</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445"/>
      <c r="C55" s="445"/>
      <c r="D55" s="446"/>
      <c r="E55" s="545"/>
      <c r="F55" s="546"/>
      <c r="G55" s="546"/>
      <c r="H55" s="546"/>
      <c r="I55" s="560"/>
      <c r="J55" s="79" t="str">
        <f>IF(AND('Mapa de Riesgos'!$Y$68="Muy Baja",'Mapa de Riesgos'!$AA$68="Leve"),CONCATENATE("R10C",'Mapa de Riesgos'!$O$68),"")</f>
        <v/>
      </c>
      <c r="K55" s="80" t="str">
        <f>IF(AND('Mapa de Riesgos'!$Y$69="Muy Baja",'Mapa de Riesgos'!$AA$69="Leve"),CONCATENATE("R10C",'Mapa de Riesgos'!$O$69),"")</f>
        <v/>
      </c>
      <c r="L55" s="80" t="str">
        <f>IF(AND('Mapa de Riesgos'!$Y$70="Muy Baja",'Mapa de Riesgos'!$AA$70="Leve"),CONCATENATE("R10C",'Mapa de Riesgos'!$O$70),"")</f>
        <v/>
      </c>
      <c r="M55" s="80" t="str">
        <f>IF(AND('Mapa de Riesgos'!$Y$71="Muy Baja",'Mapa de Riesgos'!$AA$71="Leve"),CONCATENATE("R10C",'Mapa de Riesgos'!$O$71),"")</f>
        <v/>
      </c>
      <c r="N55" s="80" t="str">
        <f>IF(AND('Mapa de Riesgos'!$Y$72="Muy Baja",'Mapa de Riesgos'!$AA$72="Leve"),CONCATENATE("R10C",'Mapa de Riesgos'!$O$72),"")</f>
        <v/>
      </c>
      <c r="O55" s="81" t="str">
        <f>IF(AND('Mapa de Riesgos'!$Y$73="Muy Baja",'Mapa de Riesgos'!$AA$73="Leve"),CONCATENATE("R10C",'Mapa de Riesgos'!$O$73),"")</f>
        <v/>
      </c>
      <c r="P55" s="79" t="str">
        <f>IF(AND('Mapa de Riesgos'!$Y$68="Muy Baja",'Mapa de Riesgos'!$AA$68="Menor"),CONCATENATE("R10C",'Mapa de Riesgos'!$O$68),"")</f>
        <v/>
      </c>
      <c r="Q55" s="80" t="str">
        <f>IF(AND('Mapa de Riesgos'!$Y$69="Muy Baja",'Mapa de Riesgos'!$AA$69="Menor"),CONCATENATE("R10C",'Mapa de Riesgos'!$O$69),"")</f>
        <v/>
      </c>
      <c r="R55" s="80" t="str">
        <f>IF(AND('Mapa de Riesgos'!$Y$70="Muy Baja",'Mapa de Riesgos'!$AA$70="Menor"),CONCATENATE("R10C",'Mapa de Riesgos'!$O$70),"")</f>
        <v/>
      </c>
      <c r="S55" s="80" t="str">
        <f>IF(AND('Mapa de Riesgos'!$Y$71="Muy Baja",'Mapa de Riesgos'!$AA$71="Menor"),CONCATENATE("R10C",'Mapa de Riesgos'!$O$71),"")</f>
        <v/>
      </c>
      <c r="T55" s="80" t="str">
        <f>IF(AND('Mapa de Riesgos'!$Y$72="Muy Baja",'Mapa de Riesgos'!$AA$72="Menor"),CONCATENATE("R10C",'Mapa de Riesgos'!$O$72),"")</f>
        <v/>
      </c>
      <c r="U55" s="81" t="str">
        <f>IF(AND('Mapa de Riesgos'!$Y$73="Muy Baja",'Mapa de Riesgos'!$AA$73="Menor"),CONCATENATE("R10C",'Mapa de Riesgos'!$O$73),"")</f>
        <v/>
      </c>
      <c r="V55" s="70" t="str">
        <f>IF(AND('Mapa de Riesgos'!$Y$68="Muy Baja",'Mapa de Riesgos'!$AA$68="Moderado"),CONCATENATE("R10C",'Mapa de Riesgos'!$O$68),"")</f>
        <v/>
      </c>
      <c r="W55" s="71" t="str">
        <f>IF(AND('Mapa de Riesgos'!$Y$69="Muy Baja",'Mapa de Riesgos'!$AA$69="Moderado"),CONCATENATE("R10C",'Mapa de Riesgos'!$O$69),"")</f>
        <v/>
      </c>
      <c r="X55" s="71" t="str">
        <f>IF(AND('Mapa de Riesgos'!$Y$70="Muy Baja",'Mapa de Riesgos'!$AA$70="Moderado"),CONCATENATE("R10C",'Mapa de Riesgos'!$O$70),"")</f>
        <v/>
      </c>
      <c r="Y55" s="71" t="str">
        <f>IF(AND('Mapa de Riesgos'!$Y$71="Muy Baja",'Mapa de Riesgos'!$AA$71="Moderado"),CONCATENATE("R10C",'Mapa de Riesgos'!$O$71),"")</f>
        <v/>
      </c>
      <c r="Z55" s="71" t="str">
        <f>IF(AND('Mapa de Riesgos'!$Y$72="Muy Baja",'Mapa de Riesgos'!$AA$72="Moderado"),CONCATENATE("R10C",'Mapa de Riesgos'!$O$72),"")</f>
        <v/>
      </c>
      <c r="AA55" s="72" t="str">
        <f>IF(AND('Mapa de Riesgos'!$Y$73="Muy Baja",'Mapa de Riesgos'!$AA$73="Moderado"),CONCATENATE("R10C",'Mapa de Riesgos'!$O$73),"")</f>
        <v/>
      </c>
      <c r="AB55" s="58" t="str">
        <f>IF(AND('Mapa de Riesgos'!$Y$68="Muy Baja",'Mapa de Riesgos'!$AA$68="Mayor"),CONCATENATE("R10C",'Mapa de Riesgos'!$O$68),"")</f>
        <v/>
      </c>
      <c r="AC55" s="59" t="str">
        <f>IF(AND('Mapa de Riesgos'!$Y$69="Muy Baja",'Mapa de Riesgos'!$AA$69="Mayor"),CONCATENATE("R10C",'Mapa de Riesgos'!$O$69),"")</f>
        <v/>
      </c>
      <c r="AD55" s="59" t="str">
        <f>IF(AND('Mapa de Riesgos'!$Y$70="Muy Baja",'Mapa de Riesgos'!$AA$70="Mayor"),CONCATENATE("R10C",'Mapa de Riesgos'!$O$70),"")</f>
        <v/>
      </c>
      <c r="AE55" s="59" t="str">
        <f>IF(AND('Mapa de Riesgos'!$Y$71="Muy Baja",'Mapa de Riesgos'!$AA$71="Mayor"),CONCATENATE("R10C",'Mapa de Riesgos'!$O$71),"")</f>
        <v/>
      </c>
      <c r="AF55" s="59" t="str">
        <f>IF(AND('Mapa de Riesgos'!$Y$72="Muy Baja",'Mapa de Riesgos'!$AA$72="Mayor"),CONCATENATE("R10C",'Mapa de Riesgos'!$O$72),"")</f>
        <v/>
      </c>
      <c r="AG55" s="60" t="str">
        <f>IF(AND('Mapa de Riesgos'!$Y$73="Muy Baja",'Mapa de Riesgos'!$AA$73="Mayor"),CONCATENATE("R10C",'Mapa de Riesgos'!$O$73),"")</f>
        <v/>
      </c>
      <c r="AH55" s="61" t="str">
        <f>IF(AND('Mapa de Riesgos'!$Y$68="Muy Baja",'Mapa de Riesgos'!$AA$68="Catastrófico"),CONCATENATE("R10C",'Mapa de Riesgos'!$O$68),"")</f>
        <v/>
      </c>
      <c r="AI55" s="62" t="str">
        <f>IF(AND('Mapa de Riesgos'!$Y$69="Muy Baja",'Mapa de Riesgos'!$AA$69="Catastrófico"),CONCATENATE("R10C",'Mapa de Riesgos'!$O$69),"")</f>
        <v/>
      </c>
      <c r="AJ55" s="62" t="str">
        <f>IF(AND('Mapa de Riesgos'!$Y$70="Muy Baja",'Mapa de Riesgos'!$AA$70="Catastrófico"),CONCATENATE("R10C",'Mapa de Riesgos'!$O$70),"")</f>
        <v/>
      </c>
      <c r="AK55" s="62" t="str">
        <f>IF(AND('Mapa de Riesgos'!$Y$71="Muy Baja",'Mapa de Riesgos'!$AA$71="Catastrófico"),CONCATENATE("R10C",'Mapa de Riesgos'!$O$71),"")</f>
        <v/>
      </c>
      <c r="AL55" s="62" t="str">
        <f>IF(AND('Mapa de Riesgos'!$Y$72="Muy Baja",'Mapa de Riesgos'!$AA$72="Catastrófico"),CONCATENATE("R10C",'Mapa de Riesgos'!$O$72),"")</f>
        <v/>
      </c>
      <c r="AM55" s="63" t="str">
        <f>IF(AND('Mapa de Riesgos'!$Y$73="Muy Baja",'Mapa de Riesgos'!$AA$73="Catastrófico"),CONCATENATE("R10C",'Mapa de Riesgos'!$O$73),"")</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40" t="s">
        <v>137</v>
      </c>
      <c r="K56" s="541"/>
      <c r="L56" s="541"/>
      <c r="M56" s="541"/>
      <c r="N56" s="541"/>
      <c r="O56" s="558"/>
      <c r="P56" s="540" t="s">
        <v>138</v>
      </c>
      <c r="Q56" s="541"/>
      <c r="R56" s="541"/>
      <c r="S56" s="541"/>
      <c r="T56" s="541"/>
      <c r="U56" s="558"/>
      <c r="V56" s="540" t="s">
        <v>139</v>
      </c>
      <c r="W56" s="541"/>
      <c r="X56" s="541"/>
      <c r="Y56" s="541"/>
      <c r="Z56" s="541"/>
      <c r="AA56" s="558"/>
      <c r="AB56" s="540" t="s">
        <v>140</v>
      </c>
      <c r="AC56" s="579"/>
      <c r="AD56" s="541"/>
      <c r="AE56" s="541"/>
      <c r="AF56" s="541"/>
      <c r="AG56" s="558"/>
      <c r="AH56" s="540" t="s">
        <v>141</v>
      </c>
      <c r="AI56" s="541"/>
      <c r="AJ56" s="541"/>
      <c r="AK56" s="541"/>
      <c r="AL56" s="541"/>
      <c r="AM56" s="558"/>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44"/>
      <c r="K57" s="543"/>
      <c r="L57" s="543"/>
      <c r="M57" s="543"/>
      <c r="N57" s="543"/>
      <c r="O57" s="559"/>
      <c r="P57" s="544"/>
      <c r="Q57" s="543"/>
      <c r="R57" s="543"/>
      <c r="S57" s="543"/>
      <c r="T57" s="543"/>
      <c r="U57" s="559"/>
      <c r="V57" s="544"/>
      <c r="W57" s="543"/>
      <c r="X57" s="543"/>
      <c r="Y57" s="543"/>
      <c r="Z57" s="543"/>
      <c r="AA57" s="559"/>
      <c r="AB57" s="544"/>
      <c r="AC57" s="543"/>
      <c r="AD57" s="543"/>
      <c r="AE57" s="543"/>
      <c r="AF57" s="543"/>
      <c r="AG57" s="559"/>
      <c r="AH57" s="544"/>
      <c r="AI57" s="543"/>
      <c r="AJ57" s="543"/>
      <c r="AK57" s="543"/>
      <c r="AL57" s="543"/>
      <c r="AM57" s="559"/>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44"/>
      <c r="K58" s="543"/>
      <c r="L58" s="543"/>
      <c r="M58" s="543"/>
      <c r="N58" s="543"/>
      <c r="O58" s="559"/>
      <c r="P58" s="544"/>
      <c r="Q58" s="543"/>
      <c r="R58" s="543"/>
      <c r="S58" s="543"/>
      <c r="T58" s="543"/>
      <c r="U58" s="559"/>
      <c r="V58" s="544"/>
      <c r="W58" s="543"/>
      <c r="X58" s="543"/>
      <c r="Y58" s="543"/>
      <c r="Z58" s="543"/>
      <c r="AA58" s="559"/>
      <c r="AB58" s="544"/>
      <c r="AC58" s="543"/>
      <c r="AD58" s="543"/>
      <c r="AE58" s="543"/>
      <c r="AF58" s="543"/>
      <c r="AG58" s="559"/>
      <c r="AH58" s="544"/>
      <c r="AI58" s="543"/>
      <c r="AJ58" s="543"/>
      <c r="AK58" s="543"/>
      <c r="AL58" s="543"/>
      <c r="AM58" s="559"/>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44"/>
      <c r="K59" s="543"/>
      <c r="L59" s="543"/>
      <c r="M59" s="543"/>
      <c r="N59" s="543"/>
      <c r="O59" s="559"/>
      <c r="P59" s="544"/>
      <c r="Q59" s="543"/>
      <c r="R59" s="543"/>
      <c r="S59" s="543"/>
      <c r="T59" s="543"/>
      <c r="U59" s="559"/>
      <c r="V59" s="544"/>
      <c r="W59" s="543"/>
      <c r="X59" s="543"/>
      <c r="Y59" s="543"/>
      <c r="Z59" s="543"/>
      <c r="AA59" s="559"/>
      <c r="AB59" s="544"/>
      <c r="AC59" s="543"/>
      <c r="AD59" s="543"/>
      <c r="AE59" s="543"/>
      <c r="AF59" s="543"/>
      <c r="AG59" s="559"/>
      <c r="AH59" s="544"/>
      <c r="AI59" s="543"/>
      <c r="AJ59" s="543"/>
      <c r="AK59" s="543"/>
      <c r="AL59" s="543"/>
      <c r="AM59" s="559"/>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44"/>
      <c r="K60" s="543"/>
      <c r="L60" s="543"/>
      <c r="M60" s="543"/>
      <c r="N60" s="543"/>
      <c r="O60" s="559"/>
      <c r="P60" s="544"/>
      <c r="Q60" s="543"/>
      <c r="R60" s="543"/>
      <c r="S60" s="543"/>
      <c r="T60" s="543"/>
      <c r="U60" s="559"/>
      <c r="V60" s="544"/>
      <c r="W60" s="543"/>
      <c r="X60" s="543"/>
      <c r="Y60" s="543"/>
      <c r="Z60" s="543"/>
      <c r="AA60" s="559"/>
      <c r="AB60" s="544"/>
      <c r="AC60" s="543"/>
      <c r="AD60" s="543"/>
      <c r="AE60" s="543"/>
      <c r="AF60" s="543"/>
      <c r="AG60" s="559"/>
      <c r="AH60" s="544"/>
      <c r="AI60" s="543"/>
      <c r="AJ60" s="543"/>
      <c r="AK60" s="543"/>
      <c r="AL60" s="543"/>
      <c r="AM60" s="559"/>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45"/>
      <c r="K61" s="546"/>
      <c r="L61" s="546"/>
      <c r="M61" s="546"/>
      <c r="N61" s="546"/>
      <c r="O61" s="560"/>
      <c r="P61" s="545"/>
      <c r="Q61" s="546"/>
      <c r="R61" s="546"/>
      <c r="S61" s="546"/>
      <c r="T61" s="546"/>
      <c r="U61" s="560"/>
      <c r="V61" s="545"/>
      <c r="W61" s="546"/>
      <c r="X61" s="546"/>
      <c r="Y61" s="546"/>
      <c r="Z61" s="546"/>
      <c r="AA61" s="560"/>
      <c r="AB61" s="545"/>
      <c r="AC61" s="546"/>
      <c r="AD61" s="546"/>
      <c r="AE61" s="546"/>
      <c r="AF61" s="546"/>
      <c r="AG61" s="560"/>
      <c r="AH61" s="545"/>
      <c r="AI61" s="546"/>
      <c r="AJ61" s="546"/>
      <c r="AK61" s="546"/>
      <c r="AL61" s="546"/>
      <c r="AM61" s="560"/>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80" t="s">
        <v>143</v>
      </c>
      <c r="C1" s="580"/>
      <c r="D1" s="580"/>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144</v>
      </c>
      <c r="D3" s="12" t="s">
        <v>127</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145</v>
      </c>
      <c r="C4" s="14" t="s">
        <v>146</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147</v>
      </c>
      <c r="C5" s="17" t="s">
        <v>148</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149</v>
      </c>
      <c r="C6" s="17" t="s">
        <v>150</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151</v>
      </c>
      <c r="C7" s="17" t="s">
        <v>152</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153</v>
      </c>
      <c r="C8" s="17" t="s">
        <v>154</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81" t="s">
        <v>155</v>
      </c>
      <c r="C1" s="581"/>
      <c r="D1" s="581"/>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156</v>
      </c>
      <c r="D3" s="36" t="s">
        <v>157</v>
      </c>
      <c r="E3" s="83"/>
      <c r="F3" s="83"/>
      <c r="G3" s="83"/>
      <c r="H3" s="83"/>
      <c r="I3" s="83"/>
      <c r="J3" s="83"/>
      <c r="K3" s="83"/>
      <c r="L3" s="83"/>
      <c r="M3" s="83"/>
      <c r="N3" s="83"/>
      <c r="O3" s="83"/>
      <c r="P3" s="83"/>
      <c r="Q3" s="83"/>
      <c r="R3" s="83"/>
      <c r="S3" s="83"/>
      <c r="T3" s="83"/>
      <c r="U3" s="83"/>
    </row>
    <row r="4" spans="1:21" ht="33.75" x14ac:dyDescent="0.25">
      <c r="A4" s="100" t="s">
        <v>158</v>
      </c>
      <c r="B4" s="39" t="s">
        <v>159</v>
      </c>
      <c r="C4" s="44" t="s">
        <v>160</v>
      </c>
      <c r="D4" s="37" t="s">
        <v>161</v>
      </c>
      <c r="E4" s="83"/>
      <c r="F4" s="83"/>
      <c r="G4" s="83"/>
      <c r="H4" s="83"/>
      <c r="I4" s="83"/>
      <c r="J4" s="83"/>
      <c r="K4" s="83"/>
      <c r="L4" s="83"/>
      <c r="M4" s="83"/>
      <c r="N4" s="83"/>
      <c r="O4" s="83"/>
      <c r="P4" s="83"/>
      <c r="Q4" s="83"/>
      <c r="R4" s="83"/>
      <c r="S4" s="83"/>
      <c r="T4" s="83"/>
      <c r="U4" s="83"/>
    </row>
    <row r="5" spans="1:21" ht="67.5" x14ac:dyDescent="0.25">
      <c r="A5" s="100" t="s">
        <v>162</v>
      </c>
      <c r="B5" s="40" t="s">
        <v>163</v>
      </c>
      <c r="C5" s="45" t="s">
        <v>164</v>
      </c>
      <c r="D5" s="38" t="s">
        <v>165</v>
      </c>
      <c r="E5" s="83"/>
      <c r="F5" s="83"/>
      <c r="G5" s="83"/>
      <c r="H5" s="83"/>
      <c r="I5" s="83"/>
      <c r="J5" s="83"/>
      <c r="K5" s="83"/>
      <c r="L5" s="83"/>
      <c r="M5" s="83"/>
      <c r="N5" s="83"/>
      <c r="O5" s="83"/>
      <c r="P5" s="83"/>
      <c r="Q5" s="83"/>
      <c r="R5" s="83"/>
      <c r="S5" s="83"/>
      <c r="T5" s="83"/>
      <c r="U5" s="83"/>
    </row>
    <row r="6" spans="1:21" ht="67.5" x14ac:dyDescent="0.25">
      <c r="A6" s="100" t="s">
        <v>133</v>
      </c>
      <c r="B6" s="41" t="s">
        <v>166</v>
      </c>
      <c r="C6" s="45" t="s">
        <v>167</v>
      </c>
      <c r="D6" s="38" t="s">
        <v>168</v>
      </c>
      <c r="E6" s="83"/>
      <c r="F6" s="83"/>
      <c r="G6" s="83"/>
      <c r="H6" s="83"/>
      <c r="I6" s="83"/>
      <c r="J6" s="83"/>
      <c r="K6" s="83"/>
      <c r="L6" s="83"/>
      <c r="M6" s="83"/>
      <c r="N6" s="83"/>
      <c r="O6" s="83"/>
      <c r="P6" s="83"/>
      <c r="Q6" s="83"/>
      <c r="R6" s="83"/>
      <c r="S6" s="83"/>
      <c r="T6" s="83"/>
      <c r="U6" s="83"/>
    </row>
    <row r="7" spans="1:21" ht="101.25" x14ac:dyDescent="0.25">
      <c r="A7" s="100" t="s">
        <v>169</v>
      </c>
      <c r="B7" s="42" t="s">
        <v>170</v>
      </c>
      <c r="C7" s="45" t="s">
        <v>171</v>
      </c>
      <c r="D7" s="38" t="s">
        <v>172</v>
      </c>
      <c r="E7" s="83"/>
      <c r="F7" s="83"/>
      <c r="G7" s="83"/>
      <c r="H7" s="83"/>
      <c r="I7" s="83"/>
      <c r="J7" s="83"/>
      <c r="K7" s="83"/>
      <c r="L7" s="83"/>
      <c r="M7" s="83"/>
      <c r="N7" s="83"/>
      <c r="O7" s="83"/>
      <c r="P7" s="83"/>
      <c r="Q7" s="83"/>
      <c r="R7" s="83"/>
      <c r="S7" s="83"/>
      <c r="T7" s="83"/>
      <c r="U7" s="83"/>
    </row>
    <row r="8" spans="1:21" ht="67.5" x14ac:dyDescent="0.25">
      <c r="A8" s="100" t="s">
        <v>173</v>
      </c>
      <c r="B8" s="43" t="s">
        <v>174</v>
      </c>
      <c r="C8" s="45" t="s">
        <v>175</v>
      </c>
      <c r="D8" s="38" t="s">
        <v>176</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177</v>
      </c>
      <c r="C11" s="100" t="s">
        <v>178</v>
      </c>
      <c r="D11" s="100" t="s">
        <v>179</v>
      </c>
      <c r="E11" s="83"/>
      <c r="F11" s="83"/>
      <c r="G11" s="83"/>
      <c r="H11" s="83"/>
      <c r="I11" s="83"/>
      <c r="J11" s="83"/>
      <c r="K11" s="83"/>
      <c r="L11" s="83"/>
      <c r="M11" s="83"/>
      <c r="N11" s="83"/>
      <c r="O11" s="83"/>
      <c r="P11" s="83"/>
      <c r="Q11" s="83"/>
      <c r="R11" s="83"/>
      <c r="S11" s="83"/>
      <c r="T11" s="83"/>
      <c r="U11" s="83"/>
    </row>
    <row r="12" spans="1:21" x14ac:dyDescent="0.25">
      <c r="A12" s="100"/>
      <c r="B12" s="100" t="s">
        <v>180</v>
      </c>
      <c r="C12" s="100" t="s">
        <v>181</v>
      </c>
      <c r="D12" s="100" t="s">
        <v>182</v>
      </c>
      <c r="E12" s="83"/>
      <c r="F12" s="83"/>
      <c r="G12" s="83"/>
      <c r="H12" s="83"/>
      <c r="I12" s="83"/>
      <c r="J12" s="83"/>
      <c r="K12" s="83"/>
      <c r="L12" s="83"/>
      <c r="M12" s="83"/>
      <c r="N12" s="83"/>
      <c r="O12" s="83"/>
      <c r="P12" s="83"/>
      <c r="Q12" s="83"/>
      <c r="R12" s="83"/>
      <c r="S12" s="83"/>
      <c r="T12" s="83"/>
      <c r="U12" s="83"/>
    </row>
    <row r="13" spans="1:21" x14ac:dyDescent="0.25">
      <c r="A13" s="100"/>
      <c r="B13" s="100"/>
      <c r="C13" s="100" t="s">
        <v>183</v>
      </c>
      <c r="D13" s="100" t="s">
        <v>184</v>
      </c>
      <c r="E13" s="83"/>
      <c r="F13" s="83"/>
      <c r="G13" s="83"/>
      <c r="H13" s="83"/>
      <c r="I13" s="83"/>
      <c r="J13" s="83"/>
      <c r="K13" s="83"/>
      <c r="L13" s="83"/>
      <c r="M13" s="83"/>
      <c r="N13" s="83"/>
      <c r="O13" s="83"/>
      <c r="P13" s="83"/>
      <c r="Q13" s="83"/>
      <c r="R13" s="83"/>
      <c r="S13" s="83"/>
      <c r="T13" s="83"/>
      <c r="U13" s="83"/>
    </row>
    <row r="14" spans="1:21" x14ac:dyDescent="0.25">
      <c r="A14" s="100"/>
      <c r="B14" s="100"/>
      <c r="C14" s="100" t="s">
        <v>185</v>
      </c>
      <c r="D14" s="100" t="s">
        <v>186</v>
      </c>
      <c r="E14" s="83"/>
      <c r="F14" s="83"/>
      <c r="G14" s="83"/>
      <c r="H14" s="83"/>
      <c r="I14" s="83"/>
      <c r="J14" s="83"/>
      <c r="K14" s="83"/>
      <c r="L14" s="83"/>
      <c r="M14" s="83"/>
      <c r="N14" s="83"/>
      <c r="O14" s="83"/>
      <c r="P14" s="83"/>
      <c r="Q14" s="83"/>
      <c r="R14" s="83"/>
      <c r="S14" s="83"/>
      <c r="T14" s="83"/>
      <c r="U14" s="83"/>
    </row>
    <row r="15" spans="1:21" x14ac:dyDescent="0.25">
      <c r="A15" s="100"/>
      <c r="B15" s="100"/>
      <c r="C15" s="100" t="s">
        <v>187</v>
      </c>
      <c r="D15" s="100" t="s">
        <v>188</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189</v>
      </c>
      <c r="C209" s="30" t="s">
        <v>190</v>
      </c>
      <c r="D209" s="33" t="s">
        <v>189</v>
      </c>
      <c r="E209" s="33" t="s">
        <v>190</v>
      </c>
    </row>
    <row r="210" spans="1:8" ht="21" x14ac:dyDescent="0.35">
      <c r="A210" s="83"/>
      <c r="B210" s="31" t="s">
        <v>191</v>
      </c>
      <c r="C210" s="31" t="s">
        <v>192</v>
      </c>
      <c r="D210" t="s">
        <v>191</v>
      </c>
      <c r="F210" t="str">
        <f>IF(NOT(ISBLANK(D210)),D210,IF(NOT(ISBLANK(E210)),"     "&amp;E210,FALSE))</f>
        <v>Afectación Económica o presupuestal</v>
      </c>
      <c r="G210" t="s">
        <v>191</v>
      </c>
      <c r="H210" t="str">
        <f>IF(NOT(ISERROR(MATCH(G210,_xlfn.ANCHORARRAY(B221),0))),F223&amp;"Por favor no seleccionar los criterios de impacto",G210)</f>
        <v>❌Por favor no seleccionar los criterios de impacto</v>
      </c>
    </row>
    <row r="211" spans="1:8" ht="21" x14ac:dyDescent="0.35">
      <c r="A211" s="83"/>
      <c r="B211" s="31" t="s">
        <v>191</v>
      </c>
      <c r="C211" s="31" t="s">
        <v>164</v>
      </c>
      <c r="E211" t="s">
        <v>192</v>
      </c>
      <c r="F211" t="str">
        <f t="shared" ref="F211:F221" si="0">IF(NOT(ISBLANK(D211)),D211,IF(NOT(ISBLANK(E211)),"     "&amp;E211,FALSE))</f>
        <v xml:space="preserve">     Afectación menor a 10 SMLMV .</v>
      </c>
    </row>
    <row r="212" spans="1:8" ht="21" x14ac:dyDescent="0.35">
      <c r="A212" s="83"/>
      <c r="B212" s="31" t="s">
        <v>191</v>
      </c>
      <c r="C212" s="31" t="s">
        <v>167</v>
      </c>
      <c r="E212" t="s">
        <v>164</v>
      </c>
      <c r="F212" t="str">
        <f t="shared" si="0"/>
        <v xml:space="preserve">     Entre 10 y 50 SMLMV </v>
      </c>
    </row>
    <row r="213" spans="1:8" ht="21" x14ac:dyDescent="0.35">
      <c r="A213" s="83"/>
      <c r="B213" s="31" t="s">
        <v>191</v>
      </c>
      <c r="C213" s="31" t="s">
        <v>171</v>
      </c>
      <c r="E213" t="s">
        <v>167</v>
      </c>
      <c r="F213" t="str">
        <f t="shared" si="0"/>
        <v xml:space="preserve">     Entre 50 y 100 SMLMV </v>
      </c>
    </row>
    <row r="214" spans="1:8" ht="21" x14ac:dyDescent="0.35">
      <c r="A214" s="83"/>
      <c r="B214" s="31" t="s">
        <v>191</v>
      </c>
      <c r="C214" s="31" t="s">
        <v>175</v>
      </c>
      <c r="E214" t="s">
        <v>171</v>
      </c>
      <c r="F214" t="str">
        <f t="shared" si="0"/>
        <v xml:space="preserve">     Entre 100 y 500 SMLMV </v>
      </c>
    </row>
    <row r="215" spans="1:8" ht="21" x14ac:dyDescent="0.35">
      <c r="A215" s="83"/>
      <c r="B215" s="31" t="s">
        <v>157</v>
      </c>
      <c r="C215" s="31" t="s">
        <v>161</v>
      </c>
      <c r="E215" t="s">
        <v>175</v>
      </c>
      <c r="F215" t="str">
        <f t="shared" si="0"/>
        <v xml:space="preserve">     Mayor a 500 SMLMV </v>
      </c>
    </row>
    <row r="216" spans="1:8" ht="21" x14ac:dyDescent="0.35">
      <c r="A216" s="83"/>
      <c r="B216" s="31" t="s">
        <v>157</v>
      </c>
      <c r="C216" s="31" t="s">
        <v>165</v>
      </c>
      <c r="D216" t="s">
        <v>157</v>
      </c>
      <c r="F216" t="str">
        <f t="shared" si="0"/>
        <v>Pérdida Reputacional</v>
      </c>
    </row>
    <row r="217" spans="1:8" ht="21" x14ac:dyDescent="0.35">
      <c r="A217" s="83"/>
      <c r="B217" s="31" t="s">
        <v>157</v>
      </c>
      <c r="C217" s="31" t="s">
        <v>168</v>
      </c>
      <c r="E217" t="s">
        <v>161</v>
      </c>
      <c r="F217" t="str">
        <f t="shared" si="0"/>
        <v xml:space="preserve">     El riesgo afecta la imagen de alguna área de la organización</v>
      </c>
    </row>
    <row r="218" spans="1:8" ht="21" x14ac:dyDescent="0.35">
      <c r="A218" s="83"/>
      <c r="B218" s="31" t="s">
        <v>157</v>
      </c>
      <c r="C218" s="31" t="s">
        <v>172</v>
      </c>
      <c r="E218" t="s">
        <v>165</v>
      </c>
      <c r="F218" t="str">
        <f t="shared" si="0"/>
        <v xml:space="preserve">     El riesgo afecta la imagen de la entidad internamente, de conocimiento general, nivel interno, de junta dircetiva y accionistas y/o de provedores</v>
      </c>
    </row>
    <row r="219" spans="1:8" ht="21" x14ac:dyDescent="0.35">
      <c r="A219" s="83"/>
      <c r="B219" s="31" t="s">
        <v>157</v>
      </c>
      <c r="C219" s="31" t="s">
        <v>176</v>
      </c>
      <c r="E219" t="s">
        <v>168</v>
      </c>
      <c r="F219" t="str">
        <f t="shared" si="0"/>
        <v xml:space="preserve">     El riesgo afecta la imagen de la entidad con algunos usuarios de relevancia frente al logro de los objetivos</v>
      </c>
    </row>
    <row r="220" spans="1:8" x14ac:dyDescent="0.25">
      <c r="A220" s="83"/>
      <c r="B220" s="32"/>
      <c r="C220" s="32"/>
      <c r="E220" t="s">
        <v>172</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176</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193</v>
      </c>
    </row>
    <row r="224" spans="1:8" x14ac:dyDescent="0.25">
      <c r="B224" s="22"/>
      <c r="C224" s="22"/>
      <c r="F224" s="35" t="s">
        <v>194</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82" t="s">
        <v>195</v>
      </c>
      <c r="C1" s="583"/>
      <c r="D1" s="583"/>
      <c r="E1" s="583"/>
      <c r="F1" s="584"/>
    </row>
    <row r="2" spans="2:6" ht="16.5" thickBot="1" x14ac:dyDescent="0.3">
      <c r="B2" s="86"/>
      <c r="C2" s="86"/>
      <c r="D2" s="86"/>
      <c r="E2" s="86"/>
      <c r="F2" s="86"/>
    </row>
    <row r="3" spans="2:6" ht="16.5" thickBot="1" x14ac:dyDescent="0.25">
      <c r="B3" s="586" t="s">
        <v>196</v>
      </c>
      <c r="C3" s="587"/>
      <c r="D3" s="587"/>
      <c r="E3" s="98" t="s">
        <v>197</v>
      </c>
      <c r="F3" s="99" t="s">
        <v>198</v>
      </c>
    </row>
    <row r="4" spans="2:6" ht="31.5" x14ac:dyDescent="0.2">
      <c r="B4" s="588" t="s">
        <v>199</v>
      </c>
      <c r="C4" s="590" t="s">
        <v>118</v>
      </c>
      <c r="D4" s="87" t="s">
        <v>200</v>
      </c>
      <c r="E4" s="88" t="s">
        <v>201</v>
      </c>
      <c r="F4" s="89">
        <v>0.25</v>
      </c>
    </row>
    <row r="5" spans="2:6" ht="47.25" x14ac:dyDescent="0.2">
      <c r="B5" s="589"/>
      <c r="C5" s="591"/>
      <c r="D5" s="90" t="s">
        <v>202</v>
      </c>
      <c r="E5" s="91" t="s">
        <v>203</v>
      </c>
      <c r="F5" s="92">
        <v>0.15</v>
      </c>
    </row>
    <row r="6" spans="2:6" ht="47.25" x14ac:dyDescent="0.2">
      <c r="B6" s="589"/>
      <c r="C6" s="591"/>
      <c r="D6" s="90" t="s">
        <v>204</v>
      </c>
      <c r="E6" s="91" t="s">
        <v>205</v>
      </c>
      <c r="F6" s="92">
        <v>0.1</v>
      </c>
    </row>
    <row r="7" spans="2:6" ht="63" x14ac:dyDescent="0.2">
      <c r="B7" s="589"/>
      <c r="C7" s="591" t="s">
        <v>119</v>
      </c>
      <c r="D7" s="90" t="s">
        <v>206</v>
      </c>
      <c r="E7" s="91" t="s">
        <v>207</v>
      </c>
      <c r="F7" s="92">
        <v>0.25</v>
      </c>
    </row>
    <row r="8" spans="2:6" ht="31.5" x14ac:dyDescent="0.2">
      <c r="B8" s="589"/>
      <c r="C8" s="591"/>
      <c r="D8" s="90" t="s">
        <v>208</v>
      </c>
      <c r="E8" s="91" t="s">
        <v>209</v>
      </c>
      <c r="F8" s="92">
        <v>0.15</v>
      </c>
    </row>
    <row r="9" spans="2:6" ht="47.25" x14ac:dyDescent="0.2">
      <c r="B9" s="589" t="s">
        <v>210</v>
      </c>
      <c r="C9" s="591" t="s">
        <v>121</v>
      </c>
      <c r="D9" s="90" t="s">
        <v>211</v>
      </c>
      <c r="E9" s="91" t="s">
        <v>212</v>
      </c>
      <c r="F9" s="93" t="s">
        <v>213</v>
      </c>
    </row>
    <row r="10" spans="2:6" ht="63" x14ac:dyDescent="0.2">
      <c r="B10" s="589"/>
      <c r="C10" s="591"/>
      <c r="D10" s="90" t="s">
        <v>214</v>
      </c>
      <c r="E10" s="91" t="s">
        <v>215</v>
      </c>
      <c r="F10" s="93" t="s">
        <v>213</v>
      </c>
    </row>
    <row r="11" spans="2:6" ht="47.25" x14ac:dyDescent="0.2">
      <c r="B11" s="589"/>
      <c r="C11" s="591" t="s">
        <v>122</v>
      </c>
      <c r="D11" s="90" t="s">
        <v>216</v>
      </c>
      <c r="E11" s="91" t="s">
        <v>217</v>
      </c>
      <c r="F11" s="93" t="s">
        <v>213</v>
      </c>
    </row>
    <row r="12" spans="2:6" ht="47.25" x14ac:dyDescent="0.2">
      <c r="B12" s="589"/>
      <c r="C12" s="591"/>
      <c r="D12" s="90" t="s">
        <v>218</v>
      </c>
      <c r="E12" s="91" t="s">
        <v>219</v>
      </c>
      <c r="F12" s="93" t="s">
        <v>213</v>
      </c>
    </row>
    <row r="13" spans="2:6" ht="31.5" x14ac:dyDescent="0.2">
      <c r="B13" s="589"/>
      <c r="C13" s="591" t="s">
        <v>123</v>
      </c>
      <c r="D13" s="90" t="s">
        <v>220</v>
      </c>
      <c r="E13" s="91" t="s">
        <v>221</v>
      </c>
      <c r="F13" s="93" t="s">
        <v>213</v>
      </c>
    </row>
    <row r="14" spans="2:6" ht="32.25" thickBot="1" x14ac:dyDescent="0.25">
      <c r="B14" s="592"/>
      <c r="C14" s="593"/>
      <c r="D14" s="94" t="s">
        <v>222</v>
      </c>
      <c r="E14" s="95" t="s">
        <v>223</v>
      </c>
      <c r="F14" s="96" t="s">
        <v>213</v>
      </c>
    </row>
    <row r="15" spans="2:6" ht="49.5" customHeight="1" x14ac:dyDescent="0.2">
      <c r="B15" s="585" t="s">
        <v>224</v>
      </c>
      <c r="C15" s="585"/>
      <c r="D15" s="585"/>
      <c r="E15" s="585"/>
      <c r="F15" s="585"/>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225</v>
      </c>
      <c r="E2" t="s">
        <v>226</v>
      </c>
    </row>
    <row r="3" spans="2:5" x14ac:dyDescent="0.25">
      <c r="B3" t="s">
        <v>227</v>
      </c>
      <c r="E3" t="s">
        <v>228</v>
      </c>
    </row>
    <row r="4" spans="2:5" x14ac:dyDescent="0.25">
      <c r="B4" t="s">
        <v>229</v>
      </c>
      <c r="E4" t="s">
        <v>230</v>
      </c>
    </row>
    <row r="5" spans="2:5" x14ac:dyDescent="0.25">
      <c r="B5" t="s">
        <v>231</v>
      </c>
    </row>
    <row r="8" spans="2:5" x14ac:dyDescent="0.25">
      <c r="B8" t="s">
        <v>232</v>
      </c>
    </row>
    <row r="9" spans="2:5" x14ac:dyDescent="0.25">
      <c r="B9" t="s">
        <v>233</v>
      </c>
    </row>
    <row r="10" spans="2:5" x14ac:dyDescent="0.25">
      <c r="B10" t="s">
        <v>234</v>
      </c>
    </row>
    <row r="13" spans="2:5" x14ac:dyDescent="0.25">
      <c r="B13" t="s">
        <v>235</v>
      </c>
    </row>
    <row r="14" spans="2:5" x14ac:dyDescent="0.25">
      <c r="B14" t="s">
        <v>236</v>
      </c>
    </row>
    <row r="15" spans="2:5" x14ac:dyDescent="0.25">
      <c r="B15" t="s">
        <v>237</v>
      </c>
    </row>
    <row r="16" spans="2:5" x14ac:dyDescent="0.25">
      <c r="B16" t="s">
        <v>238</v>
      </c>
    </row>
    <row r="17" spans="2:2" x14ac:dyDescent="0.25">
      <c r="B17" t="s">
        <v>239</v>
      </c>
    </row>
    <row r="18" spans="2:2" x14ac:dyDescent="0.25">
      <c r="B18" t="s">
        <v>240</v>
      </c>
    </row>
    <row r="19" spans="2:2" x14ac:dyDescent="0.25">
      <c r="B19" t="s">
        <v>241</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USUARIO</cp:lastModifiedBy>
  <cp:revision/>
  <dcterms:created xsi:type="dcterms:W3CDTF">2020-03-24T23:12:47Z</dcterms:created>
  <dcterms:modified xsi:type="dcterms:W3CDTF">2023-10-09T15:34:26Z</dcterms:modified>
  <cp:category/>
  <cp:contentStatus/>
</cp:coreProperties>
</file>