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D:\ALCALDIA 2023\FORMULACION MRG 2023\MRG 2023 APROBADOS 29092023\"/>
    </mc:Choice>
  </mc:AlternateContent>
  <xr:revisionPtr revIDLastSave="0" documentId="13_ncr:1_{36997C87-9621-4E54-817B-04C89421AD7D}" xr6:coauthVersionLast="47" xr6:coauthVersionMax="47" xr10:uidLastSave="{00000000-0000-0000-0000-000000000000}"/>
  <bookViews>
    <workbookView xWindow="-120" yWindow="-120" windowWidth="20730" windowHeight="11040" tabRatio="882" firstSheet="1"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1" i="1" l="1"/>
  <c r="Q41" i="1"/>
  <c r="Q42" i="1"/>
  <c r="H41" i="1"/>
  <c r="T35" i="1"/>
  <c r="T27" i="1" l="1"/>
  <c r="H20" i="1"/>
  <c r="I20" i="1" s="1"/>
  <c r="Q20" i="1" l="1"/>
  <c r="X21" i="1" s="1"/>
  <c r="T20" i="1"/>
  <c r="Z20" i="1" l="1"/>
  <c r="Y20" i="1"/>
  <c r="H12" i="1"/>
  <c r="H65" i="1"/>
  <c r="I65" i="1" s="1"/>
  <c r="T71" i="1"/>
  <c r="T65" i="1"/>
  <c r="K66" i="1"/>
  <c r="Q66" i="1"/>
  <c r="T66" i="1"/>
  <c r="K67" i="1"/>
  <c r="Q67" i="1"/>
  <c r="T67" i="1"/>
  <c r="K68" i="1"/>
  <c r="Q68" i="1"/>
  <c r="T68" i="1"/>
  <c r="K69" i="1"/>
  <c r="Q69" i="1"/>
  <c r="T69" i="1"/>
  <c r="K70" i="1"/>
  <c r="Q70" i="1"/>
  <c r="T70" i="1"/>
  <c r="H71" i="1"/>
  <c r="I71" i="1" s="1"/>
  <c r="K72" i="1"/>
  <c r="Q72" i="1"/>
  <c r="T72" i="1"/>
  <c r="K73" i="1"/>
  <c r="Q73" i="1"/>
  <c r="T73" i="1"/>
  <c r="K74" i="1"/>
  <c r="Q74" i="1"/>
  <c r="T74" i="1"/>
  <c r="K75" i="1"/>
  <c r="Q75" i="1"/>
  <c r="T75" i="1"/>
  <c r="K76" i="1"/>
  <c r="Q76" i="1"/>
  <c r="T76" i="1"/>
  <c r="AB69" i="1" l="1"/>
  <c r="AA69" i="1" s="1"/>
  <c r="X73" i="1"/>
  <c r="Y73" i="1" s="1"/>
  <c r="AB68" i="1"/>
  <c r="AA68" i="1" s="1"/>
  <c r="AB72" i="1"/>
  <c r="AA72" i="1" s="1"/>
  <c r="AB71" i="1"/>
  <c r="AA71" i="1" s="1"/>
  <c r="X71" i="1"/>
  <c r="Z71" i="1" s="1"/>
  <c r="X67" i="1"/>
  <c r="Z67" i="1" s="1"/>
  <c r="X76" i="1"/>
  <c r="Z76" i="1" s="1"/>
  <c r="X72" i="1"/>
  <c r="Z72" i="1" s="1"/>
  <c r="X70" i="1"/>
  <c r="Y70" i="1" s="1"/>
  <c r="X68" i="1"/>
  <c r="Z68" i="1" s="1"/>
  <c r="X75" i="1"/>
  <c r="Y75" i="1" s="1"/>
  <c r="AB73" i="1"/>
  <c r="AA73" i="1" s="1"/>
  <c r="X69" i="1"/>
  <c r="Y69" i="1" s="1"/>
  <c r="X74" i="1"/>
  <c r="Z74" i="1" s="1"/>
  <c r="X65" i="1"/>
  <c r="AB75" i="1"/>
  <c r="AA75" i="1" s="1"/>
  <c r="AB67" i="1"/>
  <c r="AA67" i="1" s="1"/>
  <c r="AB76" i="1"/>
  <c r="AA76" i="1" s="1"/>
  <c r="AB74" i="1"/>
  <c r="AA74" i="1" s="1"/>
  <c r="AB66" i="1"/>
  <c r="AA66" i="1" s="1"/>
  <c r="AB70" i="1"/>
  <c r="AA70" i="1" s="1"/>
  <c r="X66" i="1"/>
  <c r="Z73" i="1" l="1"/>
  <c r="AC70" i="1"/>
  <c r="AC73" i="1"/>
  <c r="Y68" i="1"/>
  <c r="AC68" i="1" s="1"/>
  <c r="AC69" i="1"/>
  <c r="Y67" i="1"/>
  <c r="AC67" i="1" s="1"/>
  <c r="Z70" i="1"/>
  <c r="Y74" i="1"/>
  <c r="AC74" i="1" s="1"/>
  <c r="Y71" i="1"/>
  <c r="AC71" i="1" s="1"/>
  <c r="Y76" i="1"/>
  <c r="AC76" i="1" s="1"/>
  <c r="Y72" i="1"/>
  <c r="AC72" i="1" s="1"/>
  <c r="Z69" i="1"/>
  <c r="Z75" i="1"/>
  <c r="Y65" i="1"/>
  <c r="Z65" i="1"/>
  <c r="AC75" i="1"/>
  <c r="Y66" i="1"/>
  <c r="AC66" i="1" s="1"/>
  <c r="Z66" i="1"/>
  <c r="T12" i="1" l="1"/>
  <c r="Q12" i="1"/>
  <c r="I12" i="1" l="1"/>
  <c r="K64" i="1"/>
  <c r="K38" i="1"/>
  <c r="K36" i="1"/>
  <c r="K56" i="1"/>
  <c r="K61" i="1"/>
  <c r="K37" i="1"/>
  <c r="K45" i="1"/>
  <c r="K55" i="1"/>
  <c r="K42" i="1"/>
  <c r="K54" i="1"/>
  <c r="K63" i="1"/>
  <c r="K46" i="1"/>
  <c r="K57" i="1"/>
  <c r="K44" i="1"/>
  <c r="K62" i="1"/>
  <c r="K39" i="1"/>
  <c r="K40" i="1"/>
  <c r="K43" i="1"/>
  <c r="K60" i="1"/>
  <c r="K58" i="1"/>
  <c r="F221" i="13" l="1"/>
  <c r="F211" i="13"/>
  <c r="F212" i="13"/>
  <c r="F213" i="13"/>
  <c r="F214" i="13"/>
  <c r="F215" i="13"/>
  <c r="F216" i="13"/>
  <c r="F217" i="13"/>
  <c r="F218" i="13"/>
  <c r="F219" i="13"/>
  <c r="F220" i="13"/>
  <c r="F210" i="13"/>
  <c r="K19" i="1"/>
  <c r="K18" i="1"/>
  <c r="K15" i="1"/>
  <c r="K16" i="1"/>
  <c r="B221" i="13" a="1"/>
  <c r="K17" i="1"/>
  <c r="B221" i="13" l="1"/>
  <c r="Q54"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4" i="1" l="1"/>
  <c r="Q64" i="1"/>
  <c r="T63" i="1"/>
  <c r="Q63" i="1"/>
  <c r="T62" i="1"/>
  <c r="Q62" i="1"/>
  <c r="T61" i="1"/>
  <c r="Q61" i="1"/>
  <c r="T60" i="1"/>
  <c r="Q60" i="1"/>
  <c r="T59" i="1"/>
  <c r="H59" i="1"/>
  <c r="I59" i="1" s="1"/>
  <c r="T58" i="1"/>
  <c r="Q58" i="1"/>
  <c r="T57" i="1"/>
  <c r="Q57" i="1"/>
  <c r="T56" i="1"/>
  <c r="Q56" i="1"/>
  <c r="T55" i="1"/>
  <c r="Q55" i="1"/>
  <c r="T54" i="1"/>
  <c r="T53" i="1"/>
  <c r="Q53" i="1"/>
  <c r="H53" i="1"/>
  <c r="I53" i="1" s="1"/>
  <c r="T46" i="1"/>
  <c r="Q46" i="1"/>
  <c r="T45" i="1"/>
  <c r="Q45" i="1"/>
  <c r="T44" i="1"/>
  <c r="Q44" i="1"/>
  <c r="T43" i="1"/>
  <c r="Q43" i="1"/>
  <c r="T42" i="1"/>
  <c r="X42" i="1" s="1"/>
  <c r="I41" i="1"/>
  <c r="T40" i="1"/>
  <c r="Q40" i="1"/>
  <c r="T39" i="1"/>
  <c r="Q39" i="1"/>
  <c r="T38" i="1"/>
  <c r="Q38" i="1"/>
  <c r="Q37" i="1"/>
  <c r="Q36" i="1"/>
  <c r="Q35" i="1"/>
  <c r="H35" i="1"/>
  <c r="I35" i="1" s="1"/>
  <c r="T34" i="1"/>
  <c r="Q34" i="1"/>
  <c r="T33" i="1"/>
  <c r="Q33" i="1"/>
  <c r="T32" i="1"/>
  <c r="Q32" i="1"/>
  <c r="T31" i="1"/>
  <c r="Q31" i="1"/>
  <c r="Q30" i="1"/>
  <c r="Q27" i="1"/>
  <c r="H27" i="1"/>
  <c r="I27" i="1" s="1"/>
  <c r="Q19" i="1"/>
  <c r="Q18" i="1"/>
  <c r="T26" i="1"/>
  <c r="Q26" i="1"/>
  <c r="T25" i="1"/>
  <c r="Q25" i="1"/>
  <c r="T24" i="1"/>
  <c r="Q24" i="1"/>
  <c r="T23" i="1"/>
  <c r="Q23" i="1"/>
  <c r="T22" i="1"/>
  <c r="Q22" i="1"/>
  <c r="X29" i="1" l="1"/>
  <c r="Y27" i="1" s="1"/>
  <c r="X27" i="1"/>
  <c r="X28" i="1"/>
  <c r="X59" i="1"/>
  <c r="X32" i="1"/>
  <c r="X43" i="1"/>
  <c r="X63" i="1"/>
  <c r="X37" i="1"/>
  <c r="X34" i="1"/>
  <c r="X45" i="1"/>
  <c r="X57" i="1"/>
  <c r="X40" i="1"/>
  <c r="X39" i="1"/>
  <c r="X38" i="1"/>
  <c r="AB60" i="1"/>
  <c r="X61" i="1"/>
  <c r="X60" i="1"/>
  <c r="X36" i="1"/>
  <c r="X35" i="1"/>
  <c r="X56" i="1"/>
  <c r="X55" i="1"/>
  <c r="X58" i="1"/>
  <c r="X62" i="1"/>
  <c r="X64" i="1"/>
  <c r="X31" i="1"/>
  <c r="X33" i="1"/>
  <c r="X41" i="1"/>
  <c r="X44" i="1"/>
  <c r="X46" i="1"/>
  <c r="X53" i="1"/>
  <c r="AB36" i="1"/>
  <c r="AB57" i="1"/>
  <c r="AA57" i="1" s="1"/>
  <c r="AB58" i="1"/>
  <c r="AA58" i="1" s="1"/>
  <c r="Y59" i="1" l="1"/>
  <c r="Z59" i="1"/>
  <c r="Z60" i="1" s="1"/>
  <c r="Y58" i="1"/>
  <c r="Z58" i="1"/>
  <c r="Y57" i="1"/>
  <c r="Z57" i="1"/>
  <c r="Y53" i="1"/>
  <c r="Z53" i="1"/>
  <c r="X54" i="1" s="1"/>
  <c r="Y41" i="1"/>
  <c r="Z41" i="1"/>
  <c r="Y35" i="1"/>
  <c r="Z35" i="1"/>
  <c r="Z36" i="1" s="1"/>
  <c r="Y37" i="1" s="1"/>
  <c r="Z27" i="1"/>
  <c r="X22" i="1"/>
  <c r="X30" i="1" l="1"/>
  <c r="Y60" i="1"/>
  <c r="Y36" i="1"/>
  <c r="Z61" i="1"/>
  <c r="Y61" i="1"/>
  <c r="Z37"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7" i="1"/>
  <c r="AC58" i="1"/>
  <c r="T15" i="1"/>
  <c r="T18" i="1"/>
  <c r="T19" i="1"/>
  <c r="Z30" i="1" l="1"/>
  <c r="Y31" i="1" s="1"/>
  <c r="Y62" i="1"/>
  <c r="Z62" i="1"/>
  <c r="Z31" i="1"/>
  <c r="Z32" i="1" s="1"/>
  <c r="Y55" i="1"/>
  <c r="Z55" i="1"/>
  <c r="Y54" i="1"/>
  <c r="Z54" i="1"/>
  <c r="Y42" i="1"/>
  <c r="Z42" i="1"/>
  <c r="Y43" i="1" s="1"/>
  <c r="Y39" i="1"/>
  <c r="Y22" i="1"/>
  <c r="Z22" i="1"/>
  <c r="X23" i="1" s="1"/>
  <c r="Y23" i="1" s="1"/>
  <c r="Z43" i="1" l="1"/>
  <c r="Z44" i="1" s="1"/>
  <c r="Y63" i="1"/>
  <c r="Z63" i="1"/>
  <c r="Y32" i="1"/>
  <c r="Y44" i="1"/>
  <c r="Y56" i="1"/>
  <c r="Z56" i="1"/>
  <c r="Y38" i="1"/>
  <c r="Z38" i="1"/>
  <c r="Z39" i="1"/>
  <c r="Z23" i="1"/>
  <c r="X24" i="1" s="1"/>
  <c r="Y24" i="1" s="1"/>
  <c r="Y64" i="1" l="1"/>
  <c r="Z64" i="1"/>
  <c r="Z45" i="1"/>
  <c r="Y45" i="1"/>
  <c r="Y33" i="1"/>
  <c r="Z33" i="1"/>
  <c r="Y34" i="1" s="1"/>
  <c r="Y40" i="1"/>
  <c r="Z40" i="1"/>
  <c r="Z24" i="1"/>
  <c r="X25" i="1" s="1"/>
  <c r="Z25" i="1" s="1"/>
  <c r="X26" i="1" s="1"/>
  <c r="X14" i="1"/>
  <c r="Y12" i="1" s="1"/>
  <c r="Y46" i="1" l="1"/>
  <c r="Z46" i="1"/>
  <c r="Z34" i="1"/>
  <c r="Y25" i="1"/>
  <c r="Y26" i="1"/>
  <c r="Z26" i="1"/>
  <c r="Q15" i="1"/>
  <c r="Z12" i="1" l="1"/>
  <c r="X15" i="1" s="1"/>
  <c r="Y15" i="1" l="1"/>
  <c r="Z15" i="1" l="1"/>
  <c r="X18" i="1" l="1"/>
  <c r="Y18" i="1" l="1"/>
  <c r="Z18" i="1"/>
  <c r="X19" i="1" s="1"/>
  <c r="Y19" i="1" l="1"/>
  <c r="Z19" i="1"/>
  <c r="AB59" i="1" l="1"/>
  <c r="AA59" i="1" s="1"/>
  <c r="AB53" i="1"/>
  <c r="AA53" i="1" l="1"/>
  <c r="V22" i="19" s="1"/>
  <c r="AB54" i="1"/>
  <c r="AB30" i="1"/>
  <c r="AA30" i="1" s="1"/>
  <c r="J47" i="19"/>
  <c r="AB31" i="1"/>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9"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43" i="1"/>
  <c r="AB55" i="1"/>
  <c r="AA55" i="1" s="1"/>
  <c r="AB56" i="1"/>
  <c r="AA56" i="1" s="1"/>
  <c r="AA54" i="1"/>
  <c r="AA60" i="1"/>
  <c r="AB61" i="1"/>
  <c r="AA36" i="1"/>
  <c r="AB37" i="1"/>
  <c r="P47" i="19" l="1"/>
  <c r="V27" i="19"/>
  <c r="P7" i="19"/>
  <c r="AH17" i="19"/>
  <c r="AB17" i="19"/>
  <c r="V37" i="19"/>
  <c r="J7" i="19"/>
  <c r="P17" i="19"/>
  <c r="AH32" i="19"/>
  <c r="AB52" i="19"/>
  <c r="J32" i="19"/>
  <c r="V12" i="19"/>
  <c r="J42" i="19"/>
  <c r="J12" i="19"/>
  <c r="J22" i="19"/>
  <c r="AB12" i="19"/>
  <c r="AC53"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22" i="1"/>
  <c r="W27" i="19" s="1"/>
  <c r="P37" i="19"/>
  <c r="J27" i="19"/>
  <c r="AH7" i="19"/>
  <c r="AH27" i="19"/>
  <c r="V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55" i="1"/>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B24" i="1"/>
  <c r="AA23" i="1"/>
  <c r="AA37" i="1"/>
  <c r="AB38" i="1"/>
  <c r="AA61" i="1"/>
  <c r="AB62" i="1"/>
  <c r="K42" i="19"/>
  <c r="AC32" i="19"/>
  <c r="W42" i="19"/>
  <c r="AI52" i="19"/>
  <c r="K22" i="19"/>
  <c r="Q32" i="19"/>
  <c r="AI12" i="19"/>
  <c r="AC52" i="19"/>
  <c r="Q42" i="19"/>
  <c r="AC42" i="19"/>
  <c r="K12" i="19"/>
  <c r="Q22" i="19"/>
  <c r="W52" i="19"/>
  <c r="AI42" i="19"/>
  <c r="W32" i="19"/>
  <c r="AI22" i="19"/>
  <c r="W12" i="19"/>
  <c r="AI32" i="19"/>
  <c r="AC12" i="19"/>
  <c r="Q12" i="19"/>
  <c r="Q52" i="19"/>
  <c r="AC54" i="1"/>
  <c r="K32" i="19"/>
  <c r="W22" i="19"/>
  <c r="K52" i="19"/>
  <c r="AC22" i="19"/>
  <c r="AB32" i="1"/>
  <c r="AA31" i="1"/>
  <c r="K39" i="19"/>
  <c r="AC39" i="19"/>
  <c r="W29" i="19"/>
  <c r="AI49" i="19"/>
  <c r="W9" i="19"/>
  <c r="AC19" i="19"/>
  <c r="Q49" i="19"/>
  <c r="W49" i="19"/>
  <c r="AC9" i="19"/>
  <c r="AI9" i="19"/>
  <c r="Q29" i="19"/>
  <c r="W39" i="19"/>
  <c r="Q39" i="19"/>
  <c r="AC36"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60" i="1"/>
  <c r="Q33" i="19"/>
  <c r="AI23" i="19"/>
  <c r="K53" i="19"/>
  <c r="AC23" i="19"/>
  <c r="AC13" i="19"/>
  <c r="W23" i="19"/>
  <c r="W33" i="19"/>
  <c r="Q13" i="19"/>
  <c r="W13" i="19"/>
  <c r="AI13" i="19"/>
  <c r="Q43" i="19"/>
  <c r="Q23" i="19"/>
  <c r="W53" i="19"/>
  <c r="M12" i="19"/>
  <c r="AK42" i="19"/>
  <c r="AE32" i="19"/>
  <c r="AC56" i="1"/>
  <c r="M52" i="19"/>
  <c r="S12" i="19"/>
  <c r="M32" i="19"/>
  <c r="S52" i="19"/>
  <c r="Y52" i="19"/>
  <c r="Y42" i="19"/>
  <c r="AK12" i="19"/>
  <c r="S22" i="19"/>
  <c r="AE12" i="19"/>
  <c r="Y22" i="19"/>
  <c r="S32" i="19"/>
  <c r="AK52" i="19"/>
  <c r="M22" i="19"/>
  <c r="AK32" i="19"/>
  <c r="AE22" i="19"/>
  <c r="AE42" i="19"/>
  <c r="Y32" i="19"/>
  <c r="M42" i="19"/>
  <c r="Y12" i="19"/>
  <c r="AE52" i="19"/>
  <c r="AK22" i="19"/>
  <c r="S42" i="19"/>
  <c r="AA43" i="1"/>
  <c r="AB44" i="1"/>
  <c r="AB18"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30" i="1"/>
  <c r="K7" i="19" l="1"/>
  <c r="Q7" i="19"/>
  <c r="AI37" i="19"/>
  <c r="AC17" i="19"/>
  <c r="AC27" i="19"/>
  <c r="Q27" i="19"/>
  <c r="AI7" i="19"/>
  <c r="K17" i="19"/>
  <c r="W37" i="19"/>
  <c r="AI27" i="19"/>
  <c r="K27" i="19"/>
  <c r="AC37" i="19"/>
  <c r="W47" i="19"/>
  <c r="AI47" i="19"/>
  <c r="AC7" i="19"/>
  <c r="K47" i="19"/>
  <c r="Q17" i="19"/>
  <c r="K37" i="19"/>
  <c r="AI17" i="19"/>
  <c r="W7" i="19"/>
  <c r="Q47" i="19"/>
  <c r="Q37" i="19"/>
  <c r="AC47" i="19"/>
  <c r="W17" i="19"/>
  <c r="AA18" i="1"/>
  <c r="AB19" i="1"/>
  <c r="AA19" i="1" s="1"/>
  <c r="R40" i="19"/>
  <c r="AD10" i="19"/>
  <c r="X40" i="19"/>
  <c r="AJ10" i="19"/>
  <c r="R50" i="19"/>
  <c r="X10" i="19"/>
  <c r="R30" i="19"/>
  <c r="AC43" i="1"/>
  <c r="L10" i="19"/>
  <c r="L50" i="19"/>
  <c r="AJ20" i="19"/>
  <c r="AJ40" i="19"/>
  <c r="AD30" i="19"/>
  <c r="R20" i="19"/>
  <c r="AD50" i="19"/>
  <c r="AJ30" i="19"/>
  <c r="AJ50" i="19"/>
  <c r="X30" i="19"/>
  <c r="AD20" i="19"/>
  <c r="L40" i="19"/>
  <c r="X50" i="19"/>
  <c r="X20" i="19"/>
  <c r="AD40" i="19"/>
  <c r="R10" i="19"/>
  <c r="L30" i="19"/>
  <c r="L20" i="19"/>
  <c r="AA62" i="1"/>
  <c r="AB63" i="1"/>
  <c r="AD47" i="19"/>
  <c r="AJ27" i="19"/>
  <c r="AD27" i="19"/>
  <c r="AJ7" i="19"/>
  <c r="AJ37" i="19"/>
  <c r="L27" i="19"/>
  <c r="AD17" i="19"/>
  <c r="L37" i="19"/>
  <c r="R17" i="19"/>
  <c r="AJ17" i="19"/>
  <c r="X7" i="19"/>
  <c r="X47" i="19"/>
  <c r="L7" i="19"/>
  <c r="L17" i="19"/>
  <c r="R27" i="19"/>
  <c r="X27" i="19"/>
  <c r="R7" i="19"/>
  <c r="X17" i="19"/>
  <c r="AJ47" i="19"/>
  <c r="L47" i="19"/>
  <c r="R37" i="19"/>
  <c r="AD7" i="19"/>
  <c r="X37" i="19"/>
  <c r="AC23" i="1"/>
  <c r="R47" i="19"/>
  <c r="AD37" i="19"/>
  <c r="AB33" i="1"/>
  <c r="AA33" i="1" s="1"/>
  <c r="AA32" i="1"/>
  <c r="AB34" i="1"/>
  <c r="AA34" i="1" s="1"/>
  <c r="AJ43" i="19"/>
  <c r="AD33" i="19"/>
  <c r="X33" i="19"/>
  <c r="X13" i="19"/>
  <c r="AD43" i="19"/>
  <c r="L43" i="19"/>
  <c r="AC61" i="1"/>
  <c r="X23" i="19"/>
  <c r="R33" i="19"/>
  <c r="R43" i="19"/>
  <c r="AD53" i="19"/>
  <c r="AJ13" i="19"/>
  <c r="R23" i="19"/>
  <c r="R13" i="19"/>
  <c r="AJ53" i="19"/>
  <c r="L33" i="19"/>
  <c r="L23" i="19"/>
  <c r="X43" i="19"/>
  <c r="X53" i="19"/>
  <c r="AD13" i="19"/>
  <c r="L53" i="19"/>
  <c r="L13" i="19"/>
  <c r="AD23" i="19"/>
  <c r="AJ33" i="19"/>
  <c r="AJ23" i="19"/>
  <c r="R53" i="19"/>
  <c r="AA24" i="1"/>
  <c r="AB25"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31"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A38" i="1"/>
  <c r="AB39" i="1"/>
  <c r="AA39" i="1" s="1"/>
  <c r="AB40" i="1"/>
  <c r="AA40"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44" i="1"/>
  <c r="AB45"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7" i="1"/>
  <c r="AD9" i="19"/>
  <c r="AJ49" i="19"/>
  <c r="L39" i="19"/>
  <c r="R19" i="19"/>
  <c r="AJ39" i="19"/>
  <c r="AJ29" i="19"/>
  <c r="AJ19" i="19"/>
  <c r="AJ9" i="19"/>
  <c r="AD49" i="19"/>
  <c r="L19" i="19"/>
  <c r="L29" i="19"/>
  <c r="R49" i="19"/>
  <c r="AA45" i="1" l="1"/>
  <c r="AB46" i="1"/>
  <c r="AA46" i="1" s="1"/>
  <c r="AG39" i="19"/>
  <c r="AG29" i="19"/>
  <c r="AM19" i="19"/>
  <c r="O39" i="19"/>
  <c r="AC40"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4"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32"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44"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9" i="1"/>
  <c r="T19" i="19"/>
  <c r="AL49" i="19"/>
  <c r="T29" i="19"/>
  <c r="AF29" i="19"/>
  <c r="T18" i="19"/>
  <c r="N48" i="19"/>
  <c r="N8" i="19"/>
  <c r="T28" i="19"/>
  <c r="AF38" i="19"/>
  <c r="Z28" i="19"/>
  <c r="Z18" i="19"/>
  <c r="AF8" i="19"/>
  <c r="AC33"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8" i="1"/>
  <c r="M9" i="19"/>
  <c r="Y29" i="19"/>
  <c r="AA63" i="1"/>
  <c r="AB64" i="1"/>
  <c r="AA64" i="1" s="1"/>
  <c r="AM46" i="19"/>
  <c r="U36" i="19"/>
  <c r="AG16" i="19"/>
  <c r="O6" i="19"/>
  <c r="AA36" i="19"/>
  <c r="AM16" i="19"/>
  <c r="U6" i="19"/>
  <c r="AG46" i="19"/>
  <c r="AA16" i="19"/>
  <c r="AC19" i="1"/>
  <c r="AA6" i="19"/>
  <c r="AG6" i="19"/>
  <c r="AA46" i="19"/>
  <c r="AM26" i="19"/>
  <c r="U16" i="19"/>
  <c r="O36" i="19"/>
  <c r="U26" i="19"/>
  <c r="O46" i="19"/>
  <c r="AA26" i="19"/>
  <c r="AM6" i="19"/>
  <c r="U46" i="19"/>
  <c r="AG26" i="19"/>
  <c r="O16" i="19"/>
  <c r="AG36" i="19"/>
  <c r="O26" i="19"/>
  <c r="AM36" i="19"/>
  <c r="AB26" i="1"/>
  <c r="AA26" i="1" s="1"/>
  <c r="AA25" i="1"/>
  <c r="O8" i="19"/>
  <c r="AA48" i="19"/>
  <c r="AM38" i="19"/>
  <c r="U48" i="19"/>
  <c r="AA18" i="19"/>
  <c r="AG18" i="19"/>
  <c r="AG48" i="19"/>
  <c r="AM18" i="19"/>
  <c r="AA28" i="19"/>
  <c r="AG28" i="19"/>
  <c r="AA8" i="19"/>
  <c r="U18" i="19"/>
  <c r="AG38" i="19"/>
  <c r="U38" i="19"/>
  <c r="AM8" i="19"/>
  <c r="AA38" i="19"/>
  <c r="AM48" i="19"/>
  <c r="U28" i="19"/>
  <c r="O38" i="19"/>
  <c r="U8" i="19"/>
  <c r="AG8" i="19"/>
  <c r="AC34"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62" i="1"/>
  <c r="M33" i="19"/>
  <c r="AF6" i="19"/>
  <c r="N46" i="19"/>
  <c r="Z26" i="19"/>
  <c r="AL6" i="19"/>
  <c r="AL36" i="19"/>
  <c r="AF26" i="19"/>
  <c r="Z6" i="19"/>
  <c r="T26" i="19"/>
  <c r="Z46" i="19"/>
  <c r="AF46" i="19"/>
  <c r="T46" i="19"/>
  <c r="T6" i="19"/>
  <c r="AF36" i="19"/>
  <c r="N26" i="19"/>
  <c r="Z16" i="19"/>
  <c r="AL26" i="19"/>
  <c r="Z36" i="19"/>
  <c r="N36" i="19"/>
  <c r="AL46" i="19"/>
  <c r="T36" i="19"/>
  <c r="AF16" i="19"/>
  <c r="N6" i="19"/>
  <c r="N16" i="19"/>
  <c r="AC18"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4"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63" i="1"/>
  <c r="T53" i="19"/>
  <c r="AL33" i="19"/>
  <c r="T13" i="19"/>
  <c r="Z33" i="19"/>
  <c r="Z47" i="19"/>
  <c r="T7" i="19"/>
  <c r="AL37" i="19"/>
  <c r="T17" i="19"/>
  <c r="Z17" i="19"/>
  <c r="AF7" i="19"/>
  <c r="AF37" i="19"/>
  <c r="N17" i="19"/>
  <c r="AF27" i="19"/>
  <c r="AC25"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6"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6" i="1"/>
  <c r="AA17" i="19"/>
  <c r="O7" i="19"/>
  <c r="AA37" i="19"/>
  <c r="AA27" i="19"/>
  <c r="AM27" i="19"/>
  <c r="U17" i="19"/>
  <c r="U47" i="19"/>
  <c r="AG17" i="19"/>
  <c r="O47" i="19"/>
  <c r="Z40" i="19"/>
  <c r="AC45"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20" i="1" l="1"/>
  <c r="L20" i="1" s="1"/>
  <c r="K65" i="1"/>
  <c r="L65" i="1" s="1"/>
  <c r="K71" i="1"/>
  <c r="L71" i="1" s="1"/>
  <c r="K53" i="1"/>
  <c r="L53" i="1" s="1"/>
  <c r="K14" i="1"/>
  <c r="L12" i="1" s="1"/>
  <c r="K35" i="1"/>
  <c r="L35" i="1" s="1"/>
  <c r="K41" i="1"/>
  <c r="L41" i="1" s="1"/>
  <c r="K59" i="1"/>
  <c r="L59" i="1" s="1"/>
  <c r="K27" i="1"/>
  <c r="L27" i="1" s="1"/>
  <c r="M41" i="1" l="1"/>
  <c r="AB41" i="1" s="1"/>
  <c r="L16" i="18"/>
  <c r="R40" i="18"/>
  <c r="R24" i="18"/>
  <c r="L40" i="18"/>
  <c r="L8" i="18"/>
  <c r="X16" i="18"/>
  <c r="X32" i="18"/>
  <c r="R32" i="18"/>
  <c r="AJ40" i="18"/>
  <c r="AJ16" i="18"/>
  <c r="R16" i="18"/>
  <c r="R8" i="18"/>
  <c r="AD40" i="18"/>
  <c r="AD32" i="18"/>
  <c r="AJ32" i="18"/>
  <c r="AD24" i="18"/>
  <c r="AD8" i="18"/>
  <c r="L24" i="18"/>
  <c r="X40" i="18"/>
  <c r="X24" i="18"/>
  <c r="AJ8" i="18"/>
  <c r="N41" i="1"/>
  <c r="AJ24" i="18"/>
  <c r="L32" i="18"/>
  <c r="AD16" i="18"/>
  <c r="X8" i="18"/>
  <c r="AL40" i="18"/>
  <c r="AF16" i="18"/>
  <c r="Z32" i="18"/>
  <c r="N8" i="18"/>
  <c r="N32" i="18"/>
  <c r="N16" i="18"/>
  <c r="Z8" i="18"/>
  <c r="Z40" i="18"/>
  <c r="Z24" i="18"/>
  <c r="Z16" i="18"/>
  <c r="AL24" i="18"/>
  <c r="N24" i="18"/>
  <c r="AF24" i="18"/>
  <c r="T32" i="18"/>
  <c r="AF32" i="18"/>
  <c r="T16" i="18"/>
  <c r="T40" i="18"/>
  <c r="AF40" i="18"/>
  <c r="AL8" i="18"/>
  <c r="AF8" i="18"/>
  <c r="T8" i="18"/>
  <c r="AL32" i="18"/>
  <c r="N40" i="18"/>
  <c r="AL16" i="18"/>
  <c r="T24" i="18"/>
  <c r="J40" i="18"/>
  <c r="J8" i="18"/>
  <c r="AB40" i="18"/>
  <c r="AB32" i="18"/>
  <c r="AH32" i="18"/>
  <c r="AB8" i="18"/>
  <c r="AB24" i="18"/>
  <c r="J16" i="18"/>
  <c r="J24" i="18"/>
  <c r="P32" i="18"/>
  <c r="J32" i="18"/>
  <c r="V24" i="18"/>
  <c r="P8" i="18"/>
  <c r="P24" i="18"/>
  <c r="P16" i="18"/>
  <c r="AH16" i="18"/>
  <c r="P40" i="18"/>
  <c r="V16" i="18"/>
  <c r="V32" i="18"/>
  <c r="N35" i="1"/>
  <c r="M35" i="1"/>
  <c r="AB35" i="1" s="1"/>
  <c r="AA35" i="1" s="1"/>
  <c r="V8" i="18"/>
  <c r="AB16" i="18"/>
  <c r="AH24" i="18"/>
  <c r="V40" i="18"/>
  <c r="AH8" i="18"/>
  <c r="AH40" i="18"/>
  <c r="M71" i="1"/>
  <c r="N71" i="1"/>
  <c r="AB36" i="18"/>
  <c r="P36" i="18"/>
  <c r="J12" i="18"/>
  <c r="V28" i="18"/>
  <c r="J44" i="18"/>
  <c r="AH44" i="18"/>
  <c r="AB28" i="18"/>
  <c r="AH12" i="18"/>
  <c r="V12" i="18"/>
  <c r="J20" i="18"/>
  <c r="V36" i="18"/>
  <c r="P12" i="18"/>
  <c r="V20" i="18"/>
  <c r="P28" i="18"/>
  <c r="AH28" i="18"/>
  <c r="P44" i="18"/>
  <c r="J28" i="18"/>
  <c r="AB12" i="18"/>
  <c r="P20" i="18"/>
  <c r="AH20" i="18"/>
  <c r="AB20" i="18"/>
  <c r="AB44" i="18"/>
  <c r="AH36" i="18"/>
  <c r="V44" i="18"/>
  <c r="J36" i="18"/>
  <c r="AF30" i="18"/>
  <c r="T14" i="18"/>
  <c r="Z22" i="18"/>
  <c r="AL38" i="18"/>
  <c r="T30" i="18"/>
  <c r="N14" i="18"/>
  <c r="T38" i="18"/>
  <c r="AL6" i="18"/>
  <c r="T22" i="18"/>
  <c r="Z14" i="18"/>
  <c r="AL14" i="18"/>
  <c r="Z38" i="18"/>
  <c r="N22" i="18"/>
  <c r="AF22" i="18"/>
  <c r="Z6" i="18"/>
  <c r="N6" i="18"/>
  <c r="M27" i="1"/>
  <c r="AB27" i="1" s="1"/>
  <c r="AA27" i="1" s="1"/>
  <c r="AF6" i="18"/>
  <c r="AF14" i="18"/>
  <c r="AF38" i="18"/>
  <c r="N38" i="18"/>
  <c r="N27" i="1"/>
  <c r="AL30" i="18"/>
  <c r="Z30" i="18"/>
  <c r="AL22" i="18"/>
  <c r="N30" i="18"/>
  <c r="T6" i="18"/>
  <c r="AB38" i="18"/>
  <c r="AB22" i="18"/>
  <c r="P22" i="18"/>
  <c r="V30" i="18"/>
  <c r="AB30" i="18"/>
  <c r="AB14" i="18"/>
  <c r="M12" i="1"/>
  <c r="AB12" i="1" s="1"/>
  <c r="AH30" i="18"/>
  <c r="J30" i="18"/>
  <c r="J22" i="18"/>
  <c r="P38" i="18"/>
  <c r="V38" i="18"/>
  <c r="AB6" i="18"/>
  <c r="N12" i="1"/>
  <c r="P14" i="18"/>
  <c r="J38" i="18"/>
  <c r="V22" i="18"/>
  <c r="AH6" i="18"/>
  <c r="V14" i="18"/>
  <c r="V6" i="18"/>
  <c r="J6" i="18"/>
  <c r="AH14" i="18"/>
  <c r="P30" i="18"/>
  <c r="AH38" i="18"/>
  <c r="AH22" i="18"/>
  <c r="J14" i="18"/>
  <c r="P6" i="18"/>
  <c r="M65" i="1"/>
  <c r="AB65" i="1" s="1"/>
  <c r="AA65" i="1" s="1"/>
  <c r="N65" i="1"/>
  <c r="Z42" i="18"/>
  <c r="AF18" i="18"/>
  <c r="T18" i="18"/>
  <c r="Z26" i="18"/>
  <c r="N18" i="18"/>
  <c r="AF10" i="18"/>
  <c r="T26" i="18"/>
  <c r="N42" i="18"/>
  <c r="T10" i="18"/>
  <c r="Z18" i="18"/>
  <c r="T42" i="18"/>
  <c r="N10" i="18"/>
  <c r="Z34" i="18"/>
  <c r="AF26" i="18"/>
  <c r="N34" i="18"/>
  <c r="Z10" i="18"/>
  <c r="AF34" i="18"/>
  <c r="AL34" i="18"/>
  <c r="AF42" i="18"/>
  <c r="N26" i="18"/>
  <c r="T34" i="18"/>
  <c r="AL18" i="18"/>
  <c r="AL10" i="18"/>
  <c r="AL42" i="18"/>
  <c r="AL26" i="18"/>
  <c r="AJ26" i="18"/>
  <c r="R18" i="18"/>
  <c r="X34" i="18"/>
  <c r="AJ10" i="18"/>
  <c r="AD26" i="18"/>
  <c r="AD42" i="18"/>
  <c r="AJ34" i="18"/>
  <c r="X10" i="18"/>
  <c r="R26" i="18"/>
  <c r="AD18" i="18"/>
  <c r="M59" i="1"/>
  <c r="L10" i="18"/>
  <c r="L18" i="18"/>
  <c r="R34" i="18"/>
  <c r="X42" i="18"/>
  <c r="L34" i="18"/>
  <c r="AD34" i="18"/>
  <c r="AJ42" i="18"/>
  <c r="AD10" i="18"/>
  <c r="R10" i="18"/>
  <c r="R42" i="18"/>
  <c r="L42" i="18"/>
  <c r="X26" i="18"/>
  <c r="L26" i="18"/>
  <c r="AJ18" i="18"/>
  <c r="X18" i="18"/>
  <c r="N59" i="1"/>
  <c r="AH42" i="18"/>
  <c r="V18" i="18"/>
  <c r="AB26" i="18"/>
  <c r="AB34" i="18"/>
  <c r="AH26" i="18"/>
  <c r="AB42" i="18"/>
  <c r="V26" i="18"/>
  <c r="AH18" i="18"/>
  <c r="V42" i="18"/>
  <c r="J34" i="18"/>
  <c r="P26" i="18"/>
  <c r="J10" i="18"/>
  <c r="V10" i="18"/>
  <c r="M53" i="1"/>
  <c r="AB10" i="18"/>
  <c r="J42" i="18"/>
  <c r="J18" i="18"/>
  <c r="P34" i="18"/>
  <c r="N53" i="1"/>
  <c r="AB18" i="18"/>
  <c r="AH34" i="18"/>
  <c r="J26" i="18"/>
  <c r="P10" i="18"/>
  <c r="AH10" i="18"/>
  <c r="V34" i="18"/>
  <c r="P18" i="18"/>
  <c r="P42" i="18"/>
  <c r="M20" i="1"/>
  <c r="AB20" i="1" s="1"/>
  <c r="AA20" i="1" s="1"/>
  <c r="AC20" i="1" s="1"/>
  <c r="N20" i="1"/>
  <c r="AD30" i="18"/>
  <c r="X6" i="18"/>
  <c r="L38" i="18"/>
  <c r="R30" i="18"/>
  <c r="AD14" i="18"/>
  <c r="X22" i="18"/>
  <c r="AJ6" i="18"/>
  <c r="L6" i="18"/>
  <c r="AD6" i="18"/>
  <c r="AD22" i="18"/>
  <c r="X38" i="18"/>
  <c r="R14" i="18"/>
  <c r="AD38" i="18"/>
  <c r="L14" i="18"/>
  <c r="R38" i="18"/>
  <c r="R6" i="18"/>
  <c r="AJ14" i="18"/>
  <c r="X14" i="18"/>
  <c r="X30" i="18"/>
  <c r="L30" i="18"/>
  <c r="L22" i="18"/>
  <c r="AJ38" i="18"/>
  <c r="AJ30" i="18"/>
  <c r="AJ22" i="18"/>
  <c r="R22" i="18"/>
  <c r="J11" i="19" l="1"/>
  <c r="J31" i="19"/>
  <c r="J21" i="19"/>
  <c r="V41" i="19"/>
  <c r="P51" i="19"/>
  <c r="J51" i="19"/>
  <c r="P11" i="19"/>
  <c r="AH11" i="19"/>
  <c r="P31" i="19"/>
  <c r="P41" i="19"/>
  <c r="P21" i="19"/>
  <c r="AB11" i="19"/>
  <c r="J41" i="19"/>
  <c r="V11" i="19"/>
  <c r="AB41" i="19"/>
  <c r="AB31" i="19"/>
  <c r="V31" i="19"/>
  <c r="V21" i="19"/>
  <c r="AH51" i="19"/>
  <c r="AB21" i="19"/>
  <c r="AH41" i="19"/>
  <c r="AB51" i="19"/>
  <c r="AH21" i="19"/>
  <c r="AH31" i="19"/>
  <c r="V51" i="19"/>
  <c r="J39" i="19"/>
  <c r="P9" i="19"/>
  <c r="AH9" i="19"/>
  <c r="P29" i="19"/>
  <c r="J49" i="19"/>
  <c r="V19" i="19"/>
  <c r="J9" i="19"/>
  <c r="AB49" i="19"/>
  <c r="AH19" i="19"/>
  <c r="P49" i="19"/>
  <c r="AB39" i="19"/>
  <c r="AB9" i="19"/>
  <c r="J29" i="19"/>
  <c r="P19" i="19"/>
  <c r="AC35" i="1"/>
  <c r="V9" i="19"/>
  <c r="AB19" i="19"/>
  <c r="AH49" i="19"/>
  <c r="V39" i="19"/>
  <c r="J19" i="19"/>
  <c r="AB29" i="19"/>
  <c r="V49" i="19"/>
  <c r="AH29" i="19"/>
  <c r="P39" i="19"/>
  <c r="V29" i="19"/>
  <c r="AH39" i="19"/>
  <c r="AC65" i="1"/>
  <c r="AB14" i="19"/>
  <c r="V14" i="19"/>
  <c r="J14" i="19"/>
  <c r="AB34" i="19"/>
  <c r="V44" i="19"/>
  <c r="J44" i="19"/>
  <c r="P54" i="19"/>
  <c r="AB54" i="19"/>
  <c r="V34" i="19"/>
  <c r="V24" i="19"/>
  <c r="P44" i="19"/>
  <c r="AH54" i="19"/>
  <c r="AB44" i="19"/>
  <c r="P24" i="19"/>
  <c r="AH34" i="19"/>
  <c r="J54" i="19"/>
  <c r="AH24" i="19"/>
  <c r="P14" i="19"/>
  <c r="P34" i="19"/>
  <c r="J24" i="19"/>
  <c r="AH44" i="19"/>
  <c r="J34" i="19"/>
  <c r="AH14" i="19"/>
  <c r="V54" i="19"/>
  <c r="AB24" i="19"/>
  <c r="AB15" i="1"/>
  <c r="AA15" i="1" s="1"/>
  <c r="AA12" i="1"/>
  <c r="AC27" i="1"/>
  <c r="P38" i="19"/>
  <c r="AB18" i="19"/>
  <c r="V48" i="19"/>
  <c r="AB28" i="19"/>
  <c r="AB48" i="19"/>
  <c r="AH28" i="19"/>
  <c r="V18" i="19"/>
  <c r="J48" i="19"/>
  <c r="AB38" i="19"/>
  <c r="AH18" i="19"/>
  <c r="AH8" i="19"/>
  <c r="J38" i="19"/>
  <c r="J18" i="19"/>
  <c r="AB8" i="19"/>
  <c r="P8" i="19"/>
  <c r="J28" i="19"/>
  <c r="J8" i="19"/>
  <c r="V8" i="19"/>
  <c r="P18" i="19"/>
  <c r="P28" i="19"/>
  <c r="P48" i="19"/>
  <c r="AH48" i="19"/>
  <c r="AH38" i="19"/>
  <c r="V38" i="19"/>
  <c r="V28" i="19"/>
  <c r="AA41" i="1"/>
  <c r="AB42" i="1"/>
  <c r="AA42" i="1" s="1"/>
  <c r="J30" i="19" l="1"/>
  <c r="P20" i="19"/>
  <c r="AH50" i="19"/>
  <c r="AB20" i="19"/>
  <c r="AH30" i="19"/>
  <c r="J10" i="19"/>
  <c r="P40" i="19"/>
  <c r="AB50" i="19"/>
  <c r="AH40" i="19"/>
  <c r="AB30" i="19"/>
  <c r="V40" i="19"/>
  <c r="J20" i="19"/>
  <c r="V10" i="19"/>
  <c r="V20" i="19"/>
  <c r="V50" i="19"/>
  <c r="AH10" i="19"/>
  <c r="AH20" i="19"/>
  <c r="AB40" i="19"/>
  <c r="P10" i="19"/>
  <c r="P50" i="19"/>
  <c r="AC41" i="1"/>
  <c r="P30" i="19"/>
  <c r="AB10" i="19"/>
  <c r="V30" i="19"/>
  <c r="J40" i="19"/>
  <c r="J50" i="19"/>
  <c r="W10" i="19"/>
  <c r="W50" i="19"/>
  <c r="AC42" i="1"/>
  <c r="AI50" i="19"/>
  <c r="W40" i="19"/>
  <c r="AC20" i="19"/>
  <c r="Q20" i="19"/>
  <c r="Q10" i="19"/>
  <c r="Q50" i="19"/>
  <c r="Q40" i="19"/>
  <c r="K50" i="19"/>
  <c r="AC10" i="19"/>
  <c r="AC30" i="19"/>
  <c r="Q30" i="19"/>
  <c r="K30" i="19"/>
  <c r="AI10" i="19"/>
  <c r="AC50" i="19"/>
  <c r="K40" i="19"/>
  <c r="K10" i="19"/>
  <c r="AI20" i="19"/>
  <c r="K20" i="19"/>
  <c r="AI30" i="19"/>
  <c r="AC40" i="19"/>
  <c r="W20" i="19"/>
  <c r="AI40" i="19"/>
  <c r="W30" i="19"/>
  <c r="P16" i="19"/>
  <c r="V26" i="19"/>
  <c r="P6" i="19"/>
  <c r="AH36" i="19"/>
  <c r="AH6" i="19"/>
  <c r="P26" i="19"/>
  <c r="V46" i="19"/>
  <c r="V16" i="19"/>
  <c r="AH46" i="19"/>
  <c r="V36" i="19"/>
  <c r="AB46" i="19"/>
  <c r="AC12" i="1"/>
  <c r="AB36" i="19"/>
  <c r="J6" i="19"/>
  <c r="AB6" i="19"/>
  <c r="P46" i="19"/>
  <c r="P36" i="19"/>
  <c r="AB26" i="19"/>
  <c r="J36" i="19"/>
  <c r="AH16" i="19"/>
  <c r="AB16" i="19"/>
  <c r="J26" i="19"/>
  <c r="AH26" i="19"/>
  <c r="V6" i="19"/>
  <c r="J16" i="19"/>
  <c r="J46" i="19"/>
  <c r="AI36" i="19"/>
  <c r="W16" i="19"/>
  <c r="AI26" i="19"/>
  <c r="K36" i="19"/>
  <c r="AC6" i="19"/>
  <c r="Q26" i="19"/>
  <c r="AI6" i="19"/>
  <c r="K46" i="19"/>
  <c r="AI16" i="19"/>
  <c r="AI46" i="19"/>
  <c r="Q36" i="19"/>
  <c r="AC46" i="19"/>
  <c r="W6" i="19"/>
  <c r="W26" i="19"/>
  <c r="Q46" i="19"/>
  <c r="AC26" i="19"/>
  <c r="AC16" i="19"/>
  <c r="AC15" i="1"/>
  <c r="W36" i="19"/>
  <c r="Q6" i="19"/>
  <c r="AC36" i="19"/>
  <c r="K6" i="19"/>
  <c r="K16" i="19"/>
  <c r="Q16" i="19"/>
  <c r="K26" i="19"/>
  <c r="W4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<sst xmlns="http://schemas.openxmlformats.org/spreadsheetml/2006/main" count="473" uniqueCount="314">
  <si>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</si>
  <si>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</si>
  <si>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</si>
  <si>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</si>
  <si>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</si>
  <si>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</si>
  <si>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</si>
  <si>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</si>
  <si>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</si>
  <si>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</si>
  <si>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</si>
  <si>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</si>
  <si>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</si>
  <si>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</si>
  <si>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</si>
  <si>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</si>
  <si>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</si>
  <si>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</si>
  <si>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</si>
  <si>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</si>
  <si>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</si>
  <si>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</si>
  <si>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</si>
  <si>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</si>
  <si>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</si>
  <si>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</si>
  <si>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</si>
  <si>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</si>
  <si>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</si>
  <si>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</si>
  <si>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</si>
  <si>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</si>
  <si>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</si>
  <si>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</si>
  <si>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</si>
  <si>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</si>
  <si>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</si>
  <si>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</si>
  <si>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</si>
  <si>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</si>
  <si>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</si>
  <si>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</si>
  <si>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</si>
  <si>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</si>
  <si>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</si>
  <si>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</si>
  <si>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</si>
  <si>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</si>
  <si>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</si>
  <si>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</si>
  <si>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</si>
  <si>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</si>
  <si>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</si>
  <si>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</si>
  <si>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</si>
  <si>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</si>
  <si>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</si>
  <si>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</si>
  <si>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</si>
  <si>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</si>
  <si>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</si>
  <si>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</si>
  <si>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</si>
  <si>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</si>
  <si>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</si>
  <si>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</si>
  <si>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</si>
  <si>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</si>
  <si>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</si>
  <si>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</si>
  <si>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</si>
  <si>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</si>
  <si>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</si>
  <si>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</si>
  <si>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</si>
  <si>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</si>
  <si>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</si>
  <si>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ALCANCE:</t>
  </si>
  <si>
    <t>OBJETIVOS ESTRATÉGICOS</t>
  </si>
  <si>
    <t>OBJETIVO DEL PROCESO</t>
  </si>
  <si>
    <t>PLANEACIÓN INSTITUCIONAL</t>
  </si>
  <si>
    <t>PUNTOS DE RIESGO EN LA CADENA DE VALOR</t>
  </si>
  <si>
    <t>MATRIZ DOFA</t>
  </si>
  <si>
    <t>DEBILIDADES</t>
  </si>
  <si>
    <t>AMENAZAS</t>
  </si>
  <si>
    <t>FORTALEZAS</t>
  </si>
  <si>
    <t>OPORTUNIDADES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</si>
  <si>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</si>
  <si>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</si>
  <si>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</si>
  <si>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</si>
  <si>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</si>
  <si>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</si>
  <si>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</si>
  <si>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</si>
  <si>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</si>
  <si>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</si>
  <si>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</si>
  <si>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</si>
  <si>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</si>
  <si>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</si>
  <si>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</si>
  <si>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</si>
  <si>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</si>
  <si>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</si>
  <si>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</si>
  <si>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</si>
  <si>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</si>
  <si>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</si>
  <si>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</si>
  <si>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</si>
  <si>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</si>
  <si>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</si>
  <si>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</si>
  <si>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</si>
  <si>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</si>
  <si>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</si>
  <si>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</si>
  <si>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</si>
  <si>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</si>
  <si>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</si>
  <si>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</si>
  <si>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</si>
  <si>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</si>
  <si>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</si>
  <si>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</si>
  <si>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</si>
  <si>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</si>
  <si>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</si>
  <si>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</si>
  <si>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</si>
  <si>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</si>
  <si>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</si>
  <si>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</si>
  <si>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</si>
  <si>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</si>
  <si>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</si>
  <si>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</si>
  <si>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</si>
  <si>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</si>
  <si>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</si>
  <si>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</si>
  <si>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</si>
  <si>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</si>
  <si>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</si>
  <si>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</si>
  <si>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</si>
  <si>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</si>
  <si>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</si>
  <si>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</si>
  <si>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</si>
  <si>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</si>
  <si>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</si>
  <si>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</si>
  <si>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</si>
  <si>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</si>
  <si>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</si>
  <si>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</si>
  <si>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</si>
  <si>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</si>
  <si>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</si>
  <si>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</si>
  <si>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</si>
  <si>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</si>
  <si>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</si>
  <si>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</si>
  <si>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</si>
  <si>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</si>
  <si>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</si>
  <si>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</si>
  <si>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</si>
  <si>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</si>
  <si>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</si>
  <si>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</si>
  <si>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</si>
  <si>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</si>
  <si>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</si>
  <si>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</si>
  <si>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</si>
  <si>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</si>
  <si>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</si>
  <si>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</si>
  <si>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</si>
  <si>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</si>
  <si>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</si>
  <si>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</si>
  <si>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</si>
  <si>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</si>
  <si>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</si>
  <si>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</si>
  <si>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</si>
  <si>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</si>
  <si>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</si>
  <si>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</si>
  <si>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</si>
  <si>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</si>
  <si>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</si>
  <si>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</si>
  <si>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</si>
  <si>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</si>
  <si>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</si>
  <si>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</si>
  <si>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</si>
  <si>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</si>
  <si>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</si>
  <si>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</si>
  <si>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</si>
  <si>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</si>
  <si>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</si>
  <si>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</si>
  <si>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</si>
  <si>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</si>
  <si>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</si>
  <si>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</si>
  <si>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</si>
  <si>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</si>
  <si>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</si>
  <si>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</si>
  <si>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</si>
  <si>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</si>
  <si>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</si>
  <si>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</si>
  <si>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</si>
  <si>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</si>
  <si>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</si>
  <si>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</si>
  <si>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</si>
  <si>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</si>
  <si>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</si>
  <si>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</si>
  <si>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</si>
  <si>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</si>
  <si>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</si>
  <si>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</si>
  <si>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</si>
  <si>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</si>
  <si>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</si>
  <si>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</si>
  <si>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</si>
  <si>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</si>
  <si>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</si>
  <si>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</si>
  <si>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</si>
  <si>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</si>
  <si>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</si>
  <si>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</si>
  <si>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Inadecuada caracterización de los estudiantes  en la plataforma SIMAT y disminución de los recursos  del Sistema General de Participaciones-SGP para cubrir  la prestación del Servicio Educativo</t>
  </si>
  <si>
    <t>Falta de compromiso  por parte algunos de los rectores de las instituciones educativas para el suministro de información actualizada, vigente y accesible en el Sistema Integrado de Matricula SIMAT</t>
  </si>
  <si>
    <t>Posibilidad de afectación económica y reputacional por la inadecuada caracterización de los estudiantes en la plataforma SIMAT y disminución de los recursos del Sistema General de Participaciones-SGP para cubrir la prestación del Servicio Educativo debido a las falencias en el suministro de información actualizada, vigente y accesible en el Sistema Integrado de Matricula SIMAT</t>
  </si>
  <si>
    <t>El profesional especializado y  su equipo de Cobertura de la SEB verifica que la información suministrada en el SIMAT por las instituciones educativas sea la idónea a través de la validación de la información en el sistema.</t>
  </si>
  <si>
    <t>Realizar una (1) capacitación anual a los administradores de las bases de datos del SIMAT.</t>
  </si>
  <si>
    <t xml:space="preserve">Profesional especializado y  equipo de Cobertura </t>
  </si>
  <si>
    <t>Realizar un (1) reporte anual de verificación de la calidad de la información del SIMAT.</t>
  </si>
  <si>
    <t>Realizar una (1) comunicación anual a través de correo electrónico a las Instituciones Educativas de acuerdo a los hallazgos de los reportes de calidad.</t>
  </si>
  <si>
    <t>Emitir una comunicación semestral a los responsables de dar respuesta a las PQRSD reiterando el cumplimiento a los lineamientos establecidos.</t>
  </si>
  <si>
    <t>Profesional Universitario Atención al Ciudadano</t>
  </si>
  <si>
    <t xml:space="preserve">Realizar un (1) informe semestral de seguimiento sobre el comportamiento del proceso de atención al ciudadano.  </t>
  </si>
  <si>
    <t>El profesional universitario de Atención al Ciudadano verifica los requerimientos de PQRSD (GSC y SAC) que están por vencer de la SEB y genera un reporte de seguimiento.</t>
  </si>
  <si>
    <t>Notificaciones y sanciones  de entes de control y otras instancias.</t>
  </si>
  <si>
    <t xml:space="preserve">Repuestas extemporáneas y/o que no cumplen los términos legales de algunos requerimientos de PQRS (GSC y SAC) </t>
  </si>
  <si>
    <t>Posibilidad de afectación económica y reputacional por notificaciones y sanciones de entes de control y otras instancias, debido a repuestas extemporáneas y/o que no cumplen los términos legales de algunos requerimientos de PQRSD (GSC y SAC)</t>
  </si>
  <si>
    <t>Emitir una (1) circular para resaltar la importancia de la necesidad de remitir la información de manera oportuna al área de contratación.</t>
  </si>
  <si>
    <t>Secretaría de Educación y Equipo de Contratación</t>
  </si>
  <si>
    <t>Realizar una (1) socialización a los supervisores sobre la importancia de entregar la información de manera oportuna para la publicación en el SECOP</t>
  </si>
  <si>
    <t>Equipo de Contratación</t>
  </si>
  <si>
    <t>Realizar un (1) seguimiento cuatrimestral aleatorio al 10% de las publicaciones de los contratos de la SEB.</t>
  </si>
  <si>
    <t>Los profesionales encargados del área de Contratación verifican las publicaciones de los contratos de la Secretaría de Educación en el SECOP a través de seguimientos cuatrimestrales de muestras representativas.</t>
  </si>
  <si>
    <t xml:space="preserve"> Hallazgos de entes de control</t>
  </si>
  <si>
    <t xml:space="preserve"> Publicaciones extemporáneas en el SECOP por demoras en la entrega de información. </t>
  </si>
  <si>
    <t xml:space="preserve"> Posibilidad de afectación reputacional por hallazgos de entes de control debido a publicaciones extemporáneas en el SECOP por demoras en la entrega de información.</t>
  </si>
  <si>
    <t>Errores en la liquidación de nómina que pueden generar pagos por mayor y/o menor valor.</t>
  </si>
  <si>
    <t>Errores en liquidación de nómina atribuibles al proceso de ingreso de novedades, parametrización o fallas en el Sistema Humano.</t>
  </si>
  <si>
    <t>Posibilidad de afectación económica por errores en la liquidación de nómina debido a errores humanos y/o errores del Sistema Humano.</t>
  </si>
  <si>
    <t>El profesional especializado del área de Talento Humano y el equipo de trabajo de la oficina de nómina, verifican el ingreso de las novedades presentadas mensualmente, con el fin de determinar la correcta liquidación de la nómina.</t>
  </si>
  <si>
    <t xml:space="preserve">Realizar un (1) seguimiento mensual a la nomina de la Secretaría de Educación </t>
  </si>
  <si>
    <t>Investigaciones disciplinarias y sanciones por entes de control.</t>
  </si>
  <si>
    <t>Incumplimiento de la normatividad archivística en los documentos emanados de la Secretaría de Educación</t>
  </si>
  <si>
    <t>Posibilidad de afectación reputacional por posibles investigaciones y sanciones disciplinarias por entes de control, debido al incumplimiento de la Ley 594 del 2000 en los documentos emanados por la Secretaría de Educación.</t>
  </si>
  <si>
    <t>La persona designada para 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</si>
  <si>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La persona designada para el archivo realiza la revisión, clasificación, organización, indización e inventario de los archivos de gestión documental periódicamente, así como la correcta producción de los documentos de la Secretaría de Educación según las TRD (Tablas de Retención Documental )</t>
  </si>
  <si>
    <t>Realizar las Transferencias documentales de la Secretaría de Educación en los tiempos establecidos en el cronograma del Archivo Central.</t>
  </si>
  <si>
    <t>Ejecutar el 100% del cronograma establecido para la realización del inventario de la gestión documental que ha producido la Secretaría de Educación en las vigencias 2020 a 2023</t>
  </si>
  <si>
    <t>Profesional asignado</t>
  </si>
  <si>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</si>
  <si>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Gestión de Servicios de la Educación Pública</t>
  </si>
  <si>
    <t>Inicia con un análisis estratégico del sector educativo y culmina con la prestación del servicio educativo de calidad en las instituciones educativas del municipio de Bucaramanga</t>
  </si>
  <si>
    <t>Ofrecer un servicio educativo pertinente, innovador e incluyente,  mediante una gestión administrativa transformadora, transparente que permita que la educación Formal, para el Trabajo y Desarrollo Humano  y la informal garanticen a los niños, jóvenes y adultos un fácil acceso, de excelente calidad educativa, centrado  en el estudiante, sus competencias, aptitudes  y manejo de las tecnologías de la información y la comunicación, para responder a las nueva demanda y retos de una  sociedad cambiante.</t>
  </si>
  <si>
    <t xml:space="preserve">
•Proyección de Cupos 
•Plan de Asistencia Técnica
•Cronograma de actividades
•Actualización procesos de calidad
</t>
  </si>
  <si>
    <t>•Registro y seguimiento de información en las bases de datos
•Respuesta a requerimientos de PQRS.
•Publicaciones en el SECOP
•Control de la información documentada</t>
  </si>
  <si>
    <t>Recurso humano insuficiente en el area encargada del Sistema de Gestión de la Calidad SEB</t>
  </si>
  <si>
    <t>Disminución del recaudo de la entidad territorial y / o Recortes presupuestales del orden Nacional y  municipal</t>
  </si>
  <si>
    <t>Fallas en el reporte de la información Sistema Integrado de Matricula SIMATde las Instituciones Educativas.</t>
  </si>
  <si>
    <t>Recepción de correspondencia por diferentes medios y duplicidad de las solicitudes</t>
  </si>
  <si>
    <t>Repuestas extemporáneas y/o que no cumplen los términos legales de algunos requerimientos de PQRS (GSC y SAC)</t>
  </si>
  <si>
    <t>Alteración del orden público</t>
  </si>
  <si>
    <t xml:space="preserve"> Demoras en la entrega de información para publicaciónes en el SECOP.</t>
  </si>
  <si>
    <t>Limitados recursos financieros para atender las necesidades de la población estudiantil</t>
  </si>
  <si>
    <t>Demoras en las trasnferencias documentales de la Seretaría de Educación.</t>
  </si>
  <si>
    <t>Experiencia, responsabilidad y compromiso de los servidores públicos vinculados al proceso</t>
  </si>
  <si>
    <t>Buenas prácticas bajo lineamientos del Departamento Nacional de Planeación y Departamento Administrativo de la Función Pública.</t>
  </si>
  <si>
    <t>Conocimiento técnico del talento humano para la prestación del servicio educativo.</t>
  </si>
  <si>
    <t>Control y apoyo por parte de la Secretaría Jurídica.</t>
  </si>
  <si>
    <t>Sistema formal de gestión de calidad por procesos certificado según los referenciales del MEN</t>
  </si>
  <si>
    <t>Instituciones Educativas de Educación Superior con Calidad Educativa reconocidas a nivel nacional.</t>
  </si>
  <si>
    <t>Acompañamiento permanente en los temas de planeación y calidad con resultados en la misión de la SEB</t>
  </si>
  <si>
    <t>Capacitación en temas específicos, talleres de comunicación, coordinación armónica entre la Secretaria, alcaldía, Ministerio y Fiduprevisora.</t>
  </si>
  <si>
    <t>Plataformas tecnológicas que respaldan la ejecución y permiten trazabilidad de los procesos</t>
  </si>
  <si>
    <t>Convocatorias del MEN para el mejoramiento de las IE rurales.</t>
  </si>
  <si>
    <t xml:space="preserve"> Aprendizaje continuo en la elaboración de los diferentes procesos y procedimientos </t>
  </si>
  <si>
    <t>Avances en nuevas tecnologías digitales</t>
  </si>
  <si>
    <t>Beneficios del uso de plataforma digitales de contratación (Bolsa Mercantil de Colombia / Acuerdos Marco : Colombia Compra Eficiente)</t>
  </si>
  <si>
    <t>Nueva Normatividad del Ministerio de Hacienda y Crédito Público (Resolución No 1355 del 2020) que permite una mejor codificación y control de la información presupuestal.</t>
  </si>
  <si>
    <t xml:space="preserve"> </t>
  </si>
  <si>
    <t>Profesional especializado de gestión del talento humano y equipo de nómina.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</si>
</sst>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b/>
      <sz val="11"/>
      <name val="Calibri"/>
      <family val="2"/>
    </font>
    <font>
      <sz val="11"/>
      <name val="Calibri"/>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9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1" fillId="0" borderId="0" xfId="0" applyFont="1" applyAlignment="1">
      <alignment horizontal="center" vertical="center"/>
    </xf>
    <xf numFmtId="0" fontId="64" fillId="0" borderId="0" xfId="0" applyFont="1" applyAlignment="1">
      <alignment horizontal="center" vertical="center"/>
    </xf>
    <xf numFmtId="164" fontId="1" fillId="0" borderId="2" xfId="1" applyNumberFormat="1" applyFont="1" applyBorder="1" applyAlignment="1">
      <alignment horizontal="center" vertical="center"/>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8" fillId="17" borderId="104" xfId="0" applyFont="1" applyFill="1" applyBorder="1" applyAlignment="1">
      <alignment horizontal="center" vertical="center" wrapText="1"/>
    </xf>
    <xf numFmtId="0" fontId="4" fillId="0" borderId="4" xfId="0" applyFont="1" applyBorder="1" applyAlignment="1" applyProtection="1">
      <alignment vertical="center" textRotation="90" wrapText="1"/>
      <protection hidden="1"/>
    </xf>
    <xf numFmtId="0" fontId="4" fillId="0" borderId="5" xfId="0" applyFont="1" applyBorder="1" applyAlignment="1" applyProtection="1">
      <alignment vertical="center" textRotation="90" wrapText="1"/>
      <protection hidden="1"/>
    </xf>
    <xf numFmtId="9" fontId="1" fillId="0" borderId="5" xfId="0" applyNumberFormat="1" applyFont="1" applyBorder="1" applyAlignment="1" applyProtection="1">
      <alignment vertical="center"/>
      <protection hidden="1"/>
    </xf>
    <xf numFmtId="0" fontId="4" fillId="0" borderId="4" xfId="0" applyFont="1" applyBorder="1" applyAlignment="1" applyProtection="1">
      <alignment vertical="center" textRotation="90"/>
      <protection hidden="1"/>
    </xf>
    <xf numFmtId="0" fontId="4" fillId="0" borderId="5" xfId="0" applyFont="1" applyBorder="1" applyAlignment="1" applyProtection="1">
      <alignment vertical="center" textRotation="90"/>
      <protection hidden="1"/>
    </xf>
    <xf numFmtId="9" fontId="1" fillId="0" borderId="8" xfId="0" applyNumberFormat="1" applyFont="1" applyBorder="1" applyAlignment="1" applyProtection="1">
      <alignment vertical="center"/>
      <protection hidden="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14" fontId="1" fillId="0" borderId="2" xfId="0" applyNumberFormat="1" applyFont="1" applyBorder="1" applyAlignment="1" applyProtection="1">
      <alignment horizontal="center" vertical="center" wrapText="1"/>
      <protection locked="0"/>
    </xf>
    <xf numFmtId="0" fontId="1" fillId="0" borderId="2" xfId="0" applyFont="1" applyBorder="1" applyAlignment="1" applyProtection="1">
      <alignment horizontal="justify" vertical="center" wrapText="1"/>
      <protection locked="0"/>
    </xf>
    <xf numFmtId="0" fontId="2" fillId="0" borderId="2" xfId="0" applyFont="1" applyBorder="1" applyAlignment="1" applyProtection="1">
      <alignment horizontal="center" vertical="center" wrapText="1"/>
      <protection locked="0"/>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65" fillId="0" borderId="107" xfId="0" applyFont="1" applyBorder="1" applyAlignment="1">
      <alignment horizontal="left" vertical="center" wrapText="1"/>
    </xf>
    <xf numFmtId="0" fontId="65" fillId="0" borderId="108"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2"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3" borderId="107"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8" xfId="0" applyFont="1" applyFill="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8" xfId="0" applyFont="1" applyBorder="1" applyAlignment="1">
      <alignment horizontal="left" vertical="center"/>
    </xf>
    <xf numFmtId="0" fontId="1" fillId="0" borderId="109" xfId="0" applyFont="1" applyBorder="1" applyAlignment="1">
      <alignment horizontal="left" vertical="center" wrapText="1"/>
    </xf>
    <xf numFmtId="0" fontId="1" fillId="0" borderId="38" xfId="0" applyFont="1" applyBorder="1" applyAlignment="1">
      <alignment horizontal="left" vertical="center" wrapText="1"/>
    </xf>
    <xf numFmtId="0" fontId="65" fillId="3" borderId="37" xfId="0" applyFont="1" applyFill="1" applyBorder="1" applyAlignment="1">
      <alignment horizontal="left" vertical="center" wrapText="1"/>
    </xf>
    <xf numFmtId="0" fontId="65" fillId="3" borderId="33" xfId="0" applyFont="1" applyFill="1" applyBorder="1" applyAlignment="1">
      <alignment horizontal="left" vertical="center" wrapText="1"/>
    </xf>
    <xf numFmtId="0" fontId="65" fillId="3" borderId="38" xfId="0" applyFont="1" applyFill="1" applyBorder="1" applyAlignment="1">
      <alignment horizontal="left" vertical="center" wrapText="1"/>
    </xf>
    <xf numFmtId="0" fontId="65" fillId="3" borderId="37" xfId="0" applyFont="1" applyFill="1" applyBorder="1" applyAlignment="1">
      <alignment horizontal="left" wrapText="1"/>
    </xf>
    <xf numFmtId="0" fontId="65" fillId="3" borderId="33" xfId="0" applyFont="1" applyFill="1" applyBorder="1" applyAlignment="1">
      <alignment horizontal="left" wrapText="1"/>
    </xf>
    <xf numFmtId="0" fontId="65" fillId="3" borderId="38" xfId="0" applyFont="1" applyFill="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5" fillId="0" borderId="109" xfId="0" applyFont="1" applyBorder="1" applyAlignment="1">
      <alignment horizontal="left" vertical="center" wrapText="1"/>
    </xf>
    <xf numFmtId="0" fontId="65"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1" fillId="0" borderId="109" xfId="0" applyFont="1" applyBorder="1" applyAlignment="1">
      <alignment horizontal="left" vertical="center"/>
    </xf>
    <xf numFmtId="0" fontId="1" fillId="0" borderId="38" xfId="0" applyFont="1" applyBorder="1" applyAlignment="1">
      <alignment horizontal="left" vertical="center"/>
    </xf>
    <xf numFmtId="0" fontId="65" fillId="0" borderId="109" xfId="0" applyFont="1" applyBorder="1" applyAlignment="1">
      <alignment horizontal="left" vertical="center"/>
    </xf>
    <xf numFmtId="0" fontId="65" fillId="0" borderId="38" xfId="0" applyFont="1" applyBorder="1" applyAlignment="1">
      <alignment horizontal="left" vertical="center"/>
    </xf>
    <xf numFmtId="0" fontId="65" fillId="0" borderId="107" xfId="0" applyFont="1" applyBorder="1" applyAlignment="1">
      <alignment horizontal="left" vertical="center"/>
    </xf>
    <xf numFmtId="0" fontId="65" fillId="0" borderId="108"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5" fillId="0" borderId="110" xfId="0" applyFont="1" applyBorder="1" applyAlignment="1">
      <alignment horizontal="left" wrapText="1"/>
    </xf>
    <xf numFmtId="0" fontId="65"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107" xfId="0" applyFont="1" applyBorder="1" applyAlignment="1">
      <alignment horizontal="left" vertical="center" wrapText="1"/>
    </xf>
    <xf numFmtId="0" fontId="1" fillId="0" borderId="79" xfId="0" applyFont="1" applyBorder="1" applyAlignment="1">
      <alignment horizontal="left" vertical="center" wrapText="1"/>
    </xf>
    <xf numFmtId="0" fontId="1" fillId="0" borderId="108" xfId="0" applyFont="1" applyBorder="1" applyAlignment="1">
      <alignment horizontal="left" vertical="center" wrapText="1"/>
    </xf>
    <xf numFmtId="0" fontId="65" fillId="0" borderId="98" xfId="0" applyFont="1" applyBorder="1" applyAlignment="1">
      <alignment horizontal="left" wrapText="1"/>
    </xf>
    <xf numFmtId="0" fontId="65" fillId="0" borderId="106" xfId="0" applyFont="1" applyBorder="1" applyAlignment="1">
      <alignment horizontal="left" wrapText="1"/>
    </xf>
    <xf numFmtId="0" fontId="65" fillId="0" borderId="79" xfId="0" applyFont="1" applyBorder="1" applyAlignment="1">
      <alignment horizontal="left" vertical="center" wrapText="1"/>
    </xf>
    <xf numFmtId="0" fontId="65" fillId="0" borderId="37" xfId="0" applyFont="1" applyBorder="1" applyAlignment="1">
      <alignment horizontal="left" vertical="center" wrapText="1"/>
    </xf>
    <xf numFmtId="0" fontId="65" fillId="0" borderId="33" xfId="0" applyFont="1" applyBorder="1" applyAlignment="1">
      <alignment horizontal="left" vertical="center" wrapText="1"/>
    </xf>
    <xf numFmtId="0" fontId="65" fillId="0" borderId="37" xfId="0" applyFont="1" applyBorder="1" applyAlignment="1">
      <alignment horizontal="left" wrapText="1"/>
    </xf>
    <xf numFmtId="0" fontId="65" fillId="0" borderId="38" xfId="0" applyFont="1" applyBorder="1" applyAlignment="1">
      <alignment horizontal="left" wrapText="1"/>
    </xf>
    <xf numFmtId="0" fontId="65" fillId="0" borderId="39" xfId="0" applyFont="1" applyBorder="1" applyAlignment="1">
      <alignment horizontal="left" vertical="center" wrapText="1"/>
    </xf>
    <xf numFmtId="0" fontId="65" fillId="0" borderId="40" xfId="0" applyFont="1" applyBorder="1" applyAlignment="1">
      <alignment horizontal="left" vertical="center" wrapText="1"/>
    </xf>
    <xf numFmtId="0" fontId="65" fillId="0" borderId="41" xfId="0" applyFont="1" applyBorder="1" applyAlignment="1">
      <alignment horizontal="left" vertical="center" wrapText="1"/>
    </xf>
    <xf numFmtId="0" fontId="1" fillId="0" borderId="111" xfId="0" applyFont="1" applyBorder="1" applyAlignment="1">
      <alignment horizontal="left"/>
    </xf>
    <xf numFmtId="0" fontId="1" fillId="0" borderId="103" xfId="0" applyFont="1" applyBorder="1" applyAlignment="1">
      <alignment horizontal="left"/>
    </xf>
    <xf numFmtId="0" fontId="1" fillId="0" borderId="107" xfId="0" applyFont="1" applyBorder="1" applyAlignment="1">
      <alignment horizontal="left"/>
    </xf>
    <xf numFmtId="0" fontId="1" fillId="0" borderId="79" xfId="0" applyFont="1" applyBorder="1" applyAlignment="1">
      <alignment horizontal="left"/>
    </xf>
    <xf numFmtId="0" fontId="1" fillId="0" borderId="108" xfId="0" applyFont="1" applyBorder="1" applyAlignment="1">
      <alignment horizontal="left"/>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textRotation="90"/>
      <protection locked="0"/>
    </xf>
    <xf numFmtId="0" fontId="1" fillId="0" borderId="8" xfId="0" applyFont="1" applyBorder="1" applyAlignment="1" applyProtection="1">
      <alignment horizontal="center" vertical="center" textRotation="90"/>
      <protection locked="0"/>
    </xf>
    <xf numFmtId="0" fontId="1" fillId="0" borderId="5" xfId="0" applyFont="1" applyBorder="1" applyAlignment="1" applyProtection="1">
      <alignment horizontal="center" vertical="center" textRotation="90"/>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protection hidden="1"/>
    </xf>
    <xf numFmtId="9" fontId="1" fillId="0" borderId="5"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textRotation="90" wrapText="1"/>
      <protection hidden="1"/>
    </xf>
    <xf numFmtId="0" fontId="4" fillId="0" borderId="5" xfId="0" applyFont="1" applyBorder="1" applyAlignment="1" applyProtection="1">
      <alignment horizontal="center" vertical="center" textRotation="90" wrapText="1"/>
      <protection hidden="1"/>
    </xf>
    <xf numFmtId="0" fontId="4" fillId="0" borderId="8" xfId="0" applyFont="1" applyBorder="1" applyAlignment="1" applyProtection="1">
      <alignment horizontal="center" vertical="center" textRotation="90" wrapText="1"/>
      <protection hidden="1"/>
    </xf>
    <xf numFmtId="9" fontId="1" fillId="0" borderId="8"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textRotation="90"/>
      <protection hidden="1"/>
    </xf>
    <xf numFmtId="0" fontId="4" fillId="0" borderId="8" xfId="0" applyFont="1" applyBorder="1" applyAlignment="1" applyProtection="1">
      <alignment horizontal="center" vertical="center" textRotation="90"/>
      <protection hidden="1"/>
    </xf>
    <xf numFmtId="0" fontId="4" fillId="0" borderId="5" xfId="0" applyFont="1" applyBorder="1" applyAlignment="1" applyProtection="1">
      <alignment horizontal="center" vertical="center" textRotation="90"/>
      <protection hidden="1"/>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7" fillId="2" borderId="6" xfId="0" applyFont="1" applyFill="1" applyBorder="1" applyAlignment="1">
      <alignment horizontal="left" vertical="center"/>
    </xf>
    <xf numFmtId="0" fontId="67" fillId="2" borderId="7" xfId="0" applyFont="1" applyFill="1" applyBorder="1" applyAlignment="1">
      <alignment horizontal="left" vertical="center"/>
    </xf>
    <xf numFmtId="0" fontId="54"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12"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0" fontId="1" fillId="3" borderId="0" xfId="0" applyFont="1" applyFill="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ont>
        <color rgb="FF9C0006"/>
      </font>
      <fill>
        <patternFill>
          <bgColor rgb="FFFFC7CE"/>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F2B4A277-CF03-470B-B388-E63794EADF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14325"/>
          <a:ext cx="8191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190" t="s">
        <v>0</v>
      </c>
      <c r="C2" s="191"/>
      <c r="D2" s="191"/>
      <c r="E2" s="191"/>
      <c r="F2" s="191"/>
      <c r="G2" s="191"/>
      <c r="H2" s="192"/>
    </row>
    <row r="3" spans="1:8" x14ac:dyDescent="0.25">
      <c r="B3" s="118"/>
      <c r="C3" s="119"/>
      <c r="D3" s="119"/>
      <c r="E3" s="119"/>
      <c r="F3" s="119"/>
      <c r="G3" s="119"/>
      <c r="H3" s="120"/>
    </row>
    <row r="4" spans="1:8" ht="63" customHeight="1" x14ac:dyDescent="0.25">
      <c r="B4" s="193" t="s">
        <v>1</v>
      </c>
      <c r="C4" s="194"/>
      <c r="D4" s="194"/>
      <c r="E4" s="194"/>
      <c r="F4" s="194"/>
      <c r="G4" s="194"/>
      <c r="H4" s="195"/>
    </row>
    <row r="5" spans="1:8" ht="63" customHeight="1" x14ac:dyDescent="0.25">
      <c r="B5" s="196"/>
      <c r="C5" s="197"/>
      <c r="D5" s="197"/>
      <c r="E5" s="197"/>
      <c r="F5" s="197"/>
      <c r="G5" s="197"/>
      <c r="H5" s="198"/>
    </row>
    <row r="6" spans="1:8" ht="16.5" x14ac:dyDescent="0.25">
      <c r="A6" s="121"/>
      <c r="B6" s="199" t="s">
        <v>2</v>
      </c>
      <c r="C6" s="200"/>
      <c r="D6" s="200"/>
      <c r="E6" s="200"/>
      <c r="F6" s="200"/>
      <c r="G6" s="200"/>
      <c r="H6" s="201"/>
    </row>
    <row r="7" spans="1:8" ht="95.25" customHeight="1" x14ac:dyDescent="0.25">
      <c r="A7" s="121"/>
      <c r="B7" s="202" t="s">
        <v>3</v>
      </c>
      <c r="C7" s="202"/>
      <c r="D7" s="202"/>
      <c r="E7" s="202"/>
      <c r="F7" s="202"/>
      <c r="G7" s="202"/>
      <c r="H7" s="203"/>
    </row>
    <row r="8" spans="1:8" ht="16.5" x14ac:dyDescent="0.25">
      <c r="A8" s="121"/>
      <c r="B8" s="122"/>
      <c r="C8" s="123"/>
      <c r="D8" s="123"/>
      <c r="E8" s="123"/>
      <c r="F8" s="123"/>
      <c r="G8" s="123"/>
      <c r="H8" s="124"/>
    </row>
    <row r="9" spans="1:8" ht="16.5" customHeight="1" x14ac:dyDescent="0.25">
      <c r="A9" s="121"/>
      <c r="B9" s="204" t="s">
        <v>4</v>
      </c>
      <c r="C9" s="204"/>
      <c r="D9" s="204"/>
      <c r="E9" s="204"/>
      <c r="F9" s="204"/>
      <c r="G9" s="204"/>
      <c r="H9" s="205"/>
    </row>
    <row r="10" spans="1:8" ht="16.5" customHeight="1" x14ac:dyDescent="0.25">
      <c r="A10" s="121"/>
      <c r="B10" s="204"/>
      <c r="C10" s="204"/>
      <c r="D10" s="204"/>
      <c r="E10" s="204"/>
      <c r="F10" s="204"/>
      <c r="G10" s="204"/>
      <c r="H10" s="205"/>
    </row>
    <row r="11" spans="1:8" ht="11.65" customHeight="1" x14ac:dyDescent="0.25">
      <c r="A11" s="121"/>
      <c r="B11" s="204"/>
      <c r="C11" s="204"/>
      <c r="D11" s="204"/>
      <c r="E11" s="204"/>
      <c r="F11" s="204"/>
      <c r="G11" s="204"/>
      <c r="H11" s="205"/>
    </row>
    <row r="12" spans="1:8" ht="11.65" customHeight="1" thickBot="1" x14ac:dyDescent="0.3">
      <c r="A12" s="121"/>
      <c r="B12" s="125"/>
      <c r="C12" s="125"/>
      <c r="D12" s="125"/>
      <c r="E12" s="125"/>
      <c r="F12" s="125"/>
      <c r="G12" s="125"/>
      <c r="H12" s="126"/>
    </row>
    <row r="13" spans="1:8" ht="15.4" customHeight="1" thickTop="1" x14ac:dyDescent="0.25">
      <c r="A13" s="121"/>
      <c r="B13" s="125"/>
      <c r="C13" s="186" t="s">
        <v>5</v>
      </c>
      <c r="D13" s="187"/>
      <c r="E13" s="188" t="s">
        <v>6</v>
      </c>
      <c r="F13" s="189"/>
      <c r="G13" s="125"/>
      <c r="H13" s="126"/>
    </row>
    <row r="14" spans="1:8" ht="11.65" customHeight="1" x14ac:dyDescent="0.25">
      <c r="A14" s="121"/>
      <c r="B14" s="125"/>
      <c r="C14" s="206" t="s">
        <v>7</v>
      </c>
      <c r="D14" s="207"/>
      <c r="E14" s="208" t="s">
        <v>8</v>
      </c>
      <c r="F14" s="209"/>
      <c r="G14" s="125"/>
      <c r="H14" s="126"/>
    </row>
    <row r="15" spans="1:8" ht="11.65" customHeight="1" x14ac:dyDescent="0.25">
      <c r="A15" s="121"/>
      <c r="B15" s="125"/>
      <c r="C15" s="206" t="s">
        <v>9</v>
      </c>
      <c r="D15" s="207"/>
      <c r="E15" s="208" t="s">
        <v>10</v>
      </c>
      <c r="F15" s="209"/>
      <c r="G15" s="125"/>
      <c r="H15" s="126"/>
    </row>
    <row r="16" spans="1:8" ht="11.65" customHeight="1" x14ac:dyDescent="0.25">
      <c r="A16" s="121"/>
      <c r="B16" s="125"/>
      <c r="C16" s="206" t="s">
        <v>11</v>
      </c>
      <c r="D16" s="207"/>
      <c r="E16" s="208" t="s">
        <v>12</v>
      </c>
      <c r="F16" s="209"/>
      <c r="G16" s="125"/>
      <c r="H16" s="126"/>
    </row>
    <row r="17" spans="1:8" ht="13.5" customHeight="1" x14ac:dyDescent="0.25">
      <c r="A17" s="121"/>
      <c r="B17" s="125"/>
      <c r="C17" s="206" t="s">
        <v>13</v>
      </c>
      <c r="D17" s="207"/>
      <c r="E17" s="208" t="s">
        <v>14</v>
      </c>
      <c r="F17" s="209"/>
      <c r="G17" s="125"/>
      <c r="H17" s="127"/>
    </row>
    <row r="18" spans="1:8" ht="12.4" customHeight="1" x14ac:dyDescent="0.25">
      <c r="A18" s="121"/>
      <c r="B18" s="125"/>
      <c r="C18" s="206" t="s">
        <v>15</v>
      </c>
      <c r="D18" s="207"/>
      <c r="E18" s="213" t="s">
        <v>16</v>
      </c>
      <c r="F18" s="209"/>
      <c r="G18" s="125"/>
      <c r="H18" s="126"/>
    </row>
    <row r="19" spans="1:8" ht="24" customHeight="1" thickBot="1" x14ac:dyDescent="0.3">
      <c r="A19" s="121"/>
      <c r="B19" s="125"/>
      <c r="C19" s="214" t="s">
        <v>17</v>
      </c>
      <c r="D19" s="215"/>
      <c r="E19" s="216" t="s">
        <v>18</v>
      </c>
      <c r="F19" s="217"/>
      <c r="G19" s="125"/>
      <c r="H19" s="126"/>
    </row>
    <row r="20" spans="1:8" ht="11.65" customHeight="1" thickTop="1" x14ac:dyDescent="0.25">
      <c r="A20" s="121"/>
      <c r="B20" s="125"/>
      <c r="C20" s="128"/>
      <c r="D20" s="128"/>
      <c r="E20" s="128"/>
      <c r="F20" s="128"/>
      <c r="G20" s="125"/>
      <c r="H20" s="126"/>
    </row>
    <row r="21" spans="1:8" ht="27.4" customHeight="1" thickBot="1" x14ac:dyDescent="0.3">
      <c r="A21" s="121"/>
      <c r="B21" s="218" t="s">
        <v>19</v>
      </c>
      <c r="C21" s="219"/>
      <c r="D21" s="219"/>
      <c r="E21" s="219"/>
      <c r="F21" s="219"/>
      <c r="G21" s="219"/>
      <c r="H21" s="220"/>
    </row>
    <row r="22" spans="1:8" ht="15.75" thickTop="1" x14ac:dyDescent="0.25">
      <c r="A22" s="121"/>
      <c r="B22" s="129"/>
      <c r="C22" s="221" t="s">
        <v>5</v>
      </c>
      <c r="D22" s="187"/>
      <c r="E22" s="188" t="s">
        <v>6</v>
      </c>
      <c r="F22" s="189"/>
      <c r="G22" s="128"/>
      <c r="H22" s="130"/>
    </row>
    <row r="23" spans="1:8" ht="13.5" customHeight="1" x14ac:dyDescent="0.25">
      <c r="A23" s="121"/>
      <c r="B23" s="131"/>
      <c r="C23" s="222" t="s">
        <v>7</v>
      </c>
      <c r="D23" s="223"/>
      <c r="E23" s="224" t="s">
        <v>8</v>
      </c>
      <c r="F23" s="225"/>
      <c r="G23" s="132"/>
      <c r="H23" s="133"/>
    </row>
    <row r="24" spans="1:8" ht="13.5" customHeight="1" x14ac:dyDescent="0.25">
      <c r="A24" s="121"/>
      <c r="B24" s="131"/>
      <c r="C24" s="210" t="s">
        <v>20</v>
      </c>
      <c r="D24" s="211"/>
      <c r="E24" s="212" t="s">
        <v>14</v>
      </c>
      <c r="F24" s="209"/>
      <c r="G24" s="132"/>
      <c r="H24" s="133"/>
    </row>
    <row r="25" spans="1:8" ht="13.5" customHeight="1" x14ac:dyDescent="0.25">
      <c r="A25" s="121"/>
      <c r="B25" s="131"/>
      <c r="C25" s="210" t="s">
        <v>9</v>
      </c>
      <c r="D25" s="211"/>
      <c r="E25" s="212" t="s">
        <v>10</v>
      </c>
      <c r="F25" s="209"/>
      <c r="G25" s="132"/>
      <c r="H25" s="133"/>
    </row>
    <row r="26" spans="1:8" ht="22.9" customHeight="1" x14ac:dyDescent="0.25">
      <c r="A26" s="121"/>
      <c r="B26" s="131"/>
      <c r="C26" s="210" t="s">
        <v>21</v>
      </c>
      <c r="D26" s="211"/>
      <c r="E26" s="226" t="s">
        <v>22</v>
      </c>
      <c r="F26" s="227"/>
      <c r="G26" s="132"/>
      <c r="H26" s="133"/>
    </row>
    <row r="27" spans="1:8" ht="69.75" customHeight="1" x14ac:dyDescent="0.25">
      <c r="A27" s="121"/>
      <c r="B27" s="131"/>
      <c r="C27" s="228" t="s">
        <v>23</v>
      </c>
      <c r="D27" s="229"/>
      <c r="E27" s="230" t="s">
        <v>24</v>
      </c>
      <c r="F27" s="231"/>
      <c r="G27" s="132"/>
      <c r="H27" s="134"/>
    </row>
    <row r="28" spans="1:8" ht="34.5" customHeight="1" x14ac:dyDescent="0.25">
      <c r="B28" s="135"/>
      <c r="C28" s="232" t="s">
        <v>25</v>
      </c>
      <c r="D28" s="229"/>
      <c r="E28" s="230" t="s">
        <v>26</v>
      </c>
      <c r="F28" s="231"/>
      <c r="G28" s="132"/>
      <c r="H28" s="134"/>
    </row>
    <row r="29" spans="1:8" ht="27.75" customHeight="1" x14ac:dyDescent="0.25">
      <c r="B29" s="135"/>
      <c r="C29" s="232" t="s">
        <v>27</v>
      </c>
      <c r="D29" s="229"/>
      <c r="E29" s="230" t="s">
        <v>28</v>
      </c>
      <c r="F29" s="231"/>
      <c r="G29" s="132"/>
      <c r="H29" s="134"/>
    </row>
    <row r="30" spans="1:8" ht="28.5" customHeight="1" x14ac:dyDescent="0.25">
      <c r="B30" s="135"/>
      <c r="C30" s="232" t="s">
        <v>29</v>
      </c>
      <c r="D30" s="229"/>
      <c r="E30" s="230" t="s">
        <v>30</v>
      </c>
      <c r="F30" s="231"/>
      <c r="G30" s="132"/>
      <c r="H30" s="134"/>
    </row>
    <row r="31" spans="1:8" ht="72.75" customHeight="1" x14ac:dyDescent="0.25">
      <c r="B31" s="135"/>
      <c r="C31" s="232" t="s">
        <v>31</v>
      </c>
      <c r="D31" s="229"/>
      <c r="E31" s="230" t="s">
        <v>32</v>
      </c>
      <c r="F31" s="231"/>
      <c r="G31" s="132"/>
      <c r="H31" s="134"/>
    </row>
    <row r="32" spans="1:8" ht="64.5" customHeight="1" x14ac:dyDescent="0.25">
      <c r="B32" s="135"/>
      <c r="C32" s="232" t="s">
        <v>33</v>
      </c>
      <c r="D32" s="229"/>
      <c r="E32" s="230" t="s">
        <v>34</v>
      </c>
      <c r="F32" s="231"/>
      <c r="G32" s="132"/>
      <c r="H32" s="134"/>
    </row>
    <row r="33" spans="2:8" ht="71.25" customHeight="1" x14ac:dyDescent="0.25">
      <c r="B33" s="135"/>
      <c r="C33" s="233" t="s">
        <v>35</v>
      </c>
      <c r="D33" s="228"/>
      <c r="E33" s="230" t="s">
        <v>36</v>
      </c>
      <c r="F33" s="231"/>
      <c r="G33" s="132"/>
      <c r="H33" s="134"/>
    </row>
    <row r="34" spans="2:8" ht="55.5" customHeight="1" x14ac:dyDescent="0.25">
      <c r="B34" s="135"/>
      <c r="C34" s="233" t="s">
        <v>37</v>
      </c>
      <c r="D34" s="228"/>
      <c r="E34" s="230" t="s">
        <v>38</v>
      </c>
      <c r="F34" s="231"/>
      <c r="G34" s="132"/>
      <c r="H34" s="134"/>
    </row>
    <row r="35" spans="2:8" ht="42" customHeight="1" x14ac:dyDescent="0.25">
      <c r="B35" s="135"/>
      <c r="C35" s="233" t="s">
        <v>39</v>
      </c>
      <c r="D35" s="228"/>
      <c r="E35" s="230" t="s">
        <v>40</v>
      </c>
      <c r="F35" s="231"/>
      <c r="G35" s="132"/>
      <c r="H35" s="134"/>
    </row>
    <row r="36" spans="2:8" ht="59.25" customHeight="1" x14ac:dyDescent="0.25">
      <c r="B36" s="135"/>
      <c r="C36" s="233" t="s">
        <v>41</v>
      </c>
      <c r="D36" s="228"/>
      <c r="E36" s="230" t="s">
        <v>42</v>
      </c>
      <c r="F36" s="231"/>
      <c r="G36" s="132"/>
      <c r="H36" s="134"/>
    </row>
    <row r="37" spans="2:8" ht="23.25" customHeight="1" x14ac:dyDescent="0.25">
      <c r="B37" s="135"/>
      <c r="C37" s="233" t="s">
        <v>43</v>
      </c>
      <c r="D37" s="228"/>
      <c r="E37" s="230" t="s">
        <v>44</v>
      </c>
      <c r="F37" s="231"/>
      <c r="G37" s="132"/>
      <c r="H37" s="134"/>
    </row>
    <row r="38" spans="2:8" ht="30.75" customHeight="1" x14ac:dyDescent="0.25">
      <c r="B38" s="135"/>
      <c r="C38" s="233" t="s">
        <v>45</v>
      </c>
      <c r="D38" s="228"/>
      <c r="E38" s="230" t="s">
        <v>46</v>
      </c>
      <c r="F38" s="231"/>
      <c r="G38" s="132"/>
      <c r="H38" s="134"/>
    </row>
    <row r="39" spans="2:8" ht="35.25" customHeight="1" x14ac:dyDescent="0.25">
      <c r="B39" s="135"/>
      <c r="C39" s="233" t="s">
        <v>45</v>
      </c>
      <c r="D39" s="228"/>
      <c r="E39" s="230" t="s">
        <v>46</v>
      </c>
      <c r="F39" s="231"/>
      <c r="G39" s="132"/>
      <c r="H39" s="134"/>
    </row>
    <row r="40" spans="2:8" ht="33" customHeight="1" x14ac:dyDescent="0.25">
      <c r="B40" s="135"/>
      <c r="C40" s="233" t="s">
        <v>47</v>
      </c>
      <c r="D40" s="228"/>
      <c r="E40" s="230" t="s">
        <v>48</v>
      </c>
      <c r="F40" s="231"/>
      <c r="G40" s="132"/>
      <c r="H40" s="134"/>
    </row>
    <row r="41" spans="2:8" ht="30" customHeight="1" x14ac:dyDescent="0.25">
      <c r="B41" s="135"/>
      <c r="C41" s="233" t="s">
        <v>49</v>
      </c>
      <c r="D41" s="228"/>
      <c r="E41" s="230" t="s">
        <v>50</v>
      </c>
      <c r="F41" s="231"/>
      <c r="G41" s="132"/>
      <c r="H41" s="134"/>
    </row>
    <row r="42" spans="2:8" ht="35.25" customHeight="1" x14ac:dyDescent="0.25">
      <c r="B42" s="135"/>
      <c r="C42" s="233" t="s">
        <v>51</v>
      </c>
      <c r="D42" s="228"/>
      <c r="E42" s="230" t="s">
        <v>52</v>
      </c>
      <c r="F42" s="231"/>
      <c r="G42" s="132"/>
      <c r="H42" s="134"/>
    </row>
    <row r="43" spans="2:8" ht="31.5" customHeight="1" x14ac:dyDescent="0.25">
      <c r="B43" s="135"/>
      <c r="C43" s="233" t="s">
        <v>53</v>
      </c>
      <c r="D43" s="228"/>
      <c r="E43" s="230" t="s">
        <v>54</v>
      </c>
      <c r="F43" s="231"/>
      <c r="G43" s="132"/>
      <c r="H43" s="134"/>
    </row>
    <row r="44" spans="2:8" ht="54" customHeight="1" x14ac:dyDescent="0.25">
      <c r="B44" s="135"/>
      <c r="C44" s="233" t="s">
        <v>55</v>
      </c>
      <c r="D44" s="228"/>
      <c r="E44" s="230" t="s">
        <v>56</v>
      </c>
      <c r="F44" s="231"/>
      <c r="G44" s="132"/>
      <c r="H44" s="134"/>
    </row>
    <row r="45" spans="2:8" ht="59.25" customHeight="1" x14ac:dyDescent="0.25">
      <c r="B45" s="135"/>
      <c r="C45" s="233" t="s">
        <v>57</v>
      </c>
      <c r="D45" s="228"/>
      <c r="E45" s="230" t="s">
        <v>58</v>
      </c>
      <c r="F45" s="231"/>
      <c r="G45" s="132"/>
      <c r="H45" s="134"/>
    </row>
    <row r="46" spans="2:8" ht="84" customHeight="1" x14ac:dyDescent="0.25">
      <c r="B46" s="135"/>
      <c r="C46" s="233" t="s">
        <v>59</v>
      </c>
      <c r="D46" s="228"/>
      <c r="E46" s="230" t="s">
        <v>60</v>
      </c>
      <c r="F46" s="231"/>
      <c r="G46" s="132"/>
      <c r="H46" s="134"/>
    </row>
    <row r="47" spans="2:8" ht="82.5" customHeight="1" x14ac:dyDescent="0.25">
      <c r="B47" s="135"/>
      <c r="C47" s="233" t="s">
        <v>61</v>
      </c>
      <c r="D47" s="228"/>
      <c r="E47" s="230" t="s">
        <v>62</v>
      </c>
      <c r="F47" s="231"/>
      <c r="G47" s="132"/>
      <c r="H47" s="134"/>
    </row>
    <row r="48" spans="2:8" ht="46.5" customHeight="1" thickBot="1" x14ac:dyDescent="0.3">
      <c r="B48" s="135"/>
      <c r="C48" s="234"/>
      <c r="D48" s="235"/>
      <c r="E48" s="236"/>
      <c r="F48" s="237"/>
      <c r="G48" s="132"/>
      <c r="H48" s="134"/>
    </row>
    <row r="49" spans="2:8" ht="6.75" customHeight="1" thickTop="1" x14ac:dyDescent="0.25">
      <c r="B49" s="135"/>
      <c r="C49" s="136"/>
      <c r="D49" s="136"/>
      <c r="E49" s="137"/>
      <c r="F49" s="137"/>
      <c r="G49" s="132"/>
      <c r="H49" s="134"/>
    </row>
    <row r="50" spans="2:8" x14ac:dyDescent="0.25">
      <c r="B50" s="135"/>
      <c r="C50" s="138"/>
      <c r="D50" s="138"/>
      <c r="E50" s="138"/>
      <c r="F50" s="138"/>
      <c r="G50" s="132"/>
      <c r="H50" s="134"/>
    </row>
    <row r="51" spans="2:8" ht="21" customHeight="1" x14ac:dyDescent="0.25">
      <c r="B51" s="139" t="s">
        <v>63</v>
      </c>
      <c r="C51" s="138"/>
      <c r="D51" s="138"/>
      <c r="E51" s="138"/>
      <c r="F51" s="138"/>
      <c r="G51" s="138"/>
      <c r="H51" s="140"/>
    </row>
    <row r="52" spans="2:8" ht="20.25" customHeight="1" x14ac:dyDescent="0.25">
      <c r="B52" s="139" t="s">
        <v>64</v>
      </c>
      <c r="C52" s="138"/>
      <c r="D52" s="138"/>
      <c r="E52" s="138"/>
      <c r="F52" s="138"/>
      <c r="G52" s="138"/>
      <c r="H52" s="140"/>
    </row>
    <row r="53" spans="2:8" ht="20.25" customHeight="1" x14ac:dyDescent="0.25">
      <c r="B53" s="139" t="s">
        <v>65</v>
      </c>
      <c r="C53" s="138"/>
      <c r="D53" s="138"/>
      <c r="E53" s="138"/>
      <c r="F53" s="138"/>
      <c r="G53" s="138"/>
      <c r="H53" s="140"/>
    </row>
    <row r="54" spans="2:8" ht="20.25" customHeight="1" x14ac:dyDescent="0.25">
      <c r="B54" s="139" t="s">
        <v>66</v>
      </c>
      <c r="C54" s="138"/>
      <c r="D54" s="138"/>
      <c r="E54" s="138"/>
      <c r="F54" s="138"/>
      <c r="G54" s="138"/>
      <c r="H54" s="140"/>
    </row>
    <row r="55" spans="2:8" ht="14.65" customHeight="1" x14ac:dyDescent="0.25">
      <c r="B55" s="139" t="s">
        <v>67</v>
      </c>
      <c r="C55" s="138"/>
      <c r="D55" s="138"/>
      <c r="E55" s="138"/>
      <c r="F55" s="138"/>
      <c r="G55" s="138"/>
      <c r="H55" s="140"/>
    </row>
    <row r="56" spans="2:8" ht="15.75" thickBot="1" x14ac:dyDescent="0.3">
      <c r="B56" s="141"/>
      <c r="C56" s="142"/>
      <c r="D56" s="142"/>
      <c r="E56" s="142"/>
      <c r="F56" s="142"/>
      <c r="G56" s="142"/>
      <c r="H56" s="143"/>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200</v>
      </c>
    </row>
    <row r="4" spans="1:1" x14ac:dyDescent="0.2">
      <c r="A4" s="10" t="s">
        <v>202</v>
      </c>
    </row>
    <row r="5" spans="1:1" x14ac:dyDescent="0.2">
      <c r="A5" s="10" t="s">
        <v>204</v>
      </c>
    </row>
    <row r="6" spans="1:1" x14ac:dyDescent="0.2">
      <c r="A6" s="10" t="s">
        <v>206</v>
      </c>
    </row>
    <row r="7" spans="1:1" x14ac:dyDescent="0.2">
      <c r="A7" s="10" t="s">
        <v>208</v>
      </c>
    </row>
    <row r="8" spans="1:1" x14ac:dyDescent="0.2">
      <c r="A8" s="10" t="s">
        <v>211</v>
      </c>
    </row>
    <row r="9" spans="1:1" x14ac:dyDescent="0.2">
      <c r="A9" s="10" t="s">
        <v>214</v>
      </c>
    </row>
    <row r="10" spans="1:1" x14ac:dyDescent="0.2">
      <c r="A10" s="10" t="s">
        <v>216</v>
      </c>
    </row>
    <row r="11" spans="1:1" x14ac:dyDescent="0.2">
      <c r="A11" s="10" t="s">
        <v>218</v>
      </c>
    </row>
    <row r="12" spans="1:1" x14ac:dyDescent="0.2">
      <c r="A12" s="10" t="s">
        <v>242</v>
      </c>
    </row>
    <row r="13" spans="1:1" x14ac:dyDescent="0.2">
      <c r="A13" s="10" t="s">
        <v>243</v>
      </c>
    </row>
    <row r="14" spans="1:1" x14ac:dyDescent="0.2">
      <c r="A14" s="10" t="s">
        <v>244</v>
      </c>
    </row>
    <row r="16" spans="1:1" x14ac:dyDescent="0.2">
      <c r="A16" s="10" t="s">
        <v>245</v>
      </c>
    </row>
    <row r="17" spans="1:1" x14ac:dyDescent="0.2">
      <c r="A17" s="10" t="s">
        <v>225</v>
      </c>
    </row>
    <row r="18" spans="1:1" x14ac:dyDescent="0.2">
      <c r="A18" s="10" t="s">
        <v>227</v>
      </c>
    </row>
    <row r="20" spans="1:1" x14ac:dyDescent="0.2">
      <c r="A20" s="10" t="s">
        <v>233</v>
      </c>
    </row>
    <row r="21" spans="1:1" x14ac:dyDescent="0.2">
      <c r="A21" s="10"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C0B5E-6DD1-476E-A73D-BC4A1008A534}">
  <sheetPr>
    <tabColor theme="6" tint="0.39997558519241921"/>
  </sheetPr>
  <dimension ref="B1:AZ43"/>
  <sheetViews>
    <sheetView showGridLines="0" topLeftCell="A31" zoomScaleNormal="100" workbookViewId="0"/>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 min="257" max="257" width="7.5703125" customWidth="1"/>
    <col min="258" max="258" width="16.7109375" customWidth="1"/>
    <col min="259" max="259" width="29.7109375" customWidth="1"/>
    <col min="260" max="260" width="43.7109375" customWidth="1"/>
    <col min="261" max="262" width="39.28515625" customWidth="1"/>
    <col min="271" max="271" width="37" customWidth="1"/>
    <col min="307" max="307" width="6.140625" customWidth="1"/>
    <col min="308" max="308" width="130.5703125" customWidth="1"/>
    <col min="513" max="513" width="7.5703125" customWidth="1"/>
    <col min="514" max="514" width="16.7109375" customWidth="1"/>
    <col min="515" max="515" width="29.7109375" customWidth="1"/>
    <col min="516" max="516" width="43.7109375" customWidth="1"/>
    <col min="517" max="518" width="39.28515625" customWidth="1"/>
    <col min="527" max="527" width="37" customWidth="1"/>
    <col min="563" max="563" width="6.140625" customWidth="1"/>
    <col min="564" max="564" width="130.5703125" customWidth="1"/>
    <col min="769" max="769" width="7.5703125" customWidth="1"/>
    <col min="770" max="770" width="16.7109375" customWidth="1"/>
    <col min="771" max="771" width="29.7109375" customWidth="1"/>
    <col min="772" max="772" width="43.7109375" customWidth="1"/>
    <col min="773" max="774" width="39.28515625" customWidth="1"/>
    <col min="783" max="783" width="37" customWidth="1"/>
    <col min="819" max="819" width="6.140625" customWidth="1"/>
    <col min="820" max="820" width="130.5703125" customWidth="1"/>
    <col min="1025" max="1025" width="7.5703125" customWidth="1"/>
    <col min="1026" max="1026" width="16.7109375" customWidth="1"/>
    <col min="1027" max="1027" width="29.7109375" customWidth="1"/>
    <col min="1028" max="1028" width="43.7109375" customWidth="1"/>
    <col min="1029" max="1030" width="39.28515625" customWidth="1"/>
    <col min="1039" max="1039" width="37" customWidth="1"/>
    <col min="1075" max="1075" width="6.140625" customWidth="1"/>
    <col min="1076" max="1076" width="130.5703125" customWidth="1"/>
    <col min="1281" max="1281" width="7.5703125" customWidth="1"/>
    <col min="1282" max="1282" width="16.7109375" customWidth="1"/>
    <col min="1283" max="1283" width="29.7109375" customWidth="1"/>
    <col min="1284" max="1284" width="43.7109375" customWidth="1"/>
    <col min="1285" max="1286" width="39.28515625" customWidth="1"/>
    <col min="1295" max="1295" width="37" customWidth="1"/>
    <col min="1331" max="1331" width="6.140625" customWidth="1"/>
    <col min="1332" max="1332" width="130.5703125" customWidth="1"/>
    <col min="1537" max="1537" width="7.5703125" customWidth="1"/>
    <col min="1538" max="1538" width="16.7109375" customWidth="1"/>
    <col min="1539" max="1539" width="29.7109375" customWidth="1"/>
    <col min="1540" max="1540" width="43.7109375" customWidth="1"/>
    <col min="1541" max="1542" width="39.28515625" customWidth="1"/>
    <col min="1551" max="1551" width="37" customWidth="1"/>
    <col min="1587" max="1587" width="6.140625" customWidth="1"/>
    <col min="1588" max="1588" width="130.5703125" customWidth="1"/>
    <col min="1793" max="1793" width="7.5703125" customWidth="1"/>
    <col min="1794" max="1794" width="16.7109375" customWidth="1"/>
    <col min="1795" max="1795" width="29.7109375" customWidth="1"/>
    <col min="1796" max="1796" width="43.7109375" customWidth="1"/>
    <col min="1797" max="1798" width="39.28515625" customWidth="1"/>
    <col min="1807" max="1807" width="37" customWidth="1"/>
    <col min="1843" max="1843" width="6.140625" customWidth="1"/>
    <col min="1844" max="1844" width="130.5703125" customWidth="1"/>
    <col min="2049" max="2049" width="7.5703125" customWidth="1"/>
    <col min="2050" max="2050" width="16.7109375" customWidth="1"/>
    <col min="2051" max="2051" width="29.7109375" customWidth="1"/>
    <col min="2052" max="2052" width="43.7109375" customWidth="1"/>
    <col min="2053" max="2054" width="39.28515625" customWidth="1"/>
    <col min="2063" max="2063" width="37" customWidth="1"/>
    <col min="2099" max="2099" width="6.140625" customWidth="1"/>
    <col min="2100" max="2100" width="130.5703125" customWidth="1"/>
    <col min="2305" max="2305" width="7.5703125" customWidth="1"/>
    <col min="2306" max="2306" width="16.7109375" customWidth="1"/>
    <col min="2307" max="2307" width="29.7109375" customWidth="1"/>
    <col min="2308" max="2308" width="43.7109375" customWidth="1"/>
    <col min="2309" max="2310" width="39.28515625" customWidth="1"/>
    <col min="2319" max="2319" width="37" customWidth="1"/>
    <col min="2355" max="2355" width="6.140625" customWidth="1"/>
    <col min="2356" max="2356" width="130.5703125" customWidth="1"/>
    <col min="2561" max="2561" width="7.5703125" customWidth="1"/>
    <col min="2562" max="2562" width="16.7109375" customWidth="1"/>
    <col min="2563" max="2563" width="29.7109375" customWidth="1"/>
    <col min="2564" max="2564" width="43.7109375" customWidth="1"/>
    <col min="2565" max="2566" width="39.28515625" customWidth="1"/>
    <col min="2575" max="2575" width="37" customWidth="1"/>
    <col min="2611" max="2611" width="6.140625" customWidth="1"/>
    <col min="2612" max="2612" width="130.5703125" customWidth="1"/>
    <col min="2817" max="2817" width="7.5703125" customWidth="1"/>
    <col min="2818" max="2818" width="16.7109375" customWidth="1"/>
    <col min="2819" max="2819" width="29.7109375" customWidth="1"/>
    <col min="2820" max="2820" width="43.7109375" customWidth="1"/>
    <col min="2821" max="2822" width="39.28515625" customWidth="1"/>
    <col min="2831" max="2831" width="37" customWidth="1"/>
    <col min="2867" max="2867" width="6.140625" customWidth="1"/>
    <col min="2868" max="2868" width="130.5703125" customWidth="1"/>
    <col min="3073" max="3073" width="7.5703125" customWidth="1"/>
    <col min="3074" max="3074" width="16.7109375" customWidth="1"/>
    <col min="3075" max="3075" width="29.7109375" customWidth="1"/>
    <col min="3076" max="3076" width="43.7109375" customWidth="1"/>
    <col min="3077" max="3078" width="39.28515625" customWidth="1"/>
    <col min="3087" max="3087" width="37" customWidth="1"/>
    <col min="3123" max="3123" width="6.140625" customWidth="1"/>
    <col min="3124" max="3124" width="130.5703125" customWidth="1"/>
    <col min="3329" max="3329" width="7.5703125" customWidth="1"/>
    <col min="3330" max="3330" width="16.7109375" customWidth="1"/>
    <col min="3331" max="3331" width="29.7109375" customWidth="1"/>
    <col min="3332" max="3332" width="43.7109375" customWidth="1"/>
    <col min="3333" max="3334" width="39.28515625" customWidth="1"/>
    <col min="3343" max="3343" width="37" customWidth="1"/>
    <col min="3379" max="3379" width="6.140625" customWidth="1"/>
    <col min="3380" max="3380" width="130.5703125" customWidth="1"/>
    <col min="3585" max="3585" width="7.5703125" customWidth="1"/>
    <col min="3586" max="3586" width="16.7109375" customWidth="1"/>
    <col min="3587" max="3587" width="29.7109375" customWidth="1"/>
    <col min="3588" max="3588" width="43.7109375" customWidth="1"/>
    <col min="3589" max="3590" width="39.28515625" customWidth="1"/>
    <col min="3599" max="3599" width="37" customWidth="1"/>
    <col min="3635" max="3635" width="6.140625" customWidth="1"/>
    <col min="3636" max="3636" width="130.5703125" customWidth="1"/>
    <col min="3841" max="3841" width="7.5703125" customWidth="1"/>
    <col min="3842" max="3842" width="16.7109375" customWidth="1"/>
    <col min="3843" max="3843" width="29.7109375" customWidth="1"/>
    <col min="3844" max="3844" width="43.7109375" customWidth="1"/>
    <col min="3845" max="3846" width="39.28515625" customWidth="1"/>
    <col min="3855" max="3855" width="37" customWidth="1"/>
    <col min="3891" max="3891" width="6.140625" customWidth="1"/>
    <col min="3892" max="3892" width="130.5703125" customWidth="1"/>
    <col min="4097" max="4097" width="7.5703125" customWidth="1"/>
    <col min="4098" max="4098" width="16.7109375" customWidth="1"/>
    <col min="4099" max="4099" width="29.7109375" customWidth="1"/>
    <col min="4100" max="4100" width="43.7109375" customWidth="1"/>
    <col min="4101" max="4102" width="39.28515625" customWidth="1"/>
    <col min="4111" max="4111" width="37" customWidth="1"/>
    <col min="4147" max="4147" width="6.140625" customWidth="1"/>
    <col min="4148" max="4148" width="130.5703125" customWidth="1"/>
    <col min="4353" max="4353" width="7.5703125" customWidth="1"/>
    <col min="4354" max="4354" width="16.7109375" customWidth="1"/>
    <col min="4355" max="4355" width="29.7109375" customWidth="1"/>
    <col min="4356" max="4356" width="43.7109375" customWidth="1"/>
    <col min="4357" max="4358" width="39.28515625" customWidth="1"/>
    <col min="4367" max="4367" width="37" customWidth="1"/>
    <col min="4403" max="4403" width="6.140625" customWidth="1"/>
    <col min="4404" max="4404" width="130.5703125" customWidth="1"/>
    <col min="4609" max="4609" width="7.5703125" customWidth="1"/>
    <col min="4610" max="4610" width="16.7109375" customWidth="1"/>
    <col min="4611" max="4611" width="29.7109375" customWidth="1"/>
    <col min="4612" max="4612" width="43.7109375" customWidth="1"/>
    <col min="4613" max="4614" width="39.28515625" customWidth="1"/>
    <col min="4623" max="4623" width="37" customWidth="1"/>
    <col min="4659" max="4659" width="6.140625" customWidth="1"/>
    <col min="4660" max="4660" width="130.5703125" customWidth="1"/>
    <col min="4865" max="4865" width="7.5703125" customWidth="1"/>
    <col min="4866" max="4866" width="16.7109375" customWidth="1"/>
    <col min="4867" max="4867" width="29.7109375" customWidth="1"/>
    <col min="4868" max="4868" width="43.7109375" customWidth="1"/>
    <col min="4869" max="4870" width="39.28515625" customWidth="1"/>
    <col min="4879" max="4879" width="37" customWidth="1"/>
    <col min="4915" max="4915" width="6.140625" customWidth="1"/>
    <col min="4916" max="4916" width="130.5703125" customWidth="1"/>
    <col min="5121" max="5121" width="7.5703125" customWidth="1"/>
    <col min="5122" max="5122" width="16.7109375" customWidth="1"/>
    <col min="5123" max="5123" width="29.7109375" customWidth="1"/>
    <col min="5124" max="5124" width="43.7109375" customWidth="1"/>
    <col min="5125" max="5126" width="39.28515625" customWidth="1"/>
    <col min="5135" max="5135" width="37" customWidth="1"/>
    <col min="5171" max="5171" width="6.140625" customWidth="1"/>
    <col min="5172" max="5172" width="130.5703125" customWidth="1"/>
    <col min="5377" max="5377" width="7.5703125" customWidth="1"/>
    <col min="5378" max="5378" width="16.7109375" customWidth="1"/>
    <col min="5379" max="5379" width="29.7109375" customWidth="1"/>
    <col min="5380" max="5380" width="43.7109375" customWidth="1"/>
    <col min="5381" max="5382" width="39.28515625" customWidth="1"/>
    <col min="5391" max="5391" width="37" customWidth="1"/>
    <col min="5427" max="5427" width="6.140625" customWidth="1"/>
    <col min="5428" max="5428" width="130.5703125" customWidth="1"/>
    <col min="5633" max="5633" width="7.5703125" customWidth="1"/>
    <col min="5634" max="5634" width="16.7109375" customWidth="1"/>
    <col min="5635" max="5635" width="29.7109375" customWidth="1"/>
    <col min="5636" max="5636" width="43.7109375" customWidth="1"/>
    <col min="5637" max="5638" width="39.28515625" customWidth="1"/>
    <col min="5647" max="5647" width="37" customWidth="1"/>
    <col min="5683" max="5683" width="6.140625" customWidth="1"/>
    <col min="5684" max="5684" width="130.5703125" customWidth="1"/>
    <col min="5889" max="5889" width="7.5703125" customWidth="1"/>
    <col min="5890" max="5890" width="16.7109375" customWidth="1"/>
    <col min="5891" max="5891" width="29.7109375" customWidth="1"/>
    <col min="5892" max="5892" width="43.7109375" customWidth="1"/>
    <col min="5893" max="5894" width="39.28515625" customWidth="1"/>
    <col min="5903" max="5903" width="37" customWidth="1"/>
    <col min="5939" max="5939" width="6.140625" customWidth="1"/>
    <col min="5940" max="5940" width="130.5703125" customWidth="1"/>
    <col min="6145" max="6145" width="7.5703125" customWidth="1"/>
    <col min="6146" max="6146" width="16.7109375" customWidth="1"/>
    <col min="6147" max="6147" width="29.7109375" customWidth="1"/>
    <col min="6148" max="6148" width="43.7109375" customWidth="1"/>
    <col min="6149" max="6150" width="39.28515625" customWidth="1"/>
    <col min="6159" max="6159" width="37" customWidth="1"/>
    <col min="6195" max="6195" width="6.140625" customWidth="1"/>
    <col min="6196" max="6196" width="130.5703125" customWidth="1"/>
    <col min="6401" max="6401" width="7.5703125" customWidth="1"/>
    <col min="6402" max="6402" width="16.7109375" customWidth="1"/>
    <col min="6403" max="6403" width="29.7109375" customWidth="1"/>
    <col min="6404" max="6404" width="43.7109375" customWidth="1"/>
    <col min="6405" max="6406" width="39.28515625" customWidth="1"/>
    <col min="6415" max="6415" width="37" customWidth="1"/>
    <col min="6451" max="6451" width="6.140625" customWidth="1"/>
    <col min="6452" max="6452" width="130.5703125" customWidth="1"/>
    <col min="6657" max="6657" width="7.5703125" customWidth="1"/>
    <col min="6658" max="6658" width="16.7109375" customWidth="1"/>
    <col min="6659" max="6659" width="29.7109375" customWidth="1"/>
    <col min="6660" max="6660" width="43.7109375" customWidth="1"/>
    <col min="6661" max="6662" width="39.28515625" customWidth="1"/>
    <col min="6671" max="6671" width="37" customWidth="1"/>
    <col min="6707" max="6707" width="6.140625" customWidth="1"/>
    <col min="6708" max="6708" width="130.5703125" customWidth="1"/>
    <col min="6913" max="6913" width="7.5703125" customWidth="1"/>
    <col min="6914" max="6914" width="16.7109375" customWidth="1"/>
    <col min="6915" max="6915" width="29.7109375" customWidth="1"/>
    <col min="6916" max="6916" width="43.7109375" customWidth="1"/>
    <col min="6917" max="6918" width="39.28515625" customWidth="1"/>
    <col min="6927" max="6927" width="37" customWidth="1"/>
    <col min="6963" max="6963" width="6.140625" customWidth="1"/>
    <col min="6964" max="6964" width="130.5703125" customWidth="1"/>
    <col min="7169" max="7169" width="7.5703125" customWidth="1"/>
    <col min="7170" max="7170" width="16.7109375" customWidth="1"/>
    <col min="7171" max="7171" width="29.7109375" customWidth="1"/>
    <col min="7172" max="7172" width="43.7109375" customWidth="1"/>
    <col min="7173" max="7174" width="39.28515625" customWidth="1"/>
    <col min="7183" max="7183" width="37" customWidth="1"/>
    <col min="7219" max="7219" width="6.140625" customWidth="1"/>
    <col min="7220" max="7220" width="130.5703125" customWidth="1"/>
    <col min="7425" max="7425" width="7.5703125" customWidth="1"/>
    <col min="7426" max="7426" width="16.7109375" customWidth="1"/>
    <col min="7427" max="7427" width="29.7109375" customWidth="1"/>
    <col min="7428" max="7428" width="43.7109375" customWidth="1"/>
    <col min="7429" max="7430" width="39.28515625" customWidth="1"/>
    <col min="7439" max="7439" width="37" customWidth="1"/>
    <col min="7475" max="7475" width="6.140625" customWidth="1"/>
    <col min="7476" max="7476" width="130.5703125" customWidth="1"/>
    <col min="7681" max="7681" width="7.5703125" customWidth="1"/>
    <col min="7682" max="7682" width="16.7109375" customWidth="1"/>
    <col min="7683" max="7683" width="29.7109375" customWidth="1"/>
    <col min="7684" max="7684" width="43.7109375" customWidth="1"/>
    <col min="7685" max="7686" width="39.28515625" customWidth="1"/>
    <col min="7695" max="7695" width="37" customWidth="1"/>
    <col min="7731" max="7731" width="6.140625" customWidth="1"/>
    <col min="7732" max="7732" width="130.5703125" customWidth="1"/>
    <col min="7937" max="7937" width="7.5703125" customWidth="1"/>
    <col min="7938" max="7938" width="16.7109375" customWidth="1"/>
    <col min="7939" max="7939" width="29.7109375" customWidth="1"/>
    <col min="7940" max="7940" width="43.7109375" customWidth="1"/>
    <col min="7941" max="7942" width="39.28515625" customWidth="1"/>
    <col min="7951" max="7951" width="37" customWidth="1"/>
    <col min="7987" max="7987" width="6.140625" customWidth="1"/>
    <col min="7988" max="7988" width="130.5703125" customWidth="1"/>
    <col min="8193" max="8193" width="7.5703125" customWidth="1"/>
    <col min="8194" max="8194" width="16.7109375" customWidth="1"/>
    <col min="8195" max="8195" width="29.7109375" customWidth="1"/>
    <col min="8196" max="8196" width="43.7109375" customWidth="1"/>
    <col min="8197" max="8198" width="39.28515625" customWidth="1"/>
    <col min="8207" max="8207" width="37" customWidth="1"/>
    <col min="8243" max="8243" width="6.140625" customWidth="1"/>
    <col min="8244" max="8244" width="130.5703125" customWidth="1"/>
    <col min="8449" max="8449" width="7.5703125" customWidth="1"/>
    <col min="8450" max="8450" width="16.7109375" customWidth="1"/>
    <col min="8451" max="8451" width="29.7109375" customWidth="1"/>
    <col min="8452" max="8452" width="43.7109375" customWidth="1"/>
    <col min="8453" max="8454" width="39.28515625" customWidth="1"/>
    <col min="8463" max="8463" width="37" customWidth="1"/>
    <col min="8499" max="8499" width="6.140625" customWidth="1"/>
    <col min="8500" max="8500" width="130.5703125" customWidth="1"/>
    <col min="8705" max="8705" width="7.5703125" customWidth="1"/>
    <col min="8706" max="8706" width="16.7109375" customWidth="1"/>
    <col min="8707" max="8707" width="29.7109375" customWidth="1"/>
    <col min="8708" max="8708" width="43.7109375" customWidth="1"/>
    <col min="8709" max="8710" width="39.28515625" customWidth="1"/>
    <col min="8719" max="8719" width="37" customWidth="1"/>
    <col min="8755" max="8755" width="6.140625" customWidth="1"/>
    <col min="8756" max="8756" width="130.5703125" customWidth="1"/>
    <col min="8961" max="8961" width="7.5703125" customWidth="1"/>
    <col min="8962" max="8962" width="16.7109375" customWidth="1"/>
    <col min="8963" max="8963" width="29.7109375" customWidth="1"/>
    <col min="8964" max="8964" width="43.7109375" customWidth="1"/>
    <col min="8965" max="8966" width="39.28515625" customWidth="1"/>
    <col min="8975" max="8975" width="37" customWidth="1"/>
    <col min="9011" max="9011" width="6.140625" customWidth="1"/>
    <col min="9012" max="9012" width="130.5703125" customWidth="1"/>
    <col min="9217" max="9217" width="7.5703125" customWidth="1"/>
    <col min="9218" max="9218" width="16.7109375" customWidth="1"/>
    <col min="9219" max="9219" width="29.7109375" customWidth="1"/>
    <col min="9220" max="9220" width="43.7109375" customWidth="1"/>
    <col min="9221" max="9222" width="39.28515625" customWidth="1"/>
    <col min="9231" max="9231" width="37" customWidth="1"/>
    <col min="9267" max="9267" width="6.140625" customWidth="1"/>
    <col min="9268" max="9268" width="130.5703125" customWidth="1"/>
    <col min="9473" max="9473" width="7.5703125" customWidth="1"/>
    <col min="9474" max="9474" width="16.7109375" customWidth="1"/>
    <col min="9475" max="9475" width="29.7109375" customWidth="1"/>
    <col min="9476" max="9476" width="43.7109375" customWidth="1"/>
    <col min="9477" max="9478" width="39.28515625" customWidth="1"/>
    <col min="9487" max="9487" width="37" customWidth="1"/>
    <col min="9523" max="9523" width="6.140625" customWidth="1"/>
    <col min="9524" max="9524" width="130.5703125" customWidth="1"/>
    <col min="9729" max="9729" width="7.5703125" customWidth="1"/>
    <col min="9730" max="9730" width="16.7109375" customWidth="1"/>
    <col min="9731" max="9731" width="29.7109375" customWidth="1"/>
    <col min="9732" max="9732" width="43.7109375" customWidth="1"/>
    <col min="9733" max="9734" width="39.28515625" customWidth="1"/>
    <col min="9743" max="9743" width="37" customWidth="1"/>
    <col min="9779" max="9779" width="6.140625" customWidth="1"/>
    <col min="9780" max="9780" width="130.5703125" customWidth="1"/>
    <col min="9985" max="9985" width="7.5703125" customWidth="1"/>
    <col min="9986" max="9986" width="16.7109375" customWidth="1"/>
    <col min="9987" max="9987" width="29.7109375" customWidth="1"/>
    <col min="9988" max="9988" width="43.7109375" customWidth="1"/>
    <col min="9989" max="9990" width="39.28515625" customWidth="1"/>
    <col min="9999" max="9999" width="37" customWidth="1"/>
    <col min="10035" max="10035" width="6.140625" customWidth="1"/>
    <col min="10036" max="10036" width="130.5703125" customWidth="1"/>
    <col min="10241" max="10241" width="7.5703125" customWidth="1"/>
    <col min="10242" max="10242" width="16.7109375" customWidth="1"/>
    <col min="10243" max="10243" width="29.7109375" customWidth="1"/>
    <col min="10244" max="10244" width="43.7109375" customWidth="1"/>
    <col min="10245" max="10246" width="39.28515625" customWidth="1"/>
    <col min="10255" max="10255" width="37" customWidth="1"/>
    <col min="10291" max="10291" width="6.140625" customWidth="1"/>
    <col min="10292" max="10292" width="130.5703125" customWidth="1"/>
    <col min="10497" max="10497" width="7.5703125" customWidth="1"/>
    <col min="10498" max="10498" width="16.7109375" customWidth="1"/>
    <col min="10499" max="10499" width="29.7109375" customWidth="1"/>
    <col min="10500" max="10500" width="43.7109375" customWidth="1"/>
    <col min="10501" max="10502" width="39.28515625" customWidth="1"/>
    <col min="10511" max="10511" width="37" customWidth="1"/>
    <col min="10547" max="10547" width="6.140625" customWidth="1"/>
    <col min="10548" max="10548" width="130.5703125" customWidth="1"/>
    <col min="10753" max="10753" width="7.5703125" customWidth="1"/>
    <col min="10754" max="10754" width="16.7109375" customWidth="1"/>
    <col min="10755" max="10755" width="29.7109375" customWidth="1"/>
    <col min="10756" max="10756" width="43.7109375" customWidth="1"/>
    <col min="10757" max="10758" width="39.28515625" customWidth="1"/>
    <col min="10767" max="10767" width="37" customWidth="1"/>
    <col min="10803" max="10803" width="6.140625" customWidth="1"/>
    <col min="10804" max="10804" width="130.5703125" customWidth="1"/>
    <col min="11009" max="11009" width="7.5703125" customWidth="1"/>
    <col min="11010" max="11010" width="16.7109375" customWidth="1"/>
    <col min="11011" max="11011" width="29.7109375" customWidth="1"/>
    <col min="11012" max="11012" width="43.7109375" customWidth="1"/>
    <col min="11013" max="11014" width="39.28515625" customWidth="1"/>
    <col min="11023" max="11023" width="37" customWidth="1"/>
    <col min="11059" max="11059" width="6.140625" customWidth="1"/>
    <col min="11060" max="11060" width="130.5703125" customWidth="1"/>
    <col min="11265" max="11265" width="7.5703125" customWidth="1"/>
    <col min="11266" max="11266" width="16.7109375" customWidth="1"/>
    <col min="11267" max="11267" width="29.7109375" customWidth="1"/>
    <col min="11268" max="11268" width="43.7109375" customWidth="1"/>
    <col min="11269" max="11270" width="39.28515625" customWidth="1"/>
    <col min="11279" max="11279" width="37" customWidth="1"/>
    <col min="11315" max="11315" width="6.140625" customWidth="1"/>
    <col min="11316" max="11316" width="130.5703125" customWidth="1"/>
    <col min="11521" max="11521" width="7.5703125" customWidth="1"/>
    <col min="11522" max="11522" width="16.7109375" customWidth="1"/>
    <col min="11523" max="11523" width="29.7109375" customWidth="1"/>
    <col min="11524" max="11524" width="43.7109375" customWidth="1"/>
    <col min="11525" max="11526" width="39.28515625" customWidth="1"/>
    <col min="11535" max="11535" width="37" customWidth="1"/>
    <col min="11571" max="11571" width="6.140625" customWidth="1"/>
    <col min="11572" max="11572" width="130.5703125" customWidth="1"/>
    <col min="11777" max="11777" width="7.5703125" customWidth="1"/>
    <col min="11778" max="11778" width="16.7109375" customWidth="1"/>
    <col min="11779" max="11779" width="29.7109375" customWidth="1"/>
    <col min="11780" max="11780" width="43.7109375" customWidth="1"/>
    <col min="11781" max="11782" width="39.28515625" customWidth="1"/>
    <col min="11791" max="11791" width="37" customWidth="1"/>
    <col min="11827" max="11827" width="6.140625" customWidth="1"/>
    <col min="11828" max="11828" width="130.5703125" customWidth="1"/>
    <col min="12033" max="12033" width="7.5703125" customWidth="1"/>
    <col min="12034" max="12034" width="16.7109375" customWidth="1"/>
    <col min="12035" max="12035" width="29.7109375" customWidth="1"/>
    <col min="12036" max="12036" width="43.7109375" customWidth="1"/>
    <col min="12037" max="12038" width="39.28515625" customWidth="1"/>
    <col min="12047" max="12047" width="37" customWidth="1"/>
    <col min="12083" max="12083" width="6.140625" customWidth="1"/>
    <col min="12084" max="12084" width="130.5703125" customWidth="1"/>
    <col min="12289" max="12289" width="7.5703125" customWidth="1"/>
    <col min="12290" max="12290" width="16.7109375" customWidth="1"/>
    <col min="12291" max="12291" width="29.7109375" customWidth="1"/>
    <col min="12292" max="12292" width="43.7109375" customWidth="1"/>
    <col min="12293" max="12294" width="39.28515625" customWidth="1"/>
    <col min="12303" max="12303" width="37" customWidth="1"/>
    <col min="12339" max="12339" width="6.140625" customWidth="1"/>
    <col min="12340" max="12340" width="130.5703125" customWidth="1"/>
    <col min="12545" max="12545" width="7.5703125" customWidth="1"/>
    <col min="12546" max="12546" width="16.7109375" customWidth="1"/>
    <col min="12547" max="12547" width="29.7109375" customWidth="1"/>
    <col min="12548" max="12548" width="43.7109375" customWidth="1"/>
    <col min="12549" max="12550" width="39.28515625" customWidth="1"/>
    <col min="12559" max="12559" width="37" customWidth="1"/>
    <col min="12595" max="12595" width="6.140625" customWidth="1"/>
    <col min="12596" max="12596" width="130.5703125" customWidth="1"/>
    <col min="12801" max="12801" width="7.5703125" customWidth="1"/>
    <col min="12802" max="12802" width="16.7109375" customWidth="1"/>
    <col min="12803" max="12803" width="29.7109375" customWidth="1"/>
    <col min="12804" max="12804" width="43.7109375" customWidth="1"/>
    <col min="12805" max="12806" width="39.28515625" customWidth="1"/>
    <col min="12815" max="12815" width="37" customWidth="1"/>
    <col min="12851" max="12851" width="6.140625" customWidth="1"/>
    <col min="12852" max="12852" width="130.5703125" customWidth="1"/>
    <col min="13057" max="13057" width="7.5703125" customWidth="1"/>
    <col min="13058" max="13058" width="16.7109375" customWidth="1"/>
    <col min="13059" max="13059" width="29.7109375" customWidth="1"/>
    <col min="13060" max="13060" width="43.7109375" customWidth="1"/>
    <col min="13061" max="13062" width="39.28515625" customWidth="1"/>
    <col min="13071" max="13071" width="37" customWidth="1"/>
    <col min="13107" max="13107" width="6.140625" customWidth="1"/>
    <col min="13108" max="13108" width="130.5703125" customWidth="1"/>
    <col min="13313" max="13313" width="7.5703125" customWidth="1"/>
    <col min="13314" max="13314" width="16.7109375" customWidth="1"/>
    <col min="13315" max="13315" width="29.7109375" customWidth="1"/>
    <col min="13316" max="13316" width="43.7109375" customWidth="1"/>
    <col min="13317" max="13318" width="39.28515625" customWidth="1"/>
    <col min="13327" max="13327" width="37" customWidth="1"/>
    <col min="13363" max="13363" width="6.140625" customWidth="1"/>
    <col min="13364" max="13364" width="130.5703125" customWidth="1"/>
    <col min="13569" max="13569" width="7.5703125" customWidth="1"/>
    <col min="13570" max="13570" width="16.7109375" customWidth="1"/>
    <col min="13571" max="13571" width="29.7109375" customWidth="1"/>
    <col min="13572" max="13572" width="43.7109375" customWidth="1"/>
    <col min="13573" max="13574" width="39.28515625" customWidth="1"/>
    <col min="13583" max="13583" width="37" customWidth="1"/>
    <col min="13619" max="13619" width="6.140625" customWidth="1"/>
    <col min="13620" max="13620" width="130.5703125" customWidth="1"/>
    <col min="13825" max="13825" width="7.5703125" customWidth="1"/>
    <col min="13826" max="13826" width="16.7109375" customWidth="1"/>
    <col min="13827" max="13827" width="29.7109375" customWidth="1"/>
    <col min="13828" max="13828" width="43.7109375" customWidth="1"/>
    <col min="13829" max="13830" width="39.28515625" customWidth="1"/>
    <col min="13839" max="13839" width="37" customWidth="1"/>
    <col min="13875" max="13875" width="6.140625" customWidth="1"/>
    <col min="13876" max="13876" width="130.5703125" customWidth="1"/>
    <col min="14081" max="14081" width="7.5703125" customWidth="1"/>
    <col min="14082" max="14082" width="16.7109375" customWidth="1"/>
    <col min="14083" max="14083" width="29.7109375" customWidth="1"/>
    <col min="14084" max="14084" width="43.7109375" customWidth="1"/>
    <col min="14085" max="14086" width="39.28515625" customWidth="1"/>
    <col min="14095" max="14095" width="37" customWidth="1"/>
    <col min="14131" max="14131" width="6.140625" customWidth="1"/>
    <col min="14132" max="14132" width="130.5703125" customWidth="1"/>
    <col min="14337" max="14337" width="7.5703125" customWidth="1"/>
    <col min="14338" max="14338" width="16.7109375" customWidth="1"/>
    <col min="14339" max="14339" width="29.7109375" customWidth="1"/>
    <col min="14340" max="14340" width="43.7109375" customWidth="1"/>
    <col min="14341" max="14342" width="39.28515625" customWidth="1"/>
    <col min="14351" max="14351" width="37" customWidth="1"/>
    <col min="14387" max="14387" width="6.140625" customWidth="1"/>
    <col min="14388" max="14388" width="130.5703125" customWidth="1"/>
    <col min="14593" max="14593" width="7.5703125" customWidth="1"/>
    <col min="14594" max="14594" width="16.7109375" customWidth="1"/>
    <col min="14595" max="14595" width="29.7109375" customWidth="1"/>
    <col min="14596" max="14596" width="43.7109375" customWidth="1"/>
    <col min="14597" max="14598" width="39.28515625" customWidth="1"/>
    <col min="14607" max="14607" width="37" customWidth="1"/>
    <col min="14643" max="14643" width="6.140625" customWidth="1"/>
    <col min="14644" max="14644" width="130.5703125" customWidth="1"/>
    <col min="14849" max="14849" width="7.5703125" customWidth="1"/>
    <col min="14850" max="14850" width="16.7109375" customWidth="1"/>
    <col min="14851" max="14851" width="29.7109375" customWidth="1"/>
    <col min="14852" max="14852" width="43.7109375" customWidth="1"/>
    <col min="14853" max="14854" width="39.28515625" customWidth="1"/>
    <col min="14863" max="14863" width="37" customWidth="1"/>
    <col min="14899" max="14899" width="6.140625" customWidth="1"/>
    <col min="14900" max="14900" width="130.5703125" customWidth="1"/>
    <col min="15105" max="15105" width="7.5703125" customWidth="1"/>
    <col min="15106" max="15106" width="16.7109375" customWidth="1"/>
    <col min="15107" max="15107" width="29.7109375" customWidth="1"/>
    <col min="15108" max="15108" width="43.7109375" customWidth="1"/>
    <col min="15109" max="15110" width="39.28515625" customWidth="1"/>
    <col min="15119" max="15119" width="37" customWidth="1"/>
    <col min="15155" max="15155" width="6.140625" customWidth="1"/>
    <col min="15156" max="15156" width="130.5703125" customWidth="1"/>
    <col min="15361" max="15361" width="7.5703125" customWidth="1"/>
    <col min="15362" max="15362" width="16.7109375" customWidth="1"/>
    <col min="15363" max="15363" width="29.7109375" customWidth="1"/>
    <col min="15364" max="15364" width="43.7109375" customWidth="1"/>
    <col min="15365" max="15366" width="39.28515625" customWidth="1"/>
    <col min="15375" max="15375" width="37" customWidth="1"/>
    <col min="15411" max="15411" width="6.140625" customWidth="1"/>
    <col min="15412" max="15412" width="130.5703125" customWidth="1"/>
    <col min="15617" max="15617" width="7.5703125" customWidth="1"/>
    <col min="15618" max="15618" width="16.7109375" customWidth="1"/>
    <col min="15619" max="15619" width="29.7109375" customWidth="1"/>
    <col min="15620" max="15620" width="43.7109375" customWidth="1"/>
    <col min="15621" max="15622" width="39.28515625" customWidth="1"/>
    <col min="15631" max="15631" width="37" customWidth="1"/>
    <col min="15667" max="15667" width="6.140625" customWidth="1"/>
    <col min="15668" max="15668" width="130.5703125" customWidth="1"/>
    <col min="15873" max="15873" width="7.5703125" customWidth="1"/>
    <col min="15874" max="15874" width="16.7109375" customWidth="1"/>
    <col min="15875" max="15875" width="29.7109375" customWidth="1"/>
    <col min="15876" max="15876" width="43.7109375" customWidth="1"/>
    <col min="15877" max="15878" width="39.28515625" customWidth="1"/>
    <col min="15887" max="15887" width="37" customWidth="1"/>
    <col min="15923" max="15923" width="6.140625" customWidth="1"/>
    <col min="15924" max="15924" width="130.5703125" customWidth="1"/>
    <col min="16129" max="16129" width="7.5703125" customWidth="1"/>
    <col min="16130" max="16130" width="16.7109375" customWidth="1"/>
    <col min="16131" max="16131" width="29.7109375" customWidth="1"/>
    <col min="16132" max="16132" width="43.7109375" customWidth="1"/>
    <col min="16133" max="16134" width="39.28515625" customWidth="1"/>
    <col min="16143" max="16143" width="37" customWidth="1"/>
    <col min="16179" max="16179" width="6.140625" customWidth="1"/>
    <col min="16180" max="16180" width="130.5703125" customWidth="1"/>
  </cols>
  <sheetData>
    <row r="1" spans="2:52" ht="16.5" customHeight="1" thickBot="1" x14ac:dyDescent="0.3">
      <c r="AZ1" s="144" t="s">
        <v>283</v>
      </c>
    </row>
    <row r="2" spans="2:52" ht="18" customHeight="1" thickBot="1" x14ac:dyDescent="0.3">
      <c r="B2" s="243"/>
      <c r="C2" s="246" t="s">
        <v>68</v>
      </c>
      <c r="D2" s="247"/>
      <c r="E2" s="247"/>
      <c r="F2" s="145" t="s">
        <v>69</v>
      </c>
      <c r="AZ2" s="144" t="s">
        <v>70</v>
      </c>
    </row>
    <row r="3" spans="2:52" ht="18" customHeight="1" thickBot="1" x14ac:dyDescent="0.3">
      <c r="B3" s="244"/>
      <c r="C3" s="248"/>
      <c r="D3" s="249"/>
      <c r="E3" s="249"/>
      <c r="F3" s="146" t="s">
        <v>71</v>
      </c>
      <c r="AZ3" s="144" t="s">
        <v>72</v>
      </c>
    </row>
    <row r="4" spans="2:52" ht="18" customHeight="1" thickBot="1" x14ac:dyDescent="0.3">
      <c r="B4" s="244"/>
      <c r="C4" s="248"/>
      <c r="D4" s="249"/>
      <c r="E4" s="249"/>
      <c r="F4" s="146" t="s">
        <v>73</v>
      </c>
      <c r="AZ4" s="144" t="s">
        <v>74</v>
      </c>
    </row>
    <row r="5" spans="2:52" ht="18" customHeight="1" thickBot="1" x14ac:dyDescent="0.3">
      <c r="B5" s="245"/>
      <c r="C5" s="250"/>
      <c r="D5" s="251"/>
      <c r="E5" s="251"/>
      <c r="F5" s="146" t="s">
        <v>75</v>
      </c>
      <c r="AZ5" s="147"/>
    </row>
    <row r="6" spans="2:52" ht="18" customHeight="1" thickBot="1" x14ac:dyDescent="0.3">
      <c r="B6" s="148"/>
      <c r="C6" s="149"/>
      <c r="D6" s="149"/>
      <c r="E6" s="149"/>
      <c r="F6" s="150"/>
      <c r="AZ6" s="147"/>
    </row>
    <row r="7" spans="2:52" ht="33.4" customHeight="1" x14ac:dyDescent="0.25">
      <c r="B7" s="151" t="s">
        <v>76</v>
      </c>
      <c r="C7" s="252" t="s">
        <v>284</v>
      </c>
      <c r="D7" s="253"/>
      <c r="E7" s="253"/>
      <c r="F7" s="254"/>
      <c r="AZ7" s="147"/>
    </row>
    <row r="8" spans="2:52" ht="36" customHeight="1" thickBot="1" x14ac:dyDescent="0.3">
      <c r="B8" s="152" t="s">
        <v>77</v>
      </c>
      <c r="C8" s="255" t="s">
        <v>285</v>
      </c>
      <c r="D8" s="256"/>
      <c r="E8" s="256"/>
      <c r="F8" s="257"/>
      <c r="AZ8" s="147"/>
    </row>
    <row r="9" spans="2:52" ht="16.5" thickBot="1" x14ac:dyDescent="0.3">
      <c r="B9" s="258"/>
      <c r="C9" s="258"/>
      <c r="D9" s="258"/>
      <c r="E9" s="258"/>
      <c r="F9" s="258"/>
    </row>
    <row r="10" spans="2:52" ht="15.6" customHeight="1" thickBot="1" x14ac:dyDescent="0.3">
      <c r="B10" s="259" t="s">
        <v>68</v>
      </c>
      <c r="C10" s="260"/>
      <c r="D10" s="260"/>
      <c r="E10" s="260"/>
      <c r="F10" s="261"/>
    </row>
    <row r="11" spans="2:52" ht="32.25" thickBot="1" x14ac:dyDescent="0.3">
      <c r="B11" s="262" t="s">
        <v>78</v>
      </c>
      <c r="C11" s="263"/>
      <c r="D11" s="174" t="s">
        <v>79</v>
      </c>
      <c r="E11" s="174" t="s">
        <v>80</v>
      </c>
      <c r="F11" s="153" t="s">
        <v>81</v>
      </c>
    </row>
    <row r="12" spans="2:52" ht="188.25" customHeight="1" thickBot="1" x14ac:dyDescent="0.3">
      <c r="B12" s="264" t="s">
        <v>74</v>
      </c>
      <c r="C12" s="265"/>
      <c r="D12" s="154" t="s">
        <v>286</v>
      </c>
      <c r="E12" s="155" t="s">
        <v>287</v>
      </c>
      <c r="F12" s="156" t="s">
        <v>288</v>
      </c>
    </row>
    <row r="14" spans="2:52" ht="18" x14ac:dyDescent="0.25">
      <c r="B14" s="266" t="s">
        <v>82</v>
      </c>
      <c r="C14" s="266"/>
      <c r="D14" s="266"/>
      <c r="E14" s="266"/>
      <c r="F14" s="266"/>
    </row>
    <row r="15" spans="2:52" ht="15.75" x14ac:dyDescent="0.25">
      <c r="B15" s="157"/>
    </row>
    <row r="16" spans="2:52" ht="15.75" thickBot="1" x14ac:dyDescent="0.3">
      <c r="B16" s="158"/>
    </row>
    <row r="17" spans="2:6" ht="16.5" thickBot="1" x14ac:dyDescent="0.3">
      <c r="B17" s="267" t="s">
        <v>83</v>
      </c>
      <c r="C17" s="268"/>
      <c r="D17" s="269"/>
      <c r="E17" s="267" t="s">
        <v>84</v>
      </c>
      <c r="F17" s="269"/>
    </row>
    <row r="18" spans="2:6" ht="35.25" customHeight="1" x14ac:dyDescent="0.25">
      <c r="B18" s="238" t="s">
        <v>289</v>
      </c>
      <c r="C18" s="239"/>
      <c r="D18" s="240"/>
      <c r="E18" s="241" t="s">
        <v>290</v>
      </c>
      <c r="F18" s="242"/>
    </row>
    <row r="19" spans="2:6" ht="44.25" customHeight="1" x14ac:dyDescent="0.25">
      <c r="B19" s="270" t="s">
        <v>291</v>
      </c>
      <c r="C19" s="271"/>
      <c r="D19" s="272"/>
      <c r="E19" s="241" t="s">
        <v>292</v>
      </c>
      <c r="F19" s="242"/>
    </row>
    <row r="20" spans="2:6" ht="39.75" customHeight="1" x14ac:dyDescent="0.25">
      <c r="B20" s="273" t="s">
        <v>293</v>
      </c>
      <c r="C20" s="274"/>
      <c r="D20" s="275"/>
      <c r="E20" s="276" t="s">
        <v>294</v>
      </c>
      <c r="F20" s="277"/>
    </row>
    <row r="21" spans="2:6" ht="15" customHeight="1" x14ac:dyDescent="0.25">
      <c r="B21" s="273" t="s">
        <v>295</v>
      </c>
      <c r="C21" s="274"/>
      <c r="D21" s="275"/>
      <c r="E21" s="278" t="s">
        <v>296</v>
      </c>
      <c r="F21" s="279"/>
    </row>
    <row r="22" spans="2:6" ht="36" customHeight="1" x14ac:dyDescent="0.25">
      <c r="B22" s="280" t="s">
        <v>297</v>
      </c>
      <c r="C22" s="281"/>
      <c r="D22" s="282"/>
      <c r="E22" s="278"/>
      <c r="F22" s="279"/>
    </row>
    <row r="23" spans="2:6" ht="15" customHeight="1" x14ac:dyDescent="0.3">
      <c r="B23" s="283"/>
      <c r="C23" s="284"/>
      <c r="D23" s="285"/>
      <c r="E23" s="278"/>
      <c r="F23" s="279"/>
    </row>
    <row r="24" spans="2:6" ht="15" customHeight="1" x14ac:dyDescent="0.25">
      <c r="B24" s="286"/>
      <c r="C24" s="287"/>
      <c r="D24" s="288"/>
      <c r="E24" s="289"/>
      <c r="F24" s="290"/>
    </row>
    <row r="25" spans="2:6" ht="15.75" customHeight="1" x14ac:dyDescent="0.25">
      <c r="B25" s="291"/>
      <c r="C25" s="292"/>
      <c r="D25" s="279"/>
      <c r="E25" s="278"/>
      <c r="F25" s="279"/>
    </row>
    <row r="26" spans="2:6" ht="16.5" x14ac:dyDescent="0.25">
      <c r="B26" s="286"/>
      <c r="C26" s="287"/>
      <c r="D26" s="288"/>
      <c r="E26" s="293"/>
      <c r="F26" s="294"/>
    </row>
    <row r="27" spans="2:6" ht="15" customHeight="1" x14ac:dyDescent="0.25">
      <c r="B27" s="273"/>
      <c r="C27" s="274"/>
      <c r="D27" s="275"/>
      <c r="E27" s="295"/>
      <c r="F27" s="296"/>
    </row>
    <row r="28" spans="2:6" ht="15" customHeight="1" x14ac:dyDescent="0.25">
      <c r="B28" s="286"/>
      <c r="C28" s="287"/>
      <c r="D28" s="288"/>
      <c r="E28" s="295"/>
      <c r="F28" s="296"/>
    </row>
    <row r="29" spans="2:6" ht="15" customHeight="1" x14ac:dyDescent="0.25">
      <c r="B29" s="286"/>
      <c r="C29" s="287"/>
      <c r="D29" s="288"/>
      <c r="E29" s="295"/>
      <c r="F29" s="296"/>
    </row>
    <row r="30" spans="2:6" ht="15" customHeight="1" x14ac:dyDescent="0.25">
      <c r="B30" s="286"/>
      <c r="C30" s="287"/>
      <c r="D30" s="288"/>
      <c r="E30" s="297"/>
      <c r="F30" s="298"/>
    </row>
    <row r="31" spans="2:6" ht="15" customHeight="1" thickBot="1" x14ac:dyDescent="0.35">
      <c r="B31" s="299"/>
      <c r="C31" s="300"/>
      <c r="D31" s="301"/>
      <c r="E31" s="302"/>
      <c r="F31" s="303"/>
    </row>
    <row r="32" spans="2:6" ht="15" customHeight="1" thickBot="1" x14ac:dyDescent="0.3">
      <c r="B32" s="304" t="s">
        <v>85</v>
      </c>
      <c r="C32" s="305"/>
      <c r="D32" s="305"/>
      <c r="E32" s="306" t="s">
        <v>86</v>
      </c>
      <c r="F32" s="307"/>
    </row>
    <row r="33" spans="2:6" ht="38.25" customHeight="1" x14ac:dyDescent="0.3">
      <c r="B33" s="308" t="s">
        <v>298</v>
      </c>
      <c r="C33" s="309"/>
      <c r="D33" s="310"/>
      <c r="E33" s="311" t="s">
        <v>299</v>
      </c>
      <c r="F33" s="312"/>
    </row>
    <row r="34" spans="2:6" ht="16.5" customHeight="1" x14ac:dyDescent="0.25">
      <c r="B34" s="241" t="s">
        <v>300</v>
      </c>
      <c r="C34" s="313"/>
      <c r="D34" s="242"/>
      <c r="E34" s="291" t="s">
        <v>301</v>
      </c>
      <c r="F34" s="279"/>
    </row>
    <row r="35" spans="2:6" ht="36.75" customHeight="1" x14ac:dyDescent="0.25">
      <c r="B35" s="241" t="s">
        <v>302</v>
      </c>
      <c r="C35" s="313"/>
      <c r="D35" s="242"/>
      <c r="E35" s="314" t="s">
        <v>303</v>
      </c>
      <c r="F35" s="290"/>
    </row>
    <row r="36" spans="2:6" ht="32.25" customHeight="1" x14ac:dyDescent="0.3">
      <c r="B36" s="314" t="s">
        <v>304</v>
      </c>
      <c r="C36" s="315"/>
      <c r="D36" s="290"/>
      <c r="E36" s="316" t="s">
        <v>305</v>
      </c>
      <c r="F36" s="317"/>
    </row>
    <row r="37" spans="2:6" ht="33" customHeight="1" x14ac:dyDescent="0.25">
      <c r="B37" s="314" t="s">
        <v>306</v>
      </c>
      <c r="C37" s="315"/>
      <c r="D37" s="290"/>
      <c r="E37" s="291" t="s">
        <v>307</v>
      </c>
      <c r="F37" s="279"/>
    </row>
    <row r="38" spans="2:6" ht="16.5" x14ac:dyDescent="0.25">
      <c r="B38" s="314" t="s">
        <v>308</v>
      </c>
      <c r="C38" s="315"/>
      <c r="D38" s="290"/>
      <c r="E38" s="314" t="s">
        <v>309</v>
      </c>
      <c r="F38" s="290"/>
    </row>
    <row r="39" spans="2:6" ht="35.25" customHeight="1" x14ac:dyDescent="0.25">
      <c r="B39" s="314"/>
      <c r="C39" s="315"/>
      <c r="D39" s="290"/>
      <c r="E39" s="291" t="s">
        <v>310</v>
      </c>
      <c r="F39" s="279"/>
    </row>
    <row r="40" spans="2:6" ht="53.25" customHeight="1" x14ac:dyDescent="0.25">
      <c r="B40" s="314"/>
      <c r="C40" s="315"/>
      <c r="D40" s="290"/>
      <c r="E40" s="291" t="s">
        <v>311</v>
      </c>
      <c r="F40" s="279"/>
    </row>
    <row r="41" spans="2:6" ht="16.5" x14ac:dyDescent="0.25">
      <c r="B41" s="291"/>
      <c r="C41" s="292"/>
      <c r="D41" s="279"/>
      <c r="E41" s="291" t="s">
        <v>312</v>
      </c>
      <c r="F41" s="279"/>
    </row>
    <row r="42" spans="2:6" ht="16.5" x14ac:dyDescent="0.3">
      <c r="B42" s="323"/>
      <c r="C42" s="324"/>
      <c r="D42" s="325"/>
      <c r="E42" s="323"/>
      <c r="F42" s="325"/>
    </row>
    <row r="43" spans="2:6" ht="17.25" thickBot="1" x14ac:dyDescent="0.35">
      <c r="B43" s="318"/>
      <c r="C43" s="319"/>
      <c r="D43" s="320"/>
      <c r="E43" s="321"/>
      <c r="F43" s="322"/>
    </row>
  </sheetData>
  <mergeCells count="63">
    <mergeCell ref="B43:D43"/>
    <mergeCell ref="E43:F43"/>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B35:D35"/>
    <mergeCell ref="E35:F35"/>
    <mergeCell ref="B36:D36"/>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8:C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B131084:C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B196620:C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B262156:C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B327692:C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B393228:C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B458764:C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B524300:C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B589836:C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B655372:C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B720908:C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B786444:C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B851980:C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B917516:C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B983052:C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xr:uid="{826A3468-0CC2-4E0E-94C0-82FE8D578D67}">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9"/>
  <sheetViews>
    <sheetView tabSelected="1" zoomScale="80" zoomScaleNormal="80" workbookViewId="0">
      <selection activeCell="O53" sqref="A53:XFD76"/>
    </sheetView>
  </sheetViews>
  <sheetFormatPr baseColWidth="10" defaultColWidth="11.42578125" defaultRowHeight="16.5" x14ac:dyDescent="0.3"/>
  <cols>
    <col min="1" max="1" width="4" style="2" bestFit="1" customWidth="1"/>
    <col min="2" max="2" width="14.140625" style="2" customWidth="1"/>
    <col min="3" max="3" width="26.7109375" style="2" customWidth="1"/>
    <col min="4" max="4" width="25.57031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customWidth="1"/>
    <col min="11" max="11" width="21.7109375" style="1" hidden="1" customWidth="1"/>
    <col min="12" max="12" width="17.5703125" style="1" customWidth="1"/>
    <col min="13" max="13" width="6.28515625" style="1" bestFit="1" customWidth="1"/>
    <col min="14" max="14" width="16" style="1" customWidth="1"/>
    <col min="15" max="15" width="5.85546875" style="1" customWidth="1"/>
    <col min="16" max="16" width="43.5703125" style="173" customWidth="1"/>
    <col min="17" max="17" width="15.140625" style="1" bestFit="1" customWidth="1"/>
    <col min="18" max="18" width="6.85546875" style="1" customWidth="1"/>
    <col min="19" max="19" width="5" style="1" customWidth="1"/>
    <col min="20" max="20" width="10.42578125" style="1" customWidth="1"/>
    <col min="21" max="21" width="7.140625" style="1" customWidth="1"/>
    <col min="22" max="22" width="6.7109375" style="1" customWidth="1"/>
    <col min="23" max="23" width="5" style="1" bestFit="1" customWidth="1"/>
    <col min="24" max="24" width="3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0.28515625"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411"/>
      <c r="B1" s="412"/>
      <c r="C1" s="412"/>
      <c r="D1" s="413"/>
      <c r="E1" s="431" t="s">
        <v>87</v>
      </c>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3"/>
      <c r="AJ1" s="426" t="s">
        <v>88</v>
      </c>
      <c r="AK1" s="427"/>
    </row>
    <row r="2" spans="1:69" ht="15" customHeight="1" x14ac:dyDescent="0.3">
      <c r="A2" s="414"/>
      <c r="B2" s="415"/>
      <c r="C2" s="415"/>
      <c r="D2" s="416"/>
      <c r="E2" s="434"/>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6"/>
      <c r="AJ2" s="428" t="s">
        <v>89</v>
      </c>
      <c r="AK2" s="429"/>
    </row>
    <row r="3" spans="1:69" ht="15" customHeight="1" x14ac:dyDescent="0.3">
      <c r="A3" s="414"/>
      <c r="B3" s="415"/>
      <c r="C3" s="415"/>
      <c r="D3" s="416"/>
      <c r="E3" s="434"/>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6"/>
      <c r="AJ3" s="428" t="s">
        <v>90</v>
      </c>
      <c r="AK3" s="430"/>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17"/>
      <c r="B4" s="418"/>
      <c r="C4" s="418"/>
      <c r="D4" s="419"/>
      <c r="E4" s="437"/>
      <c r="F4" s="438"/>
      <c r="G4" s="438"/>
      <c r="H4" s="438"/>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9"/>
      <c r="AJ4" s="426" t="s">
        <v>91</v>
      </c>
      <c r="AK4" s="427"/>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72"/>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72" t="s">
        <v>92</v>
      </c>
      <c r="B6" s="373"/>
      <c r="C6" s="420" t="s">
        <v>284</v>
      </c>
      <c r="D6" s="421"/>
      <c r="E6" s="421"/>
      <c r="F6" s="421"/>
      <c r="G6" s="421"/>
      <c r="H6" s="421"/>
      <c r="I6" s="421"/>
      <c r="J6" s="421"/>
      <c r="K6" s="421"/>
      <c r="L6" s="421"/>
      <c r="M6" s="421"/>
      <c r="N6" s="422"/>
      <c r="O6" s="440"/>
      <c r="P6" s="440"/>
      <c r="Q6" s="440"/>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56.25" customHeight="1" x14ac:dyDescent="0.3">
      <c r="A7" s="372" t="s">
        <v>93</v>
      </c>
      <c r="B7" s="373"/>
      <c r="C7" s="381" t="s">
        <v>286</v>
      </c>
      <c r="D7" s="382"/>
      <c r="E7" s="382"/>
      <c r="F7" s="382"/>
      <c r="G7" s="382"/>
      <c r="H7" s="382"/>
      <c r="I7" s="382"/>
      <c r="J7" s="382"/>
      <c r="K7" s="382"/>
      <c r="L7" s="382"/>
      <c r="M7" s="382"/>
      <c r="N7" s="383"/>
      <c r="O7" s="8"/>
      <c r="P7" s="172"/>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x14ac:dyDescent="0.3">
      <c r="A8" s="372" t="s">
        <v>94</v>
      </c>
      <c r="B8" s="373"/>
      <c r="C8" s="381" t="s">
        <v>285</v>
      </c>
      <c r="D8" s="382"/>
      <c r="E8" s="382"/>
      <c r="F8" s="382"/>
      <c r="G8" s="382"/>
      <c r="H8" s="382"/>
      <c r="I8" s="382"/>
      <c r="J8" s="382"/>
      <c r="K8" s="382"/>
      <c r="L8" s="382"/>
      <c r="M8" s="382"/>
      <c r="N8" s="383"/>
      <c r="O8" s="8"/>
      <c r="P8" s="172"/>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23" t="s">
        <v>95</v>
      </c>
      <c r="B9" s="424"/>
      <c r="C9" s="424"/>
      <c r="D9" s="424"/>
      <c r="E9" s="424"/>
      <c r="F9" s="424"/>
      <c r="G9" s="425"/>
      <c r="H9" s="423" t="s">
        <v>96</v>
      </c>
      <c r="I9" s="424"/>
      <c r="J9" s="424"/>
      <c r="K9" s="424"/>
      <c r="L9" s="424"/>
      <c r="M9" s="424"/>
      <c r="N9" s="425"/>
      <c r="O9" s="423" t="s">
        <v>97</v>
      </c>
      <c r="P9" s="424"/>
      <c r="Q9" s="424"/>
      <c r="R9" s="424"/>
      <c r="S9" s="424"/>
      <c r="T9" s="424"/>
      <c r="U9" s="424"/>
      <c r="V9" s="424"/>
      <c r="W9" s="425"/>
      <c r="X9" s="423" t="s">
        <v>98</v>
      </c>
      <c r="Y9" s="424"/>
      <c r="Z9" s="424"/>
      <c r="AA9" s="424"/>
      <c r="AB9" s="424"/>
      <c r="AC9" s="424"/>
      <c r="AD9" s="425"/>
      <c r="AE9" s="423" t="s">
        <v>99</v>
      </c>
      <c r="AF9" s="424"/>
      <c r="AG9" s="424"/>
      <c r="AH9" s="424"/>
      <c r="AI9" s="424"/>
      <c r="AJ9" s="424"/>
      <c r="AK9" s="425"/>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74" t="s">
        <v>100</v>
      </c>
      <c r="B10" s="378" t="s">
        <v>23</v>
      </c>
      <c r="C10" s="366" t="s">
        <v>25</v>
      </c>
      <c r="D10" s="366" t="s">
        <v>27</v>
      </c>
      <c r="E10" s="377" t="s">
        <v>29</v>
      </c>
      <c r="F10" s="376" t="s">
        <v>31</v>
      </c>
      <c r="G10" s="366" t="s">
        <v>101</v>
      </c>
      <c r="H10" s="368" t="s">
        <v>102</v>
      </c>
      <c r="I10" s="369" t="s">
        <v>103</v>
      </c>
      <c r="J10" s="376" t="s">
        <v>104</v>
      </c>
      <c r="K10" s="376" t="s">
        <v>105</v>
      </c>
      <c r="L10" s="371" t="s">
        <v>106</v>
      </c>
      <c r="M10" s="369" t="s">
        <v>103</v>
      </c>
      <c r="N10" s="366" t="s">
        <v>37</v>
      </c>
      <c r="O10" s="379" t="s">
        <v>107</v>
      </c>
      <c r="P10" s="367" t="s">
        <v>39</v>
      </c>
      <c r="Q10" s="376" t="s">
        <v>41</v>
      </c>
      <c r="R10" s="367" t="s">
        <v>108</v>
      </c>
      <c r="S10" s="367"/>
      <c r="T10" s="367"/>
      <c r="U10" s="367"/>
      <c r="V10" s="367"/>
      <c r="W10" s="367"/>
      <c r="X10" s="365" t="s">
        <v>109</v>
      </c>
      <c r="Y10" s="365" t="s">
        <v>110</v>
      </c>
      <c r="Z10" s="365" t="s">
        <v>103</v>
      </c>
      <c r="AA10" s="365" t="s">
        <v>111</v>
      </c>
      <c r="AB10" s="365" t="s">
        <v>103</v>
      </c>
      <c r="AC10" s="365" t="s">
        <v>112</v>
      </c>
      <c r="AD10" s="379" t="s">
        <v>57</v>
      </c>
      <c r="AE10" s="367" t="s">
        <v>99</v>
      </c>
      <c r="AF10" s="367" t="s">
        <v>113</v>
      </c>
      <c r="AG10" s="367" t="s">
        <v>114</v>
      </c>
      <c r="AH10" s="376" t="s">
        <v>115</v>
      </c>
      <c r="AI10" s="367" t="s">
        <v>116</v>
      </c>
      <c r="AJ10" s="367" t="s">
        <v>117</v>
      </c>
      <c r="AK10" s="367"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75"/>
      <c r="B11" s="378"/>
      <c r="C11" s="367"/>
      <c r="D11" s="367"/>
      <c r="E11" s="378"/>
      <c r="F11" s="366"/>
      <c r="G11" s="367"/>
      <c r="H11" s="366"/>
      <c r="I11" s="370"/>
      <c r="J11" s="366"/>
      <c r="K11" s="366"/>
      <c r="L11" s="370"/>
      <c r="M11" s="370"/>
      <c r="N11" s="367"/>
      <c r="O11" s="380"/>
      <c r="P11" s="367"/>
      <c r="Q11" s="366"/>
      <c r="R11" s="7" t="s">
        <v>118</v>
      </c>
      <c r="S11" s="7" t="s">
        <v>119</v>
      </c>
      <c r="T11" s="7" t="s">
        <v>120</v>
      </c>
      <c r="U11" s="7" t="s">
        <v>121</v>
      </c>
      <c r="V11" s="7" t="s">
        <v>122</v>
      </c>
      <c r="W11" s="7" t="s">
        <v>123</v>
      </c>
      <c r="X11" s="365"/>
      <c r="Y11" s="365"/>
      <c r="Z11" s="365"/>
      <c r="AA11" s="365"/>
      <c r="AB11" s="365"/>
      <c r="AC11" s="365"/>
      <c r="AD11" s="380"/>
      <c r="AE11" s="367"/>
      <c r="AF11" s="367"/>
      <c r="AG11" s="367"/>
      <c r="AH11" s="366"/>
      <c r="AI11" s="367"/>
      <c r="AJ11" s="367"/>
      <c r="AK11" s="367"/>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4" customFormat="1" ht="94.5" customHeight="1" x14ac:dyDescent="0.25">
      <c r="A12" s="338">
        <v>1</v>
      </c>
      <c r="B12" s="341" t="s">
        <v>230</v>
      </c>
      <c r="C12" s="341" t="s">
        <v>246</v>
      </c>
      <c r="D12" s="341" t="s">
        <v>247</v>
      </c>
      <c r="E12" s="350" t="s">
        <v>248</v>
      </c>
      <c r="F12" s="341" t="s">
        <v>236</v>
      </c>
      <c r="G12" s="353">
        <v>5000</v>
      </c>
      <c r="H12" s="329" t="str">
        <f>IF(G12&lt;=0,"",IF(G12&lt;=2,"Muy Baja",IF(G12&lt;=24,"Baja",IF(G12&lt;=500,"Media",IF(G12&lt;=5000,"Alta","Muy Alta")))))</f>
        <v>Alta</v>
      </c>
      <c r="I12" s="332">
        <f>IF(H12="","",IF(H12="Muy Baja",0.2,IF(H12="Baja",0.4,IF(H12="Media",0.6,IF(H12="Alta",0.8,IF(H12="Muy Alta",1,))))))</f>
        <v>0.8</v>
      </c>
      <c r="J12" s="326" t="s">
        <v>179</v>
      </c>
      <c r="K12" s="182"/>
      <c r="L12" s="329" t="str">
        <f>IF(OR(K14='Tabla Impacto'!$C$11,K14='Tabla Impacto'!$D$11),"Leve",IF(OR(K14='Tabla Impacto'!$C$12,K14='Tabla Impacto'!$D$12),"Menor",IF(OR(K14='Tabla Impacto'!$C$13,K14='Tabla Impacto'!$D$13),"Moderado",IF(OR(K14='Tabla Impacto'!$C$14,K14='Tabla Impacto'!$D$14),"Mayor",IF(OR(K14='Tabla Impacto'!$C$15,K14='Tabla Impacto'!$D$15),"Catastrófico","")))))</f>
        <v>Leve</v>
      </c>
      <c r="M12" s="332">
        <f>IF(L12="","",IF(L12="Leve",0.2,IF(L12="Menor",0.4,IF(L12="Moderado",0.6,IF(L12="Mayor",0.8,IF(L12="Catastrófico",1,))))))</f>
        <v>0.2</v>
      </c>
      <c r="N12" s="335"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338">
        <v>1</v>
      </c>
      <c r="P12" s="341" t="s">
        <v>249</v>
      </c>
      <c r="Q12" s="344" t="str">
        <f>IF(OR(R12="Preventivo",R12="Detectivo"),"Probabilidad",IF(R12="Correctivo","Impacto",""))</f>
        <v>Probabilidad</v>
      </c>
      <c r="R12" s="347" t="s">
        <v>200</v>
      </c>
      <c r="S12" s="347" t="s">
        <v>208</v>
      </c>
      <c r="T12" s="356" t="str">
        <f>IF(AND(R12="Preventivo",S12="Automático"),"50%",IF(AND(R12="Preventivo",S12="Manual"),"40%",IF(AND(R12="Detectivo",S12="Automático"),"40%",IF(AND(R12="Detectivo",S12="Manual"),"30%",IF(AND(R12="Correctivo",S12="Automático"),"35%",IF(AND(R12="Correctivo",S12="Manual"),"25%",""))))))</f>
        <v>40%</v>
      </c>
      <c r="U12" s="347" t="s">
        <v>211</v>
      </c>
      <c r="V12" s="347" t="s">
        <v>216</v>
      </c>
      <c r="W12" s="347" t="s">
        <v>220</v>
      </c>
      <c r="X12" s="181"/>
      <c r="Y12" s="358" t="str">
        <f>IFERROR(IF(X14="","",IF(X14&lt;=0.2,"Muy Baja",IF(X14&lt;=0.4,"Baja",IF(X14&lt;=0.6,"Media",IF(X14&lt;=0.8,"Alta","Muy Alta"))))),"")</f>
        <v>Media</v>
      </c>
      <c r="Z12" s="356">
        <f>+X14</f>
        <v>0.48</v>
      </c>
      <c r="AA12" s="358" t="str">
        <f>IFERROR(IF(AB12="","",IF(AB12&lt;=0.2,"Leve",IF(AB12&lt;=0.4,"Menor",IF(AB12&lt;=0.6,"Moderado",IF(AB12&lt;=0.8,"Mayor","Catastrófico"))))),"")</f>
        <v>Leve</v>
      </c>
      <c r="AB12" s="356">
        <f>IFERROR(IF(Q12="Impacto",(M12-(+M12*T12)),IF(Q12="Probabilidad",M12,"")),"")</f>
        <v>0.2</v>
      </c>
      <c r="AC12" s="362"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347" t="s">
        <v>231</v>
      </c>
      <c r="AE12" s="161" t="s">
        <v>250</v>
      </c>
      <c r="AF12" s="161" t="s">
        <v>251</v>
      </c>
      <c r="AG12" s="163">
        <v>45001</v>
      </c>
      <c r="AH12" s="183">
        <v>45275</v>
      </c>
      <c r="AI12" s="161"/>
      <c r="AJ12" s="161"/>
      <c r="AK12" s="161"/>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row>
    <row r="13" spans="1:69" s="4" customFormat="1" ht="94.5" customHeight="1" x14ac:dyDescent="0.25">
      <c r="A13" s="339"/>
      <c r="B13" s="342"/>
      <c r="C13" s="342"/>
      <c r="D13" s="342"/>
      <c r="E13" s="351"/>
      <c r="F13" s="342"/>
      <c r="G13" s="354"/>
      <c r="H13" s="330"/>
      <c r="I13" s="333"/>
      <c r="J13" s="327"/>
      <c r="K13" s="182"/>
      <c r="L13" s="330"/>
      <c r="M13" s="333"/>
      <c r="N13" s="336"/>
      <c r="O13" s="339"/>
      <c r="P13" s="342"/>
      <c r="Q13" s="345"/>
      <c r="R13" s="348"/>
      <c r="S13" s="348"/>
      <c r="T13" s="361"/>
      <c r="U13" s="348"/>
      <c r="V13" s="348"/>
      <c r="W13" s="348"/>
      <c r="X13" s="181"/>
      <c r="Y13" s="360"/>
      <c r="Z13" s="361"/>
      <c r="AA13" s="360"/>
      <c r="AB13" s="361"/>
      <c r="AC13" s="363"/>
      <c r="AD13" s="348"/>
      <c r="AE13" s="161" t="s">
        <v>252</v>
      </c>
      <c r="AF13" s="161" t="s">
        <v>251</v>
      </c>
      <c r="AG13" s="163">
        <v>45001</v>
      </c>
      <c r="AH13" s="183">
        <v>45275</v>
      </c>
      <c r="AI13" s="161"/>
      <c r="AJ13" s="161"/>
      <c r="AK13" s="161"/>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row>
    <row r="14" spans="1:69" s="3" customFormat="1" ht="66" customHeight="1" x14ac:dyDescent="0.25">
      <c r="A14" s="339"/>
      <c r="B14" s="342"/>
      <c r="C14" s="342"/>
      <c r="D14" s="342"/>
      <c r="E14" s="351"/>
      <c r="F14" s="342"/>
      <c r="G14" s="354"/>
      <c r="H14" s="330"/>
      <c r="I14" s="333"/>
      <c r="J14" s="327"/>
      <c r="K14" s="332" t="str">
        <f>IF(NOT(ISERROR(MATCH(J12,'Tabla Impacto'!$B$221:$B$223,0))),'Tabla Impacto'!$F$223&amp;"Por favor no seleccionar los criterios de impacto(Afectación Económica o presupuestal y Pérdida Reputacional)",J12)</f>
        <v xml:space="preserve">     El riesgo afecta la imagen de alguna área de la organización</v>
      </c>
      <c r="L14" s="330"/>
      <c r="M14" s="333"/>
      <c r="N14" s="336"/>
      <c r="O14" s="340"/>
      <c r="P14" s="343"/>
      <c r="Q14" s="346"/>
      <c r="R14" s="349"/>
      <c r="S14" s="349"/>
      <c r="T14" s="357"/>
      <c r="U14" s="349"/>
      <c r="V14" s="349"/>
      <c r="W14" s="349"/>
      <c r="X14" s="159">
        <f>IFERROR(IF(Q12="Probabilidad",(I12-(+I12*T12)),IF(Q12="Impacto",I12,"")),"")</f>
        <v>0.48</v>
      </c>
      <c r="Y14" s="359"/>
      <c r="Z14" s="357"/>
      <c r="AA14" s="359"/>
      <c r="AB14" s="357"/>
      <c r="AC14" s="364"/>
      <c r="AD14" s="349"/>
      <c r="AE14" s="161" t="s">
        <v>253</v>
      </c>
      <c r="AF14" s="161" t="s">
        <v>251</v>
      </c>
      <c r="AG14" s="163">
        <v>45001</v>
      </c>
      <c r="AH14" s="163">
        <v>45275</v>
      </c>
      <c r="AI14" s="163"/>
      <c r="AJ14" s="161"/>
      <c r="AK14" s="162"/>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row>
    <row r="15" spans="1:69" s="3" customFormat="1" ht="18" customHeight="1" x14ac:dyDescent="0.25">
      <c r="A15" s="339"/>
      <c r="B15" s="342"/>
      <c r="C15" s="342"/>
      <c r="D15" s="342"/>
      <c r="E15" s="351"/>
      <c r="F15" s="342"/>
      <c r="G15" s="354"/>
      <c r="H15" s="330"/>
      <c r="I15" s="333"/>
      <c r="J15" s="327"/>
      <c r="K15" s="333">
        <f>IF(NOT(ISERROR(MATCH(J15,_xlfn.ANCHORARRAY(E27),0))),I31&amp;"Por favor no seleccionar los criterios de impacto",J15)</f>
        <v>0</v>
      </c>
      <c r="L15" s="330"/>
      <c r="M15" s="333"/>
      <c r="N15" s="336"/>
      <c r="O15" s="6">
        <v>2</v>
      </c>
      <c r="P15" s="184"/>
      <c r="Q15" s="160" t="str">
        <f>IF(OR(R15="Preventivo",R15="Detectivo"),"Probabilidad",IF(R15="Correctivo","Impacto",""))</f>
        <v/>
      </c>
      <c r="R15" s="164"/>
      <c r="S15" s="164"/>
      <c r="T15" s="165" t="str">
        <f t="shared" ref="T15:T19" si="0">IF(AND(R15="Preventivo",S15="Automático"),"50%",IF(AND(R15="Preventivo",S15="Manual"),"40%",IF(AND(R15="Detectivo",S15="Automático"),"40%",IF(AND(R15="Detectivo",S15="Manual"),"30%",IF(AND(R15="Correctivo",S15="Automático"),"35%",IF(AND(R15="Correctivo",S15="Manual"),"25%",""))))))</f>
        <v/>
      </c>
      <c r="U15" s="164"/>
      <c r="V15" s="164"/>
      <c r="W15" s="164"/>
      <c r="X15" s="159" t="str">
        <f>IFERROR(IF(AND(Q12="Probabilidad",Q15="Probabilidad"),(Z12-(+Z12*T15)),IF(Q15="Probabilidad",(I12-(+I12*T15)),IF(Q15="Impacto",Z12,""))),"")</f>
        <v/>
      </c>
      <c r="Y15" s="166" t="str">
        <f t="shared" ref="Y15:Y76" si="1">IFERROR(IF(X15="","",IF(X15&lt;=0.2,"Muy Baja",IF(X15&lt;=0.4,"Baja",IF(X15&lt;=0.6,"Media",IF(X15&lt;=0.8,"Alta","Muy Alta"))))),"")</f>
        <v/>
      </c>
      <c r="Z15" s="167" t="str">
        <f t="shared" ref="Z15:Z19" si="2">+X15</f>
        <v/>
      </c>
      <c r="AA15" s="166" t="str">
        <f t="shared" ref="AA15:AA76" si="3">IFERROR(IF(AB15="","",IF(AB15&lt;=0.2,"Leve",IF(AB15&lt;=0.4,"Menor",IF(AB15&lt;=0.6,"Moderado",IF(AB15&lt;=0.8,"Mayor","Catastrófico"))))),"")</f>
        <v/>
      </c>
      <c r="AB15" s="167" t="str">
        <f>IFERROR(IF(AND(Q12="Impacto",Q15="Impacto"),(AB12-(+AB12*T15)),IF(Q15="Impacto",(M12-(+M12*T15)),IF(Q15="Probabilidad",AB12,""))),"")</f>
        <v/>
      </c>
      <c r="AC15" s="168" t="str">
        <f t="shared" ref="AC15:AC19" si="4">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
      </c>
      <c r="AD15" s="169"/>
      <c r="AE15" s="161"/>
      <c r="AF15" s="161"/>
      <c r="AG15" s="163"/>
      <c r="AH15" s="163"/>
      <c r="AI15" s="163"/>
      <c r="AJ15" s="161"/>
      <c r="AK15" s="162"/>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row>
    <row r="16" spans="1:69" s="3" customFormat="1" ht="18" customHeight="1" x14ac:dyDescent="0.25">
      <c r="A16" s="339"/>
      <c r="B16" s="342"/>
      <c r="C16" s="342"/>
      <c r="D16" s="342"/>
      <c r="E16" s="351"/>
      <c r="F16" s="342"/>
      <c r="G16" s="354"/>
      <c r="H16" s="330"/>
      <c r="I16" s="333"/>
      <c r="J16" s="327"/>
      <c r="K16" s="333">
        <f>IF(NOT(ISERROR(MATCH(J16,_xlfn.ANCHORARRAY(E30),0))),I32&amp;"Por favor no seleccionar los criterios de impacto",J16)</f>
        <v>0</v>
      </c>
      <c r="L16" s="330"/>
      <c r="M16" s="333"/>
      <c r="N16" s="336"/>
      <c r="O16" s="6">
        <v>3</v>
      </c>
      <c r="P16" s="171"/>
      <c r="Q16" s="160"/>
      <c r="R16" s="164"/>
      <c r="S16" s="164"/>
      <c r="T16" s="165"/>
      <c r="U16" s="164"/>
      <c r="V16" s="164"/>
      <c r="W16" s="164"/>
      <c r="X16" s="159"/>
      <c r="Y16" s="166"/>
      <c r="Z16" s="167"/>
      <c r="AA16" s="166"/>
      <c r="AB16" s="167"/>
      <c r="AC16" s="168"/>
      <c r="AD16" s="169"/>
      <c r="AE16" s="161"/>
      <c r="AF16" s="162"/>
      <c r="AG16" s="163"/>
      <c r="AH16" s="163"/>
      <c r="AI16" s="163"/>
      <c r="AJ16" s="161"/>
      <c r="AK16" s="162"/>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row>
    <row r="17" spans="1:69" s="3" customFormat="1" ht="18" customHeight="1" x14ac:dyDescent="0.25">
      <c r="A17" s="339"/>
      <c r="B17" s="342"/>
      <c r="C17" s="342"/>
      <c r="D17" s="342"/>
      <c r="E17" s="351"/>
      <c r="F17" s="342"/>
      <c r="G17" s="354"/>
      <c r="H17" s="330"/>
      <c r="I17" s="333"/>
      <c r="J17" s="327"/>
      <c r="K17" s="333">
        <f>IF(NOT(ISERROR(MATCH(J17,_xlfn.ANCHORARRAY(E31),0))),I33&amp;"Por favor no seleccionar los criterios de impacto",J17)</f>
        <v>0</v>
      </c>
      <c r="L17" s="330"/>
      <c r="M17" s="333"/>
      <c r="N17" s="336"/>
      <c r="O17" s="6">
        <v>4</v>
      </c>
      <c r="P17" s="184"/>
      <c r="Q17" s="160"/>
      <c r="R17" s="164"/>
      <c r="S17" s="164"/>
      <c r="T17" s="165"/>
      <c r="U17" s="164"/>
      <c r="V17" s="164"/>
      <c r="W17" s="164"/>
      <c r="X17" s="159"/>
      <c r="Y17" s="166"/>
      <c r="Z17" s="167"/>
      <c r="AA17" s="166"/>
      <c r="AB17" s="167"/>
      <c r="AC17" s="168"/>
      <c r="AD17" s="169"/>
      <c r="AE17" s="161"/>
      <c r="AF17" s="162"/>
      <c r="AG17" s="163"/>
      <c r="AH17" s="163"/>
      <c r="AI17" s="163"/>
      <c r="AJ17" s="161"/>
      <c r="AK17" s="162"/>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row>
    <row r="18" spans="1:69" s="3" customFormat="1" ht="18" customHeight="1" x14ac:dyDescent="0.25">
      <c r="A18" s="339"/>
      <c r="B18" s="342"/>
      <c r="C18" s="342"/>
      <c r="D18" s="342"/>
      <c r="E18" s="351"/>
      <c r="F18" s="342"/>
      <c r="G18" s="354"/>
      <c r="H18" s="330"/>
      <c r="I18" s="333"/>
      <c r="J18" s="327"/>
      <c r="K18" s="333">
        <f>IF(NOT(ISERROR(MATCH(J18,_xlfn.ANCHORARRAY(E32),0))),I34&amp;"Por favor no seleccionar los criterios de impacto",J18)</f>
        <v>0</v>
      </c>
      <c r="L18" s="330"/>
      <c r="M18" s="333"/>
      <c r="N18" s="336"/>
      <c r="O18" s="6">
        <v>5</v>
      </c>
      <c r="P18" s="184"/>
      <c r="Q18" s="160" t="str">
        <f t="shared" ref="Q18:Q19" si="5">IF(OR(R18="Preventivo",R18="Detectivo"),"Probabilidad",IF(R18="Correctivo","Impacto",""))</f>
        <v/>
      </c>
      <c r="R18" s="164"/>
      <c r="S18" s="164"/>
      <c r="T18" s="165" t="str">
        <f t="shared" si="0"/>
        <v/>
      </c>
      <c r="U18" s="164"/>
      <c r="V18" s="164"/>
      <c r="W18" s="164"/>
      <c r="X18" s="159" t="str">
        <f t="shared" ref="X18:X19" si="6">IFERROR(IF(AND(Q17="Probabilidad",Q18="Probabilidad"),(Z17-(+Z17*T18)),IF(AND(Q17="Impacto",Q18="Probabilidad"),(Z16-(+Z16*T18)),IF(Q18="Impacto",Z17,""))),"")</f>
        <v/>
      </c>
      <c r="Y18" s="166" t="str">
        <f t="shared" si="1"/>
        <v/>
      </c>
      <c r="Z18" s="167" t="str">
        <f t="shared" si="2"/>
        <v/>
      </c>
      <c r="AA18" s="166" t="str">
        <f t="shared" si="3"/>
        <v/>
      </c>
      <c r="AB18" s="167" t="str">
        <f t="shared" ref="AB18:AB19" si="7">IFERROR(IF(AND(Q17="Impacto",Q18="Impacto"),(AB17-(+AB17*T18)),IF(AND(Q17="Probabilidad",Q18="Impacto"),(AB16-(+AB16*T18)),IF(Q18="Probabilidad",AB17,""))),"")</f>
        <v/>
      </c>
      <c r="AC18" s="168" t="str">
        <f t="shared" si="4"/>
        <v/>
      </c>
      <c r="AD18" s="169"/>
      <c r="AE18" s="161"/>
      <c r="AF18" s="162"/>
      <c r="AG18" s="163"/>
      <c r="AH18" s="163"/>
      <c r="AI18" s="163"/>
      <c r="AJ18" s="161"/>
      <c r="AK18" s="162"/>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row>
    <row r="19" spans="1:69" s="3" customFormat="1" ht="18" customHeight="1" x14ac:dyDescent="0.25">
      <c r="A19" s="340"/>
      <c r="B19" s="343"/>
      <c r="C19" s="343"/>
      <c r="D19" s="343"/>
      <c r="E19" s="352"/>
      <c r="F19" s="343"/>
      <c r="G19" s="355"/>
      <c r="H19" s="331"/>
      <c r="I19" s="334"/>
      <c r="J19" s="328"/>
      <c r="K19" s="334">
        <f>IF(NOT(ISERROR(MATCH(J19,_xlfn.ANCHORARRAY(E33),0))),I35&amp;"Por favor no seleccionar los criterios de impacto",J19)</f>
        <v>0</v>
      </c>
      <c r="L19" s="331"/>
      <c r="M19" s="334"/>
      <c r="N19" s="337"/>
      <c r="O19" s="6">
        <v>6</v>
      </c>
      <c r="P19" s="184"/>
      <c r="Q19" s="160" t="str">
        <f t="shared" si="5"/>
        <v/>
      </c>
      <c r="R19" s="164"/>
      <c r="S19" s="164"/>
      <c r="T19" s="165" t="str">
        <f t="shared" si="0"/>
        <v/>
      </c>
      <c r="U19" s="164"/>
      <c r="V19" s="164"/>
      <c r="W19" s="164"/>
      <c r="X19" s="159" t="str">
        <f t="shared" si="6"/>
        <v/>
      </c>
      <c r="Y19" s="166" t="str">
        <f t="shared" si="1"/>
        <v/>
      </c>
      <c r="Z19" s="167" t="str">
        <f t="shared" si="2"/>
        <v/>
      </c>
      <c r="AA19" s="166" t="str">
        <f t="shared" si="3"/>
        <v/>
      </c>
      <c r="AB19" s="167" t="str">
        <f t="shared" si="7"/>
        <v/>
      </c>
      <c r="AC19" s="168" t="str">
        <f t="shared" si="4"/>
        <v/>
      </c>
      <c r="AD19" s="169"/>
      <c r="AE19" s="161"/>
      <c r="AF19" s="162"/>
      <c r="AG19" s="163"/>
      <c r="AH19" s="163"/>
      <c r="AI19" s="163"/>
      <c r="AJ19" s="161"/>
      <c r="AK19" s="162"/>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row>
    <row r="20" spans="1:69" s="3" customFormat="1" ht="70.5" customHeight="1" x14ac:dyDescent="0.25">
      <c r="A20" s="338">
        <v>2</v>
      </c>
      <c r="B20" s="341" t="s">
        <v>230</v>
      </c>
      <c r="C20" s="341" t="s">
        <v>258</v>
      </c>
      <c r="D20" s="341" t="s">
        <v>259</v>
      </c>
      <c r="E20" s="350" t="s">
        <v>260</v>
      </c>
      <c r="F20" s="341" t="s">
        <v>236</v>
      </c>
      <c r="G20" s="353">
        <v>1800</v>
      </c>
      <c r="H20" s="329" t="str">
        <f>IF(G20&lt;=0,"",IF(G20&lt;=2,"Muy Baja",IF(G20&lt;=24,"Baja",IF(G20&lt;=500,"Media",IF(G20&lt;=5000,"Alta","Muy Alta")))))</f>
        <v>Alta</v>
      </c>
      <c r="I20" s="332">
        <f>IF(H20="","",IF(H20="Muy Baja",0.2,IF(H20="Baja",0.4,IF(H20="Media",0.6,IF(H20="Alta",0.8,IF(H20="Muy Alta",1,))))))</f>
        <v>0.8</v>
      </c>
      <c r="J20" s="326" t="s">
        <v>179</v>
      </c>
      <c r="K20" s="332" t="str">
        <f>IF(NOT(ISERROR(MATCH(J20,'Tabla Impacto'!$B$221:$B$223,0))),'Tabla Impacto'!$F$223&amp;"Por favor no seleccionar los criterios de impacto(Afectación Económica o presupuestal y Pérdida Reputacional)",J20)</f>
        <v xml:space="preserve">     El riesgo afecta la imagen de alguna área de la organización</v>
      </c>
      <c r="L20" s="329" t="str">
        <f>IF(OR(K20='Tabla Impacto'!$C$11,K20='Tabla Impacto'!$D$11),"Leve",IF(OR(K20='Tabla Impacto'!$C$12,K20='Tabla Impacto'!$D$12),"Menor",IF(OR(K20='Tabla Impacto'!$C$13,K20='Tabla Impacto'!$D$13),"Moderado",IF(OR(K20='Tabla Impacto'!$C$14,K20='Tabla Impacto'!$D$14),"Mayor",IF(OR(K20='Tabla Impacto'!$C$15,K20='Tabla Impacto'!$D$15),"Catastrófico","")))))</f>
        <v>Leve</v>
      </c>
      <c r="M20" s="332">
        <f>IF(L20="","",IF(L20="Leve",0.2,IF(L20="Menor",0.4,IF(L20="Moderado",0.6,IF(L20="Mayor",0.8,IF(L20="Catastrófico",1,))))))</f>
        <v>0.2</v>
      </c>
      <c r="N20" s="335" t="str">
        <f>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Moderado</v>
      </c>
      <c r="O20" s="338">
        <v>1</v>
      </c>
      <c r="P20" s="341" t="s">
        <v>257</v>
      </c>
      <c r="Q20" s="344" t="str">
        <f>IF(OR(R20="Preventivo",R20="Detectivo"),"Probabilidad",IF(R20="Correctivo","Impacto",""))</f>
        <v>Probabilidad</v>
      </c>
      <c r="R20" s="347" t="s">
        <v>200</v>
      </c>
      <c r="S20" s="347" t="s">
        <v>208</v>
      </c>
      <c r="T20" s="356" t="str">
        <f>IF(AND(R20="Preventivo",S20="Automático"),"50%",IF(AND(R20="Preventivo",S20="Manual"),"40%",IF(AND(R20="Detectivo",S20="Automático"),"40%",IF(AND(R20="Detectivo",S20="Manual"),"30%",IF(AND(R20="Correctivo",S20="Automático"),"35%",IF(AND(R20="Correctivo",S20="Manual"),"25%",""))))))</f>
        <v>40%</v>
      </c>
      <c r="U20" s="347" t="s">
        <v>211</v>
      </c>
      <c r="V20" s="347" t="s">
        <v>216</v>
      </c>
      <c r="W20" s="347" t="s">
        <v>220</v>
      </c>
      <c r="X20" s="159"/>
      <c r="Y20" s="175" t="str">
        <f>IFERROR(IF(X21="","",IF(X21&lt;=0.2,"Muy Baja",IF(X21&lt;=0.4,"Baja",IF(X21&lt;=0.6,"Media",IF(X21&lt;=0.8,"Alta","Muy Alta"))))),"")</f>
        <v>Alta</v>
      </c>
      <c r="Z20" s="356">
        <f>+X21</f>
        <v>0.8</v>
      </c>
      <c r="AA20" s="358" t="str">
        <f>IFERROR(IF(AB20="","",IF(AB20&lt;=0.2,"Leve",IF(AB20&lt;=0.4,"Menor",IF(AB20&lt;=0.6,"Moderado",IF(AB20&lt;=0.8,"Mayor","Catastrófico"))))),"")</f>
        <v>Leve</v>
      </c>
      <c r="AB20" s="180">
        <f>IFERROR(IF(Q20="Impacto",(M20-(+M20*T20)),IF(Q20="Probabilidad",M20,"")),"")</f>
        <v>0.2</v>
      </c>
      <c r="AC20" s="178"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Moderado</v>
      </c>
      <c r="AD20" s="347" t="s">
        <v>231</v>
      </c>
      <c r="AE20" s="161" t="s">
        <v>254</v>
      </c>
      <c r="AF20" s="161" t="s">
        <v>255</v>
      </c>
      <c r="AG20" s="163">
        <v>45001</v>
      </c>
      <c r="AH20" s="163">
        <v>45275</v>
      </c>
      <c r="AI20" s="163"/>
      <c r="AJ20" s="161"/>
      <c r="AK20" s="162"/>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row>
    <row r="21" spans="1:69" s="3" customFormat="1" ht="66" x14ac:dyDescent="0.25">
      <c r="A21" s="339"/>
      <c r="B21" s="342"/>
      <c r="C21" s="342"/>
      <c r="D21" s="342"/>
      <c r="E21" s="351"/>
      <c r="F21" s="342"/>
      <c r="G21" s="354"/>
      <c r="H21" s="330"/>
      <c r="I21" s="333"/>
      <c r="J21" s="327"/>
      <c r="K21" s="333"/>
      <c r="L21" s="330"/>
      <c r="M21" s="333"/>
      <c r="N21" s="336"/>
      <c r="O21" s="340"/>
      <c r="P21" s="343"/>
      <c r="Q21" s="346"/>
      <c r="R21" s="349"/>
      <c r="S21" s="349"/>
      <c r="T21" s="357"/>
      <c r="U21" s="349"/>
      <c r="V21" s="349"/>
      <c r="W21" s="349"/>
      <c r="X21" s="159">
        <f>IFERROR(IF(Q20="Probabilidad",(I20-(+I20*T21)),IF(Q21="Impacto",I20,"")),"")</f>
        <v>0.8</v>
      </c>
      <c r="Y21" s="176"/>
      <c r="Z21" s="357"/>
      <c r="AA21" s="359"/>
      <c r="AB21" s="177"/>
      <c r="AC21" s="179"/>
      <c r="AD21" s="349"/>
      <c r="AE21" s="161" t="s">
        <v>256</v>
      </c>
      <c r="AF21" s="161" t="s">
        <v>255</v>
      </c>
      <c r="AG21" s="163">
        <v>45001</v>
      </c>
      <c r="AH21" s="163">
        <v>45275</v>
      </c>
      <c r="AI21" s="163"/>
      <c r="AJ21" s="161"/>
      <c r="AK21" s="162"/>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row>
    <row r="22" spans="1:69" s="3" customFormat="1" ht="18" customHeight="1" x14ac:dyDescent="0.25">
      <c r="A22" s="339"/>
      <c r="B22" s="342"/>
      <c r="C22" s="342"/>
      <c r="D22" s="342"/>
      <c r="E22" s="351"/>
      <c r="F22" s="342"/>
      <c r="G22" s="354"/>
      <c r="H22" s="330"/>
      <c r="I22" s="333"/>
      <c r="J22" s="327"/>
      <c r="K22" s="333"/>
      <c r="L22" s="330"/>
      <c r="M22" s="333"/>
      <c r="N22" s="336"/>
      <c r="O22" s="6">
        <v>2</v>
      </c>
      <c r="P22" s="184"/>
      <c r="Q22" s="160" t="str">
        <f>IF(OR(R22="Preventivo",R22="Detectivo"),"Probabilidad",IF(R22="Correctivo","Impacto",""))</f>
        <v/>
      </c>
      <c r="R22" s="164"/>
      <c r="S22" s="164"/>
      <c r="T22" s="165" t="str">
        <f t="shared" ref="T22:T26" si="8">IF(AND(R22="Preventivo",S22="Automático"),"50%",IF(AND(R22="Preventivo",S22="Manual"),"40%",IF(AND(R22="Detectivo",S22="Automático"),"40%",IF(AND(R22="Detectivo",S22="Manual"),"30%",IF(AND(R22="Correctivo",S22="Automático"),"35%",IF(AND(R22="Correctivo",S22="Manual"),"25%",""))))))</f>
        <v/>
      </c>
      <c r="U22" s="164"/>
      <c r="V22" s="164"/>
      <c r="W22" s="164"/>
      <c r="X22" s="159" t="str">
        <f>IFERROR(IF(AND(Q21="Probabilidad",Q22="Probabilidad"),(Z21-(+Z21*T22)),IF(Q22="Probabilidad",(I20-(+I20*T22)),IF(Q22="Impacto",Z21,""))),"")</f>
        <v/>
      </c>
      <c r="Y22" s="166" t="str">
        <f t="shared" si="1"/>
        <v/>
      </c>
      <c r="Z22" s="167" t="str">
        <f t="shared" ref="Z22:Z26" si="9">+X22</f>
        <v/>
      </c>
      <c r="AA22" s="166" t="str">
        <f t="shared" si="3"/>
        <v/>
      </c>
      <c r="AB22" s="167"/>
      <c r="AC22" s="168"/>
      <c r="AD22" s="169"/>
      <c r="AE22" s="161"/>
      <c r="AF22" s="161"/>
      <c r="AG22" s="163"/>
      <c r="AH22" s="163"/>
      <c r="AI22" s="163"/>
      <c r="AJ22" s="161"/>
      <c r="AK22" s="162"/>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row>
    <row r="23" spans="1:69" s="3" customFormat="1" ht="18" customHeight="1" x14ac:dyDescent="0.25">
      <c r="A23" s="339"/>
      <c r="B23" s="342"/>
      <c r="C23" s="342"/>
      <c r="D23" s="342"/>
      <c r="E23" s="351"/>
      <c r="F23" s="342"/>
      <c r="G23" s="354"/>
      <c r="H23" s="330"/>
      <c r="I23" s="333"/>
      <c r="J23" s="327"/>
      <c r="K23" s="333"/>
      <c r="L23" s="330"/>
      <c r="M23" s="333"/>
      <c r="N23" s="336"/>
      <c r="O23" s="6">
        <v>3</v>
      </c>
      <c r="P23" s="171"/>
      <c r="Q23" s="160" t="str">
        <f>IF(OR(R23="Preventivo",R23="Detectivo"),"Probabilidad",IF(R23="Correctivo","Impacto",""))</f>
        <v/>
      </c>
      <c r="R23" s="164"/>
      <c r="S23" s="164"/>
      <c r="T23" s="165" t="str">
        <f t="shared" si="8"/>
        <v/>
      </c>
      <c r="U23" s="164"/>
      <c r="V23" s="164"/>
      <c r="W23" s="164"/>
      <c r="X23" s="159" t="str">
        <f>IFERROR(IF(AND(Q22="Probabilidad",Q23="Probabilidad"),(Z22-(+Z22*T23)),IF(AND(Q22="Impacto",Q23="Probabilidad"),(Z21-(+Z21*T23)),IF(Q23="Impacto",Z22,""))),"")</f>
        <v/>
      </c>
      <c r="Y23" s="166" t="str">
        <f t="shared" si="1"/>
        <v/>
      </c>
      <c r="Z23" s="167" t="str">
        <f t="shared" si="9"/>
        <v/>
      </c>
      <c r="AA23" s="166" t="str">
        <f t="shared" si="3"/>
        <v/>
      </c>
      <c r="AB23" s="167"/>
      <c r="AC23" s="168" t="str">
        <f t="shared" ref="AC23" si="10">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69"/>
      <c r="AE23" s="161"/>
      <c r="AF23" s="162"/>
      <c r="AG23" s="163"/>
      <c r="AH23" s="163"/>
      <c r="AI23" s="163"/>
      <c r="AJ23" s="161"/>
      <c r="AK23" s="162"/>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row>
    <row r="24" spans="1:69" s="3" customFormat="1" ht="18" customHeight="1" x14ac:dyDescent="0.25">
      <c r="A24" s="339"/>
      <c r="B24" s="342"/>
      <c r="C24" s="342"/>
      <c r="D24" s="342"/>
      <c r="E24" s="351"/>
      <c r="F24" s="342"/>
      <c r="G24" s="354"/>
      <c r="H24" s="330"/>
      <c r="I24" s="333"/>
      <c r="J24" s="327"/>
      <c r="K24" s="333"/>
      <c r="L24" s="330"/>
      <c r="M24" s="333"/>
      <c r="N24" s="336"/>
      <c r="O24" s="6">
        <v>4</v>
      </c>
      <c r="P24" s="184"/>
      <c r="Q24" s="160" t="str">
        <f t="shared" ref="Q24:Q26" si="11">IF(OR(R24="Preventivo",R24="Detectivo"),"Probabilidad",IF(R24="Correctivo","Impacto",""))</f>
        <v/>
      </c>
      <c r="R24" s="164"/>
      <c r="S24" s="164"/>
      <c r="T24" s="165" t="str">
        <f t="shared" si="8"/>
        <v/>
      </c>
      <c r="U24" s="164"/>
      <c r="V24" s="164"/>
      <c r="W24" s="164"/>
      <c r="X24" s="159" t="str">
        <f t="shared" ref="X24:X26" si="12">IFERROR(IF(AND(Q23="Probabilidad",Q24="Probabilidad"),(Z23-(+Z23*T24)),IF(AND(Q23="Impacto",Q24="Probabilidad"),(Z22-(+Z22*T24)),IF(Q24="Impacto",Z23,""))),"")</f>
        <v/>
      </c>
      <c r="Y24" s="166" t="str">
        <f t="shared" si="1"/>
        <v/>
      </c>
      <c r="Z24" s="167" t="str">
        <f t="shared" si="9"/>
        <v/>
      </c>
      <c r="AA24" s="166" t="str">
        <f t="shared" si="3"/>
        <v/>
      </c>
      <c r="AB24" s="167" t="str">
        <f t="shared" ref="AB24:AB26" si="13">IFERROR(IF(AND(Q23="Impacto",Q24="Impacto"),(AB23-(+AB23*T24)),IF(AND(Q23="Probabilidad",Q24="Impacto"),(AB22-(+AB22*T24)),IF(Q24="Probabilidad",AB23,""))),"")</f>
        <v/>
      </c>
      <c r="AC24" s="168"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69"/>
      <c r="AE24" s="161"/>
      <c r="AF24" s="162"/>
      <c r="AG24" s="163"/>
      <c r="AH24" s="163"/>
      <c r="AI24" s="163"/>
      <c r="AJ24" s="161"/>
      <c r="AK24" s="162"/>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row>
    <row r="25" spans="1:69" s="3" customFormat="1" ht="18" customHeight="1" x14ac:dyDescent="0.25">
      <c r="A25" s="339"/>
      <c r="B25" s="342"/>
      <c r="C25" s="342"/>
      <c r="D25" s="342"/>
      <c r="E25" s="351"/>
      <c r="F25" s="342"/>
      <c r="G25" s="354"/>
      <c r="H25" s="330"/>
      <c r="I25" s="333"/>
      <c r="J25" s="327"/>
      <c r="K25" s="333"/>
      <c r="L25" s="330"/>
      <c r="M25" s="333"/>
      <c r="N25" s="336"/>
      <c r="O25" s="6">
        <v>5</v>
      </c>
      <c r="P25" s="184"/>
      <c r="Q25" s="160" t="str">
        <f t="shared" si="11"/>
        <v/>
      </c>
      <c r="R25" s="164"/>
      <c r="S25" s="164"/>
      <c r="T25" s="165" t="str">
        <f t="shared" si="8"/>
        <v/>
      </c>
      <c r="U25" s="164"/>
      <c r="V25" s="164"/>
      <c r="W25" s="164"/>
      <c r="X25" s="159" t="str">
        <f t="shared" si="12"/>
        <v/>
      </c>
      <c r="Y25" s="166" t="str">
        <f t="shared" si="1"/>
        <v/>
      </c>
      <c r="Z25" s="167" t="str">
        <f t="shared" si="9"/>
        <v/>
      </c>
      <c r="AA25" s="166" t="str">
        <f t="shared" si="3"/>
        <v/>
      </c>
      <c r="AB25" s="167" t="str">
        <f t="shared" si="13"/>
        <v/>
      </c>
      <c r="AC25" s="168" t="str">
        <f t="shared" ref="AC25:AC26" si="14">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69"/>
      <c r="AE25" s="161"/>
      <c r="AF25" s="162"/>
      <c r="AG25" s="163"/>
      <c r="AH25" s="163"/>
      <c r="AI25" s="163"/>
      <c r="AJ25" s="161"/>
      <c r="AK25" s="162"/>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row>
    <row r="26" spans="1:69" s="3" customFormat="1" ht="18" customHeight="1" x14ac:dyDescent="0.25">
      <c r="A26" s="340"/>
      <c r="B26" s="343"/>
      <c r="C26" s="343"/>
      <c r="D26" s="343"/>
      <c r="E26" s="352"/>
      <c r="F26" s="343"/>
      <c r="G26" s="355"/>
      <c r="H26" s="331"/>
      <c r="I26" s="334"/>
      <c r="J26" s="328"/>
      <c r="K26" s="334"/>
      <c r="L26" s="331"/>
      <c r="M26" s="334"/>
      <c r="N26" s="337"/>
      <c r="O26" s="6">
        <v>6</v>
      </c>
      <c r="P26" s="184"/>
      <c r="Q26" s="160" t="str">
        <f t="shared" si="11"/>
        <v/>
      </c>
      <c r="R26" s="164"/>
      <c r="S26" s="164"/>
      <c r="T26" s="165" t="str">
        <f t="shared" si="8"/>
        <v/>
      </c>
      <c r="U26" s="164"/>
      <c r="V26" s="164"/>
      <c r="W26" s="164"/>
      <c r="X26" s="159" t="str">
        <f t="shared" si="12"/>
        <v/>
      </c>
      <c r="Y26" s="166" t="str">
        <f t="shared" si="1"/>
        <v/>
      </c>
      <c r="Z26" s="167" t="str">
        <f t="shared" si="9"/>
        <v/>
      </c>
      <c r="AA26" s="166" t="str">
        <f t="shared" si="3"/>
        <v/>
      </c>
      <c r="AB26" s="167" t="str">
        <f t="shared" si="13"/>
        <v/>
      </c>
      <c r="AC26" s="168" t="str">
        <f t="shared" si="14"/>
        <v/>
      </c>
      <c r="AD26" s="169"/>
      <c r="AE26" s="161"/>
      <c r="AF26" s="162"/>
      <c r="AG26" s="163"/>
      <c r="AH26" s="163"/>
      <c r="AI26" s="163"/>
      <c r="AJ26" s="161"/>
      <c r="AK26" s="162"/>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row>
    <row r="27" spans="1:69" s="3" customFormat="1" ht="66" x14ac:dyDescent="0.25">
      <c r="A27" s="338">
        <v>3</v>
      </c>
      <c r="B27" s="341" t="s">
        <v>228</v>
      </c>
      <c r="C27" s="341" t="s">
        <v>267</v>
      </c>
      <c r="D27" s="341" t="s">
        <v>268</v>
      </c>
      <c r="E27" s="350" t="s">
        <v>269</v>
      </c>
      <c r="F27" s="341" t="s">
        <v>236</v>
      </c>
      <c r="G27" s="353">
        <v>1200</v>
      </c>
      <c r="H27" s="329" t="str">
        <f>IF(G27&lt;=0,"",IF(G27&lt;=2,"Muy Baja",IF(G27&lt;=24,"Baja",IF(G27&lt;=500,"Media",IF(G27&lt;=5000,"Alta","Muy Alta")))))</f>
        <v>Alta</v>
      </c>
      <c r="I27" s="332">
        <f>IF(H27="","",IF(H27="Muy Baja",0.2,IF(H27="Baja",0.4,IF(H27="Media",0.6,IF(H27="Alta",0.8,IF(H27="Muy Alta",1,))))))</f>
        <v>0.8</v>
      </c>
      <c r="J27" s="326" t="s">
        <v>179</v>
      </c>
      <c r="K27" s="332" t="str">
        <f>IF(NOT(ISERROR(MATCH(J27,'Tabla Impacto'!$B$221:$B$223,0))),'Tabla Impacto'!$F$223&amp;"Por favor no seleccionar los criterios de impacto(Afectación Económica o presupuestal y Pérdida Reputacional)",J27)</f>
        <v xml:space="preserve">     El riesgo afecta la imagen de alguna área de la organización</v>
      </c>
      <c r="L27" s="329" t="str">
        <f>IF(OR(K27='Tabla Impacto'!$C$11,K27='Tabla Impacto'!$D$11),"Leve",IF(OR(K27='Tabla Impacto'!$C$12,K27='Tabla Impacto'!$D$12),"Menor",IF(OR(K27='Tabla Impacto'!$C$13,K27='Tabla Impacto'!$D$13),"Moderado",IF(OR(K27='Tabla Impacto'!$C$14,K27='Tabla Impacto'!$D$14),"Mayor",IF(OR(K27='Tabla Impacto'!$C$15,K27='Tabla Impacto'!$D$15),"Catastrófico","")))))</f>
        <v>Leve</v>
      </c>
      <c r="M27" s="332">
        <f>IF(L27="","",IF(L27="Leve",0.2,IF(L27="Menor",0.4,IF(L27="Moderado",0.6,IF(L27="Mayor",0.8,IF(L27="Catastrófico",1,))))))</f>
        <v>0.2</v>
      </c>
      <c r="N27" s="335" t="str">
        <f>IF(OR(AND(H27="Muy Baja",L27="Leve"),AND(H27="Muy Baja",L27="Menor"),AND(H27="Baja",L27="Leve")),"Bajo",IF(OR(AND(H27="Muy baja",L27="Moderado"),AND(H27="Baja",L27="Menor"),AND(H27="Baja",L27="Moderado"),AND(H27="Media",L27="Leve"),AND(H27="Media",L27="Menor"),AND(H27="Media",L27="Moderado"),AND(H27="Alta",L27="Leve"),AND(H27="Alta",L27="Menor")),"Moderado",IF(OR(AND(H27="Muy Baja",L27="Mayor"),AND(H27="Baja",L27="Mayor"),AND(H27="Media",L27="Mayor"),AND(H27="Alta",L27="Moderado"),AND(H27="Alta",L27="Mayor"),AND(H27="Muy Alta",L27="Leve"),AND(H27="Muy Alta",L27="Menor"),AND(H27="Muy Alta",L27="Moderado"),AND(H27="Muy Alta",L27="Mayor")),"Alto",IF(OR(AND(H27="Muy Baja",L27="Catastrófico"),AND(H27="Baja",L27="Catastrófico"),AND(H27="Media",L27="Catastrófico"),AND(H27="Alta",L27="Catastrófico"),AND(H27="Muy Alta",L27="Catastrófico")),"Extremo",""))))</f>
        <v>Moderado</v>
      </c>
      <c r="O27" s="338">
        <v>1</v>
      </c>
      <c r="P27" s="341" t="s">
        <v>266</v>
      </c>
      <c r="Q27" s="344" t="str">
        <f>IF(OR(R27="Preventivo",R27="Detectivo"),"Probabilidad",IF(R27="Correctivo","Impacto",""))</f>
        <v>Probabilidad</v>
      </c>
      <c r="R27" s="347" t="s">
        <v>202</v>
      </c>
      <c r="S27" s="347" t="s">
        <v>208</v>
      </c>
      <c r="T27" s="356" t="str">
        <f>IF(AND(R27="Preventivo",S27="Automático"),"50%",IF(AND(R27="Preventivo",S27="Manual"),"40%",IF(AND(R27="Detectivo",S27="Automático"),"40%",IF(AND(R27="Detectivo",S27="Manual"),"30%",IF(AND(R27="Correctivo",S27="Automático"),"35%",IF(AND(R27="Correctivo",S27="Manual"),"25%",""))))))</f>
        <v>30%</v>
      </c>
      <c r="U27" s="347" t="s">
        <v>211</v>
      </c>
      <c r="V27" s="347" t="s">
        <v>216</v>
      </c>
      <c r="W27" s="347" t="s">
        <v>220</v>
      </c>
      <c r="X27" s="159" t="str">
        <f t="shared" ref="X27:X28" si="15">IFERROR(IF(Q25="Probabilidad",(I25-(+I25*T26)),IF(Q26="Impacto",I25,"")),"")</f>
        <v/>
      </c>
      <c r="Y27" s="358" t="str">
        <f>IFERROR(IF(X29="","",IF(X29&lt;=0.2,"Muy Baja",IF(X29&lt;=0.4,"Baja",IF(X29&lt;=0.6,"Media",IF(X29&lt;=0.8,"Alta","Muy Alta"))))),"")</f>
        <v>Alta</v>
      </c>
      <c r="Z27" s="356">
        <f>+X29</f>
        <v>0.8</v>
      </c>
      <c r="AA27" s="358" t="str">
        <f>IFERROR(IF(AB27="","",IF(AB27&lt;=0.2,"Leve",IF(AB27&lt;=0.4,"Menor",IF(AB27&lt;=0.6,"Moderado",IF(AB27&lt;=0.8,"Mayor","Catastrófico"))))),"")</f>
        <v>Leve</v>
      </c>
      <c r="AB27" s="356">
        <f>IFERROR(IF(Q27="Impacto",(M27-(+M27*T27)),IF(Q27="Probabilidad",M27,"")),"")</f>
        <v>0.2</v>
      </c>
      <c r="AC27" s="362"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Moderado</v>
      </c>
      <c r="AD27" s="347" t="s">
        <v>231</v>
      </c>
      <c r="AE27" s="161" t="s">
        <v>261</v>
      </c>
      <c r="AF27" s="161" t="s">
        <v>262</v>
      </c>
      <c r="AG27" s="163">
        <v>45001</v>
      </c>
      <c r="AH27" s="163">
        <v>45275</v>
      </c>
      <c r="AI27" s="163"/>
      <c r="AJ27" s="161"/>
      <c r="AK27" s="162"/>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row>
    <row r="28" spans="1:69" s="3" customFormat="1" ht="100.5" customHeight="1" x14ac:dyDescent="0.25">
      <c r="A28" s="339"/>
      <c r="B28" s="342"/>
      <c r="C28" s="342"/>
      <c r="D28" s="342"/>
      <c r="E28" s="351"/>
      <c r="F28" s="342"/>
      <c r="G28" s="354"/>
      <c r="H28" s="330"/>
      <c r="I28" s="333"/>
      <c r="J28" s="327"/>
      <c r="K28" s="333"/>
      <c r="L28" s="330"/>
      <c r="M28" s="333"/>
      <c r="N28" s="336"/>
      <c r="O28" s="339"/>
      <c r="P28" s="342"/>
      <c r="Q28" s="345"/>
      <c r="R28" s="348"/>
      <c r="S28" s="348"/>
      <c r="T28" s="361"/>
      <c r="U28" s="348"/>
      <c r="V28" s="348"/>
      <c r="W28" s="348"/>
      <c r="X28" s="159" t="str">
        <f t="shared" si="15"/>
        <v/>
      </c>
      <c r="Y28" s="360"/>
      <c r="Z28" s="361"/>
      <c r="AA28" s="360"/>
      <c r="AB28" s="361"/>
      <c r="AC28" s="363"/>
      <c r="AD28" s="348"/>
      <c r="AE28" s="161" t="s">
        <v>263</v>
      </c>
      <c r="AF28" s="161" t="s">
        <v>264</v>
      </c>
      <c r="AG28" s="163">
        <v>45001</v>
      </c>
      <c r="AH28" s="163">
        <v>45275</v>
      </c>
      <c r="AI28" s="163"/>
      <c r="AJ28" s="161"/>
      <c r="AK28" s="162"/>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row>
    <row r="29" spans="1:69" s="3" customFormat="1" ht="69" customHeight="1" x14ac:dyDescent="0.25">
      <c r="A29" s="339"/>
      <c r="B29" s="342"/>
      <c r="C29" s="342"/>
      <c r="D29" s="342"/>
      <c r="E29" s="351"/>
      <c r="F29" s="342"/>
      <c r="G29" s="354"/>
      <c r="H29" s="330"/>
      <c r="I29" s="333"/>
      <c r="J29" s="327"/>
      <c r="K29" s="333"/>
      <c r="L29" s="330"/>
      <c r="M29" s="333"/>
      <c r="N29" s="336"/>
      <c r="O29" s="340"/>
      <c r="P29" s="343"/>
      <c r="Q29" s="346"/>
      <c r="R29" s="349"/>
      <c r="S29" s="349"/>
      <c r="T29" s="357"/>
      <c r="U29" s="349"/>
      <c r="V29" s="349"/>
      <c r="W29" s="349"/>
      <c r="X29" s="159">
        <f>IFERROR(IF(Q27="Probabilidad",(I27-(+I27*T28)),IF(Q28="Impacto",I27,"")),"")</f>
        <v>0.8</v>
      </c>
      <c r="Y29" s="359"/>
      <c r="Z29" s="357"/>
      <c r="AA29" s="359"/>
      <c r="AB29" s="357"/>
      <c r="AC29" s="364"/>
      <c r="AD29" s="349"/>
      <c r="AE29" s="161" t="s">
        <v>265</v>
      </c>
      <c r="AF29" s="161" t="s">
        <v>264</v>
      </c>
      <c r="AG29" s="163">
        <v>45001</v>
      </c>
      <c r="AH29" s="163">
        <v>45275</v>
      </c>
      <c r="AI29" s="163"/>
      <c r="AJ29" s="161"/>
      <c r="AK29" s="162"/>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row>
    <row r="30" spans="1:69" s="3" customFormat="1" ht="18" customHeight="1" x14ac:dyDescent="0.25">
      <c r="A30" s="339"/>
      <c r="B30" s="342"/>
      <c r="C30" s="342"/>
      <c r="D30" s="342"/>
      <c r="E30" s="351"/>
      <c r="F30" s="342"/>
      <c r="G30" s="354"/>
      <c r="H30" s="330"/>
      <c r="I30" s="333"/>
      <c r="J30" s="327"/>
      <c r="K30" s="333"/>
      <c r="L30" s="330"/>
      <c r="M30" s="333"/>
      <c r="N30" s="336"/>
      <c r="O30" s="6">
        <v>2</v>
      </c>
      <c r="P30" s="184"/>
      <c r="Q30" s="160" t="str">
        <f>IF(OR(R30="Preventivo",R30="Detectivo"),"Probabilidad",IF(R30="Correctivo","Impacto",""))</f>
        <v/>
      </c>
      <c r="R30" s="164"/>
      <c r="S30" s="164"/>
      <c r="T30" s="165"/>
      <c r="U30" s="164"/>
      <c r="V30" s="164"/>
      <c r="W30" s="164"/>
      <c r="X30" s="159" t="str">
        <f>IFERROR(IF(AND(Q27="Probabilidad",Q30="Probabilidad"),(Z27-(+Z27*T30)),IF(Q30="Probabilidad",(I27-(+I27*T30)),IF(Q30="Impacto",Z27,""))),"")</f>
        <v/>
      </c>
      <c r="Y30" s="166"/>
      <c r="Z30" s="167" t="str">
        <f t="shared" ref="Z30:Z34" si="16">+X30</f>
        <v/>
      </c>
      <c r="AA30" s="166" t="str">
        <f t="shared" si="3"/>
        <v/>
      </c>
      <c r="AB30" s="167" t="str">
        <f>IFERROR(IF(AND(Q27="Impacto",Q30="Impacto"),(AB27-(+AB27*T30)),IF(Q30="Impacto",(M27-(+M27*T30)),IF(Q30="Probabilidad",AB27,""))),"")</f>
        <v/>
      </c>
      <c r="AC30" s="168" t="str">
        <f t="shared" ref="AC30:AC31" si="17">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69"/>
      <c r="AE30" s="161"/>
      <c r="AF30" s="161"/>
      <c r="AG30" s="163"/>
      <c r="AH30" s="163"/>
      <c r="AI30" s="163"/>
      <c r="AJ30" s="161"/>
      <c r="AK30" s="162"/>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row>
    <row r="31" spans="1:69" s="3" customFormat="1" ht="18" customHeight="1" x14ac:dyDescent="0.25">
      <c r="A31" s="339"/>
      <c r="B31" s="342"/>
      <c r="C31" s="342"/>
      <c r="D31" s="342"/>
      <c r="E31" s="351"/>
      <c r="F31" s="342"/>
      <c r="G31" s="354"/>
      <c r="H31" s="330"/>
      <c r="I31" s="333"/>
      <c r="J31" s="327"/>
      <c r="K31" s="333"/>
      <c r="L31" s="330"/>
      <c r="M31" s="333"/>
      <c r="N31" s="336"/>
      <c r="O31" s="6">
        <v>3</v>
      </c>
      <c r="P31" s="171"/>
      <c r="Q31" s="160" t="str">
        <f>IF(OR(R31="Preventivo",R31="Detectivo"),"Probabilidad",IF(R31="Correctivo","Impacto",""))</f>
        <v/>
      </c>
      <c r="R31" s="164"/>
      <c r="S31" s="164"/>
      <c r="T31" s="165" t="str">
        <f t="shared" ref="T31:T34" si="18">IF(AND(R31="Preventivo",S31="Automático"),"50%",IF(AND(R31="Preventivo",S31="Manual"),"40%",IF(AND(R31="Detectivo",S31="Automático"),"40%",IF(AND(R31="Detectivo",S31="Manual"),"30%",IF(AND(R31="Correctivo",S31="Automático"),"35%",IF(AND(R31="Correctivo",S31="Manual"),"25%",""))))))</f>
        <v/>
      </c>
      <c r="U31" s="164"/>
      <c r="V31" s="164"/>
      <c r="W31" s="164"/>
      <c r="X31" s="159" t="str">
        <f>IFERROR(IF(AND(Q30="Probabilidad",Q31="Probabilidad"),(Z30-(+Z30*T31)),IF(AND(Q30="Impacto",Q31="Probabilidad"),(Z27-(+Z27*T31)),IF(Q31="Impacto",Z30,""))),"")</f>
        <v/>
      </c>
      <c r="Y31" s="166" t="str">
        <f t="shared" si="1"/>
        <v/>
      </c>
      <c r="Z31" s="167" t="str">
        <f t="shared" si="16"/>
        <v/>
      </c>
      <c r="AA31" s="166" t="str">
        <f t="shared" si="3"/>
        <v/>
      </c>
      <c r="AB31" s="167" t="str">
        <f>IFERROR(IF(AND(Q30="Impacto",Q31="Impacto"),(AB30-(+AB30*T31)),IF(AND(Q30="Probabilidad",Q31="Impacto"),(AB27-(+AB27*T31)),IF(Q31="Probabilidad",AB30,""))),"")</f>
        <v/>
      </c>
      <c r="AC31" s="168" t="str">
        <f t="shared" si="17"/>
        <v/>
      </c>
      <c r="AD31" s="169"/>
      <c r="AE31" s="161"/>
      <c r="AF31" s="162"/>
      <c r="AG31" s="163"/>
      <c r="AH31" s="163"/>
      <c r="AI31" s="163"/>
      <c r="AJ31" s="161"/>
      <c r="AK31" s="162"/>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row>
    <row r="32" spans="1:69" s="3" customFormat="1" ht="18" customHeight="1" x14ac:dyDescent="0.25">
      <c r="A32" s="339"/>
      <c r="B32" s="342"/>
      <c r="C32" s="342"/>
      <c r="D32" s="342"/>
      <c r="E32" s="351"/>
      <c r="F32" s="342"/>
      <c r="G32" s="354"/>
      <c r="H32" s="330"/>
      <c r="I32" s="333"/>
      <c r="J32" s="327"/>
      <c r="K32" s="333"/>
      <c r="L32" s="330"/>
      <c r="M32" s="333"/>
      <c r="N32" s="336"/>
      <c r="O32" s="6">
        <v>4</v>
      </c>
      <c r="P32" s="184"/>
      <c r="Q32" s="160" t="str">
        <f t="shared" ref="Q32:Q34" si="19">IF(OR(R32="Preventivo",R32="Detectivo"),"Probabilidad",IF(R32="Correctivo","Impacto",""))</f>
        <v/>
      </c>
      <c r="R32" s="164"/>
      <c r="S32" s="164"/>
      <c r="T32" s="165" t="str">
        <f t="shared" si="18"/>
        <v/>
      </c>
      <c r="U32" s="164"/>
      <c r="V32" s="164"/>
      <c r="W32" s="164"/>
      <c r="X32" s="159" t="str">
        <f t="shared" ref="X32:X34" si="20">IFERROR(IF(AND(Q31="Probabilidad",Q32="Probabilidad"),(Z31-(+Z31*T32)),IF(AND(Q31="Impacto",Q32="Probabilidad"),(Z30-(+Z30*T32)),IF(Q32="Impacto",Z31,""))),"")</f>
        <v/>
      </c>
      <c r="Y32" s="166" t="str">
        <f t="shared" si="1"/>
        <v/>
      </c>
      <c r="Z32" s="167" t="str">
        <f t="shared" si="16"/>
        <v/>
      </c>
      <c r="AA32" s="166" t="str">
        <f t="shared" si="3"/>
        <v/>
      </c>
      <c r="AB32" s="167" t="str">
        <f t="shared" ref="AB32:AB34" si="21">IFERROR(IF(AND(Q31="Impacto",Q32="Impacto"),(AB31-(+AB31*T32)),IF(AND(Q31="Probabilidad",Q32="Impacto"),(AB30-(+AB30*T32)),IF(Q32="Probabilidad",AB31,""))),"")</f>
        <v/>
      </c>
      <c r="AC32" s="168"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69"/>
      <c r="AE32" s="161"/>
      <c r="AF32" s="162"/>
      <c r="AG32" s="163"/>
      <c r="AH32" s="163"/>
      <c r="AI32" s="163"/>
      <c r="AJ32" s="161"/>
      <c r="AK32" s="162"/>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row>
    <row r="33" spans="1:69" s="3" customFormat="1" ht="18" customHeight="1" x14ac:dyDescent="0.25">
      <c r="A33" s="339"/>
      <c r="B33" s="342"/>
      <c r="C33" s="342"/>
      <c r="D33" s="342"/>
      <c r="E33" s="351"/>
      <c r="F33" s="342"/>
      <c r="G33" s="354"/>
      <c r="H33" s="330"/>
      <c r="I33" s="333"/>
      <c r="J33" s="327"/>
      <c r="K33" s="333"/>
      <c r="L33" s="330"/>
      <c r="M33" s="333"/>
      <c r="N33" s="336"/>
      <c r="O33" s="6">
        <v>5</v>
      </c>
      <c r="P33" s="184"/>
      <c r="Q33" s="160" t="str">
        <f t="shared" si="19"/>
        <v/>
      </c>
      <c r="R33" s="164"/>
      <c r="S33" s="164"/>
      <c r="T33" s="165" t="str">
        <f t="shared" si="18"/>
        <v/>
      </c>
      <c r="U33" s="164"/>
      <c r="V33" s="164"/>
      <c r="W33" s="164"/>
      <c r="X33" s="159" t="str">
        <f t="shared" si="20"/>
        <v/>
      </c>
      <c r="Y33" s="166" t="str">
        <f t="shared" si="1"/>
        <v/>
      </c>
      <c r="Z33" s="167" t="str">
        <f t="shared" si="16"/>
        <v/>
      </c>
      <c r="AA33" s="166" t="str">
        <f t="shared" si="3"/>
        <v/>
      </c>
      <c r="AB33" s="167" t="str">
        <f t="shared" si="21"/>
        <v/>
      </c>
      <c r="AC33" s="168" t="str">
        <f t="shared" ref="AC33:AC34" si="22">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69"/>
      <c r="AE33" s="161"/>
      <c r="AF33" s="162"/>
      <c r="AG33" s="163"/>
      <c r="AH33" s="163"/>
      <c r="AI33" s="163"/>
      <c r="AJ33" s="161"/>
      <c r="AK33" s="162"/>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row>
    <row r="34" spans="1:69" s="3" customFormat="1" ht="18" customHeight="1" x14ac:dyDescent="0.25">
      <c r="A34" s="340"/>
      <c r="B34" s="343"/>
      <c r="C34" s="343"/>
      <c r="D34" s="343"/>
      <c r="E34" s="352"/>
      <c r="F34" s="343"/>
      <c r="G34" s="355"/>
      <c r="H34" s="331"/>
      <c r="I34" s="334"/>
      <c r="J34" s="328"/>
      <c r="K34" s="334"/>
      <c r="L34" s="331"/>
      <c r="M34" s="334"/>
      <c r="N34" s="337"/>
      <c r="O34" s="6">
        <v>6</v>
      </c>
      <c r="P34" s="184"/>
      <c r="Q34" s="160" t="str">
        <f t="shared" si="19"/>
        <v/>
      </c>
      <c r="R34" s="164"/>
      <c r="S34" s="164"/>
      <c r="T34" s="165" t="str">
        <f t="shared" si="18"/>
        <v/>
      </c>
      <c r="U34" s="164"/>
      <c r="V34" s="164"/>
      <c r="W34" s="164"/>
      <c r="X34" s="159" t="str">
        <f t="shared" si="20"/>
        <v/>
      </c>
      <c r="Y34" s="166" t="str">
        <f t="shared" si="1"/>
        <v/>
      </c>
      <c r="Z34" s="167" t="str">
        <f t="shared" si="16"/>
        <v/>
      </c>
      <c r="AA34" s="166" t="str">
        <f t="shared" si="3"/>
        <v/>
      </c>
      <c r="AB34" s="167" t="str">
        <f t="shared" si="21"/>
        <v/>
      </c>
      <c r="AC34" s="168" t="str">
        <f t="shared" si="22"/>
        <v/>
      </c>
      <c r="AD34" s="169"/>
      <c r="AE34" s="161"/>
      <c r="AF34" s="162"/>
      <c r="AG34" s="163"/>
      <c r="AH34" s="163"/>
      <c r="AI34" s="163"/>
      <c r="AJ34" s="161"/>
      <c r="AK34" s="162"/>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row>
    <row r="35" spans="1:69" s="3" customFormat="1" ht="89.25" customHeight="1" x14ac:dyDescent="0.25">
      <c r="A35" s="338">
        <v>4</v>
      </c>
      <c r="B35" s="341" t="s">
        <v>226</v>
      </c>
      <c r="C35" s="341" t="s">
        <v>270</v>
      </c>
      <c r="D35" s="341" t="s">
        <v>271</v>
      </c>
      <c r="E35" s="350" t="s">
        <v>272</v>
      </c>
      <c r="F35" s="341" t="s">
        <v>236</v>
      </c>
      <c r="G35" s="353">
        <v>12</v>
      </c>
      <c r="H35" s="329" t="str">
        <f>IF(G35&lt;=0,"",IF(G35&lt;=2,"Muy Baja",IF(G35&lt;=24,"Baja",IF(G35&lt;=500,"Media",IF(G35&lt;=5000,"Alta","Muy Alta")))))</f>
        <v>Baja</v>
      </c>
      <c r="I35" s="332">
        <f>IF(H35="","",IF(H35="Muy Baja",0.2,IF(H35="Baja",0.4,IF(H35="Media",0.6,IF(H35="Alta",0.8,IF(H35="Muy Alta",1,))))))</f>
        <v>0.4</v>
      </c>
      <c r="J35" s="326" t="s">
        <v>183</v>
      </c>
      <c r="K35" s="332" t="str">
        <f>IF(NOT(ISERROR(MATCH(J35,'Tabla Impacto'!$B$221:$B$223,0))),'Tabla Impacto'!$F$223&amp;"Por favor no seleccionar los criterios de impacto(Afectación Económica o presupuestal y Pérdida Reputacional)",J35)</f>
        <v xml:space="preserve">     Entre 50 y 100 SMLMV </v>
      </c>
      <c r="L35" s="329" t="str">
        <f>IF(OR(K35='Tabla Impacto'!$C$11,K35='Tabla Impacto'!$D$11),"Leve",IF(OR(K35='Tabla Impacto'!$C$12,K35='Tabla Impacto'!$D$12),"Menor",IF(OR(K35='Tabla Impacto'!$C$13,K35='Tabla Impacto'!$D$13),"Moderado",IF(OR(K35='Tabla Impacto'!$C$14,K35='Tabla Impacto'!$D$14),"Mayor",IF(OR(K35='Tabla Impacto'!$C$15,K35='Tabla Impacto'!$D$15),"Catastrófico","")))))</f>
        <v>Moderado</v>
      </c>
      <c r="M35" s="332">
        <f>IF(L35="","",IF(L35="Leve",0.2,IF(L35="Menor",0.4,IF(L35="Moderado",0.6,IF(L35="Mayor",0.8,IF(L35="Catastrófico",1,))))))</f>
        <v>0.6</v>
      </c>
      <c r="N35" s="335" t="str">
        <f>IF(OR(AND(H35="Muy Baja",L35="Leve"),AND(H35="Muy Baja",L35="Menor"),AND(H35="Baja",L35="Leve")),"Bajo",IF(OR(AND(H35="Muy baja",L35="Moderado"),AND(H35="Baja",L35="Menor"),AND(H35="Baja",L35="Moderado"),AND(H35="Media",L35="Leve"),AND(H35="Media",L35="Menor"),AND(H35="Media",L35="Moderado"),AND(H35="Alta",L35="Leve"),AND(H35="Alta",L35="Menor")),"Moderado",IF(OR(AND(H35="Muy Baja",L35="Mayor"),AND(H35="Baja",L35="Mayor"),AND(H35="Media",L35="Mayor"),AND(H35="Alta",L35="Moderado"),AND(H35="Alta",L35="Mayor"),AND(H35="Muy Alta",L35="Leve"),AND(H35="Muy Alta",L35="Menor"),AND(H35="Muy Alta",L35="Moderado"),AND(H35="Muy Alta",L35="Mayor")),"Alto",IF(OR(AND(H35="Muy Baja",L35="Catastrófico"),AND(H35="Baja",L35="Catastrófico"),AND(H35="Media",L35="Catastrófico"),AND(H35="Alta",L35="Catastrófico"),AND(H35="Muy Alta",L35="Catastrófico")),"Extremo",""))))</f>
        <v>Moderado</v>
      </c>
      <c r="O35" s="6">
        <v>1</v>
      </c>
      <c r="P35" s="184" t="s">
        <v>273</v>
      </c>
      <c r="Q35" s="160" t="str">
        <f>IF(OR(R35="Preventivo",R35="Detectivo"),"Probabilidad",IF(R35="Correctivo","Impacto",""))</f>
        <v>Probabilidad</v>
      </c>
      <c r="R35" s="164" t="s">
        <v>202</v>
      </c>
      <c r="S35" s="164" t="s">
        <v>208</v>
      </c>
      <c r="T35" s="165" t="str">
        <f>IF(AND(R35="Preventivo",S35="Automático"),"50%",IF(AND(R35="Preventivo",S35="Manual"),"40%",IF(AND(R35="Detectivo",S35="Automático"),"40%",IF(AND(R35="Detectivo",S35="Manual"),"30%",IF(AND(R35="Correctivo",S35="Automático"),"35%",IF(AND(R35="Correctivo",S35="Manual"),"25%",""))))))</f>
        <v>30%</v>
      </c>
      <c r="U35" s="164" t="s">
        <v>211</v>
      </c>
      <c r="V35" s="164" t="s">
        <v>216</v>
      </c>
      <c r="W35" s="164" t="s">
        <v>220</v>
      </c>
      <c r="X35" s="159">
        <f>IFERROR(IF(Q35="Probabilidad",(I35-(+I35*T35)),IF(Q35="Impacto",I35,"")),"")</f>
        <v>0.28000000000000003</v>
      </c>
      <c r="Y35" s="166" t="str">
        <f>IFERROR(IF(X35="","",IF(X35&lt;=0.2,"Muy Baja",IF(X35&lt;=0.4,"Baja",IF(X35&lt;=0.6,"Media",IF(X35&lt;=0.8,"Alta","Muy Alta"))))),"")</f>
        <v>Baja</v>
      </c>
      <c r="Z35" s="167">
        <f>+X35</f>
        <v>0.28000000000000003</v>
      </c>
      <c r="AA35" s="166" t="str">
        <f>IFERROR(IF(AB35="","",IF(AB35&lt;=0.2,"Leve",IF(AB35&lt;=0.4,"Menor",IF(AB35&lt;=0.6,"Moderado",IF(AB35&lt;=0.8,"Mayor","Catastrófico"))))),"")</f>
        <v>Moderado</v>
      </c>
      <c r="AB35" s="167">
        <f>IFERROR(IF(Q35="Impacto",(M35-(+M35*T35)),IF(Q35="Probabilidad",M35,"")),"")</f>
        <v>0.6</v>
      </c>
      <c r="AC35" s="168" t="str">
        <f>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Moderado</v>
      </c>
      <c r="AD35" s="169" t="s">
        <v>231</v>
      </c>
      <c r="AE35" s="161" t="s">
        <v>274</v>
      </c>
      <c r="AF35" s="185" t="s">
        <v>313</v>
      </c>
      <c r="AG35" s="163">
        <v>45001</v>
      </c>
      <c r="AH35" s="163">
        <v>45275</v>
      </c>
      <c r="AI35" s="163"/>
      <c r="AJ35" s="161"/>
      <c r="AK35" s="162"/>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row>
    <row r="36" spans="1:69" s="3" customFormat="1" ht="18" customHeight="1" x14ac:dyDescent="0.25">
      <c r="A36" s="339"/>
      <c r="B36" s="342"/>
      <c r="C36" s="342"/>
      <c r="D36" s="342"/>
      <c r="E36" s="351"/>
      <c r="F36" s="342"/>
      <c r="G36" s="354"/>
      <c r="H36" s="330"/>
      <c r="I36" s="333"/>
      <c r="J36" s="327"/>
      <c r="K36" s="333">
        <f>IF(NOT(ISERROR(MATCH(J36,_xlfn.ANCHORARRAY(E47),0))),I49&amp;"Por favor no seleccionar los criterios de impacto",J36)</f>
        <v>0</v>
      </c>
      <c r="L36" s="330"/>
      <c r="M36" s="333"/>
      <c r="N36" s="336"/>
      <c r="O36" s="6">
        <v>2</v>
      </c>
      <c r="P36" s="184"/>
      <c r="Q36" s="160" t="str">
        <f>IF(OR(R36="Preventivo",R36="Detectivo"),"Probabilidad",IF(R36="Correctivo","Impacto",""))</f>
        <v/>
      </c>
      <c r="R36" s="164"/>
      <c r="S36" s="164"/>
      <c r="T36" s="165"/>
      <c r="U36" s="164"/>
      <c r="V36" s="164"/>
      <c r="W36" s="164"/>
      <c r="X36" s="159" t="str">
        <f>IFERROR(IF(AND(Q35="Probabilidad",Q36="Probabilidad"),(Z35-(+Z35*T36)),IF(Q36="Probabilidad",(I35-(+I35*T36)),IF(Q36="Impacto",Z35,""))),"")</f>
        <v/>
      </c>
      <c r="Y36" s="166" t="str">
        <f t="shared" si="1"/>
        <v/>
      </c>
      <c r="Z36" s="167" t="str">
        <f t="shared" ref="Z36:Z40" si="23">+X36</f>
        <v/>
      </c>
      <c r="AA36" s="166" t="str">
        <f t="shared" si="3"/>
        <v/>
      </c>
      <c r="AB36" s="167" t="str">
        <f>IFERROR(IF(AND(Q35="Impacto",Q36="Impacto"),(AB35-(+AB35*T36)),IF(Q36="Impacto",(M35-(+M35*T36)),IF(Q36="Probabilidad",AB35,""))),"")</f>
        <v/>
      </c>
      <c r="AC36" s="168" t="str">
        <f t="shared" ref="AC36:AC37" si="24">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69"/>
      <c r="AE36" s="161"/>
      <c r="AF36" s="162"/>
      <c r="AG36" s="163"/>
      <c r="AH36" s="163"/>
      <c r="AI36" s="163"/>
      <c r="AJ36" s="161"/>
      <c r="AK36" s="162"/>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row>
    <row r="37" spans="1:69" s="3" customFormat="1" ht="18" customHeight="1" x14ac:dyDescent="0.25">
      <c r="A37" s="339"/>
      <c r="B37" s="342"/>
      <c r="C37" s="342"/>
      <c r="D37" s="342"/>
      <c r="E37" s="351"/>
      <c r="F37" s="342"/>
      <c r="G37" s="354"/>
      <c r="H37" s="330"/>
      <c r="I37" s="333"/>
      <c r="J37" s="327"/>
      <c r="K37" s="333">
        <f>IF(NOT(ISERROR(MATCH(J37,_xlfn.ANCHORARRAY(E48),0))),I50&amp;"Por favor no seleccionar los criterios de impacto",J37)</f>
        <v>0</v>
      </c>
      <c r="L37" s="330"/>
      <c r="M37" s="333"/>
      <c r="N37" s="336"/>
      <c r="O37" s="6">
        <v>3</v>
      </c>
      <c r="P37" s="171"/>
      <c r="Q37" s="160" t="str">
        <f>IF(OR(R37="Preventivo",R37="Detectivo"),"Probabilidad",IF(R37="Correctivo","Impacto",""))</f>
        <v/>
      </c>
      <c r="R37" s="164"/>
      <c r="S37" s="164"/>
      <c r="T37" s="165"/>
      <c r="U37" s="164"/>
      <c r="V37" s="164"/>
      <c r="W37" s="164"/>
      <c r="X37" s="159" t="str">
        <f>IFERROR(IF(AND(Q36="Probabilidad",Q37="Probabilidad"),(Z36-(+Z36*T37)),IF(AND(Q36="Impacto",Q37="Probabilidad"),(Z35-(+Z35*T37)),IF(Q37="Impacto",Z36,""))),"")</f>
        <v/>
      </c>
      <c r="Y37" s="166" t="str">
        <f t="shared" si="1"/>
        <v/>
      </c>
      <c r="Z37" s="167" t="str">
        <f t="shared" si="23"/>
        <v/>
      </c>
      <c r="AA37" s="166" t="str">
        <f t="shared" si="3"/>
        <v/>
      </c>
      <c r="AB37" s="167" t="str">
        <f>IFERROR(IF(AND(Q36="Impacto",Q37="Impacto"),(AB36-(+AB36*T37)),IF(AND(Q36="Probabilidad",Q37="Impacto"),(AB35-(+AB35*T37)),IF(Q37="Probabilidad",AB36,""))),"")</f>
        <v/>
      </c>
      <c r="AC37" s="168" t="str">
        <f t="shared" si="24"/>
        <v/>
      </c>
      <c r="AD37" s="169"/>
      <c r="AE37" s="161"/>
      <c r="AF37" s="162"/>
      <c r="AG37" s="163"/>
      <c r="AH37" s="163"/>
      <c r="AI37" s="163"/>
      <c r="AJ37" s="161"/>
      <c r="AK37" s="162"/>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row>
    <row r="38" spans="1:69" s="3" customFormat="1" ht="18" customHeight="1" x14ac:dyDescent="0.25">
      <c r="A38" s="339"/>
      <c r="B38" s="342"/>
      <c r="C38" s="342"/>
      <c r="D38" s="342"/>
      <c r="E38" s="351"/>
      <c r="F38" s="342"/>
      <c r="G38" s="354"/>
      <c r="H38" s="330"/>
      <c r="I38" s="333"/>
      <c r="J38" s="327"/>
      <c r="K38" s="333">
        <f>IF(NOT(ISERROR(MATCH(J38,_xlfn.ANCHORARRAY(E49),0))),I51&amp;"Por favor no seleccionar los criterios de impacto",J38)</f>
        <v>0</v>
      </c>
      <c r="L38" s="330"/>
      <c r="M38" s="333"/>
      <c r="N38" s="336"/>
      <c r="O38" s="6">
        <v>4</v>
      </c>
      <c r="P38" s="184"/>
      <c r="Q38" s="160" t="str">
        <f t="shared" ref="Q38:Q40" si="25">IF(OR(R38="Preventivo",R38="Detectivo"),"Probabilidad",IF(R38="Correctivo","Impacto",""))</f>
        <v/>
      </c>
      <c r="R38" s="164"/>
      <c r="S38" s="164"/>
      <c r="T38" s="165" t="str">
        <f t="shared" ref="T38:T40" si="26">IF(AND(R38="Preventivo",S38="Automático"),"50%",IF(AND(R38="Preventivo",S38="Manual"),"40%",IF(AND(R38="Detectivo",S38="Automático"),"40%",IF(AND(R38="Detectivo",S38="Manual"),"30%",IF(AND(R38="Correctivo",S38="Automático"),"35%",IF(AND(R38="Correctivo",S38="Manual"),"25%",""))))))</f>
        <v/>
      </c>
      <c r="U38" s="164"/>
      <c r="V38" s="164"/>
      <c r="W38" s="164"/>
      <c r="X38" s="159" t="str">
        <f t="shared" ref="X38:X40" si="27">IFERROR(IF(AND(Q37="Probabilidad",Q38="Probabilidad"),(Z37-(+Z37*T38)),IF(AND(Q37="Impacto",Q38="Probabilidad"),(Z36-(+Z36*T38)),IF(Q38="Impacto",Z37,""))),"")</f>
        <v/>
      </c>
      <c r="Y38" s="166" t="str">
        <f t="shared" si="1"/>
        <v/>
      </c>
      <c r="Z38" s="167" t="str">
        <f t="shared" si="23"/>
        <v/>
      </c>
      <c r="AA38" s="166" t="str">
        <f t="shared" si="3"/>
        <v/>
      </c>
      <c r="AB38" s="167" t="str">
        <f t="shared" ref="AB38:AB40" si="28">IFERROR(IF(AND(Q37="Impacto",Q38="Impacto"),(AB37-(+AB37*T38)),IF(AND(Q37="Probabilidad",Q38="Impacto"),(AB36-(+AB36*T38)),IF(Q38="Probabilidad",AB37,""))),"")</f>
        <v/>
      </c>
      <c r="AC38" s="168" t="str">
        <f>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69"/>
      <c r="AE38" s="161"/>
      <c r="AF38" s="162"/>
      <c r="AG38" s="163"/>
      <c r="AH38" s="163"/>
      <c r="AI38" s="163"/>
      <c r="AJ38" s="161"/>
      <c r="AK38" s="162"/>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row>
    <row r="39" spans="1:69" s="3" customFormat="1" ht="18" customHeight="1" x14ac:dyDescent="0.25">
      <c r="A39" s="339"/>
      <c r="B39" s="342"/>
      <c r="C39" s="342"/>
      <c r="D39" s="342"/>
      <c r="E39" s="351"/>
      <c r="F39" s="342"/>
      <c r="G39" s="354"/>
      <c r="H39" s="330"/>
      <c r="I39" s="333"/>
      <c r="J39" s="327"/>
      <c r="K39" s="333">
        <f>IF(NOT(ISERROR(MATCH(J39,_xlfn.ANCHORARRAY(E50),0))),I52&amp;"Por favor no seleccionar los criterios de impacto",J39)</f>
        <v>0</v>
      </c>
      <c r="L39" s="330"/>
      <c r="M39" s="333"/>
      <c r="N39" s="336"/>
      <c r="O39" s="6">
        <v>5</v>
      </c>
      <c r="P39" s="184"/>
      <c r="Q39" s="160" t="str">
        <f t="shared" si="25"/>
        <v/>
      </c>
      <c r="R39" s="164"/>
      <c r="S39" s="164"/>
      <c r="T39" s="165" t="str">
        <f t="shared" si="26"/>
        <v/>
      </c>
      <c r="U39" s="164"/>
      <c r="V39" s="164"/>
      <c r="W39" s="164"/>
      <c r="X39" s="159" t="str">
        <f t="shared" si="27"/>
        <v/>
      </c>
      <c r="Y39" s="166" t="str">
        <f>IFERROR(IF(X39="","",IF(X39&lt;=0.2,"Muy Baja",IF(X39&lt;=0.4,"Baja",IF(X39&lt;=0.6,"Media",IF(X39&lt;=0.8,"Alta","Muy Alta"))))),"")</f>
        <v/>
      </c>
      <c r="Z39" s="167" t="str">
        <f t="shared" si="23"/>
        <v/>
      </c>
      <c r="AA39" s="166" t="str">
        <f t="shared" si="3"/>
        <v/>
      </c>
      <c r="AB39" s="167" t="str">
        <f t="shared" si="28"/>
        <v/>
      </c>
      <c r="AC39" s="168" t="str">
        <f t="shared" ref="AC39:AC40" si="29">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69"/>
      <c r="AE39" s="161"/>
      <c r="AF39" s="162"/>
      <c r="AG39" s="163"/>
      <c r="AH39" s="163"/>
      <c r="AI39" s="163"/>
      <c r="AJ39" s="161"/>
      <c r="AK39" s="162"/>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row>
    <row r="40" spans="1:69" s="3" customFormat="1" ht="18" customHeight="1" x14ac:dyDescent="0.25">
      <c r="A40" s="340"/>
      <c r="B40" s="343"/>
      <c r="C40" s="343"/>
      <c r="D40" s="343"/>
      <c r="E40" s="352"/>
      <c r="F40" s="343"/>
      <c r="G40" s="355"/>
      <c r="H40" s="331"/>
      <c r="I40" s="334"/>
      <c r="J40" s="328"/>
      <c r="K40" s="334">
        <f>IF(NOT(ISERROR(MATCH(J40,_xlfn.ANCHORARRAY(E51),0))),I53&amp;"Por favor no seleccionar los criterios de impacto",J40)</f>
        <v>0</v>
      </c>
      <c r="L40" s="331"/>
      <c r="M40" s="334"/>
      <c r="N40" s="337"/>
      <c r="O40" s="6">
        <v>6</v>
      </c>
      <c r="P40" s="184"/>
      <c r="Q40" s="160" t="str">
        <f t="shared" si="25"/>
        <v/>
      </c>
      <c r="R40" s="164"/>
      <c r="S40" s="164"/>
      <c r="T40" s="165" t="str">
        <f t="shared" si="26"/>
        <v/>
      </c>
      <c r="U40" s="164"/>
      <c r="V40" s="164"/>
      <c r="W40" s="164"/>
      <c r="X40" s="159" t="str">
        <f t="shared" si="27"/>
        <v/>
      </c>
      <c r="Y40" s="166" t="str">
        <f t="shared" si="1"/>
        <v/>
      </c>
      <c r="Z40" s="167" t="str">
        <f t="shared" si="23"/>
        <v/>
      </c>
      <c r="AA40" s="166" t="str">
        <f t="shared" si="3"/>
        <v/>
      </c>
      <c r="AB40" s="167" t="str">
        <f t="shared" si="28"/>
        <v/>
      </c>
      <c r="AC40" s="168" t="str">
        <f t="shared" si="29"/>
        <v/>
      </c>
      <c r="AD40" s="169"/>
      <c r="AE40" s="161"/>
      <c r="AF40" s="162"/>
      <c r="AG40" s="163"/>
      <c r="AH40" s="163"/>
      <c r="AI40" s="163"/>
      <c r="AJ40" s="161"/>
      <c r="AK40" s="162"/>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row>
    <row r="41" spans="1:69" s="3" customFormat="1" ht="181.5" x14ac:dyDescent="0.25">
      <c r="A41" s="338">
        <v>5</v>
      </c>
      <c r="B41" s="341" t="s">
        <v>228</v>
      </c>
      <c r="C41" s="341" t="s">
        <v>275</v>
      </c>
      <c r="D41" s="341" t="s">
        <v>276</v>
      </c>
      <c r="E41" s="350" t="s">
        <v>277</v>
      </c>
      <c r="F41" s="341" t="s">
        <v>236</v>
      </c>
      <c r="G41" s="399">
        <v>360</v>
      </c>
      <c r="H41" s="329" t="str">
        <f>IF(G41&lt;=0,"",IF(G41&lt;=2,"Muy Baja",IF(G41&lt;=24,"Baja",IF(G41&lt;=500,"Media",IF(G41&lt;=5000,"Alta","Muy Alta")))))</f>
        <v>Media</v>
      </c>
      <c r="I41" s="332">
        <f>IF(H41="","",IF(H41="Muy Baja",0.2,IF(H41="Baja",0.4,IF(H41="Media",0.6,IF(H41="Alta",0.8,IF(H41="Muy Alta",1,))))))</f>
        <v>0.6</v>
      </c>
      <c r="J41" s="326" t="s">
        <v>184</v>
      </c>
      <c r="K41" s="332" t="str">
        <f>IF(NOT(ISERROR(MATCH(J41,'Tabla Impacto'!$B$221:$B$223,0))),'Tabla Impacto'!$F$223&amp;"Por favor no seleccionar los criterios de impacto(Afectación Económica o presupuestal y Pérdida Reputacional)",J41)</f>
        <v xml:space="preserve">     El riesgo afecta la imagen de la entidad con algunos usuarios de relevancia frente al logro de los objetivos</v>
      </c>
      <c r="L41" s="329" t="str">
        <f>IF(OR(K41='Tabla Impacto'!$C$11,K41='Tabla Impacto'!$D$11),"Leve",IF(OR(K41='Tabla Impacto'!$C$12,K41='Tabla Impacto'!$D$12),"Menor",IF(OR(K41='Tabla Impacto'!$C$13,K41='Tabla Impacto'!$D$13),"Moderado",IF(OR(K41='Tabla Impacto'!$C$14,K41='Tabla Impacto'!$D$14),"Mayor",IF(OR(K41='Tabla Impacto'!$C$15,K41='Tabla Impacto'!$D$15),"Catastrófico","")))))</f>
        <v>Moderado</v>
      </c>
      <c r="M41" s="332">
        <f>IF(L41="","",IF(L41="Leve",0.2,IF(L41="Menor",0.4,IF(L41="Moderado",0.6,IF(L41="Mayor",0.8,IF(L41="Catastrófico",1,))))))</f>
        <v>0.6</v>
      </c>
      <c r="N41" s="335" t="str">
        <f>IF(OR(AND(H41="Muy Baja",L41="Leve"),AND(H41="Muy Baja",L41="Menor"),AND(H41="Baja",L41="Leve")),"Bajo",IF(OR(AND(H41="Muy baja",L41="Moderado"),AND(H41="Baja",L41="Menor"),AND(H41="Baja",L41="Moderado"),AND(H41="Media",L41="Leve"),AND(H41="Media",L41="Menor"),AND(H41="Media",L41="Moderado"),AND(H41="Alta",L41="Leve"),AND(H41="Alta",L41="Menor")),"Moderado",IF(OR(AND(H41="Muy Baja",L41="Mayor"),AND(H41="Baja",L41="Mayor"),AND(H41="Media",L41="Mayor"),AND(H41="Alta",L41="Moderado"),AND(H41="Alta",L41="Mayor"),AND(H41="Muy Alta",L41="Leve"),AND(H41="Muy Alta",L41="Menor"),AND(H41="Muy Alta",L41="Moderado"),AND(H41="Muy Alta",L41="Mayor")),"Alto",IF(OR(AND(H41="Muy Baja",L41="Catastrófico"),AND(H41="Baja",L41="Catastrófico"),AND(H41="Media",L41="Catastrófico"),AND(H41="Alta",L41="Catastrófico"),AND(H41="Muy Alta",L41="Catastrófico")),"Extremo",""))))</f>
        <v>Moderado</v>
      </c>
      <c r="O41" s="6">
        <v>1</v>
      </c>
      <c r="P41" s="184" t="s">
        <v>278</v>
      </c>
      <c r="Q41" s="160" t="str">
        <f>IF(OR(R41="Preventivo",R41="Detectivo"),"Probabilidad",IF(R41="Correctivo","Impacto",""))</f>
        <v>Probabilidad</v>
      </c>
      <c r="R41" s="164" t="s">
        <v>200</v>
      </c>
      <c r="S41" s="164" t="s">
        <v>208</v>
      </c>
      <c r="T41" s="165" t="str">
        <f t="shared" ref="T41:T47" si="30">IF(AND(R41="Preventivo",S41="Automático"),"50%",IF(AND(R41="Preventivo",S41="Manual"),"40%",IF(AND(R41="Detectivo",S41="Automático"),"40%",IF(AND(R41="Detectivo",S41="Manual"),"30%",IF(AND(R41="Correctivo",S41="Automático"),"35%",IF(AND(R41="Correctivo",S41="Manual"),"25%",""))))))</f>
        <v>40%</v>
      </c>
      <c r="U41" s="164" t="s">
        <v>211</v>
      </c>
      <c r="V41" s="164" t="s">
        <v>216</v>
      </c>
      <c r="W41" s="164" t="s">
        <v>220</v>
      </c>
      <c r="X41" s="159">
        <f>IFERROR(IF(Q41="Probabilidad",(I41-(+I41*T41)),IF(Q41="Impacto",I41,"")),"")</f>
        <v>0.36</v>
      </c>
      <c r="Y41" s="166" t="str">
        <f>IFERROR(IF(X41="","",IF(X41&lt;=0.2,"Muy Baja",IF(X41&lt;=0.4,"Baja",IF(X41&lt;=0.6,"Media",IF(X41&lt;=0.8,"Alta","Muy Alta"))))),"")</f>
        <v>Baja</v>
      </c>
      <c r="Z41" s="167">
        <f>+X41</f>
        <v>0.36</v>
      </c>
      <c r="AA41" s="166" t="str">
        <f>IFERROR(IF(AB41="","",IF(AB41&lt;=0.2,"Leve",IF(AB41&lt;=0.4,"Menor",IF(AB41&lt;=0.6,"Moderado",IF(AB41&lt;=0.8,"Mayor","Catastrófico"))))),"")</f>
        <v>Moderado</v>
      </c>
      <c r="AB41" s="167">
        <f>IFERROR(IF(Q41="Impacto",(M41-(+M41*T41)),IF(Q41="Probabilidad",M41,"")),"")</f>
        <v>0.6</v>
      </c>
      <c r="AC41" s="168" t="str">
        <f>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Moderado</v>
      </c>
      <c r="AD41" s="169" t="s">
        <v>231</v>
      </c>
      <c r="AE41" s="161" t="s">
        <v>280</v>
      </c>
      <c r="AF41" s="161" t="s">
        <v>282</v>
      </c>
      <c r="AG41" s="163">
        <v>45001</v>
      </c>
      <c r="AH41" s="163">
        <v>45229</v>
      </c>
      <c r="AI41" s="163"/>
      <c r="AJ41" s="161"/>
      <c r="AK41" s="162"/>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row>
    <row r="42" spans="1:69" s="3" customFormat="1" ht="99" x14ac:dyDescent="0.25">
      <c r="A42" s="339"/>
      <c r="B42" s="342"/>
      <c r="C42" s="342"/>
      <c r="D42" s="342"/>
      <c r="E42" s="351"/>
      <c r="F42" s="342"/>
      <c r="G42" s="400"/>
      <c r="H42" s="330"/>
      <c r="I42" s="333"/>
      <c r="J42" s="327"/>
      <c r="K42" s="333">
        <f>IF(NOT(ISERROR(MATCH(J42,_xlfn.ANCHORARRAY(E53),0))),I55&amp;"Por favor no seleccionar los criterios de impacto",J42)</f>
        <v>0</v>
      </c>
      <c r="L42" s="330"/>
      <c r="M42" s="333"/>
      <c r="N42" s="336"/>
      <c r="O42" s="6">
        <v>2</v>
      </c>
      <c r="P42" s="184" t="s">
        <v>279</v>
      </c>
      <c r="Q42" s="160" t="str">
        <f>IF(OR(R42="Preventivo",R42="Detectivo"),"Probabilidad",IF(R42="Correctivo","Impacto",""))</f>
        <v>Probabilidad</v>
      </c>
      <c r="R42" s="164" t="s">
        <v>200</v>
      </c>
      <c r="S42" s="164" t="s">
        <v>208</v>
      </c>
      <c r="T42" s="165" t="str">
        <f t="shared" si="30"/>
        <v>40%</v>
      </c>
      <c r="U42" s="164" t="s">
        <v>211</v>
      </c>
      <c r="V42" s="164" t="s">
        <v>216</v>
      </c>
      <c r="W42" s="164" t="s">
        <v>220</v>
      </c>
      <c r="X42" s="159">
        <f>IFERROR(IF(Q42="Probabilidad",(I42-(+I42*T42)),IF(Q42="Impacto",I42,"")),"")</f>
        <v>0</v>
      </c>
      <c r="Y42" s="166" t="str">
        <f t="shared" si="1"/>
        <v>Muy Baja</v>
      </c>
      <c r="Z42" s="167">
        <f t="shared" ref="Z42:Z46" si="31">+X42</f>
        <v>0</v>
      </c>
      <c r="AA42" s="166" t="str">
        <f t="shared" si="3"/>
        <v>Moderado</v>
      </c>
      <c r="AB42" s="167">
        <f>IFERROR(IF(AND(Q41="Impacto",Q42="Impacto"),(AB41-(+AB41*T42)),IF(Q42="Impacto",(M41-(+M41*T42)),IF(Q42="Probabilidad",AB41,""))),"")</f>
        <v>0.6</v>
      </c>
      <c r="AC42" s="168" t="str">
        <f t="shared" ref="AC42:AC43" si="32">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Moderado</v>
      </c>
      <c r="AD42" s="169" t="s">
        <v>229</v>
      </c>
      <c r="AE42" s="161" t="s">
        <v>281</v>
      </c>
      <c r="AF42" s="162" t="s">
        <v>282</v>
      </c>
      <c r="AG42" s="163">
        <v>45001</v>
      </c>
      <c r="AH42" s="163">
        <v>45275</v>
      </c>
      <c r="AI42" s="163"/>
      <c r="AJ42" s="161"/>
      <c r="AK42" s="162"/>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row>
    <row r="43" spans="1:69" s="3" customFormat="1" ht="18" customHeight="1" x14ac:dyDescent="0.25">
      <c r="A43" s="339"/>
      <c r="B43" s="342"/>
      <c r="C43" s="342"/>
      <c r="D43" s="342"/>
      <c r="E43" s="351"/>
      <c r="F43" s="342"/>
      <c r="G43" s="400"/>
      <c r="H43" s="330"/>
      <c r="I43" s="333"/>
      <c r="J43" s="327"/>
      <c r="K43" s="333">
        <f>IF(NOT(ISERROR(MATCH(J43,_xlfn.ANCHORARRAY(E54),0))),I56&amp;"Por favor no seleccionar los criterios de impacto",J43)</f>
        <v>0</v>
      </c>
      <c r="L43" s="330"/>
      <c r="M43" s="333"/>
      <c r="N43" s="336"/>
      <c r="O43" s="6">
        <v>3</v>
      </c>
      <c r="P43" s="171"/>
      <c r="Q43" s="160" t="str">
        <f>IF(OR(R43="Preventivo",R43="Detectivo"),"Probabilidad",IF(R43="Correctivo","Impacto",""))</f>
        <v/>
      </c>
      <c r="R43" s="164"/>
      <c r="S43" s="164"/>
      <c r="T43" s="165" t="str">
        <f t="shared" si="30"/>
        <v/>
      </c>
      <c r="U43" s="164"/>
      <c r="V43" s="164"/>
      <c r="W43" s="164"/>
      <c r="X43" s="159" t="str">
        <f>IFERROR(IF(AND(Q42="Probabilidad",Q43="Probabilidad"),(Z42-(+Z42*T43)),IF(AND(Q42="Impacto",Q43="Probabilidad"),(Z41-(+Z41*T43)),IF(Q43="Impacto",Z42,""))),"")</f>
        <v/>
      </c>
      <c r="Y43" s="166" t="str">
        <f t="shared" si="1"/>
        <v/>
      </c>
      <c r="Z43" s="167" t="str">
        <f t="shared" si="31"/>
        <v/>
      </c>
      <c r="AA43" s="166" t="str">
        <f t="shared" si="3"/>
        <v/>
      </c>
      <c r="AB43" s="167" t="str">
        <f>IFERROR(IF(AND(Q42="Impacto",Q43="Impacto"),(AB42-(+AB42*T43)),IF(AND(Q42="Probabilidad",Q43="Impacto"),(AB41-(+AB41*T43)),IF(Q43="Probabilidad",AB42,""))),"")</f>
        <v/>
      </c>
      <c r="AC43" s="168" t="str">
        <f t="shared" si="32"/>
        <v/>
      </c>
      <c r="AD43" s="169"/>
      <c r="AE43" s="161"/>
      <c r="AF43" s="162"/>
      <c r="AG43" s="163"/>
      <c r="AH43" s="163"/>
      <c r="AI43" s="163"/>
      <c r="AJ43" s="161"/>
      <c r="AK43" s="162"/>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row>
    <row r="44" spans="1:69" s="3" customFormat="1" ht="18" customHeight="1" x14ac:dyDescent="0.25">
      <c r="A44" s="339"/>
      <c r="B44" s="342"/>
      <c r="C44" s="342"/>
      <c r="D44" s="342"/>
      <c r="E44" s="351"/>
      <c r="F44" s="342"/>
      <c r="G44" s="400"/>
      <c r="H44" s="330"/>
      <c r="I44" s="333"/>
      <c r="J44" s="327"/>
      <c r="K44" s="333">
        <f>IF(NOT(ISERROR(MATCH(J44,_xlfn.ANCHORARRAY(E55),0))),I57&amp;"Por favor no seleccionar los criterios de impacto",J44)</f>
        <v>0</v>
      </c>
      <c r="L44" s="330"/>
      <c r="M44" s="333"/>
      <c r="N44" s="336"/>
      <c r="O44" s="6">
        <v>4</v>
      </c>
      <c r="P44" s="184"/>
      <c r="Q44" s="160" t="str">
        <f t="shared" ref="Q44:Q47" si="33">IF(OR(R44="Preventivo",R44="Detectivo"),"Probabilidad",IF(R44="Correctivo","Impacto",""))</f>
        <v/>
      </c>
      <c r="R44" s="164"/>
      <c r="S44" s="164"/>
      <c r="T44" s="165" t="str">
        <f t="shared" si="30"/>
        <v/>
      </c>
      <c r="U44" s="164"/>
      <c r="V44" s="164"/>
      <c r="W44" s="164"/>
      <c r="X44" s="159" t="str">
        <f t="shared" ref="X44:X46" si="34">IFERROR(IF(AND(Q43="Probabilidad",Q44="Probabilidad"),(Z43-(+Z43*T44)),IF(AND(Q43="Impacto",Q44="Probabilidad"),(Z42-(+Z42*T44)),IF(Q44="Impacto",Z43,""))),"")</f>
        <v/>
      </c>
      <c r="Y44" s="166" t="str">
        <f t="shared" si="1"/>
        <v/>
      </c>
      <c r="Z44" s="167" t="str">
        <f t="shared" si="31"/>
        <v/>
      </c>
      <c r="AA44" s="166" t="str">
        <f t="shared" si="3"/>
        <v/>
      </c>
      <c r="AB44" s="167" t="str">
        <f t="shared" ref="AB44:AB46" si="35">IFERROR(IF(AND(Q43="Impacto",Q44="Impacto"),(AB43-(+AB43*T44)),IF(AND(Q43="Probabilidad",Q44="Impacto"),(AB42-(+AB42*T44)),IF(Q44="Probabilidad",AB43,""))),"")</f>
        <v/>
      </c>
      <c r="AC44" s="168" t="str">
        <f>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69"/>
      <c r="AE44" s="161"/>
      <c r="AF44" s="162"/>
      <c r="AG44" s="163"/>
      <c r="AH44" s="163"/>
      <c r="AI44" s="163"/>
      <c r="AJ44" s="161"/>
      <c r="AK44" s="162"/>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row>
    <row r="45" spans="1:69" s="3" customFormat="1" ht="18" customHeight="1" x14ac:dyDescent="0.25">
      <c r="A45" s="339"/>
      <c r="B45" s="342"/>
      <c r="C45" s="342"/>
      <c r="D45" s="342"/>
      <c r="E45" s="351"/>
      <c r="F45" s="342"/>
      <c r="G45" s="400"/>
      <c r="H45" s="330"/>
      <c r="I45" s="333"/>
      <c r="J45" s="327"/>
      <c r="K45" s="333">
        <f>IF(NOT(ISERROR(MATCH(J45,_xlfn.ANCHORARRAY(E56),0))),I58&amp;"Por favor no seleccionar los criterios de impacto",J45)</f>
        <v>0</v>
      </c>
      <c r="L45" s="330"/>
      <c r="M45" s="333"/>
      <c r="N45" s="336"/>
      <c r="O45" s="6">
        <v>5</v>
      </c>
      <c r="P45" s="184"/>
      <c r="Q45" s="160" t="str">
        <f t="shared" si="33"/>
        <v/>
      </c>
      <c r="R45" s="164"/>
      <c r="S45" s="164"/>
      <c r="T45" s="165" t="str">
        <f t="shared" si="30"/>
        <v/>
      </c>
      <c r="U45" s="164"/>
      <c r="V45" s="164"/>
      <c r="W45" s="164"/>
      <c r="X45" s="159" t="str">
        <f t="shared" si="34"/>
        <v/>
      </c>
      <c r="Y45" s="166" t="str">
        <f t="shared" si="1"/>
        <v/>
      </c>
      <c r="Z45" s="167" t="str">
        <f t="shared" si="31"/>
        <v/>
      </c>
      <c r="AA45" s="166" t="str">
        <f t="shared" si="3"/>
        <v/>
      </c>
      <c r="AB45" s="167" t="str">
        <f t="shared" si="35"/>
        <v/>
      </c>
      <c r="AC45" s="168" t="str">
        <f t="shared" ref="AC45:AC46" si="36">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69"/>
      <c r="AE45" s="161"/>
      <c r="AF45" s="162"/>
      <c r="AG45" s="163"/>
      <c r="AH45" s="163"/>
      <c r="AI45" s="163"/>
      <c r="AJ45" s="161"/>
      <c r="AK45" s="162"/>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row>
    <row r="46" spans="1:69" s="3" customFormat="1" ht="18" customHeight="1" x14ac:dyDescent="0.25">
      <c r="A46" s="340"/>
      <c r="B46" s="343"/>
      <c r="C46" s="343"/>
      <c r="D46" s="343"/>
      <c r="E46" s="352"/>
      <c r="F46" s="343"/>
      <c r="G46" s="401"/>
      <c r="H46" s="331"/>
      <c r="I46" s="334"/>
      <c r="J46" s="328"/>
      <c r="K46" s="334">
        <f>IF(NOT(ISERROR(MATCH(J46,_xlfn.ANCHORARRAY(E57),0))),I59&amp;"Por favor no seleccionar los criterios de impacto",J46)</f>
        <v>0</v>
      </c>
      <c r="L46" s="331"/>
      <c r="M46" s="334"/>
      <c r="N46" s="337"/>
      <c r="O46" s="6">
        <v>6</v>
      </c>
      <c r="P46" s="184"/>
      <c r="Q46" s="160" t="str">
        <f t="shared" si="33"/>
        <v/>
      </c>
      <c r="R46" s="164"/>
      <c r="S46" s="164"/>
      <c r="T46" s="165" t="str">
        <f t="shared" si="30"/>
        <v/>
      </c>
      <c r="U46" s="164"/>
      <c r="V46" s="164"/>
      <c r="W46" s="164"/>
      <c r="X46" s="159" t="str">
        <f t="shared" si="34"/>
        <v/>
      </c>
      <c r="Y46" s="166" t="str">
        <f t="shared" si="1"/>
        <v/>
      </c>
      <c r="Z46" s="167" t="str">
        <f t="shared" si="31"/>
        <v/>
      </c>
      <c r="AA46" s="166" t="str">
        <f t="shared" si="3"/>
        <v/>
      </c>
      <c r="AB46" s="167" t="str">
        <f t="shared" si="35"/>
        <v/>
      </c>
      <c r="AC46" s="168" t="str">
        <f t="shared" si="36"/>
        <v/>
      </c>
      <c r="AD46" s="169"/>
      <c r="AE46" s="161"/>
      <c r="AF46" s="162"/>
      <c r="AG46" s="163"/>
      <c r="AH46" s="163"/>
      <c r="AI46" s="163"/>
      <c r="AJ46" s="161"/>
      <c r="AK46" s="162"/>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row>
    <row r="47" spans="1:69" s="3" customFormat="1" hidden="1" x14ac:dyDescent="0.25">
      <c r="A47" s="338">
        <v>6</v>
      </c>
      <c r="B47" s="341"/>
      <c r="C47" s="341"/>
      <c r="D47" s="341"/>
      <c r="E47" s="590"/>
      <c r="F47" s="341"/>
      <c r="G47" s="353"/>
      <c r="H47" s="329"/>
      <c r="I47" s="332"/>
      <c r="J47" s="326"/>
      <c r="K47" s="332"/>
      <c r="L47" s="329"/>
      <c r="M47" s="332"/>
      <c r="N47" s="335"/>
      <c r="O47" s="6"/>
      <c r="P47" s="184"/>
      <c r="Q47" s="160"/>
      <c r="R47" s="164"/>
      <c r="S47" s="164"/>
      <c r="T47" s="165"/>
      <c r="U47" s="164"/>
      <c r="V47" s="164"/>
      <c r="W47" s="164"/>
      <c r="X47" s="159"/>
      <c r="Y47" s="166"/>
      <c r="Z47" s="167"/>
      <c r="AA47" s="166"/>
      <c r="AB47" s="167"/>
      <c r="AC47" s="168"/>
      <c r="AD47" s="169"/>
      <c r="AE47" s="185"/>
      <c r="AF47" s="161"/>
      <c r="AG47" s="163"/>
      <c r="AH47" s="163"/>
      <c r="AI47" s="163"/>
      <c r="AJ47" s="161"/>
      <c r="AK47" s="162"/>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row>
    <row r="48" spans="1:69" s="3" customFormat="1" ht="18" hidden="1" customHeight="1" x14ac:dyDescent="0.25">
      <c r="A48" s="339"/>
      <c r="B48" s="342"/>
      <c r="C48" s="342"/>
      <c r="D48" s="342"/>
      <c r="E48" s="591"/>
      <c r="F48" s="342"/>
      <c r="G48" s="354"/>
      <c r="H48" s="330"/>
      <c r="I48" s="333"/>
      <c r="J48" s="327"/>
      <c r="K48" s="333"/>
      <c r="L48" s="330"/>
      <c r="M48" s="333"/>
      <c r="N48" s="336"/>
      <c r="O48" s="6"/>
      <c r="P48" s="184"/>
      <c r="Q48" s="160"/>
      <c r="R48" s="164"/>
      <c r="S48" s="164"/>
      <c r="T48" s="165"/>
      <c r="U48" s="164"/>
      <c r="V48" s="164"/>
      <c r="W48" s="164"/>
      <c r="X48" s="159"/>
      <c r="Y48" s="166"/>
      <c r="Z48" s="167"/>
      <c r="AA48" s="166"/>
      <c r="AB48" s="167"/>
      <c r="AC48" s="168"/>
      <c r="AD48" s="169"/>
      <c r="AE48" s="161"/>
      <c r="AF48" s="162"/>
      <c r="AG48" s="163"/>
      <c r="AH48" s="163"/>
      <c r="AI48" s="163"/>
      <c r="AJ48" s="161"/>
      <c r="AK48" s="162"/>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row>
    <row r="49" spans="1:69" s="3" customFormat="1" ht="18" hidden="1" customHeight="1" x14ac:dyDescent="0.25">
      <c r="A49" s="339"/>
      <c r="B49" s="342"/>
      <c r="C49" s="342"/>
      <c r="D49" s="342"/>
      <c r="E49" s="591"/>
      <c r="F49" s="342"/>
      <c r="G49" s="354"/>
      <c r="H49" s="330"/>
      <c r="I49" s="333"/>
      <c r="J49" s="327"/>
      <c r="K49" s="333"/>
      <c r="L49" s="330"/>
      <c r="M49" s="333"/>
      <c r="N49" s="336"/>
      <c r="O49" s="6"/>
      <c r="P49" s="171"/>
      <c r="Q49" s="160"/>
      <c r="R49" s="164"/>
      <c r="S49" s="164"/>
      <c r="T49" s="165"/>
      <c r="U49" s="164"/>
      <c r="V49" s="164"/>
      <c r="W49" s="164"/>
      <c r="X49" s="159"/>
      <c r="Y49" s="166"/>
      <c r="Z49" s="167"/>
      <c r="AA49" s="166"/>
      <c r="AB49" s="167"/>
      <c r="AC49" s="168"/>
      <c r="AD49" s="169"/>
      <c r="AE49" s="161"/>
      <c r="AF49" s="162"/>
      <c r="AG49" s="163"/>
      <c r="AH49" s="163"/>
      <c r="AI49" s="163"/>
      <c r="AJ49" s="161"/>
      <c r="AK49" s="162"/>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row>
    <row r="50" spans="1:69" s="3" customFormat="1" ht="18" hidden="1" customHeight="1" x14ac:dyDescent="0.25">
      <c r="A50" s="339"/>
      <c r="B50" s="342"/>
      <c r="C50" s="342"/>
      <c r="D50" s="342"/>
      <c r="E50" s="591"/>
      <c r="F50" s="342"/>
      <c r="G50" s="354"/>
      <c r="H50" s="330"/>
      <c r="I50" s="333"/>
      <c r="J50" s="327"/>
      <c r="K50" s="333"/>
      <c r="L50" s="330"/>
      <c r="M50" s="333"/>
      <c r="N50" s="336"/>
      <c r="O50" s="6"/>
      <c r="P50" s="184"/>
      <c r="Q50" s="160"/>
      <c r="R50" s="164"/>
      <c r="S50" s="164"/>
      <c r="T50" s="165"/>
      <c r="U50" s="164"/>
      <c r="V50" s="164"/>
      <c r="W50" s="164"/>
      <c r="X50" s="159"/>
      <c r="Y50" s="166"/>
      <c r="Z50" s="167"/>
      <c r="AA50" s="166"/>
      <c r="AB50" s="167"/>
      <c r="AC50" s="168"/>
      <c r="AD50" s="169"/>
      <c r="AE50" s="161"/>
      <c r="AF50" s="162"/>
      <c r="AG50" s="163"/>
      <c r="AH50" s="163"/>
      <c r="AI50" s="163"/>
      <c r="AJ50" s="161"/>
      <c r="AK50" s="162"/>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row>
    <row r="51" spans="1:69" s="3" customFormat="1" ht="18" hidden="1" customHeight="1" x14ac:dyDescent="0.25">
      <c r="A51" s="339"/>
      <c r="B51" s="342"/>
      <c r="C51" s="342"/>
      <c r="D51" s="342"/>
      <c r="E51" s="591"/>
      <c r="F51" s="342"/>
      <c r="G51" s="354"/>
      <c r="H51" s="330"/>
      <c r="I51" s="333"/>
      <c r="J51" s="327"/>
      <c r="K51" s="333"/>
      <c r="L51" s="330"/>
      <c r="M51" s="333"/>
      <c r="N51" s="336"/>
      <c r="O51" s="6"/>
      <c r="P51" s="184"/>
      <c r="Q51" s="160"/>
      <c r="R51" s="164"/>
      <c r="S51" s="164"/>
      <c r="T51" s="165"/>
      <c r="U51" s="164"/>
      <c r="V51" s="164"/>
      <c r="W51" s="164"/>
      <c r="X51" s="159"/>
      <c r="Y51" s="166"/>
      <c r="Z51" s="167"/>
      <c r="AA51" s="166"/>
      <c r="AB51" s="167"/>
      <c r="AC51" s="168"/>
      <c r="AD51" s="169"/>
      <c r="AE51" s="161"/>
      <c r="AF51" s="162"/>
      <c r="AG51" s="163"/>
      <c r="AH51" s="163"/>
      <c r="AI51" s="163"/>
      <c r="AJ51" s="161"/>
      <c r="AK51" s="162"/>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row>
    <row r="52" spans="1:69" s="3" customFormat="1" ht="18" hidden="1" customHeight="1" x14ac:dyDescent="0.25">
      <c r="A52" s="340"/>
      <c r="B52" s="343"/>
      <c r="C52" s="343"/>
      <c r="D52" s="343"/>
      <c r="E52" s="592"/>
      <c r="F52" s="343"/>
      <c r="G52" s="355"/>
      <c r="H52" s="331"/>
      <c r="I52" s="334"/>
      <c r="J52" s="328"/>
      <c r="K52" s="334"/>
      <c r="L52" s="331"/>
      <c r="M52" s="334"/>
      <c r="N52" s="337"/>
      <c r="O52" s="6"/>
      <c r="P52" s="184"/>
      <c r="Q52" s="160"/>
      <c r="R52" s="164"/>
      <c r="S52" s="164"/>
      <c r="T52" s="165"/>
      <c r="U52" s="164"/>
      <c r="V52" s="164"/>
      <c r="W52" s="164"/>
      <c r="X52" s="159"/>
      <c r="Y52" s="166"/>
      <c r="Z52" s="167"/>
      <c r="AA52" s="166"/>
      <c r="AB52" s="167"/>
      <c r="AC52" s="168"/>
      <c r="AD52" s="169"/>
      <c r="AE52" s="161"/>
      <c r="AF52" s="162"/>
      <c r="AG52" s="163"/>
      <c r="AH52" s="163"/>
      <c r="AI52" s="163"/>
      <c r="AJ52" s="161"/>
      <c r="AK52" s="162"/>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row>
    <row r="53" spans="1:69" ht="18" hidden="1" customHeight="1" x14ac:dyDescent="0.3">
      <c r="A53" s="338">
        <v>7</v>
      </c>
      <c r="B53" s="384"/>
      <c r="C53" s="384"/>
      <c r="D53" s="384"/>
      <c r="E53" s="387"/>
      <c r="F53" s="384"/>
      <c r="G53" s="408"/>
      <c r="H53" s="396" t="str">
        <f>IF(G53&lt;=0,"",IF(G53&lt;=2,"Muy Baja",IF(G53&lt;=24,"Baja",IF(G53&lt;=500,"Media",IF(G53&lt;=5000,"Alta","Muy Alta")))))</f>
        <v/>
      </c>
      <c r="I53" s="393" t="str">
        <f>IF(H53="","",IF(H53="Muy Baja",0.2,IF(H53="Baja",0.4,IF(H53="Media",0.6,IF(H53="Alta",0.8,IF(H53="Muy Alta",1,))))))</f>
        <v/>
      </c>
      <c r="J53" s="390"/>
      <c r="K53" s="393">
        <f>IF(NOT(ISERROR(MATCH(J53,'Tabla Impacto'!$B$221:$B$223,0))),'Tabla Impacto'!$F$223&amp;"Por favor no seleccionar los criterios de impacto(Afectación Económica o presupuestal y Pérdida Reputacional)",J53)</f>
        <v>0</v>
      </c>
      <c r="L53" s="396" t="str">
        <f>IF(OR(K53='Tabla Impacto'!$C$11,K53='Tabla Impacto'!$D$11),"Leve",IF(OR(K53='Tabla Impacto'!$C$12,K53='Tabla Impacto'!$D$12),"Menor",IF(OR(K53='Tabla Impacto'!$C$13,K53='Tabla Impacto'!$D$13),"Moderado",IF(OR(K53='Tabla Impacto'!$C$14,K53='Tabla Impacto'!$D$14),"Mayor",IF(OR(K53='Tabla Impacto'!$C$15,K53='Tabla Impacto'!$D$15),"Catastrófico","")))))</f>
        <v/>
      </c>
      <c r="M53" s="393" t="str">
        <f>IF(L53="","",IF(L53="Leve",0.2,IF(L53="Menor",0.4,IF(L53="Moderado",0.6,IF(L53="Mayor",0.8,IF(L53="Catastrófico",1,))))))</f>
        <v/>
      </c>
      <c r="N53" s="405" t="str">
        <f>IF(OR(AND(H53="Muy Baja",L53="Leve"),AND(H53="Muy Baja",L53="Menor"),AND(H53="Baja",L53="Leve")),"Bajo",IF(OR(AND(H53="Muy baja",L53="Moderado"),AND(H53="Baja",L53="Menor"),AND(H53="Baja",L53="Moderado"),AND(H53="Media",L53="Leve"),AND(H53="Media",L53="Menor"),AND(H53="Media",L53="Moderado"),AND(H53="Alta",L53="Leve"),AND(H53="Alta",L53="Menor")),"Moderado",IF(OR(AND(H53="Muy Baja",L53="Mayor"),AND(H53="Baja",L53="Mayor"),AND(H53="Media",L53="Mayor"),AND(H53="Alta",L53="Moderado"),AND(H53="Alta",L53="Mayor"),AND(H53="Muy Alta",L53="Leve"),AND(H53="Muy Alta",L53="Menor"),AND(H53="Muy Alta",L53="Moderado"),AND(H53="Muy Alta",L53="Mayor")),"Alto",IF(OR(AND(H53="Muy Baja",L53="Catastrófico"),AND(H53="Baja",L53="Catastrófico"),AND(H53="Media",L53="Catastrófico"),AND(H53="Alta",L53="Catastrófico"),AND(H53="Muy Alta",L53="Catastrófico")),"Extremo",""))))</f>
        <v/>
      </c>
      <c r="O53" s="106">
        <v>1</v>
      </c>
      <c r="P53" s="170"/>
      <c r="Q53" s="160" t="str">
        <f>IF(OR(R53="Preventivo",R53="Detectivo"),"Probabilidad",IF(R53="Correctivo","Impacto",""))</f>
        <v/>
      </c>
      <c r="R53" s="164"/>
      <c r="S53" s="164"/>
      <c r="T53" s="165" t="str">
        <f>IF(AND(R53="Preventivo",S53="Automático"),"50%",IF(AND(R53="Preventivo",S53="Manual"),"40%",IF(AND(R53="Detectivo",S53="Automático"),"40%",IF(AND(R53="Detectivo",S53="Manual"),"30%",IF(AND(R53="Correctivo",S53="Automático"),"35%",IF(AND(R53="Correctivo",S53="Manual"),"25%",""))))))</f>
        <v/>
      </c>
      <c r="U53" s="164"/>
      <c r="V53" s="164"/>
      <c r="W53" s="164"/>
      <c r="X53" s="159" t="str">
        <f>IFERROR(IF(Q53="Probabilidad",(I53-(+I53*T53)),IF(Q53="Impacto",I53,"")),"")</f>
        <v/>
      </c>
      <c r="Y53" s="166" t="str">
        <f>IFERROR(IF(X53="","",IF(X53&lt;=0.2,"Muy Baja",IF(X53&lt;=0.4,"Baja",IF(X53&lt;=0.6,"Media",IF(X53&lt;=0.8,"Alta","Muy Alta"))))),"")</f>
        <v/>
      </c>
      <c r="Z53" s="167" t="str">
        <f>+X53</f>
        <v/>
      </c>
      <c r="AA53" s="166" t="str">
        <f>IFERROR(IF(AB53="","",IF(AB53&lt;=0.2,"Leve",IF(AB53&lt;=0.4,"Menor",IF(AB53&lt;=0.6,"Moderado",IF(AB53&lt;=0.8,"Mayor","Catastrófico"))))),"")</f>
        <v/>
      </c>
      <c r="AB53" s="167" t="str">
        <f>IFERROR(IF(Q53="Impacto",(M53-(+M53*T53)),IF(Q53="Probabilidad",M53,"")),"")</f>
        <v/>
      </c>
      <c r="AC53" s="168" t="str">
        <f>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69"/>
      <c r="AE53" s="115"/>
      <c r="AF53" s="115"/>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339"/>
      <c r="B54" s="385"/>
      <c r="C54" s="385"/>
      <c r="D54" s="385"/>
      <c r="E54" s="388"/>
      <c r="F54" s="385"/>
      <c r="G54" s="409"/>
      <c r="H54" s="397"/>
      <c r="I54" s="394"/>
      <c r="J54" s="391"/>
      <c r="K54" s="394">
        <f>IF(NOT(ISERROR(MATCH(J54,_xlfn.ANCHORARRAY(E65),0))),I67&amp;"Por favor no seleccionar los criterios de impacto",J54)</f>
        <v>0</v>
      </c>
      <c r="L54" s="397"/>
      <c r="M54" s="394"/>
      <c r="N54" s="406"/>
      <c r="O54" s="106">
        <v>2</v>
      </c>
      <c r="P54" s="170"/>
      <c r="Q54" s="160" t="str">
        <f>IF(OR(R54="Preventivo",R54="Detectivo"),"Probabilidad",IF(R54="Correctivo","Impacto",""))</f>
        <v/>
      </c>
      <c r="R54" s="164"/>
      <c r="S54" s="164"/>
      <c r="T54" s="165" t="str">
        <f t="shared" ref="T54:T58" si="37">IF(AND(R54="Preventivo",S54="Automático"),"50%",IF(AND(R54="Preventivo",S54="Manual"),"40%",IF(AND(R54="Detectivo",S54="Automático"),"40%",IF(AND(R54="Detectivo",S54="Manual"),"30%",IF(AND(R54="Correctivo",S54="Automático"),"35%",IF(AND(R54="Correctivo",S54="Manual"),"25%",""))))))</f>
        <v/>
      </c>
      <c r="U54" s="164"/>
      <c r="V54" s="164"/>
      <c r="W54" s="164"/>
      <c r="X54" s="159" t="str">
        <f>IFERROR(IF(AND(Q53="Probabilidad",Q54="Probabilidad"),(Z53-(+Z53*T54)),IF(Q54="Probabilidad",(I53-(+I53*T54)),IF(Q54="Impacto",Z53,""))),"")</f>
        <v/>
      </c>
      <c r="Y54" s="166" t="str">
        <f t="shared" si="1"/>
        <v/>
      </c>
      <c r="Z54" s="167" t="str">
        <f t="shared" ref="Z54:Z58" si="38">+X54</f>
        <v/>
      </c>
      <c r="AA54" s="166" t="str">
        <f t="shared" si="3"/>
        <v/>
      </c>
      <c r="AB54" s="167" t="str">
        <f>IFERROR(IF(AND(Q53="Impacto",Q54="Impacto"),(AB53-(+AB53*T54)),IF(Q54="Impacto",(M53-(+M53*T54)),IF(Q54="Probabilidad",AB53,""))),"")</f>
        <v/>
      </c>
      <c r="AC54" s="168" t="str">
        <f t="shared" ref="AC54:AC55" si="39">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69"/>
      <c r="AE54" s="115"/>
      <c r="AF54" s="116"/>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339"/>
      <c r="B55" s="385"/>
      <c r="C55" s="385"/>
      <c r="D55" s="385"/>
      <c r="E55" s="388"/>
      <c r="F55" s="385"/>
      <c r="G55" s="409"/>
      <c r="H55" s="397"/>
      <c r="I55" s="394"/>
      <c r="J55" s="391"/>
      <c r="K55" s="394">
        <f>IF(NOT(ISERROR(MATCH(J55,_xlfn.ANCHORARRAY(E66),0))),I68&amp;"Por favor no seleccionar los criterios de impacto",J55)</f>
        <v>0</v>
      </c>
      <c r="L55" s="397"/>
      <c r="M55" s="394"/>
      <c r="N55" s="406"/>
      <c r="O55" s="106">
        <v>3</v>
      </c>
      <c r="P55" s="171"/>
      <c r="Q55" s="107" t="str">
        <f>IF(OR(R55="Preventivo",R55="Detectivo"),"Probabilidad",IF(R55="Correctivo","Impacto",""))</f>
        <v/>
      </c>
      <c r="R55" s="108"/>
      <c r="S55" s="108"/>
      <c r="T55" s="109" t="str">
        <f t="shared" si="37"/>
        <v/>
      </c>
      <c r="U55" s="108"/>
      <c r="V55" s="108"/>
      <c r="W55" s="108"/>
      <c r="X55" s="110" t="str">
        <f>IFERROR(IF(AND(Q54="Probabilidad",Q55="Probabilidad"),(Z54-(+Z54*T55)),IF(AND(Q54="Impacto",Q55="Probabilidad"),(Z53-(+Z53*T55)),IF(Q55="Impacto",Z54,""))),"")</f>
        <v/>
      </c>
      <c r="Y55" s="111" t="str">
        <f t="shared" si="1"/>
        <v/>
      </c>
      <c r="Z55" s="112" t="str">
        <f t="shared" si="38"/>
        <v/>
      </c>
      <c r="AA55" s="111" t="str">
        <f t="shared" si="3"/>
        <v/>
      </c>
      <c r="AB55" s="112" t="str">
        <f>IFERROR(IF(AND(Q54="Impacto",Q55="Impacto"),(AB54-(+AB54*T55)),IF(AND(Q54="Probabilidad",Q55="Impacto"),(AB53-(+AB53*T55)),IF(Q55="Probabilidad",AB54,""))),"")</f>
        <v/>
      </c>
      <c r="AC55" s="113" t="str">
        <f t="shared" si="39"/>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39"/>
      <c r="B56" s="385"/>
      <c r="C56" s="385"/>
      <c r="D56" s="385"/>
      <c r="E56" s="388"/>
      <c r="F56" s="385"/>
      <c r="G56" s="409"/>
      <c r="H56" s="397"/>
      <c r="I56" s="394"/>
      <c r="J56" s="391"/>
      <c r="K56" s="394">
        <f>IF(NOT(ISERROR(MATCH(J56,_xlfn.ANCHORARRAY(E67),0))),I69&amp;"Por favor no seleccionar los criterios de impacto",J56)</f>
        <v>0</v>
      </c>
      <c r="L56" s="397"/>
      <c r="M56" s="394"/>
      <c r="N56" s="406"/>
      <c r="O56" s="106">
        <v>4</v>
      </c>
      <c r="P56" s="170"/>
      <c r="Q56" s="107" t="str">
        <f t="shared" ref="Q56:Q58" si="40">IF(OR(R56="Preventivo",R56="Detectivo"),"Probabilidad",IF(R56="Correctivo","Impacto",""))</f>
        <v/>
      </c>
      <c r="R56" s="108"/>
      <c r="S56" s="108"/>
      <c r="T56" s="109" t="str">
        <f t="shared" si="37"/>
        <v/>
      </c>
      <c r="U56" s="108"/>
      <c r="V56" s="108"/>
      <c r="W56" s="108"/>
      <c r="X56" s="110" t="str">
        <f t="shared" ref="X56:X58" si="41">IFERROR(IF(AND(Q55="Probabilidad",Q56="Probabilidad"),(Z55-(+Z55*T56)),IF(AND(Q55="Impacto",Q56="Probabilidad"),(Z54-(+Z54*T56)),IF(Q56="Impacto",Z55,""))),"")</f>
        <v/>
      </c>
      <c r="Y56" s="111" t="str">
        <f t="shared" si="1"/>
        <v/>
      </c>
      <c r="Z56" s="112" t="str">
        <f t="shared" si="38"/>
        <v/>
      </c>
      <c r="AA56" s="111" t="str">
        <f t="shared" si="3"/>
        <v/>
      </c>
      <c r="AB56" s="112" t="str">
        <f t="shared" ref="AB56:AB58" si="42">IFERROR(IF(AND(Q55="Impacto",Q56="Impacto"),(AB55-(+AB55*T56)),IF(AND(Q55="Probabilidad",Q56="Impacto"),(AB54-(+AB54*T56)),IF(Q56="Probabilidad",AB55,""))),"")</f>
        <v/>
      </c>
      <c r="AC56" s="113" t="str">
        <f>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39"/>
      <c r="B57" s="385"/>
      <c r="C57" s="385"/>
      <c r="D57" s="385"/>
      <c r="E57" s="388"/>
      <c r="F57" s="385"/>
      <c r="G57" s="409"/>
      <c r="H57" s="397"/>
      <c r="I57" s="394"/>
      <c r="J57" s="391"/>
      <c r="K57" s="394">
        <f>IF(NOT(ISERROR(MATCH(J57,_xlfn.ANCHORARRAY(E68),0))),I70&amp;"Por favor no seleccionar los criterios de impacto",J57)</f>
        <v>0</v>
      </c>
      <c r="L57" s="397"/>
      <c r="M57" s="394"/>
      <c r="N57" s="406"/>
      <c r="O57" s="106">
        <v>5</v>
      </c>
      <c r="P57" s="170"/>
      <c r="Q57" s="107" t="str">
        <f t="shared" si="40"/>
        <v/>
      </c>
      <c r="R57" s="108"/>
      <c r="S57" s="108"/>
      <c r="T57" s="109" t="str">
        <f t="shared" si="37"/>
        <v/>
      </c>
      <c r="U57" s="108"/>
      <c r="V57" s="108"/>
      <c r="W57" s="108"/>
      <c r="X57" s="110" t="str">
        <f t="shared" si="41"/>
        <v/>
      </c>
      <c r="Y57" s="111" t="str">
        <f t="shared" si="1"/>
        <v/>
      </c>
      <c r="Z57" s="112" t="str">
        <f t="shared" si="38"/>
        <v/>
      </c>
      <c r="AA57" s="111" t="str">
        <f t="shared" si="3"/>
        <v/>
      </c>
      <c r="AB57" s="112" t="str">
        <f t="shared" si="42"/>
        <v/>
      </c>
      <c r="AC57" s="113" t="str">
        <f t="shared" ref="AC57:AC58" si="43">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40"/>
      <c r="B58" s="386"/>
      <c r="C58" s="386"/>
      <c r="D58" s="386"/>
      <c r="E58" s="389"/>
      <c r="F58" s="386"/>
      <c r="G58" s="410"/>
      <c r="H58" s="398"/>
      <c r="I58" s="395"/>
      <c r="J58" s="392"/>
      <c r="K58" s="395">
        <f>IF(NOT(ISERROR(MATCH(J58,_xlfn.ANCHORARRAY(E69),0))),I71&amp;"Por favor no seleccionar los criterios de impacto",J58)</f>
        <v>0</v>
      </c>
      <c r="L58" s="398"/>
      <c r="M58" s="395"/>
      <c r="N58" s="407"/>
      <c r="O58" s="106">
        <v>6</v>
      </c>
      <c r="P58" s="170"/>
      <c r="Q58" s="107" t="str">
        <f t="shared" si="40"/>
        <v/>
      </c>
      <c r="R58" s="108"/>
      <c r="S58" s="108"/>
      <c r="T58" s="109" t="str">
        <f t="shared" si="37"/>
        <v/>
      </c>
      <c r="U58" s="108"/>
      <c r="V58" s="108"/>
      <c r="W58" s="108"/>
      <c r="X58" s="110" t="str">
        <f t="shared" si="41"/>
        <v/>
      </c>
      <c r="Y58" s="111" t="str">
        <f t="shared" si="1"/>
        <v/>
      </c>
      <c r="Z58" s="112" t="str">
        <f t="shared" si="38"/>
        <v/>
      </c>
      <c r="AA58" s="111" t="str">
        <f t="shared" si="3"/>
        <v/>
      </c>
      <c r="AB58" s="112" t="str">
        <f t="shared" si="42"/>
        <v/>
      </c>
      <c r="AC58" s="113" t="str">
        <f t="shared" si="43"/>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38">
        <v>8</v>
      </c>
      <c r="B59" s="384"/>
      <c r="C59" s="384"/>
      <c r="D59" s="384"/>
      <c r="E59" s="387"/>
      <c r="F59" s="384"/>
      <c r="G59" s="408"/>
      <c r="H59" s="396" t="str">
        <f>IF(G59&lt;=0,"",IF(G59&lt;=2,"Muy Baja",IF(G59&lt;=24,"Baja",IF(G59&lt;=500,"Media",IF(G59&lt;=5000,"Alta","Muy Alta")))))</f>
        <v/>
      </c>
      <c r="I59" s="393" t="str">
        <f>IF(H59="","",IF(H59="Muy Baja",0.2,IF(H59="Baja",0.4,IF(H59="Media",0.6,IF(H59="Alta",0.8,IF(H59="Muy Alta",1,))))))</f>
        <v/>
      </c>
      <c r="J59" s="390"/>
      <c r="K59" s="393">
        <f>IF(NOT(ISERROR(MATCH(J59,'Tabla Impacto'!$B$221:$B$223,0))),'Tabla Impacto'!$F$223&amp;"Por favor no seleccionar los criterios de impacto(Afectación Económica o presupuestal y Pérdida Reputacional)",J59)</f>
        <v>0</v>
      </c>
      <c r="L59" s="396" t="str">
        <f>IF(OR(K59='Tabla Impacto'!$C$11,K59='Tabla Impacto'!$D$11),"Leve",IF(OR(K59='Tabla Impacto'!$C$12,K59='Tabla Impacto'!$D$12),"Menor",IF(OR(K59='Tabla Impacto'!$C$13,K59='Tabla Impacto'!$D$13),"Moderado",IF(OR(K59='Tabla Impacto'!$C$14,K59='Tabla Impacto'!$D$14),"Mayor",IF(OR(K59='Tabla Impacto'!$C$15,K59='Tabla Impacto'!$D$15),"Catastrófico","")))))</f>
        <v/>
      </c>
      <c r="M59" s="393" t="str">
        <f>IF(L59="","",IF(L59="Leve",0.2,IF(L59="Menor",0.4,IF(L59="Moderado",0.6,IF(L59="Mayor",0.8,IF(L59="Catastrófico",1,))))))</f>
        <v/>
      </c>
      <c r="N59" s="405" t="str">
        <f>IF(OR(AND(H59="Muy Baja",L59="Leve"),AND(H59="Muy Baja",L59="Menor"),AND(H59="Baja",L59="Leve")),"Bajo",IF(OR(AND(H59="Muy baja",L59="Moderado"),AND(H59="Baja",L59="Menor"),AND(H59="Baja",L59="Moderado"),AND(H59="Media",L59="Leve"),AND(H59="Media",L59="Menor"),AND(H59="Media",L59="Moderado"),AND(H59="Alta",L59="Leve"),AND(H59="Alta",L59="Menor")),"Moderado",IF(OR(AND(H59="Muy Baja",L59="Mayor"),AND(H59="Baja",L59="Mayor"),AND(H59="Media",L59="Mayor"),AND(H59="Alta",L59="Moderado"),AND(H59="Alta",L59="Mayor"),AND(H59="Muy Alta",L59="Leve"),AND(H59="Muy Alta",L59="Menor"),AND(H59="Muy Alta",L59="Moderado"),AND(H59="Muy Alta",L59="Mayor")),"Alto",IF(OR(AND(H59="Muy Baja",L59="Catastrófico"),AND(H59="Baja",L59="Catastrófico"),AND(H59="Media",L59="Catastrófico"),AND(H59="Alta",L59="Catastrófico"),AND(H59="Muy Alta",L59="Catastrófico")),"Extremo",""))))</f>
        <v/>
      </c>
      <c r="O59" s="106">
        <v>1</v>
      </c>
      <c r="P59" s="170"/>
      <c r="Q59" s="160"/>
      <c r="R59" s="164"/>
      <c r="S59" s="164"/>
      <c r="T59" s="165" t="str">
        <f>IF(AND(R59="Preventivo",S59="Automático"),"50%",IF(AND(R59="Preventivo",S59="Manual"),"40%",IF(AND(R59="Detectivo",S59="Automático"),"40%",IF(AND(R59="Detectivo",S59="Manual"),"30%",IF(AND(R59="Correctivo",S59="Automático"),"35%",IF(AND(R59="Correctivo",S59="Manual"),"25%",""))))))</f>
        <v/>
      </c>
      <c r="U59" s="164"/>
      <c r="V59" s="164"/>
      <c r="W59" s="164"/>
      <c r="X59" s="159" t="str">
        <f>IFERROR(IF(Q59="Probabilidad",(I59-(+I59*T59)),IF(Q59="Impacto",I59,"")),"")</f>
        <v/>
      </c>
      <c r="Y59" s="166" t="str">
        <f>IFERROR(IF(X59="","",IF(X59&lt;=0.2,"Muy Baja",IF(X59&lt;=0.4,"Baja",IF(X59&lt;=0.6,"Media",IF(X59&lt;=0.8,"Alta","Muy Alta"))))),"")</f>
        <v/>
      </c>
      <c r="Z59" s="167" t="str">
        <f>+X59</f>
        <v/>
      </c>
      <c r="AA59" s="166" t="str">
        <f>IFERROR(IF(AB59="","",IF(AB59&lt;=0.2,"Leve",IF(AB59&lt;=0.4,"Menor",IF(AB59&lt;=0.6,"Moderado",IF(AB59&lt;=0.8,"Mayor","Catastrófico"))))),"")</f>
        <v/>
      </c>
      <c r="AB59" s="167" t="str">
        <f>IFERROR(IF(Q59="Impacto",(M59-(+M59*T59)),IF(Q59="Probabilidad",M59,"")),"")</f>
        <v/>
      </c>
      <c r="AC59" s="168" t="str">
        <f>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69"/>
      <c r="AE59" s="115"/>
      <c r="AF59" s="115"/>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39"/>
      <c r="B60" s="385"/>
      <c r="C60" s="385"/>
      <c r="D60" s="385"/>
      <c r="E60" s="388"/>
      <c r="F60" s="385"/>
      <c r="G60" s="409"/>
      <c r="H60" s="397"/>
      <c r="I60" s="394"/>
      <c r="J60" s="391"/>
      <c r="K60" s="394">
        <f>IF(NOT(ISERROR(MATCH(J60,_xlfn.ANCHORARRAY(E71),0))),I73&amp;"Por favor no seleccionar los criterios de impacto",J60)</f>
        <v>0</v>
      </c>
      <c r="L60" s="397"/>
      <c r="M60" s="394"/>
      <c r="N60" s="406"/>
      <c r="O60" s="106">
        <v>2</v>
      </c>
      <c r="P60" s="170"/>
      <c r="Q60" s="107" t="str">
        <f>IF(OR(R60="Preventivo",R60="Detectivo"),"Probabilidad",IF(R60="Correctivo","Impacto",""))</f>
        <v/>
      </c>
      <c r="R60" s="108"/>
      <c r="S60" s="108"/>
      <c r="T60" s="109" t="str">
        <f t="shared" ref="T60:T64" si="44">IF(AND(R60="Preventivo",S60="Automático"),"50%",IF(AND(R60="Preventivo",S60="Manual"),"40%",IF(AND(R60="Detectivo",S60="Automático"),"40%",IF(AND(R60="Detectivo",S60="Manual"),"30%",IF(AND(R60="Correctivo",S60="Automático"),"35%",IF(AND(R60="Correctivo",S60="Manual"),"25%",""))))))</f>
        <v/>
      </c>
      <c r="U60" s="108"/>
      <c r="V60" s="108"/>
      <c r="W60" s="108"/>
      <c r="X60" s="110" t="str">
        <f>IFERROR(IF(AND(Q59="Probabilidad",Q60="Probabilidad"),(Z59-(+Z59*T60)),IF(Q60="Probabilidad",(I59-(+I59*T60)),IF(Q60="Impacto",Z59,""))),"")</f>
        <v/>
      </c>
      <c r="Y60" s="111" t="str">
        <f t="shared" si="1"/>
        <v/>
      </c>
      <c r="Z60" s="112" t="str">
        <f t="shared" ref="Z60:Z64" si="45">+X60</f>
        <v/>
      </c>
      <c r="AA60" s="111" t="str">
        <f t="shared" si="3"/>
        <v/>
      </c>
      <c r="AB60" s="112" t="str">
        <f>IFERROR(IF(AND(Q59="Impacto",Q60="Impacto"),(AB59-(+AB59*T60)),IF(Q60="Impacto",(M59-(+M59*T60)),IF(Q60="Probabilidad",AB59,""))),"")</f>
        <v/>
      </c>
      <c r="AC60" s="113" t="str">
        <f t="shared" ref="AC60:AC61" si="46">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14"/>
      <c r="AE60" s="115"/>
      <c r="AF60" s="116"/>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39"/>
      <c r="B61" s="385"/>
      <c r="C61" s="385"/>
      <c r="D61" s="385"/>
      <c r="E61" s="388"/>
      <c r="F61" s="385"/>
      <c r="G61" s="409"/>
      <c r="H61" s="397"/>
      <c r="I61" s="394"/>
      <c r="J61" s="391"/>
      <c r="K61" s="394">
        <f>IF(NOT(ISERROR(MATCH(J61,_xlfn.ANCHORARRAY(E72),0))),I74&amp;"Por favor no seleccionar los criterios de impacto",J61)</f>
        <v>0</v>
      </c>
      <c r="L61" s="397"/>
      <c r="M61" s="394"/>
      <c r="N61" s="406"/>
      <c r="O61" s="106">
        <v>3</v>
      </c>
      <c r="P61" s="171"/>
      <c r="Q61" s="107" t="str">
        <f>IF(OR(R61="Preventivo",R61="Detectivo"),"Probabilidad",IF(R61="Correctivo","Impacto",""))</f>
        <v/>
      </c>
      <c r="R61" s="108"/>
      <c r="S61" s="108"/>
      <c r="T61" s="109" t="str">
        <f t="shared" si="44"/>
        <v/>
      </c>
      <c r="U61" s="108"/>
      <c r="V61" s="108"/>
      <c r="W61" s="108"/>
      <c r="X61" s="110" t="str">
        <f>IFERROR(IF(AND(Q60="Probabilidad",Q61="Probabilidad"),(Z60-(+Z60*T61)),IF(AND(Q60="Impacto",Q61="Probabilidad"),(Z59-(+Z59*T61)),IF(Q61="Impacto",Z60,""))),"")</f>
        <v/>
      </c>
      <c r="Y61" s="111" t="str">
        <f t="shared" si="1"/>
        <v/>
      </c>
      <c r="Z61" s="112" t="str">
        <f t="shared" si="45"/>
        <v/>
      </c>
      <c r="AA61" s="111" t="str">
        <f t="shared" si="3"/>
        <v/>
      </c>
      <c r="AB61" s="112" t="str">
        <f>IFERROR(IF(AND(Q60="Impacto",Q61="Impacto"),(AB60-(+AB60*T61)),IF(AND(Q60="Probabilidad",Q61="Impacto"),(AB59-(+AB59*T61)),IF(Q61="Probabilidad",AB60,""))),"")</f>
        <v/>
      </c>
      <c r="AC61" s="113" t="str">
        <f t="shared" si="46"/>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39"/>
      <c r="B62" s="385"/>
      <c r="C62" s="385"/>
      <c r="D62" s="385"/>
      <c r="E62" s="388"/>
      <c r="F62" s="385"/>
      <c r="G62" s="409"/>
      <c r="H62" s="397"/>
      <c r="I62" s="394"/>
      <c r="J62" s="391"/>
      <c r="K62" s="394">
        <f>IF(NOT(ISERROR(MATCH(J62,_xlfn.ANCHORARRAY(E73),0))),I75&amp;"Por favor no seleccionar los criterios de impacto",J62)</f>
        <v>0</v>
      </c>
      <c r="L62" s="397"/>
      <c r="M62" s="394"/>
      <c r="N62" s="406"/>
      <c r="O62" s="106">
        <v>4</v>
      </c>
      <c r="P62" s="170"/>
      <c r="Q62" s="107" t="str">
        <f t="shared" ref="Q62:Q64" si="47">IF(OR(R62="Preventivo",R62="Detectivo"),"Probabilidad",IF(R62="Correctivo","Impacto",""))</f>
        <v/>
      </c>
      <c r="R62" s="108"/>
      <c r="S62" s="108"/>
      <c r="T62" s="109" t="str">
        <f t="shared" si="44"/>
        <v/>
      </c>
      <c r="U62" s="108"/>
      <c r="V62" s="108"/>
      <c r="W62" s="108"/>
      <c r="X62" s="110" t="str">
        <f t="shared" ref="X62:X64" si="48">IFERROR(IF(AND(Q61="Probabilidad",Q62="Probabilidad"),(Z61-(+Z61*T62)),IF(AND(Q61="Impacto",Q62="Probabilidad"),(Z60-(+Z60*T62)),IF(Q62="Impacto",Z61,""))),"")</f>
        <v/>
      </c>
      <c r="Y62" s="111" t="str">
        <f t="shared" si="1"/>
        <v/>
      </c>
      <c r="Z62" s="112" t="str">
        <f t="shared" si="45"/>
        <v/>
      </c>
      <c r="AA62" s="111" t="str">
        <f t="shared" si="3"/>
        <v/>
      </c>
      <c r="AB62" s="112" t="str">
        <f t="shared" ref="AB62:AB64" si="49">IFERROR(IF(AND(Q61="Impacto",Q62="Impacto"),(AB61-(+AB61*T62)),IF(AND(Q61="Probabilidad",Q62="Impacto"),(AB60-(+AB60*T62)),IF(Q62="Probabilidad",AB61,""))),"")</f>
        <v/>
      </c>
      <c r="AC62" s="113" t="str">
        <f>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39"/>
      <c r="B63" s="385"/>
      <c r="C63" s="385"/>
      <c r="D63" s="385"/>
      <c r="E63" s="388"/>
      <c r="F63" s="385"/>
      <c r="G63" s="409"/>
      <c r="H63" s="397"/>
      <c r="I63" s="394"/>
      <c r="J63" s="391"/>
      <c r="K63" s="394">
        <f>IF(NOT(ISERROR(MATCH(J63,_xlfn.ANCHORARRAY(E74),0))),I76&amp;"Por favor no seleccionar los criterios de impacto",J63)</f>
        <v>0</v>
      </c>
      <c r="L63" s="397"/>
      <c r="M63" s="394"/>
      <c r="N63" s="406"/>
      <c r="O63" s="106">
        <v>5</v>
      </c>
      <c r="P63" s="170"/>
      <c r="Q63" s="107" t="str">
        <f t="shared" si="47"/>
        <v/>
      </c>
      <c r="R63" s="108"/>
      <c r="S63" s="108"/>
      <c r="T63" s="109" t="str">
        <f t="shared" si="44"/>
        <v/>
      </c>
      <c r="U63" s="108"/>
      <c r="V63" s="108"/>
      <c r="W63" s="108"/>
      <c r="X63" s="110" t="str">
        <f t="shared" si="48"/>
        <v/>
      </c>
      <c r="Y63" s="111" t="str">
        <f t="shared" si="1"/>
        <v/>
      </c>
      <c r="Z63" s="112" t="str">
        <f t="shared" si="45"/>
        <v/>
      </c>
      <c r="AA63" s="111" t="str">
        <f t="shared" si="3"/>
        <v/>
      </c>
      <c r="AB63" s="112" t="str">
        <f t="shared" si="49"/>
        <v/>
      </c>
      <c r="AC63" s="113" t="str">
        <f t="shared" ref="AC63:AC64" si="50">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40"/>
      <c r="B64" s="386"/>
      <c r="C64" s="386"/>
      <c r="D64" s="386"/>
      <c r="E64" s="389"/>
      <c r="F64" s="386"/>
      <c r="G64" s="410"/>
      <c r="H64" s="398"/>
      <c r="I64" s="395"/>
      <c r="J64" s="392"/>
      <c r="K64" s="395">
        <f>IF(NOT(ISERROR(MATCH(J64,_xlfn.ANCHORARRAY(E75),0))),I77&amp;"Por favor no seleccionar los criterios de impacto",J64)</f>
        <v>0</v>
      </c>
      <c r="L64" s="398"/>
      <c r="M64" s="395"/>
      <c r="N64" s="407"/>
      <c r="O64" s="106">
        <v>6</v>
      </c>
      <c r="P64" s="170"/>
      <c r="Q64" s="107" t="str">
        <f t="shared" si="47"/>
        <v/>
      </c>
      <c r="R64" s="108"/>
      <c r="S64" s="108"/>
      <c r="T64" s="109" t="str">
        <f t="shared" si="44"/>
        <v/>
      </c>
      <c r="U64" s="108"/>
      <c r="V64" s="108"/>
      <c r="W64" s="108"/>
      <c r="X64" s="110" t="str">
        <f t="shared" si="48"/>
        <v/>
      </c>
      <c r="Y64" s="111" t="str">
        <f t="shared" si="1"/>
        <v/>
      </c>
      <c r="Z64" s="112" t="str">
        <f t="shared" si="45"/>
        <v/>
      </c>
      <c r="AA64" s="111" t="str">
        <f t="shared" si="3"/>
        <v/>
      </c>
      <c r="AB64" s="112" t="str">
        <f t="shared" si="49"/>
        <v/>
      </c>
      <c r="AC64" s="113" t="str">
        <f t="shared" si="50"/>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38">
        <v>9</v>
      </c>
      <c r="B65" s="384"/>
      <c r="C65" s="384"/>
      <c r="D65" s="384"/>
      <c r="E65" s="387"/>
      <c r="F65" s="384"/>
      <c r="G65" s="408"/>
      <c r="H65" s="396" t="str">
        <f>IF(G65&lt;=0,"",IF(G65&lt;=2,"Muy Baja",IF(G65&lt;=24,"Baja",IF(G65&lt;=500,"Media",IF(G65&lt;=5000,"Alta","Muy Alta")))))</f>
        <v/>
      </c>
      <c r="I65" s="393" t="str">
        <f>IF(H65="","",IF(H65="Muy Baja",0.2,IF(H65="Baja",0.4,IF(H65="Media",0.6,IF(H65="Alta",0.8,IF(H65="Muy Alta",1,))))))</f>
        <v/>
      </c>
      <c r="J65" s="390"/>
      <c r="K65" s="393">
        <f>IF(NOT(ISERROR(MATCH(J65,'Tabla Impacto'!$B$221:$B$223,0))),'Tabla Impacto'!$F$223&amp;"Por favor no seleccionar los criterios de impacto(Afectación Económica o presupuestal y Pérdida Reputacional)",J65)</f>
        <v>0</v>
      </c>
      <c r="L65" s="396" t="str">
        <f>IF(OR(K65='Tabla Impacto'!$C$11,K65='Tabla Impacto'!$D$11),"Leve",IF(OR(K65='Tabla Impacto'!$C$12,K65='Tabla Impacto'!$D$12),"Menor",IF(OR(K65='Tabla Impacto'!$C$13,K65='Tabla Impacto'!$D$13),"Moderado",IF(OR(K65='Tabla Impacto'!$C$14,K65='Tabla Impacto'!$D$14),"Mayor",IF(OR(K65='Tabla Impacto'!$C$15,K65='Tabla Impacto'!$D$15),"Catastrófico","")))))</f>
        <v/>
      </c>
      <c r="M65" s="393" t="str">
        <f>IF(L65="","",IF(L65="Leve",0.2,IF(L65="Menor",0.4,IF(L65="Moderado",0.6,IF(L65="Mayor",0.8,IF(L65="Catastrófico",1,))))))</f>
        <v/>
      </c>
      <c r="N65" s="405" t="str">
        <f>IF(OR(AND(H65="Muy Baja",L65="Leve"),AND(H65="Muy Baja",L65="Menor"),AND(H65="Baja",L65="Leve")),"Bajo",IF(OR(AND(H65="Muy baja",L65="Moderado"),AND(H65="Baja",L65="Menor"),AND(H65="Baja",L65="Moderado"),AND(H65="Media",L65="Leve"),AND(H65="Media",L65="Menor"),AND(H65="Media",L65="Moderado"),AND(H65="Alta",L65="Leve"),AND(H65="Alta",L65="Menor")),"Moderado",IF(OR(AND(H65="Muy Baja",L65="Mayor"),AND(H65="Baja",L65="Mayor"),AND(H65="Media",L65="Mayor"),AND(H65="Alta",L65="Moderado"),AND(H65="Alta",L65="Mayor"),AND(H65="Muy Alta",L65="Leve"),AND(H65="Muy Alta",L65="Menor"),AND(H65="Muy Alta",L65="Moderado"),AND(H65="Muy Alta",L65="Mayor")),"Alto",IF(OR(AND(H65="Muy Baja",L65="Catastrófico"),AND(H65="Baja",L65="Catastrófico"),AND(H65="Media",L65="Catastrófico"),AND(H65="Alta",L65="Catastrófico"),AND(H65="Muy Alta",L65="Catastrófico")),"Extremo",""))))</f>
        <v/>
      </c>
      <c r="O65" s="106">
        <v>1</v>
      </c>
      <c r="P65" s="170"/>
      <c r="Q65" s="160"/>
      <c r="R65" s="164"/>
      <c r="S65" s="164"/>
      <c r="T65" s="165" t="str">
        <f>IF(AND(R65="Preventivo",S65="Automático"),"50%",IF(AND(R65="Preventivo",S65="Manual"),"40%",IF(AND(R65="Detectivo",S65="Automático"),"40%",IF(AND(R65="Detectivo",S65="Manual"),"30%",IF(AND(R65="Correctivo",S65="Automático"),"35%",IF(AND(R65="Correctivo",S65="Manual"),"25%",""))))))</f>
        <v/>
      </c>
      <c r="U65" s="164"/>
      <c r="V65" s="164"/>
      <c r="W65" s="164"/>
      <c r="X65" s="159" t="str">
        <f>IFERROR(IF(Q65="Probabilidad",(I65-(+I65*T65)),IF(Q65="Impacto",I65,"")),"")</f>
        <v/>
      </c>
      <c r="Y65" s="166" t="str">
        <f>IFERROR(IF(X65="","",IF(X65&lt;=0.2,"Muy Baja",IF(X65&lt;=0.4,"Baja",IF(X65&lt;=0.6,"Media",IF(X65&lt;=0.8,"Alta","Muy Alta"))))),"")</f>
        <v/>
      </c>
      <c r="Z65" s="167" t="str">
        <f>+X65</f>
        <v/>
      </c>
      <c r="AA65" s="166" t="str">
        <f>IFERROR(IF(AB65="","",IF(AB65&lt;=0.2,"Leve",IF(AB65&lt;=0.4,"Menor",IF(AB65&lt;=0.6,"Moderado",IF(AB65&lt;=0.8,"Mayor","Catastrófico"))))),"")</f>
        <v/>
      </c>
      <c r="AB65" s="167" t="str">
        <f>IFERROR(IF(Q65="Impacto",(M65-(+M65*T65)),IF(Q65="Probabilidad",M65,"")),"")</f>
        <v/>
      </c>
      <c r="AC65" s="168" t="str">
        <f>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69"/>
      <c r="AE65" s="115"/>
      <c r="AF65" s="115"/>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39"/>
      <c r="B66" s="385"/>
      <c r="C66" s="385"/>
      <c r="D66" s="385"/>
      <c r="E66" s="388"/>
      <c r="F66" s="385"/>
      <c r="G66" s="409"/>
      <c r="H66" s="397"/>
      <c r="I66" s="394"/>
      <c r="J66" s="391"/>
      <c r="K66" s="394">
        <f>IF(NOT(ISERROR(MATCH(J66,_xlfn.ANCHORARRAY(E77),0))),I79&amp;"Por favor no seleccionar los criterios de impacto",J66)</f>
        <v>0</v>
      </c>
      <c r="L66" s="397"/>
      <c r="M66" s="394"/>
      <c r="N66" s="406"/>
      <c r="O66" s="106">
        <v>2</v>
      </c>
      <c r="P66" s="170"/>
      <c r="Q66" s="107" t="str">
        <f>IF(OR(R66="Preventivo",R66="Detectivo"),"Probabilidad",IF(R66="Correctivo","Impacto",""))</f>
        <v/>
      </c>
      <c r="R66" s="108"/>
      <c r="S66" s="108"/>
      <c r="T66" s="109" t="str">
        <f t="shared" ref="T66:T70" si="51">IF(AND(R66="Preventivo",S66="Automático"),"50%",IF(AND(R66="Preventivo",S66="Manual"),"40%",IF(AND(R66="Detectivo",S66="Automático"),"40%",IF(AND(R66="Detectivo",S66="Manual"),"30%",IF(AND(R66="Correctivo",S66="Automático"),"35%",IF(AND(R66="Correctivo",S66="Manual"),"25%",""))))))</f>
        <v/>
      </c>
      <c r="U66" s="108"/>
      <c r="V66" s="108"/>
      <c r="W66" s="108"/>
      <c r="X66" s="110" t="str">
        <f>IFERROR(IF(AND(Q65="Probabilidad",Q66="Probabilidad"),(Z65-(+Z65*T66)),IF(Q66="Probabilidad",(I65-(+I65*T66)),IF(Q66="Impacto",Z65,""))),"")</f>
        <v/>
      </c>
      <c r="Y66" s="111" t="str">
        <f t="shared" si="1"/>
        <v/>
      </c>
      <c r="Z66" s="112" t="str">
        <f t="shared" ref="Z66:Z70" si="52">+X66</f>
        <v/>
      </c>
      <c r="AA66" s="111" t="str">
        <f t="shared" si="3"/>
        <v/>
      </c>
      <c r="AB66" s="112" t="str">
        <f>IFERROR(IF(AND(Q65="Impacto",Q66="Impacto"),(AB65-(+AB65*T66)),IF(Q66="Impacto",(M65-(+M65*T66)),IF(Q66="Probabilidad",AB65,""))),"")</f>
        <v/>
      </c>
      <c r="AC66" s="113" t="str">
        <f t="shared" ref="AC66:AC67" si="53">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14"/>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39"/>
      <c r="B67" s="385"/>
      <c r="C67" s="385"/>
      <c r="D67" s="385"/>
      <c r="E67" s="388"/>
      <c r="F67" s="385"/>
      <c r="G67" s="409"/>
      <c r="H67" s="397"/>
      <c r="I67" s="394"/>
      <c r="J67" s="391"/>
      <c r="K67" s="394">
        <f>IF(NOT(ISERROR(MATCH(J67,_xlfn.ANCHORARRAY(E78),0))),I80&amp;"Por favor no seleccionar los criterios de impacto",J67)</f>
        <v>0</v>
      </c>
      <c r="L67" s="397"/>
      <c r="M67" s="394"/>
      <c r="N67" s="406"/>
      <c r="O67" s="106">
        <v>3</v>
      </c>
      <c r="P67" s="171"/>
      <c r="Q67" s="107" t="str">
        <f>IF(OR(R67="Preventivo",R67="Detectivo"),"Probabilidad",IF(R67="Correctivo","Impacto",""))</f>
        <v/>
      </c>
      <c r="R67" s="108"/>
      <c r="S67" s="108"/>
      <c r="T67" s="109" t="str">
        <f t="shared" si="51"/>
        <v/>
      </c>
      <c r="U67" s="108"/>
      <c r="V67" s="108"/>
      <c r="W67" s="108"/>
      <c r="X67" s="110" t="str">
        <f>IFERROR(IF(AND(Q66="Probabilidad",Q67="Probabilidad"),(Z66-(+Z66*T67)),IF(AND(Q66="Impacto",Q67="Probabilidad"),(Z65-(+Z65*T67)),IF(Q67="Impacto",Z66,""))),"")</f>
        <v/>
      </c>
      <c r="Y67" s="111" t="str">
        <f t="shared" si="1"/>
        <v/>
      </c>
      <c r="Z67" s="112" t="str">
        <f t="shared" si="52"/>
        <v/>
      </c>
      <c r="AA67" s="111" t="str">
        <f t="shared" si="3"/>
        <v/>
      </c>
      <c r="AB67" s="112" t="str">
        <f>IFERROR(IF(AND(Q66="Impacto",Q67="Impacto"),(AB66-(+AB66*T67)),IF(AND(Q66="Probabilidad",Q67="Impacto"),(AB65-(+AB65*T67)),IF(Q67="Probabilidad",AB66,""))),"")</f>
        <v/>
      </c>
      <c r="AC67" s="113" t="str">
        <f t="shared" si="53"/>
        <v/>
      </c>
      <c r="AD67" s="114"/>
      <c r="AE67" s="115"/>
      <c r="AF67" s="116"/>
      <c r="AG67" s="117"/>
      <c r="AH67" s="117"/>
      <c r="AI67" s="117"/>
      <c r="AJ67" s="115"/>
      <c r="AK67" s="116"/>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18" hidden="1" customHeight="1" x14ac:dyDescent="0.3">
      <c r="A68" s="339"/>
      <c r="B68" s="385"/>
      <c r="C68" s="385"/>
      <c r="D68" s="385"/>
      <c r="E68" s="388"/>
      <c r="F68" s="385"/>
      <c r="G68" s="409"/>
      <c r="H68" s="397"/>
      <c r="I68" s="394"/>
      <c r="J68" s="391"/>
      <c r="K68" s="394">
        <f>IF(NOT(ISERROR(MATCH(J68,_xlfn.ANCHORARRAY(E79),0))),I81&amp;"Por favor no seleccionar los criterios de impacto",J68)</f>
        <v>0</v>
      </c>
      <c r="L68" s="397"/>
      <c r="M68" s="394"/>
      <c r="N68" s="406"/>
      <c r="O68" s="106">
        <v>4</v>
      </c>
      <c r="P68" s="170"/>
      <c r="Q68" s="107" t="str">
        <f t="shared" ref="Q68:Q70" si="54">IF(OR(R68="Preventivo",R68="Detectivo"),"Probabilidad",IF(R68="Correctivo","Impacto",""))</f>
        <v/>
      </c>
      <c r="R68" s="108"/>
      <c r="S68" s="108"/>
      <c r="T68" s="109" t="str">
        <f t="shared" si="51"/>
        <v/>
      </c>
      <c r="U68" s="108"/>
      <c r="V68" s="108"/>
      <c r="W68" s="108"/>
      <c r="X68" s="110" t="str">
        <f t="shared" ref="X68:X69" si="55">IFERROR(IF(AND(Q67="Probabilidad",Q68="Probabilidad"),(Z67-(+Z67*T68)),IF(AND(Q67="Impacto",Q68="Probabilidad"),(Z66-(+Z66*T68)),IF(Q68="Impacto",Z67,""))),"")</f>
        <v/>
      </c>
      <c r="Y68" s="111" t="str">
        <f t="shared" si="1"/>
        <v/>
      </c>
      <c r="Z68" s="112" t="str">
        <f t="shared" si="52"/>
        <v/>
      </c>
      <c r="AA68" s="111" t="str">
        <f t="shared" si="3"/>
        <v/>
      </c>
      <c r="AB68" s="112" t="str">
        <f t="shared" ref="AB68:AB69" si="56">IFERROR(IF(AND(Q67="Impacto",Q68="Impacto"),(AB67-(+AB67*T68)),IF(AND(Q67="Probabilidad",Q68="Impacto"),(AB66-(+AB66*T68)),IF(Q68="Probabilidad",AB67,""))),"")</f>
        <v/>
      </c>
      <c r="AC68" s="113" t="str">
        <f>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14"/>
      <c r="AE68" s="115"/>
      <c r="AF68" s="116"/>
      <c r="AG68" s="117"/>
      <c r="AH68" s="117"/>
      <c r="AI68" s="117"/>
      <c r="AJ68" s="115"/>
      <c r="AK68" s="116"/>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row>
    <row r="69" spans="1:69" ht="18" hidden="1" customHeight="1" x14ac:dyDescent="0.3">
      <c r="A69" s="339"/>
      <c r="B69" s="385"/>
      <c r="C69" s="385"/>
      <c r="D69" s="385"/>
      <c r="E69" s="388"/>
      <c r="F69" s="385"/>
      <c r="G69" s="409"/>
      <c r="H69" s="397"/>
      <c r="I69" s="394"/>
      <c r="J69" s="391"/>
      <c r="K69" s="394">
        <f>IF(NOT(ISERROR(MATCH(J69,_xlfn.ANCHORARRAY(E80),0))),I82&amp;"Por favor no seleccionar los criterios de impacto",J69)</f>
        <v>0</v>
      </c>
      <c r="L69" s="397"/>
      <c r="M69" s="394"/>
      <c r="N69" s="406"/>
      <c r="O69" s="106">
        <v>5</v>
      </c>
      <c r="P69" s="170"/>
      <c r="Q69" s="107" t="str">
        <f t="shared" si="54"/>
        <v/>
      </c>
      <c r="R69" s="108"/>
      <c r="S69" s="108"/>
      <c r="T69" s="109" t="str">
        <f t="shared" si="51"/>
        <v/>
      </c>
      <c r="U69" s="108"/>
      <c r="V69" s="108"/>
      <c r="W69" s="108"/>
      <c r="X69" s="110" t="str">
        <f t="shared" si="55"/>
        <v/>
      </c>
      <c r="Y69" s="111" t="str">
        <f t="shared" si="1"/>
        <v/>
      </c>
      <c r="Z69" s="112" t="str">
        <f t="shared" si="52"/>
        <v/>
      </c>
      <c r="AA69" s="111" t="str">
        <f t="shared" si="3"/>
        <v/>
      </c>
      <c r="AB69" s="112" t="str">
        <f t="shared" si="56"/>
        <v/>
      </c>
      <c r="AC69" s="113" t="str">
        <f t="shared" ref="AC69:AC70" si="57">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row>
    <row r="70" spans="1:69" ht="18" hidden="1" customHeight="1" x14ac:dyDescent="0.3">
      <c r="A70" s="340"/>
      <c r="B70" s="386"/>
      <c r="C70" s="386"/>
      <c r="D70" s="386"/>
      <c r="E70" s="389"/>
      <c r="F70" s="386"/>
      <c r="G70" s="410"/>
      <c r="H70" s="398"/>
      <c r="I70" s="395"/>
      <c r="J70" s="392"/>
      <c r="K70" s="395">
        <f>IF(NOT(ISERROR(MATCH(J70,_xlfn.ANCHORARRAY(E81),0))),I83&amp;"Por favor no seleccionar los criterios de impacto",J70)</f>
        <v>0</v>
      </c>
      <c r="L70" s="398"/>
      <c r="M70" s="395"/>
      <c r="N70" s="407"/>
      <c r="O70" s="106">
        <v>6</v>
      </c>
      <c r="P70" s="170"/>
      <c r="Q70" s="107" t="str">
        <f t="shared" si="54"/>
        <v/>
      </c>
      <c r="R70" s="108"/>
      <c r="S70" s="108"/>
      <c r="T70" s="109" t="str">
        <f t="shared" si="51"/>
        <v/>
      </c>
      <c r="U70" s="108"/>
      <c r="V70" s="108"/>
      <c r="W70" s="108"/>
      <c r="X70" s="110" t="str">
        <f>IFERROR(IF(AND(Q69="Probabilidad",Q70="Probabilidad"),(Z69-(+Z69*T70)),IF(AND(Q69="Impacto",Q70="Probabilidad"),(Z68-(+Z68*T70)),IF(Q70="Impacto",Z69,""))),"")</f>
        <v/>
      </c>
      <c r="Y70" s="111" t="str">
        <f t="shared" si="1"/>
        <v/>
      </c>
      <c r="Z70" s="112" t="str">
        <f t="shared" si="52"/>
        <v/>
      </c>
      <c r="AA70" s="111" t="str">
        <f t="shared" si="3"/>
        <v/>
      </c>
      <c r="AB70" s="112" t="str">
        <f>IFERROR(IF(AND(Q69="Impacto",Q70="Impacto"),(AB69-(+AB69*T70)),IF(AND(Q69="Probabilidad",Q70="Impacto"),(AB68-(+AB68*T70)),IF(Q70="Probabilidad",AB69,""))),"")</f>
        <v/>
      </c>
      <c r="AC70" s="113" t="str">
        <f t="shared" si="57"/>
        <v/>
      </c>
      <c r="AD70" s="114"/>
      <c r="AE70" s="115"/>
      <c r="AF70" s="116"/>
      <c r="AG70" s="117"/>
      <c r="AH70" s="117"/>
      <c r="AI70" s="117"/>
      <c r="AJ70" s="115"/>
      <c r="AK70" s="116"/>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row>
    <row r="71" spans="1:69" ht="18" hidden="1" customHeight="1" x14ac:dyDescent="0.3">
      <c r="A71" s="338">
        <v>10</v>
      </c>
      <c r="B71" s="384"/>
      <c r="C71" s="384"/>
      <c r="D71" s="384"/>
      <c r="E71" s="387"/>
      <c r="F71" s="384"/>
      <c r="G71" s="408"/>
      <c r="H71" s="396" t="str">
        <f>IF(G71&lt;=0,"",IF(G71&lt;=2,"Muy Baja",IF(G71&lt;=24,"Baja",IF(G71&lt;=500,"Media",IF(G71&lt;=5000,"Alta","Muy Alta")))))</f>
        <v/>
      </c>
      <c r="I71" s="393" t="str">
        <f>IF(H71="","",IF(H71="Muy Baja",0.2,IF(H71="Baja",0.4,IF(H71="Media",0.6,IF(H71="Alta",0.8,IF(H71="Muy Alta",1,))))))</f>
        <v/>
      </c>
      <c r="J71" s="390"/>
      <c r="K71" s="393">
        <f>IF(NOT(ISERROR(MATCH(J71,'Tabla Impacto'!$B$221:$B$223,0))),'Tabla Impacto'!$F$223&amp;"Por favor no seleccionar los criterios de impacto(Afectación Económica o presupuestal y Pérdida Reputacional)",J71)</f>
        <v>0</v>
      </c>
      <c r="L71" s="396" t="str">
        <f>IF(OR(K71='Tabla Impacto'!$C$11,K71='Tabla Impacto'!$D$11),"Leve",IF(OR(K71='Tabla Impacto'!$C$12,K71='Tabla Impacto'!$D$12),"Menor",IF(OR(K71='Tabla Impacto'!$C$13,K71='Tabla Impacto'!$D$13),"Moderado",IF(OR(K71='Tabla Impacto'!$C$14,K71='Tabla Impacto'!$D$14),"Mayor",IF(OR(K71='Tabla Impacto'!$C$15,K71='Tabla Impacto'!$D$15),"Catastrófico","")))))</f>
        <v/>
      </c>
      <c r="M71" s="393" t="str">
        <f>IF(L71="","",IF(L71="Leve",0.2,IF(L71="Menor",0.4,IF(L71="Moderado",0.6,IF(L71="Mayor",0.8,IF(L71="Catastrófico",1,))))))</f>
        <v/>
      </c>
      <c r="N71" s="405" t="str">
        <f>IF(OR(AND(H71="Muy Baja",L71="Leve"),AND(H71="Muy Baja",L71="Menor"),AND(H71="Baja",L71="Leve")),"Bajo",IF(OR(AND(H71="Muy baja",L71="Moderado"),AND(H71="Baja",L71="Menor"),AND(H71="Baja",L71="Moderado"),AND(H71="Media",L71="Leve"),AND(H71="Media",L71="Menor"),AND(H71="Media",L71="Moderado"),AND(H71="Alta",L71="Leve"),AND(H71="Alta",L71="Menor")),"Moderado",IF(OR(AND(H71="Muy Baja",L71="Mayor"),AND(H71="Baja",L71="Mayor"),AND(H71="Media",L71="Mayor"),AND(H71="Alta",L71="Moderado"),AND(H71="Alta",L71="Mayor"),AND(H71="Muy Alta",L71="Leve"),AND(H71="Muy Alta",L71="Menor"),AND(H71="Muy Alta",L71="Moderado"),AND(H71="Muy Alta",L71="Mayor")),"Alto",IF(OR(AND(H71="Muy Baja",L71="Catastrófico"),AND(H71="Baja",L71="Catastrófico"),AND(H71="Media",L71="Catastrófico"),AND(H71="Alta",L71="Catastrófico"),AND(H71="Muy Alta",L71="Catastrófico")),"Extremo",""))))</f>
        <v/>
      </c>
      <c r="O71" s="106">
        <v>1</v>
      </c>
      <c r="P71" s="170"/>
      <c r="Q71" s="160"/>
      <c r="R71" s="164"/>
      <c r="S71" s="164"/>
      <c r="T71" s="165" t="str">
        <f>IF(AND(R71="Preventivo",S71="Automático"),"50%",IF(AND(R71="Preventivo",S71="Manual"),"40%",IF(AND(R71="Detectivo",S71="Automático"),"40%",IF(AND(R71="Detectivo",S71="Manual"),"30%",IF(AND(R71="Correctivo",S71="Automático"),"35%",IF(AND(R71="Correctivo",S71="Manual"),"25%",""))))))</f>
        <v/>
      </c>
      <c r="U71" s="164"/>
      <c r="V71" s="164"/>
      <c r="W71" s="164"/>
      <c r="X71" s="159" t="str">
        <f>IFERROR(IF(Q71="Probabilidad",(I71-(+I71*T71)),IF(Q71="Impacto",I71,"")),"")</f>
        <v/>
      </c>
      <c r="Y71" s="166" t="str">
        <f>IFERROR(IF(X71="","",IF(X71&lt;=0.2,"Muy Baja",IF(X71&lt;=0.4,"Baja",IF(X71&lt;=0.6,"Media",IF(X71&lt;=0.8,"Alta","Muy Alta"))))),"")</f>
        <v/>
      </c>
      <c r="Z71" s="167" t="str">
        <f>+X71</f>
        <v/>
      </c>
      <c r="AA71" s="166" t="str">
        <f>IFERROR(IF(AB71="","",IF(AB71&lt;=0.2,"Leve",IF(AB71&lt;=0.4,"Menor",IF(AB71&lt;=0.6,"Moderado",IF(AB71&lt;=0.8,"Mayor","Catastrófico"))))),"")</f>
        <v/>
      </c>
      <c r="AB71" s="167" t="str">
        <f>IFERROR(IF(Q71="Impacto",(M71-(+M71*T71)),IF(Q71="Probabilidad",M71,"")),"")</f>
        <v/>
      </c>
      <c r="AC71" s="168" t="str">
        <f>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169"/>
      <c r="AE71" s="115"/>
      <c r="AF71" s="116"/>
      <c r="AG71" s="117"/>
      <c r="AH71" s="117"/>
      <c r="AI71" s="117"/>
      <c r="AJ71" s="115"/>
      <c r="AK71" s="116"/>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row>
    <row r="72" spans="1:69" ht="18" hidden="1" customHeight="1" x14ac:dyDescent="0.3">
      <c r="A72" s="339"/>
      <c r="B72" s="385"/>
      <c r="C72" s="385"/>
      <c r="D72" s="385"/>
      <c r="E72" s="388"/>
      <c r="F72" s="385"/>
      <c r="G72" s="409"/>
      <c r="H72" s="397"/>
      <c r="I72" s="394"/>
      <c r="J72" s="391"/>
      <c r="K72" s="394">
        <f>IF(NOT(ISERROR(MATCH(J72,_xlfn.ANCHORARRAY(E83),0))),I85&amp;"Por favor no seleccionar los criterios de impacto",J72)</f>
        <v>0</v>
      </c>
      <c r="L72" s="397"/>
      <c r="M72" s="394"/>
      <c r="N72" s="406"/>
      <c r="O72" s="106">
        <v>2</v>
      </c>
      <c r="P72" s="170"/>
      <c r="Q72" s="107" t="str">
        <f>IF(OR(R72="Preventivo",R72="Detectivo"),"Probabilidad",IF(R72="Correctivo","Impacto",""))</f>
        <v/>
      </c>
      <c r="R72" s="108"/>
      <c r="S72" s="108"/>
      <c r="T72" s="109" t="str">
        <f t="shared" ref="T72:T76" si="58">IF(AND(R72="Preventivo",S72="Automático"),"50%",IF(AND(R72="Preventivo",S72="Manual"),"40%",IF(AND(R72="Detectivo",S72="Automático"),"40%",IF(AND(R72="Detectivo",S72="Manual"),"30%",IF(AND(R72="Correctivo",S72="Automático"),"35%",IF(AND(R72="Correctivo",S72="Manual"),"25%",""))))))</f>
        <v/>
      </c>
      <c r="U72" s="108"/>
      <c r="V72" s="108"/>
      <c r="W72" s="108"/>
      <c r="X72" s="110" t="str">
        <f>IFERROR(IF(AND(Q71="Probabilidad",Q72="Probabilidad"),(Z71-(+Z71*T72)),IF(Q72="Probabilidad",(I71-(+I71*T72)),IF(Q72="Impacto",Z71,""))),"")</f>
        <v/>
      </c>
      <c r="Y72" s="111" t="str">
        <f t="shared" si="1"/>
        <v/>
      </c>
      <c r="Z72" s="112" t="str">
        <f t="shared" ref="Z72:Z76" si="59">+X72</f>
        <v/>
      </c>
      <c r="AA72" s="111" t="str">
        <f t="shared" si="3"/>
        <v/>
      </c>
      <c r="AB72" s="112" t="str">
        <f>IFERROR(IF(AND(Q71="Impacto",Q72="Impacto"),(AB71-(+AB71*T72)),IF(Q72="Impacto",(M71-(+M71*T72)),IF(Q72="Probabilidad",AB71,""))),"")</f>
        <v/>
      </c>
      <c r="AC72" s="113" t="str">
        <f t="shared" ref="AC72:AC73" si="60">IFERROR(IF(OR(AND(Y72="Muy Baja",AA72="Leve"),AND(Y72="Muy Baja",AA72="Menor"),AND(Y72="Baja",AA72="Leve")),"Bajo",IF(OR(AND(Y72="Muy baja",AA72="Moderado"),AND(Y72="Baja",AA72="Menor"),AND(Y72="Baja",AA72="Moderado"),AND(Y72="Media",AA72="Leve"),AND(Y72="Media",AA72="Menor"),AND(Y72="Media",AA72="Moderado"),AND(Y72="Alta",AA72="Leve"),AND(Y72="Alta",AA72="Menor")),"Moderado",IF(OR(AND(Y72="Muy Baja",AA72="Mayor"),AND(Y72="Baja",AA72="Mayor"),AND(Y72="Media",AA72="Mayor"),AND(Y72="Alta",AA72="Moderado"),AND(Y72="Alta",AA72="Mayor"),AND(Y72="Muy Alta",AA72="Leve"),AND(Y72="Muy Alta",AA72="Menor"),AND(Y72="Muy Alta",AA72="Moderado"),AND(Y72="Muy Alta",AA72="Mayor")),"Alto",IF(OR(AND(Y72="Muy Baja",AA72="Catastrófico"),AND(Y72="Baja",AA72="Catastrófico"),AND(Y72="Media",AA72="Catastrófico"),AND(Y72="Alta",AA72="Catastrófico"),AND(Y72="Muy Alta",AA72="Catastrófico")),"Extremo","")))),"")</f>
        <v/>
      </c>
      <c r="AD72" s="114"/>
      <c r="AE72" s="115"/>
      <c r="AF72" s="116"/>
      <c r="AG72" s="117"/>
      <c r="AH72" s="117"/>
      <c r="AI72" s="117"/>
      <c r="AJ72" s="115"/>
      <c r="AK72" s="116"/>
    </row>
    <row r="73" spans="1:69" ht="18" hidden="1" customHeight="1" x14ac:dyDescent="0.3">
      <c r="A73" s="339"/>
      <c r="B73" s="385"/>
      <c r="C73" s="385"/>
      <c r="D73" s="385"/>
      <c r="E73" s="388"/>
      <c r="F73" s="385"/>
      <c r="G73" s="409"/>
      <c r="H73" s="397"/>
      <c r="I73" s="394"/>
      <c r="J73" s="391"/>
      <c r="K73" s="394">
        <f>IF(NOT(ISERROR(MATCH(J73,_xlfn.ANCHORARRAY(E84),0))),I86&amp;"Por favor no seleccionar los criterios de impacto",J73)</f>
        <v>0</v>
      </c>
      <c r="L73" s="397"/>
      <c r="M73" s="394"/>
      <c r="N73" s="406"/>
      <c r="O73" s="106">
        <v>3</v>
      </c>
      <c r="P73" s="171"/>
      <c r="Q73" s="107" t="str">
        <f>IF(OR(R73="Preventivo",R73="Detectivo"),"Probabilidad",IF(R73="Correctivo","Impacto",""))</f>
        <v/>
      </c>
      <c r="R73" s="108"/>
      <c r="S73" s="108"/>
      <c r="T73" s="109" t="str">
        <f t="shared" si="58"/>
        <v/>
      </c>
      <c r="U73" s="108"/>
      <c r="V73" s="108"/>
      <c r="W73" s="108"/>
      <c r="X73" s="110" t="str">
        <f>IFERROR(IF(AND(Q72="Probabilidad",Q73="Probabilidad"),(Z72-(+Z72*T73)),IF(AND(Q72="Impacto",Q73="Probabilidad"),(Z71-(+Z71*T73)),IF(Q73="Impacto",Z72,""))),"")</f>
        <v/>
      </c>
      <c r="Y73" s="111" t="str">
        <f t="shared" si="1"/>
        <v/>
      </c>
      <c r="Z73" s="112" t="str">
        <f t="shared" si="59"/>
        <v/>
      </c>
      <c r="AA73" s="111" t="str">
        <f t="shared" si="3"/>
        <v/>
      </c>
      <c r="AB73" s="112" t="str">
        <f>IFERROR(IF(AND(Q72="Impacto",Q73="Impacto"),(AB72-(+AB72*T73)),IF(AND(Q72="Probabilidad",Q73="Impacto"),(AB71-(+AB71*T73)),IF(Q73="Probabilidad",AB72,""))),"")</f>
        <v/>
      </c>
      <c r="AC73" s="113" t="str">
        <f t="shared" si="60"/>
        <v/>
      </c>
      <c r="AD73" s="114"/>
      <c r="AE73" s="115"/>
      <c r="AF73" s="116"/>
      <c r="AG73" s="117"/>
      <c r="AH73" s="117"/>
      <c r="AI73" s="117"/>
      <c r="AJ73" s="115"/>
      <c r="AK73" s="116"/>
    </row>
    <row r="74" spans="1:69" ht="18" hidden="1" customHeight="1" x14ac:dyDescent="0.3">
      <c r="A74" s="339"/>
      <c r="B74" s="385"/>
      <c r="C74" s="385"/>
      <c r="D74" s="385"/>
      <c r="E74" s="388"/>
      <c r="F74" s="385"/>
      <c r="G74" s="409"/>
      <c r="H74" s="397"/>
      <c r="I74" s="394"/>
      <c r="J74" s="391"/>
      <c r="K74" s="394">
        <f>IF(NOT(ISERROR(MATCH(J74,_xlfn.ANCHORARRAY(E85),0))),I87&amp;"Por favor no seleccionar los criterios de impacto",J74)</f>
        <v>0</v>
      </c>
      <c r="L74" s="397"/>
      <c r="M74" s="394"/>
      <c r="N74" s="406"/>
      <c r="O74" s="106">
        <v>4</v>
      </c>
      <c r="P74" s="170"/>
      <c r="Q74" s="107" t="str">
        <f t="shared" ref="Q74:Q76" si="61">IF(OR(R74="Preventivo",R74="Detectivo"),"Probabilidad",IF(R74="Correctivo","Impacto",""))</f>
        <v/>
      </c>
      <c r="R74" s="108"/>
      <c r="S74" s="108"/>
      <c r="T74" s="109" t="str">
        <f t="shared" si="58"/>
        <v/>
      </c>
      <c r="U74" s="108"/>
      <c r="V74" s="108"/>
      <c r="W74" s="108"/>
      <c r="X74" s="110" t="str">
        <f t="shared" ref="X74:X75" si="62">IFERROR(IF(AND(Q73="Probabilidad",Q74="Probabilidad"),(Z73-(+Z73*T74)),IF(AND(Q73="Impacto",Q74="Probabilidad"),(Z72-(+Z72*T74)),IF(Q74="Impacto",Z73,""))),"")</f>
        <v/>
      </c>
      <c r="Y74" s="111" t="str">
        <f t="shared" si="1"/>
        <v/>
      </c>
      <c r="Z74" s="112" t="str">
        <f t="shared" si="59"/>
        <v/>
      </c>
      <c r="AA74" s="111" t="str">
        <f t="shared" si="3"/>
        <v/>
      </c>
      <c r="AB74" s="112" t="str">
        <f t="shared" ref="AB74:AB75" si="63">IFERROR(IF(AND(Q73="Impacto",Q74="Impacto"),(AB73-(+AB73*T74)),IF(AND(Q73="Probabilidad",Q74="Impacto"),(AB72-(+AB72*T74)),IF(Q74="Probabilidad",AB73,""))),"")</f>
        <v/>
      </c>
      <c r="AC74" s="113" t="str">
        <f>IFERROR(IF(OR(AND(Y74="Muy Baja",AA74="Leve"),AND(Y74="Muy Baja",AA74="Menor"),AND(Y74="Baja",AA74="Leve")),"Bajo",IF(OR(AND(Y74="Muy baja",AA74="Moderado"),AND(Y74="Baja",AA74="Menor"),AND(Y74="Baja",AA74="Moderado"),AND(Y74="Media",AA74="Leve"),AND(Y74="Media",AA74="Menor"),AND(Y74="Media",AA74="Moderado"),AND(Y74="Alta",AA74="Leve"),AND(Y74="Alta",AA74="Menor")),"Moderado",IF(OR(AND(Y74="Muy Baja",AA74="Mayor"),AND(Y74="Baja",AA74="Mayor"),AND(Y74="Media",AA74="Mayor"),AND(Y74="Alta",AA74="Moderado"),AND(Y74="Alta",AA74="Mayor"),AND(Y74="Muy Alta",AA74="Leve"),AND(Y74="Muy Alta",AA74="Menor"),AND(Y74="Muy Alta",AA74="Moderado"),AND(Y74="Muy Alta",AA74="Mayor")),"Alto",IF(OR(AND(Y74="Muy Baja",AA74="Catastrófico"),AND(Y74="Baja",AA74="Catastrófico"),AND(Y74="Media",AA74="Catastrófico"),AND(Y74="Alta",AA74="Catastrófico"),AND(Y74="Muy Alta",AA74="Catastrófico")),"Extremo","")))),"")</f>
        <v/>
      </c>
      <c r="AD74" s="114"/>
      <c r="AE74" s="115"/>
      <c r="AF74" s="116"/>
      <c r="AG74" s="117"/>
      <c r="AH74" s="117"/>
      <c r="AI74" s="117"/>
      <c r="AJ74" s="115"/>
      <c r="AK74" s="116"/>
    </row>
    <row r="75" spans="1:69" ht="18" hidden="1" customHeight="1" x14ac:dyDescent="0.3">
      <c r="A75" s="339"/>
      <c r="B75" s="385"/>
      <c r="C75" s="385"/>
      <c r="D75" s="385"/>
      <c r="E75" s="388"/>
      <c r="F75" s="385"/>
      <c r="G75" s="409"/>
      <c r="H75" s="397"/>
      <c r="I75" s="394"/>
      <c r="J75" s="391"/>
      <c r="K75" s="394">
        <f>IF(NOT(ISERROR(MATCH(J75,_xlfn.ANCHORARRAY(E86),0))),I88&amp;"Por favor no seleccionar los criterios de impacto",J75)</f>
        <v>0</v>
      </c>
      <c r="L75" s="397"/>
      <c r="M75" s="394"/>
      <c r="N75" s="406"/>
      <c r="O75" s="106">
        <v>5</v>
      </c>
      <c r="P75" s="170"/>
      <c r="Q75" s="107" t="str">
        <f t="shared" si="61"/>
        <v/>
      </c>
      <c r="R75" s="108"/>
      <c r="S75" s="108"/>
      <c r="T75" s="109" t="str">
        <f t="shared" si="58"/>
        <v/>
      </c>
      <c r="U75" s="108"/>
      <c r="V75" s="108"/>
      <c r="W75" s="108"/>
      <c r="X75" s="110" t="str">
        <f t="shared" si="62"/>
        <v/>
      </c>
      <c r="Y75" s="111" t="str">
        <f t="shared" si="1"/>
        <v/>
      </c>
      <c r="Z75" s="112" t="str">
        <f t="shared" si="59"/>
        <v/>
      </c>
      <c r="AA75" s="111" t="str">
        <f t="shared" si="3"/>
        <v/>
      </c>
      <c r="AB75" s="112" t="str">
        <f t="shared" si="63"/>
        <v/>
      </c>
      <c r="AC75" s="113" t="str">
        <f t="shared" ref="AC75:AC76" si="64">IFERROR(IF(OR(AND(Y75="Muy Baja",AA75="Leve"),AND(Y75="Muy Baja",AA75="Menor"),AND(Y75="Baja",AA75="Leve")),"Bajo",IF(OR(AND(Y75="Muy baja",AA75="Moderado"),AND(Y75="Baja",AA75="Menor"),AND(Y75="Baja",AA75="Moderado"),AND(Y75="Media",AA75="Leve"),AND(Y75="Media",AA75="Menor"),AND(Y75="Media",AA75="Moderado"),AND(Y75="Alta",AA75="Leve"),AND(Y75="Alta",AA75="Menor")),"Moderado",IF(OR(AND(Y75="Muy Baja",AA75="Mayor"),AND(Y75="Baja",AA75="Mayor"),AND(Y75="Media",AA75="Mayor"),AND(Y75="Alta",AA75="Moderado"),AND(Y75="Alta",AA75="Mayor"),AND(Y75="Muy Alta",AA75="Leve"),AND(Y75="Muy Alta",AA75="Menor"),AND(Y75="Muy Alta",AA75="Moderado"),AND(Y75="Muy Alta",AA75="Mayor")),"Alto",IF(OR(AND(Y75="Muy Baja",AA75="Catastrófico"),AND(Y75="Baja",AA75="Catastrófico"),AND(Y75="Media",AA75="Catastrófico"),AND(Y75="Alta",AA75="Catastrófico"),AND(Y75="Muy Alta",AA75="Catastrófico")),"Extremo","")))),"")</f>
        <v/>
      </c>
      <c r="AD75" s="114"/>
      <c r="AE75" s="115"/>
      <c r="AF75" s="116"/>
      <c r="AG75" s="117"/>
      <c r="AH75" s="117"/>
      <c r="AI75" s="117"/>
      <c r="AJ75" s="115"/>
      <c r="AK75" s="116"/>
    </row>
    <row r="76" spans="1:69" ht="18" hidden="1" customHeight="1" x14ac:dyDescent="0.3">
      <c r="A76" s="340"/>
      <c r="B76" s="386"/>
      <c r="C76" s="386"/>
      <c r="D76" s="386"/>
      <c r="E76" s="389"/>
      <c r="F76" s="386"/>
      <c r="G76" s="410"/>
      <c r="H76" s="398"/>
      <c r="I76" s="395"/>
      <c r="J76" s="392"/>
      <c r="K76" s="395">
        <f>IF(NOT(ISERROR(MATCH(J76,_xlfn.ANCHORARRAY(E87),0))),I89&amp;"Por favor no seleccionar los criterios de impacto",J76)</f>
        <v>0</v>
      </c>
      <c r="L76" s="398"/>
      <c r="M76" s="395"/>
      <c r="N76" s="407"/>
      <c r="O76" s="106">
        <v>6</v>
      </c>
      <c r="P76" s="170"/>
      <c r="Q76" s="107" t="str">
        <f t="shared" si="61"/>
        <v/>
      </c>
      <c r="R76" s="108"/>
      <c r="S76" s="108"/>
      <c r="T76" s="109" t="str">
        <f t="shared" si="58"/>
        <v/>
      </c>
      <c r="U76" s="108"/>
      <c r="V76" s="108"/>
      <c r="W76" s="108"/>
      <c r="X76" s="110" t="str">
        <f>IFERROR(IF(AND(Q75="Probabilidad",Q76="Probabilidad"),(Z75-(+Z75*T76)),IF(AND(Q75="Impacto",Q76="Probabilidad"),(Z74-(+Z74*T76)),IF(Q76="Impacto",Z75,""))),"")</f>
        <v/>
      </c>
      <c r="Y76" s="111" t="str">
        <f t="shared" si="1"/>
        <v/>
      </c>
      <c r="Z76" s="112" t="str">
        <f t="shared" si="59"/>
        <v/>
      </c>
      <c r="AA76" s="111" t="str">
        <f t="shared" si="3"/>
        <v/>
      </c>
      <c r="AB76" s="112" t="str">
        <f>IFERROR(IF(AND(Q75="Impacto",Q76="Impacto"),(AB75-(+AB75*T76)),IF(AND(Q75="Probabilidad",Q76="Impacto"),(AB74-(+AB74*T76)),IF(Q76="Probabilidad",AB75,""))),"")</f>
        <v/>
      </c>
      <c r="AC76" s="113" t="str">
        <f t="shared" si="64"/>
        <v/>
      </c>
      <c r="AD76" s="114"/>
      <c r="AE76" s="115"/>
      <c r="AF76" s="116"/>
      <c r="AG76" s="117"/>
      <c r="AH76" s="117"/>
      <c r="AI76" s="117"/>
      <c r="AJ76" s="115"/>
      <c r="AK76" s="116"/>
    </row>
    <row r="77" spans="1:69" ht="34.5" customHeight="1" x14ac:dyDescent="0.3">
      <c r="A77" s="6"/>
      <c r="B77" s="402" t="s">
        <v>124</v>
      </c>
      <c r="C77" s="403"/>
      <c r="D77" s="403"/>
      <c r="E77" s="403"/>
      <c r="F77" s="403"/>
      <c r="G77" s="403"/>
      <c r="H77" s="403"/>
      <c r="I77" s="403"/>
      <c r="J77" s="403"/>
      <c r="K77" s="403"/>
      <c r="L77" s="403"/>
      <c r="M77" s="403"/>
      <c r="N77" s="403"/>
      <c r="O77" s="403"/>
      <c r="P77" s="403"/>
      <c r="Q77" s="403"/>
      <c r="R77" s="403"/>
      <c r="S77" s="403"/>
      <c r="T77" s="403"/>
      <c r="U77" s="403"/>
      <c r="V77" s="403"/>
      <c r="W77" s="403"/>
      <c r="X77" s="403"/>
      <c r="Y77" s="403"/>
      <c r="Z77" s="403"/>
      <c r="AA77" s="403"/>
      <c r="AB77" s="403"/>
      <c r="AC77" s="403"/>
      <c r="AD77" s="403"/>
      <c r="AE77" s="403"/>
      <c r="AF77" s="403"/>
      <c r="AG77" s="403"/>
      <c r="AH77" s="403"/>
      <c r="AI77" s="403"/>
      <c r="AJ77" s="403"/>
      <c r="AK77" s="404"/>
    </row>
    <row r="79" spans="1:69" x14ac:dyDescent="0.3">
      <c r="A79" s="1"/>
      <c r="B79" s="24" t="s">
        <v>125</v>
      </c>
      <c r="C79" s="1"/>
      <c r="D79" s="1"/>
      <c r="F79" s="1"/>
    </row>
  </sheetData>
  <dataConsolidate/>
  <mergeCells count="233">
    <mergeCell ref="K20:K26"/>
    <mergeCell ref="K27:K34"/>
    <mergeCell ref="AA12:AA14"/>
    <mergeCell ref="AB12:AB14"/>
    <mergeCell ref="AC12:AC14"/>
    <mergeCell ref="AD12:AD14"/>
    <mergeCell ref="N12:N19"/>
    <mergeCell ref="M12:M19"/>
    <mergeCell ref="L12:L19"/>
    <mergeCell ref="P12:P14"/>
    <mergeCell ref="O12:O14"/>
    <mergeCell ref="Q12:Q14"/>
    <mergeCell ref="R12:R14"/>
    <mergeCell ref="S12:S14"/>
    <mergeCell ref="T12:T14"/>
    <mergeCell ref="U12:U14"/>
    <mergeCell ref="V12:V14"/>
    <mergeCell ref="W12:W14"/>
    <mergeCell ref="T27:T29"/>
    <mergeCell ref="U27:U29"/>
    <mergeCell ref="V27:V29"/>
    <mergeCell ref="W27:W29"/>
    <mergeCell ref="V20:V21"/>
    <mergeCell ref="W20:W21"/>
    <mergeCell ref="A65:A70"/>
    <mergeCell ref="B65:B70"/>
    <mergeCell ref="C65:C70"/>
    <mergeCell ref="D65:D70"/>
    <mergeCell ref="E65:E70"/>
    <mergeCell ref="F65:F70"/>
    <mergeCell ref="G65:G70"/>
    <mergeCell ref="H65:H70"/>
    <mergeCell ref="I65:I70"/>
    <mergeCell ref="AJ1:AK1"/>
    <mergeCell ref="AJ2:AK2"/>
    <mergeCell ref="AJ3:AK3"/>
    <mergeCell ref="AJ4:AK4"/>
    <mergeCell ref="E1:AI4"/>
    <mergeCell ref="J71:J76"/>
    <mergeCell ref="K71:K76"/>
    <mergeCell ref="L71:L76"/>
    <mergeCell ref="M71:M76"/>
    <mergeCell ref="N71:N76"/>
    <mergeCell ref="I71:I76"/>
    <mergeCell ref="AH10:AH11"/>
    <mergeCell ref="O6:Q6"/>
    <mergeCell ref="O9:W9"/>
    <mergeCell ref="X9:AD9"/>
    <mergeCell ref="AE9:AK9"/>
    <mergeCell ref="J35:J40"/>
    <mergeCell ref="K35:K40"/>
    <mergeCell ref="L35:L40"/>
    <mergeCell ref="M35:M40"/>
    <mergeCell ref="N35:N40"/>
    <mergeCell ref="Y12:Y14"/>
    <mergeCell ref="Z12:Z14"/>
    <mergeCell ref="AE10:AE11"/>
    <mergeCell ref="A1:D4"/>
    <mergeCell ref="A71:A76"/>
    <mergeCell ref="B71:B76"/>
    <mergeCell ref="C71:C76"/>
    <mergeCell ref="D71:D76"/>
    <mergeCell ref="E71:E76"/>
    <mergeCell ref="F71:F76"/>
    <mergeCell ref="G71:G76"/>
    <mergeCell ref="H71:H76"/>
    <mergeCell ref="C6:N6"/>
    <mergeCell ref="A9:G9"/>
    <mergeCell ref="H9:N9"/>
    <mergeCell ref="I41:I46"/>
    <mergeCell ref="J41:J46"/>
    <mergeCell ref="G47:G52"/>
    <mergeCell ref="H47:H52"/>
    <mergeCell ref="I47:I52"/>
    <mergeCell ref="K41:K46"/>
    <mergeCell ref="L41:L46"/>
    <mergeCell ref="A59:A64"/>
    <mergeCell ref="E59:E64"/>
    <mergeCell ref="A53:A58"/>
    <mergeCell ref="B53:B58"/>
    <mergeCell ref="C53:C58"/>
    <mergeCell ref="B77:AK77"/>
    <mergeCell ref="M65:M70"/>
    <mergeCell ref="N65:N70"/>
    <mergeCell ref="J65:J70"/>
    <mergeCell ref="K65:K70"/>
    <mergeCell ref="L65:L70"/>
    <mergeCell ref="M53:M58"/>
    <mergeCell ref="N53:N58"/>
    <mergeCell ref="F59:F64"/>
    <mergeCell ref="G59:G64"/>
    <mergeCell ref="H59:H64"/>
    <mergeCell ref="I59:I64"/>
    <mergeCell ref="J59:J64"/>
    <mergeCell ref="F53:F58"/>
    <mergeCell ref="G53:G58"/>
    <mergeCell ref="H53:H58"/>
    <mergeCell ref="I53:I58"/>
    <mergeCell ref="K59:K64"/>
    <mergeCell ref="L59:L64"/>
    <mergeCell ref="M59:M64"/>
    <mergeCell ref="N59:N64"/>
    <mergeCell ref="B59:B64"/>
    <mergeCell ref="C59:C64"/>
    <mergeCell ref="D59:D64"/>
    <mergeCell ref="D53:D58"/>
    <mergeCell ref="E53:E58"/>
    <mergeCell ref="M41:M46"/>
    <mergeCell ref="N41:N46"/>
    <mergeCell ref="M47:M52"/>
    <mergeCell ref="N47:N52"/>
    <mergeCell ref="J53:J58"/>
    <mergeCell ref="K53:K58"/>
    <mergeCell ref="L53:L58"/>
    <mergeCell ref="J47:J52"/>
    <mergeCell ref="K47:K52"/>
    <mergeCell ref="L47:L52"/>
    <mergeCell ref="G41:G46"/>
    <mergeCell ref="H41:H46"/>
    <mergeCell ref="A41:A46"/>
    <mergeCell ref="B41:B46"/>
    <mergeCell ref="C41:C46"/>
    <mergeCell ref="A47:A52"/>
    <mergeCell ref="B47:B52"/>
    <mergeCell ref="C47:C52"/>
    <mergeCell ref="D47:D52"/>
    <mergeCell ref="E47:E52"/>
    <mergeCell ref="F47:F52"/>
    <mergeCell ref="D41:D46"/>
    <mergeCell ref="E41:E46"/>
    <mergeCell ref="F41:F46"/>
    <mergeCell ref="A35:A40"/>
    <mergeCell ref="B35:B40"/>
    <mergeCell ref="C35:C40"/>
    <mergeCell ref="D35:D40"/>
    <mergeCell ref="E35:E40"/>
    <mergeCell ref="F35:F40"/>
    <mergeCell ref="G35:G40"/>
    <mergeCell ref="H35:H40"/>
    <mergeCell ref="I35:I40"/>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B10:B11"/>
    <mergeCell ref="N10:N11"/>
    <mergeCell ref="J10:J11"/>
    <mergeCell ref="K10:K11"/>
    <mergeCell ref="Q10:Q11"/>
    <mergeCell ref="R10:W10"/>
    <mergeCell ref="AK10:AK11"/>
    <mergeCell ref="AJ10:AJ11"/>
    <mergeCell ref="AI10:AI11"/>
    <mergeCell ref="AG10:AG11"/>
    <mergeCell ref="AF10:AF11"/>
    <mergeCell ref="I12:I19"/>
    <mergeCell ref="H12:H19"/>
    <mergeCell ref="G12:G19"/>
    <mergeCell ref="F12:F19"/>
    <mergeCell ref="E12:E19"/>
    <mergeCell ref="D12:D19"/>
    <mergeCell ref="C12:C19"/>
    <mergeCell ref="Y10:Y11"/>
    <mergeCell ref="Z10:Z11"/>
    <mergeCell ref="G10:G11"/>
    <mergeCell ref="H10:H11"/>
    <mergeCell ref="I10:I11"/>
    <mergeCell ref="L10:L11"/>
    <mergeCell ref="M10:M11"/>
    <mergeCell ref="B12:B19"/>
    <mergeCell ref="A12:A19"/>
    <mergeCell ref="O20:O21"/>
    <mergeCell ref="P20:P21"/>
    <mergeCell ref="Q20:Q21"/>
    <mergeCell ref="R20:R21"/>
    <mergeCell ref="S20:S21"/>
    <mergeCell ref="T20:T21"/>
    <mergeCell ref="U20:U21"/>
    <mergeCell ref="A20:A26"/>
    <mergeCell ref="B20:B26"/>
    <mergeCell ref="G20:G26"/>
    <mergeCell ref="F20:F26"/>
    <mergeCell ref="E20:E26"/>
    <mergeCell ref="D20:D26"/>
    <mergeCell ref="C20:C26"/>
    <mergeCell ref="H20:H26"/>
    <mergeCell ref="I20:I26"/>
    <mergeCell ref="J20:J26"/>
    <mergeCell ref="L20:L26"/>
    <mergeCell ref="M20:M26"/>
    <mergeCell ref="N20:N26"/>
    <mergeCell ref="K14:K19"/>
    <mergeCell ref="J12:J19"/>
    <mergeCell ref="Z20:Z21"/>
    <mergeCell ref="AA20:AA21"/>
    <mergeCell ref="AD20:AD21"/>
    <mergeCell ref="Y27:Y29"/>
    <mergeCell ref="Z27:Z29"/>
    <mergeCell ref="AA27:AA29"/>
    <mergeCell ref="AB27:AB29"/>
    <mergeCell ref="AC27:AC29"/>
    <mergeCell ref="AD27:AD29"/>
    <mergeCell ref="A27:A34"/>
    <mergeCell ref="B27:B34"/>
    <mergeCell ref="C27:C34"/>
    <mergeCell ref="D27:D34"/>
    <mergeCell ref="E27:E34"/>
    <mergeCell ref="F27:F34"/>
    <mergeCell ref="G27:G34"/>
    <mergeCell ref="H27:H34"/>
    <mergeCell ref="I27:I34"/>
    <mergeCell ref="J27:J34"/>
    <mergeCell ref="L27:L34"/>
    <mergeCell ref="M27:M34"/>
    <mergeCell ref="N27:N34"/>
    <mergeCell ref="O27:O29"/>
    <mergeCell ref="P27:P29"/>
    <mergeCell ref="Q27:Q29"/>
    <mergeCell ref="R27:R29"/>
    <mergeCell ref="S27:S29"/>
  </mergeCells>
  <conditionalFormatting sqref="H12 H20 Y12 Y15:Y20">
    <cfRule type="cellIs" dxfId="108" priority="520" operator="equal">
      <formula>"Baja"</formula>
    </cfRule>
    <cfRule type="cellIs" dxfId="107" priority="521" operator="equal">
      <formula>"Muy Baja"</formula>
    </cfRule>
    <cfRule type="cellIs" dxfId="106" priority="517" operator="equal">
      <formula>"Muy Alta"</formula>
    </cfRule>
    <cfRule type="cellIs" dxfId="105" priority="519" operator="equal">
      <formula>"Media"</formula>
    </cfRule>
    <cfRule type="cellIs" dxfId="104" priority="518" operator="equal">
      <formula>"Alta"</formula>
    </cfRule>
  </conditionalFormatting>
  <conditionalFormatting sqref="H27">
    <cfRule type="cellIs" dxfId="103" priority="421" operator="equal">
      <formula>"Media"</formula>
    </cfRule>
    <cfRule type="cellIs" dxfId="102" priority="420" operator="equal">
      <formula>"Alta"</formula>
    </cfRule>
    <cfRule type="cellIs" dxfId="101" priority="419" operator="equal">
      <formula>"Muy Alta"</formula>
    </cfRule>
    <cfRule type="cellIs" dxfId="100" priority="423" operator="equal">
      <formula>"Muy Baja"</formula>
    </cfRule>
    <cfRule type="cellIs" dxfId="99" priority="422" operator="equal">
      <formula>"Baja"</formula>
    </cfRule>
  </conditionalFormatting>
  <conditionalFormatting sqref="H35 H41">
    <cfRule type="cellIs" dxfId="98" priority="394" operator="equal">
      <formula>"Baja"</formula>
    </cfRule>
    <cfRule type="cellIs" dxfId="97" priority="393" operator="equal">
      <formula>"Media"</formula>
    </cfRule>
    <cfRule type="cellIs" dxfId="96" priority="392" operator="equal">
      <formula>"Alta"</formula>
    </cfRule>
    <cfRule type="cellIs" dxfId="95" priority="391" operator="equal">
      <formula>"Muy Alta"</formula>
    </cfRule>
    <cfRule type="cellIs" dxfId="94" priority="395" operator="equal">
      <formula>"Muy Baja"</formula>
    </cfRule>
  </conditionalFormatting>
  <conditionalFormatting sqref="H47">
    <cfRule type="cellIs" dxfId="93" priority="336" operator="equal">
      <formula>"Alta"</formula>
    </cfRule>
    <cfRule type="cellIs" dxfId="92" priority="337" operator="equal">
      <formula>"Media"</formula>
    </cfRule>
    <cfRule type="cellIs" dxfId="91" priority="338" operator="equal">
      <formula>"Baja"</formula>
    </cfRule>
    <cfRule type="cellIs" dxfId="90" priority="339" operator="equal">
      <formula>"Muy Baja"</formula>
    </cfRule>
    <cfRule type="cellIs" dxfId="89" priority="335" operator="equal">
      <formula>"Muy Alta"</formula>
    </cfRule>
  </conditionalFormatting>
  <conditionalFormatting sqref="H53">
    <cfRule type="cellIs" dxfId="88" priority="308" operator="equal">
      <formula>"Alta"</formula>
    </cfRule>
    <cfRule type="cellIs" dxfId="87" priority="311" operator="equal">
      <formula>"Muy Baja"</formula>
    </cfRule>
    <cfRule type="cellIs" dxfId="86" priority="310" operator="equal">
      <formula>"Baja"</formula>
    </cfRule>
    <cfRule type="cellIs" dxfId="85" priority="309" operator="equal">
      <formula>"Media"</formula>
    </cfRule>
    <cfRule type="cellIs" dxfId="84" priority="307" operator="equal">
      <formula>"Muy Alta"</formula>
    </cfRule>
  </conditionalFormatting>
  <conditionalFormatting sqref="H59">
    <cfRule type="cellIs" dxfId="83" priority="282" operator="equal">
      <formula>"Baja"</formula>
    </cfRule>
    <cfRule type="cellIs" dxfId="82" priority="281" operator="equal">
      <formula>"Media"</formula>
    </cfRule>
    <cfRule type="cellIs" dxfId="81" priority="280" operator="equal">
      <formula>"Alta"</formula>
    </cfRule>
    <cfRule type="cellIs" dxfId="80" priority="279" operator="equal">
      <formula>"Muy Alta"</formula>
    </cfRule>
    <cfRule type="cellIs" dxfId="79" priority="283" operator="equal">
      <formula>"Muy Baja"</formula>
    </cfRule>
  </conditionalFormatting>
  <conditionalFormatting sqref="H65">
    <cfRule type="cellIs" dxfId="78" priority="255" operator="equal">
      <formula>"Muy Baja"</formula>
    </cfRule>
    <cfRule type="cellIs" dxfId="77" priority="252" operator="equal">
      <formula>"Alta"</formula>
    </cfRule>
    <cfRule type="cellIs" dxfId="76" priority="251" operator="equal">
      <formula>"Muy Alta"</formula>
    </cfRule>
    <cfRule type="cellIs" dxfId="75" priority="253" operator="equal">
      <formula>"Media"</formula>
    </cfRule>
    <cfRule type="cellIs" dxfId="74" priority="254" operator="equal">
      <formula>"Baja"</formula>
    </cfRule>
  </conditionalFormatting>
  <conditionalFormatting sqref="H71">
    <cfRule type="cellIs" dxfId="73" priority="223" operator="equal">
      <formula>"Muy Alta"</formula>
    </cfRule>
    <cfRule type="cellIs" dxfId="72" priority="224" operator="equal">
      <formula>"Alta"</formula>
    </cfRule>
    <cfRule type="cellIs" dxfId="71" priority="226" operator="equal">
      <formula>"Baja"</formula>
    </cfRule>
    <cfRule type="cellIs" dxfId="70" priority="227" operator="equal">
      <formula>"Muy Baja"</formula>
    </cfRule>
    <cfRule type="cellIs" dxfId="69" priority="225" operator="equal">
      <formula>"Media"</formula>
    </cfRule>
  </conditionalFormatting>
  <conditionalFormatting sqref="K14:K20 K27 K35:K76">
    <cfRule type="containsText" dxfId="68" priority="199" operator="containsText" text="❌">
      <formula>NOT(ISERROR(SEARCH("❌",K14)))</formula>
    </cfRule>
  </conditionalFormatting>
  <conditionalFormatting sqref="L12 L20 L27 L35 L41 L47 L53 L59 L65 L71 AA12">
    <cfRule type="cellIs" dxfId="67" priority="516" operator="equal">
      <formula>"Leve"</formula>
    </cfRule>
    <cfRule type="cellIs" dxfId="66" priority="514" operator="equal">
      <formula>"Moderado"</formula>
    </cfRule>
    <cfRule type="cellIs" dxfId="65" priority="512" operator="equal">
      <formula>"Catastrófico"</formula>
    </cfRule>
    <cfRule type="cellIs" dxfId="64" priority="513" operator="equal">
      <formula>"Mayor"</formula>
    </cfRule>
    <cfRule type="cellIs" dxfId="63" priority="515" operator="equal">
      <formula>"Menor"</formula>
    </cfRule>
  </conditionalFormatting>
  <conditionalFormatting sqref="N12 AC12">
    <cfRule type="cellIs" dxfId="62" priority="508" operator="equal">
      <formula>"Extremo"</formula>
    </cfRule>
    <cfRule type="cellIs" dxfId="61" priority="509" operator="equal">
      <formula>"Alto"</formula>
    </cfRule>
    <cfRule type="cellIs" dxfId="60" priority="510" operator="equal">
      <formula>"Moderado"</formula>
    </cfRule>
    <cfRule type="cellIs" dxfId="59" priority="511" operator="equal">
      <formula>"Bajo"</formula>
    </cfRule>
  </conditionalFormatting>
  <conditionalFormatting sqref="N20">
    <cfRule type="cellIs" dxfId="58" priority="438" operator="equal">
      <formula>"Extremo"</formula>
    </cfRule>
    <cfRule type="cellIs" dxfId="57" priority="439" operator="equal">
      <formula>"Alto"</formula>
    </cfRule>
    <cfRule type="cellIs" dxfId="56" priority="440" operator="equal">
      <formula>"Moderado"</formula>
    </cfRule>
    <cfRule type="cellIs" dxfId="55" priority="441" operator="equal">
      <formula>"Bajo"</formula>
    </cfRule>
  </conditionalFormatting>
  <conditionalFormatting sqref="N27">
    <cfRule type="cellIs" dxfId="54" priority="411" operator="equal">
      <formula>"Alto"</formula>
    </cfRule>
    <cfRule type="cellIs" dxfId="53" priority="412" operator="equal">
      <formula>"Moderado"</formula>
    </cfRule>
    <cfRule type="cellIs" dxfId="52" priority="413" operator="equal">
      <formula>"Bajo"</formula>
    </cfRule>
    <cfRule type="cellIs" dxfId="51" priority="410" operator="equal">
      <formula>"Extremo"</formula>
    </cfRule>
  </conditionalFormatting>
  <conditionalFormatting sqref="N35">
    <cfRule type="cellIs" dxfId="50" priority="383" operator="equal">
      <formula>"Alto"</formula>
    </cfRule>
    <cfRule type="cellIs" dxfId="49" priority="384" operator="equal">
      <formula>"Moderado"</formula>
    </cfRule>
    <cfRule type="cellIs" dxfId="48" priority="385" operator="equal">
      <formula>"Bajo"</formula>
    </cfRule>
    <cfRule type="cellIs" dxfId="47" priority="382" operator="equal">
      <formula>"Extremo"</formula>
    </cfRule>
  </conditionalFormatting>
  <conditionalFormatting sqref="N41">
    <cfRule type="cellIs" dxfId="46" priority="356" operator="equal">
      <formula>"Moderado"</formula>
    </cfRule>
    <cfRule type="cellIs" dxfId="45" priority="357" operator="equal">
      <formula>"Bajo"</formula>
    </cfRule>
    <cfRule type="cellIs" dxfId="44" priority="354" operator="equal">
      <formula>"Extremo"</formula>
    </cfRule>
    <cfRule type="cellIs" dxfId="43" priority="355" operator="equal">
      <formula>"Alto"</formula>
    </cfRule>
  </conditionalFormatting>
  <conditionalFormatting sqref="N47">
    <cfRule type="cellIs" dxfId="42" priority="326" operator="equal">
      <formula>"Extremo"</formula>
    </cfRule>
    <cfRule type="cellIs" dxfId="41" priority="329" operator="equal">
      <formula>"Bajo"</formula>
    </cfRule>
    <cfRule type="cellIs" dxfId="40" priority="328" operator="equal">
      <formula>"Moderado"</formula>
    </cfRule>
    <cfRule type="cellIs" dxfId="39" priority="327" operator="equal">
      <formula>"Alto"</formula>
    </cfRule>
  </conditionalFormatting>
  <conditionalFormatting sqref="N53">
    <cfRule type="cellIs" dxfId="38" priority="301" operator="equal">
      <formula>"Bajo"</formula>
    </cfRule>
    <cfRule type="cellIs" dxfId="37" priority="300" operator="equal">
      <formula>"Moderado"</formula>
    </cfRule>
    <cfRule type="cellIs" dxfId="36" priority="299" operator="equal">
      <formula>"Alto"</formula>
    </cfRule>
    <cfRule type="cellIs" dxfId="35" priority="298" operator="equal">
      <formula>"Extremo"</formula>
    </cfRule>
  </conditionalFormatting>
  <conditionalFormatting sqref="N59">
    <cfRule type="cellIs" dxfId="34" priority="273" operator="equal">
      <formula>"Bajo"</formula>
    </cfRule>
    <cfRule type="cellIs" dxfId="33" priority="272" operator="equal">
      <formula>"Moderado"</formula>
    </cfRule>
    <cfRule type="cellIs" dxfId="32" priority="270" operator="equal">
      <formula>"Extremo"</formula>
    </cfRule>
    <cfRule type="cellIs" dxfId="31" priority="271" operator="equal">
      <formula>"Alto"</formula>
    </cfRule>
  </conditionalFormatting>
  <conditionalFormatting sqref="N65">
    <cfRule type="cellIs" dxfId="30" priority="244" operator="equal">
      <formula>"Moderado"</formula>
    </cfRule>
    <cfRule type="cellIs" dxfId="29" priority="243" operator="equal">
      <formula>"Alto"</formula>
    </cfRule>
    <cfRule type="cellIs" dxfId="28" priority="242" operator="equal">
      <formula>"Extremo"</formula>
    </cfRule>
    <cfRule type="cellIs" dxfId="27" priority="245" operator="equal">
      <formula>"Bajo"</formula>
    </cfRule>
  </conditionalFormatting>
  <conditionalFormatting sqref="N71">
    <cfRule type="cellIs" dxfId="26" priority="217" operator="equal">
      <formula>"Bajo"</formula>
    </cfRule>
    <cfRule type="cellIs" dxfId="25" priority="216" operator="equal">
      <formula>"Moderado"</formula>
    </cfRule>
    <cfRule type="cellIs" dxfId="24" priority="215" operator="equal">
      <formula>"Alto"</formula>
    </cfRule>
    <cfRule type="cellIs" dxfId="23" priority="214" operator="equal">
      <formula>"Extremo"</formula>
    </cfRule>
  </conditionalFormatting>
  <conditionalFormatting sqref="Y22:Y27">
    <cfRule type="cellIs" dxfId="22" priority="24" operator="equal">
      <formula>"Muy Baja"</formula>
    </cfRule>
    <cfRule type="cellIs" dxfId="21" priority="23" operator="equal">
      <formula>"Baja"</formula>
    </cfRule>
    <cfRule type="cellIs" dxfId="20" priority="22" operator="equal">
      <formula>"Media"</formula>
    </cfRule>
    <cfRule type="cellIs" dxfId="19" priority="20" operator="equal">
      <formula>"Muy Alta"</formula>
    </cfRule>
    <cfRule type="cellIs" dxfId="18" priority="21" operator="equal">
      <formula>"Alta"</formula>
    </cfRule>
  </conditionalFormatting>
  <conditionalFormatting sqref="Y30:Y76">
    <cfRule type="cellIs" dxfId="17" priority="14" operator="equal">
      <formula>"Muy Baja"</formula>
    </cfRule>
    <cfRule type="cellIs" dxfId="16" priority="11" operator="equal">
      <formula>"Alta"</formula>
    </cfRule>
    <cfRule type="cellIs" dxfId="15" priority="12" operator="equal">
      <formula>"Media"</formula>
    </cfRule>
    <cfRule type="cellIs" dxfId="14" priority="13" operator="equal">
      <formula>"Baja"</formula>
    </cfRule>
    <cfRule type="cellIs" dxfId="13" priority="10" operator="equal">
      <formula>"Muy Alta"</formula>
    </cfRule>
  </conditionalFormatting>
  <conditionalFormatting sqref="AA15:AA76">
    <cfRule type="cellIs" dxfId="12" priority="6" operator="equal">
      <formula>"Mayor"</formula>
    </cfRule>
    <cfRule type="cellIs" dxfId="11" priority="5" operator="equal">
      <formula>"Catastrófico"</formula>
    </cfRule>
    <cfRule type="cellIs" dxfId="10" priority="9" operator="equal">
      <formula>"Leve"</formula>
    </cfRule>
    <cfRule type="cellIs" dxfId="9" priority="8" operator="equal">
      <formula>"Menor"</formula>
    </cfRule>
    <cfRule type="cellIs" dxfId="8" priority="7" operator="equal">
      <formula>"Moderado"</formula>
    </cfRule>
  </conditionalFormatting>
  <conditionalFormatting sqref="AC15:AC76">
    <cfRule type="cellIs" dxfId="7" priority="1" operator="equal">
      <formula>"Extremo"</formula>
    </cfRule>
    <cfRule type="cellIs" dxfId="6" priority="4" operator="equal">
      <formula>"Bajo"</formula>
    </cfRule>
    <cfRule type="cellIs" dxfId="5" priority="3" operator="equal">
      <formula>"Moderado"</formula>
    </cfRule>
    <cfRule type="cellIs" dxfId="4" priority="2" operator="equal">
      <formula>"Alto"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0">
        <x14:dataValidation type="list" allowBlank="1" showInputMessage="1" showErrorMessage="1" xr:uid="{7DD233A0-3A4C-4132-B4E0-F5F92C67AA50}">
          <x14:formula1>
            <xm:f>'Opciones Tratamiento'!$B$9:$B$10</xm:f>
          </x14:formula1>
          <xm:sqref>AK14:AK15 AK17:AK18 AK21:AK22 AK24:AK25 AK29:AK30 AK32:AK33 AK35:AK36 AK38:AK39 AK41:AK42 AK44:AK45 AK47:AK48 AK50:AK51 AK53:AK54 AK56:AK57 AK59:AK60 AK62:AK63 AK65:AK66 AK68:AK69 AK71:AK72 AK74:AK75</xm:sqref>
        </x14:dataValidation>
        <x14:dataValidation type="list" allowBlank="1" showInputMessage="1" showErrorMessage="1" xr:uid="{923A9D19-899B-43C0-BA89-C4C74540C03B}">
          <x14:formula1>
            <xm:f>'Tabla Valoración controles'!$D$4:$D$6</xm:f>
          </x14:formula1>
          <xm:sqref>R12 R15:R20 R22:R27 R30:R46 R48:R76</xm:sqref>
        </x14:dataValidation>
        <x14:dataValidation type="list" allowBlank="1" showInputMessage="1" showErrorMessage="1" xr:uid="{90BBEF37-6372-4EFA-8F15-D0AEA264B914}">
          <x14:formula1>
            <xm:f>'Tabla Valoración controles'!$D$7:$D$8</xm:f>
          </x14:formula1>
          <xm:sqref>S12 S15:S20 S22:S27 S30:S46 S48:S76</xm:sqref>
        </x14:dataValidation>
        <x14:dataValidation type="list" allowBlank="1" showInputMessage="1" showErrorMessage="1" xr:uid="{C0D24DD2-0068-4D7C-AF61-AB2968C1D0D2}">
          <x14:formula1>
            <xm:f>'Tabla Valoración controles'!$D$9:$D$10</xm:f>
          </x14:formula1>
          <xm:sqref>U12 U15:U20 U22:U27 U30:U46 U48:U76</xm:sqref>
        </x14:dataValidation>
        <x14:dataValidation type="list" allowBlank="1" showInputMessage="1" showErrorMessage="1" xr:uid="{AECEC5D7-E91B-4EF0-B4CC-ABAA08FD7376}">
          <x14:formula1>
            <xm:f>'Tabla Valoración controles'!$D$11:$D$12</xm:f>
          </x14:formula1>
          <xm:sqref>V12 V15:V20 V22:V27 V30:V46 V48:V76</xm:sqref>
        </x14:dataValidation>
        <x14:dataValidation type="list" allowBlank="1" showInputMessage="1" showErrorMessage="1" xr:uid="{109B0331-B3B7-4293-A09D-B7BC43CA1CE0}">
          <x14:formula1>
            <xm:f>'Tabla Valoración controles'!$D$13:$D$14</xm:f>
          </x14:formula1>
          <xm:sqref>W12 W15:W20 W22:W27 W30:W46 W48:W76</xm:sqref>
        </x14:dataValidation>
        <x14:dataValidation type="list" allowBlank="1" showInputMessage="1" showErrorMessage="1" xr:uid="{2B9E9EE8-99C3-4640-BBE8-586D7ACF520E}">
          <x14:formula1>
            <xm:f>'Opciones Tratamiento'!$B$2:$B$5</xm:f>
          </x14:formula1>
          <xm:sqref>AD12 AD15:AD20 AD22:AD27 AD30:AD46 AD48:AD76</xm:sqref>
        </x14:dataValidation>
        <x14:dataValidation type="list" allowBlank="1" showInputMessage="1" showErrorMessage="1" xr:uid="{E9F009C8-0671-4D2D-B11F-3E5E73DCFEFD}">
          <x14:formula1>
            <xm:f>'Tabla Impacto'!$F$210:$F$221</xm:f>
          </x14:formula1>
          <xm:sqref>J12 J20 J27 J35:J76</xm:sqref>
        </x14:dataValidation>
        <x14:dataValidation type="list" allowBlank="1" showInputMessage="1" showErrorMessage="1" xr:uid="{F4D7EC79-B7E3-4AF6-BCAC-3D8CCD9BE9BD}">
          <x14:formula1>
            <xm:f>'Opciones Tratamiento'!$B$13:$B$19</xm:f>
          </x14:formula1>
          <xm:sqref>F12 F20 F27 F35:F76</xm:sqref>
        </x14:dataValidation>
        <x14:dataValidation type="list" allowBlank="1" showInputMessage="1" showErrorMessage="1" xr:uid="{9F95D612-944F-469D-A321-33AB133DEF75}">
          <x14:formula1>
            <xm:f>'Opciones Tratamiento'!$E$2:$E$4</xm:f>
          </x14:formula1>
          <xm:sqref>B12 B20 B27 B35:B76</xm:sqref>
        </x14:dataValidation>
        <x14:dataValidation type="custom" allowBlank="1" showInputMessage="1" showErrorMessage="1" error="Recuerde que las acciones se generan bajo la medida de mitigar el riesgo" xr:uid="{1E7AC483-39D8-45BC-9952-E206C5132C8C}">
          <x14:formula1>
            <xm:f>IF(OR(AD13='Opciones Tratamiento'!$B$2,AD13='Opciones Tratamiento'!$B$3,AD13='Opciones Tratamiento'!$B$4),ISBLANK(AD13),ISTEXT(AD13))</xm:f>
          </x14:formula1>
          <xm:sqref>AE15:AE20</xm:sqref>
        </x14:dataValidation>
        <x14:dataValidation type="custom" allowBlank="1" showInputMessage="1" showErrorMessage="1" error="Recuerde que las acciones se generan bajo la medida de mitigar el riesgo" xr:uid="{30553FA8-F50D-41C2-835E-BA9EA031D0E7}">
          <x14:formula1>
            <xm:f>IF(OR(AD13='Opciones Tratamiento'!$B$2,AD13='Opciones Tratamiento'!$B$3,AD13='Opciones Tratamiento'!$B$4),ISBLANK(AD13),ISTEXT(AD13))</xm:f>
          </x14:formula1>
          <xm:sqref>AF15:AF20</xm:sqref>
        </x14:dataValidation>
        <x14:dataValidation type="custom" allowBlank="1" showInputMessage="1" showErrorMessage="1" error="Recuerde que las acciones se generan bajo la medida de mitigar el riesgo" xr:uid="{C918AA27-AAD0-4279-A8C8-531779EF41E0}">
          <x14:formula1>
            <xm:f>IF(OR(AD12='Opciones Tratamiento'!$B$2,AD12='Opciones Tratamiento'!$B$3,AD12='Opciones Tratamiento'!$B$4),ISBLANK(AD12),ISTEXT(AD12))</xm:f>
          </x14:formula1>
          <xm:sqref>AH14:AH20 AG15:AG19</xm:sqref>
        </x14:dataValidation>
        <x14:dataValidation type="custom" allowBlank="1" showInputMessage="1" showErrorMessage="1" error="Recuerde que las acciones se generan bajo la medida de mitigar el riesgo" xr:uid="{5F6086E1-02CD-455D-874C-6F09A0C93071}">
          <x14:formula1>
            <xm:f>IF(OR(AD12='Opciones Tratamiento'!$B$2,AD12='Opciones Tratamiento'!$B$3,AD12='Opciones Tratamiento'!$B$4),ISBLANK(AD12),ISTEXT(AD12))</xm:f>
          </x14:formula1>
          <xm:sqref>AI14:AI20</xm:sqref>
        </x14:dataValidation>
        <x14:dataValidation type="custom" allowBlank="1" showInputMessage="1" showErrorMessage="1" error="Recuerde que las acciones se generan bajo la medida de mitigar el riesgo" xr:uid="{AA165C67-D69E-4ABD-95E9-EE35657C1C7F}">
          <x14:formula1>
            <xm:f>IF(OR(AD12='Opciones Tratamiento'!$B$2,AD12='Opciones Tratamiento'!$B$3,AD12='Opciones Tratamiento'!$B$4),ISBLANK(AD12),ISTEXT(AD12))</xm:f>
          </x14:formula1>
          <xm:sqref>AJ14:AJ20</xm:sqref>
        </x14:dataValidation>
        <x14:dataValidation type="custom" allowBlank="1" showInputMessage="1" showErrorMessage="1" error="Recuerde que las acciones se generan bajo la medida de mitigar el riesgo" xr:uid="{1171E37A-979C-4A9E-BE93-3BAA5D00FE8B}">
          <x14:formula1>
            <xm:f>IF(OR(AD18='Opciones Tratamiento'!$B$2,AD18='Opciones Tratamiento'!$B$3,AD18='Opciones Tratamiento'!$B$4),ISBLANK(AD18),ISTEXT(AD18))</xm:f>
          </x14:formula1>
          <xm:sqref>AE21:AE27</xm:sqref>
        </x14:dataValidation>
        <x14:dataValidation type="custom" allowBlank="1" showInputMessage="1" showErrorMessage="1" error="Recuerde que las acciones se generan bajo la medida de mitigar el riesgo" xr:uid="{08B3B5CC-8309-46B3-A788-4AF9888D4049}">
          <x14:formula1>
            <xm:f>IF(OR(AD24='Opciones Tratamiento'!$B$2,AD24='Opciones Tratamiento'!$B$3,AD24='Opciones Tratamiento'!$B$4),ISBLANK(AD24),ISTEXT(AD24))</xm:f>
          </x14:formula1>
          <xm:sqref>AE28</xm:sqref>
        </x14:dataValidation>
        <x14:dataValidation type="custom" allowBlank="1" showInputMessage="1" showErrorMessage="1" error="Recuerde que las acciones se generan bajo la medida de mitigar el riesgo" xr:uid="{BC81AA2E-4B78-4CAB-B7A7-20131613E779}">
          <x14:formula1>
            <xm:f>IF(OR(AD24='Opciones Tratamiento'!$B$2,AD24='Opciones Tratamiento'!$B$3,AD24='Opciones Tratamiento'!$B$4),ISBLANK(AD24),ISTEXT(AD24))</xm:f>
          </x14:formula1>
          <xm:sqref>AE29:AE46 AE48:AE76</xm:sqref>
        </x14:dataValidation>
        <x14:dataValidation type="custom" allowBlank="1" showInputMessage="1" showErrorMessage="1" error="Recuerde que las acciones se generan bajo la medida de mitigar el riesgo" xr:uid="{497133AF-96E4-4FF9-9904-6CE0BD9B62FC}">
          <x14:formula1>
            <xm:f>IF(OR(AD18='Opciones Tratamiento'!$B$2,AD18='Opciones Tratamiento'!$B$3,AD18='Opciones Tratamiento'!$B$4),ISBLANK(AD18),ISTEXT(AD18))</xm:f>
          </x14:formula1>
          <xm:sqref>AF21:AF27</xm:sqref>
        </x14:dataValidation>
        <x14:dataValidation type="custom" allowBlank="1" showInputMessage="1" showErrorMessage="1" error="Recuerde que las acciones se generan bajo la medida de mitigar el riesgo" xr:uid="{32EF6CB2-DD61-447E-B65B-65927EE2486D}">
          <x14:formula1>
            <xm:f>IF(OR(AD24='Opciones Tratamiento'!$B$2,AD24='Opciones Tratamiento'!$B$3,AD24='Opciones Tratamiento'!$B$4),ISBLANK(AD24),ISTEXT(AD24))</xm:f>
          </x14:formula1>
          <xm:sqref>AF28</xm:sqref>
        </x14:dataValidation>
        <x14:dataValidation type="custom" allowBlank="1" showInputMessage="1" showErrorMessage="1" error="Recuerde que las acciones se generan bajo la medida de mitigar el riesgo" xr:uid="{150CE92E-A843-49AD-BDB9-FC7C944E9116}">
          <x14:formula1>
            <xm:f>IF(OR(AD24='Opciones Tratamiento'!$B$2,AD24='Opciones Tratamiento'!$B$3,AD24='Opciones Tratamiento'!$B$4),ISBLANK(AD24),ISTEXT(AD24))</xm:f>
          </x14:formula1>
          <xm:sqref>AF29:AF46 AF48:AF76</xm:sqref>
        </x14:dataValidation>
        <x14:dataValidation type="custom" allowBlank="1" showInputMessage="1" showErrorMessage="1" error="Recuerde que las acciones se generan bajo la medida de mitigar el riesgo" xr:uid="{37E3C619-F07B-4686-A30A-15CCD0DCB7D9}">
          <x14:formula1>
            <xm:f>IF(OR(AD18='Opciones Tratamiento'!$B$2,AD18='Opciones Tratamiento'!$B$3,AD18='Opciones Tratamiento'!$B$4),ISBLANK(AD18),ISTEXT(AD18))</xm:f>
          </x14:formula1>
          <xm:sqref>AH21:AH27 AG22:AG26</xm:sqref>
        </x14:dataValidation>
        <x14:dataValidation type="custom" allowBlank="1" showInputMessage="1" showErrorMessage="1" error="Recuerde que las acciones se generan bajo la medida de mitigar el riesgo" xr:uid="{1212DF51-BDE9-4F94-893A-4D4994AEA59D}">
          <x14:formula1>
            <xm:f>IF(OR(AE24='Opciones Tratamiento'!$B$2,AE24='Opciones Tratamiento'!$B$3,AE24='Opciones Tratamiento'!$B$4),ISBLANK(AE24),ISTEXT(AE24))</xm:f>
          </x14:formula1>
          <xm:sqref>AH28</xm:sqref>
        </x14:dataValidation>
        <x14:dataValidation type="custom" allowBlank="1" showInputMessage="1" showErrorMessage="1" error="Recuerde que las acciones se generan bajo la medida de mitigar el riesgo" xr:uid="{D764FC2C-E047-4513-8201-FF0F11364FE1}">
          <x14:formula1>
            <xm:f>IF(OR(AD24='Opciones Tratamiento'!$B$2,AD24='Opciones Tratamiento'!$B$3,AD24='Opciones Tratamiento'!$B$4),ISBLANK(AD24),ISTEXT(AD24))</xm:f>
          </x14:formula1>
          <xm:sqref>AG48:AH76 AH29:AH46 AG43:AG46 AG36:AG40 AG30:AG34</xm:sqref>
        </x14:dataValidation>
        <x14:dataValidation type="custom" allowBlank="1" showInputMessage="1" showErrorMessage="1" error="Recuerde que las acciones se generan bajo la medida de mitigar el riesgo" xr:uid="{2599C40C-5DB8-49E1-B8F2-AC678467F815}">
          <x14:formula1>
            <xm:f>IF(OR(AD18='Opciones Tratamiento'!$B$2,AD18='Opciones Tratamiento'!$B$3,AD18='Opciones Tratamiento'!$B$4),ISBLANK(AD18),ISTEXT(AD18))</xm:f>
          </x14:formula1>
          <xm:sqref>AI21:AI27</xm:sqref>
        </x14:dataValidation>
        <x14:dataValidation type="custom" allowBlank="1" showInputMessage="1" showErrorMessage="1" error="Recuerde que las acciones se generan bajo la medida de mitigar el riesgo" xr:uid="{CD0325CF-038E-49D1-AB70-807191507DFA}">
          <x14:formula1>
            <xm:f>IF(OR(AD24='Opciones Tratamiento'!$B$2,AD24='Opciones Tratamiento'!$B$3,AD24='Opciones Tratamiento'!$B$4),ISBLANK(AD24),ISTEXT(AD24))</xm:f>
          </x14:formula1>
          <xm:sqref>AI28</xm:sqref>
        </x14:dataValidation>
        <x14:dataValidation type="custom" allowBlank="1" showInputMessage="1" showErrorMessage="1" error="Recuerde que las acciones se generan bajo la medida de mitigar el riesgo" xr:uid="{B8F2EF86-8069-4049-A893-A81046ACBDC2}">
          <x14:formula1>
            <xm:f>IF(OR(AD24='Opciones Tratamiento'!$B$2,AD24='Opciones Tratamiento'!$B$3,AD24='Opciones Tratamiento'!$B$4),ISBLANK(AD24),ISTEXT(AD24))</xm:f>
          </x14:formula1>
          <xm:sqref>AI29:AI76</xm:sqref>
        </x14:dataValidation>
        <x14:dataValidation type="custom" allowBlank="1" showInputMessage="1" showErrorMessage="1" error="Recuerde que las acciones se generan bajo la medida de mitigar el riesgo" xr:uid="{65D66816-CA19-4A60-BB84-970635149BC6}">
          <x14:formula1>
            <xm:f>IF(OR(AD18='Opciones Tratamiento'!$B$2,AD18='Opciones Tratamiento'!$B$3,AD18='Opciones Tratamiento'!$B$4),ISBLANK(AD18),ISTEXT(AD18))</xm:f>
          </x14:formula1>
          <xm:sqref>AJ21:AJ27</xm:sqref>
        </x14:dataValidation>
        <x14:dataValidation type="custom" allowBlank="1" showInputMessage="1" showErrorMessage="1" error="Recuerde que las acciones se generan bajo la medida de mitigar el riesgo" xr:uid="{40B21844-08E9-486C-8C45-1684631BF313}">
          <x14:formula1>
            <xm:f>IF(OR(AD24='Opciones Tratamiento'!$B$2,AD24='Opciones Tratamiento'!$B$3,AD24='Opciones Tratamiento'!$B$4),ISBLANK(AD24),ISTEXT(AD24))</xm:f>
          </x14:formula1>
          <xm:sqref>AJ28</xm:sqref>
        </x14:dataValidation>
        <x14:dataValidation type="custom" allowBlank="1" showInputMessage="1" showErrorMessage="1" error="Recuerde que las acciones se generan bajo la medida de mitigar el riesgo" xr:uid="{7C89844E-9EF3-49FC-AA99-E75F473E3B6F}">
          <x14:formula1>
            <xm:f>IF(OR(AD24='Opciones Tratamiento'!$B$2,AD24='Opciones Tratamiento'!$B$3,AD24='Opciones Tratamiento'!$B$4),ISBLANK(AD24),ISTEXT(AD24))</xm:f>
          </x14:formula1>
          <xm:sqref>AJ29:AJ76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O47" sqref="AO47"/>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441" t="s">
        <v>126</v>
      </c>
      <c r="C2" s="441"/>
      <c r="D2" s="441"/>
      <c r="E2" s="441"/>
      <c r="F2" s="441"/>
      <c r="G2" s="441"/>
      <c r="H2" s="441"/>
      <c r="I2" s="441"/>
      <c r="J2" s="478" t="s">
        <v>23</v>
      </c>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441"/>
      <c r="C3" s="441"/>
      <c r="D3" s="441"/>
      <c r="E3" s="441"/>
      <c r="F3" s="441"/>
      <c r="G3" s="441"/>
      <c r="H3" s="441"/>
      <c r="I3" s="441"/>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441"/>
      <c r="C4" s="441"/>
      <c r="D4" s="441"/>
      <c r="E4" s="441"/>
      <c r="F4" s="441"/>
      <c r="G4" s="441"/>
      <c r="H4" s="441"/>
      <c r="I4" s="441"/>
      <c r="J4" s="478"/>
      <c r="K4" s="478"/>
      <c r="L4" s="478"/>
      <c r="M4" s="478"/>
      <c r="N4" s="478"/>
      <c r="O4" s="478"/>
      <c r="P4" s="478"/>
      <c r="Q4" s="478"/>
      <c r="R4" s="478"/>
      <c r="S4" s="478"/>
      <c r="T4" s="478"/>
      <c r="U4" s="478"/>
      <c r="V4" s="478"/>
      <c r="W4" s="478"/>
      <c r="X4" s="478"/>
      <c r="Y4" s="478"/>
      <c r="Z4" s="478"/>
      <c r="AA4" s="478"/>
      <c r="AB4" s="478"/>
      <c r="AC4" s="478"/>
      <c r="AD4" s="478"/>
      <c r="AE4" s="478"/>
      <c r="AF4" s="478"/>
      <c r="AG4" s="478"/>
      <c r="AH4" s="478"/>
      <c r="AI4" s="478"/>
      <c r="AJ4" s="478"/>
      <c r="AK4" s="478"/>
      <c r="AL4" s="478"/>
      <c r="AM4" s="478"/>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89" t="s">
        <v>127</v>
      </c>
      <c r="C6" s="489"/>
      <c r="D6" s="490"/>
      <c r="E6" s="479" t="s">
        <v>128</v>
      </c>
      <c r="F6" s="480"/>
      <c r="G6" s="480"/>
      <c r="H6" s="480"/>
      <c r="I6" s="481"/>
      <c r="J6" s="475" t="str">
        <f>IF(AND('Mapa de Riesgos'!$H$12="Muy Alta",'Mapa de Riesgos'!$L$12="Leve"),CONCATENATE("R",'Mapa de Riesgos'!$A$12),"")</f>
        <v/>
      </c>
      <c r="K6" s="476"/>
      <c r="L6" s="476" t="str">
        <f>IF(AND('Mapa de Riesgos'!$H$20="Muy Alta",'Mapa de Riesgos'!$L$20="Leve"),CONCATENATE("R",'Mapa de Riesgos'!$A$20),"")</f>
        <v/>
      </c>
      <c r="M6" s="476"/>
      <c r="N6" s="476" t="str">
        <f>IF(AND('Mapa de Riesgos'!$H$27="Muy Alta",'Mapa de Riesgos'!$L$27="Leve"),CONCATENATE("R",'Mapa de Riesgos'!$A$27),"")</f>
        <v/>
      </c>
      <c r="O6" s="477"/>
      <c r="P6" s="475" t="str">
        <f>IF(AND('Mapa de Riesgos'!$H$12="Muy Alta",'Mapa de Riesgos'!$L$12="Menor"),CONCATENATE("R",'Mapa de Riesgos'!$A$12),"")</f>
        <v/>
      </c>
      <c r="Q6" s="476"/>
      <c r="R6" s="476" t="str">
        <f>IF(AND('Mapa de Riesgos'!$H$20="Muy Alta",'Mapa de Riesgos'!$L$20="Menor"),CONCATENATE("R",'Mapa de Riesgos'!$A$20),"")</f>
        <v/>
      </c>
      <c r="S6" s="476"/>
      <c r="T6" s="476" t="str">
        <f>IF(AND('Mapa de Riesgos'!$H$27="Muy Alta",'Mapa de Riesgos'!$L$27="Menor"),CONCATENATE("R",'Mapa de Riesgos'!$A$27),"")</f>
        <v/>
      </c>
      <c r="U6" s="477"/>
      <c r="V6" s="475" t="str">
        <f>IF(AND('Mapa de Riesgos'!$H$12="Muy Alta",'Mapa de Riesgos'!$L$12="Moderado"),CONCATENATE("R",'Mapa de Riesgos'!$A$12),"")</f>
        <v/>
      </c>
      <c r="W6" s="476"/>
      <c r="X6" s="476" t="str">
        <f>IF(AND('Mapa de Riesgos'!$H$20="Muy Alta",'Mapa de Riesgos'!$L$20="Moderado"),CONCATENATE("R",'Mapa de Riesgos'!$A$20),"")</f>
        <v/>
      </c>
      <c r="Y6" s="476"/>
      <c r="Z6" s="476" t="str">
        <f>IF(AND('Mapa de Riesgos'!$H$27="Muy Alta",'Mapa de Riesgos'!$L$27="Moderado"),CONCATENATE("R",'Mapa de Riesgos'!$A$27),"")</f>
        <v/>
      </c>
      <c r="AA6" s="477"/>
      <c r="AB6" s="475" t="str">
        <f>IF(AND('Mapa de Riesgos'!$H$12="Muy Alta",'Mapa de Riesgos'!$L$12="Mayor"),CONCATENATE("R",'Mapa de Riesgos'!$A$12),"")</f>
        <v/>
      </c>
      <c r="AC6" s="476"/>
      <c r="AD6" s="476" t="str">
        <f>IF(AND('Mapa de Riesgos'!$H$20="Muy Alta",'Mapa de Riesgos'!$L$20="Mayor"),CONCATENATE("R",'Mapa de Riesgos'!$A$20),"")</f>
        <v/>
      </c>
      <c r="AE6" s="476"/>
      <c r="AF6" s="476" t="str">
        <f>IF(AND('Mapa de Riesgos'!$H$27="Muy Alta",'Mapa de Riesgos'!$L$27="Mayor"),CONCATENATE("R",'Mapa de Riesgos'!$A$27),"")</f>
        <v/>
      </c>
      <c r="AG6" s="477"/>
      <c r="AH6" s="466" t="str">
        <f>IF(AND('Mapa de Riesgos'!$H$12="Muy Alta",'Mapa de Riesgos'!$L$12="Catastrófico"),CONCATENATE("R",'Mapa de Riesgos'!$A$12),"")</f>
        <v/>
      </c>
      <c r="AI6" s="467"/>
      <c r="AJ6" s="467" t="str">
        <f>IF(AND('Mapa de Riesgos'!$H$20="Muy Alta",'Mapa de Riesgos'!$L$20="Catastrófico"),CONCATENATE("R",'Mapa de Riesgos'!$A$20),"")</f>
        <v/>
      </c>
      <c r="AK6" s="467"/>
      <c r="AL6" s="467" t="str">
        <f>IF(AND('Mapa de Riesgos'!$H$27="Muy Alta",'Mapa de Riesgos'!$L$27="Catastrófico"),CONCATENATE("R",'Mapa de Riesgos'!$A$27),"")</f>
        <v/>
      </c>
      <c r="AM6" s="468"/>
      <c r="AO6" s="491" t="s">
        <v>129</v>
      </c>
      <c r="AP6" s="492"/>
      <c r="AQ6" s="492"/>
      <c r="AR6" s="492"/>
      <c r="AS6" s="492"/>
      <c r="AT6" s="49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89"/>
      <c r="C7" s="489"/>
      <c r="D7" s="490"/>
      <c r="E7" s="482"/>
      <c r="F7" s="483"/>
      <c r="G7" s="483"/>
      <c r="H7" s="483"/>
      <c r="I7" s="484"/>
      <c r="J7" s="469"/>
      <c r="K7" s="470"/>
      <c r="L7" s="470"/>
      <c r="M7" s="470"/>
      <c r="N7" s="470"/>
      <c r="O7" s="471"/>
      <c r="P7" s="469"/>
      <c r="Q7" s="470"/>
      <c r="R7" s="470"/>
      <c r="S7" s="470"/>
      <c r="T7" s="470"/>
      <c r="U7" s="471"/>
      <c r="V7" s="469"/>
      <c r="W7" s="470"/>
      <c r="X7" s="470"/>
      <c r="Y7" s="470"/>
      <c r="Z7" s="470"/>
      <c r="AA7" s="471"/>
      <c r="AB7" s="469"/>
      <c r="AC7" s="470"/>
      <c r="AD7" s="470"/>
      <c r="AE7" s="470"/>
      <c r="AF7" s="470"/>
      <c r="AG7" s="471"/>
      <c r="AH7" s="460"/>
      <c r="AI7" s="461"/>
      <c r="AJ7" s="461"/>
      <c r="AK7" s="461"/>
      <c r="AL7" s="461"/>
      <c r="AM7" s="462"/>
      <c r="AN7" s="83"/>
      <c r="AO7" s="494"/>
      <c r="AP7" s="495"/>
      <c r="AQ7" s="495"/>
      <c r="AR7" s="495"/>
      <c r="AS7" s="495"/>
      <c r="AT7" s="49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89"/>
      <c r="C8" s="489"/>
      <c r="D8" s="490"/>
      <c r="E8" s="482"/>
      <c r="F8" s="483"/>
      <c r="G8" s="483"/>
      <c r="H8" s="483"/>
      <c r="I8" s="484"/>
      <c r="J8" s="469" t="str">
        <f>IF(AND('Mapa de Riesgos'!$H$35="Muy Alta",'Mapa de Riesgos'!$L$35="Leve"),CONCATENATE("R",'Mapa de Riesgos'!$A$35),"")</f>
        <v/>
      </c>
      <c r="K8" s="470"/>
      <c r="L8" s="470" t="str">
        <f>IF(AND('Mapa de Riesgos'!$H$41="Muy Alta",'Mapa de Riesgos'!$L$41="Leve"),CONCATENATE("R",'Mapa de Riesgos'!$A$41),"")</f>
        <v/>
      </c>
      <c r="M8" s="470"/>
      <c r="N8" s="470" t="str">
        <f>IF(AND('Mapa de Riesgos'!$H$47="Muy Alta",'Mapa de Riesgos'!$L$47="Leve"),CONCATENATE("R",'Mapa de Riesgos'!$A$47),"")</f>
        <v/>
      </c>
      <c r="O8" s="471"/>
      <c r="P8" s="469" t="str">
        <f>IF(AND('Mapa de Riesgos'!$H$35="Muy Alta",'Mapa de Riesgos'!$L$35="Menor"),CONCATENATE("R",'Mapa de Riesgos'!$A$35),"")</f>
        <v/>
      </c>
      <c r="Q8" s="470"/>
      <c r="R8" s="470" t="str">
        <f>IF(AND('Mapa de Riesgos'!$H$41="Muy Alta",'Mapa de Riesgos'!$L$41="Menor"),CONCATENATE("R",'Mapa de Riesgos'!$A$41),"")</f>
        <v/>
      </c>
      <c r="S8" s="470"/>
      <c r="T8" s="470" t="str">
        <f>IF(AND('Mapa de Riesgos'!$H$47="Muy Alta",'Mapa de Riesgos'!$L$47="Menor"),CONCATENATE("R",'Mapa de Riesgos'!$A$47),"")</f>
        <v/>
      </c>
      <c r="U8" s="471"/>
      <c r="V8" s="469" t="str">
        <f>IF(AND('Mapa de Riesgos'!$H$35="Muy Alta",'Mapa de Riesgos'!$L$35="Moderado"),CONCATENATE("R",'Mapa de Riesgos'!$A$35),"")</f>
        <v/>
      </c>
      <c r="W8" s="470"/>
      <c r="X8" s="470" t="str">
        <f>IF(AND('Mapa de Riesgos'!$H$41="Muy Alta",'Mapa de Riesgos'!$L$41="Moderado"),CONCATENATE("R",'Mapa de Riesgos'!$A$41),"")</f>
        <v/>
      </c>
      <c r="Y8" s="470"/>
      <c r="Z8" s="470" t="str">
        <f>IF(AND('Mapa de Riesgos'!$H$47="Muy Alta",'Mapa de Riesgos'!$L$47="Moderado"),CONCATENATE("R",'Mapa de Riesgos'!$A$47),"")</f>
        <v/>
      </c>
      <c r="AA8" s="471"/>
      <c r="AB8" s="469" t="str">
        <f>IF(AND('Mapa de Riesgos'!$H$35="Muy Alta",'Mapa de Riesgos'!$L$35="Mayor"),CONCATENATE("R",'Mapa de Riesgos'!$A$35),"")</f>
        <v/>
      </c>
      <c r="AC8" s="470"/>
      <c r="AD8" s="470" t="str">
        <f>IF(AND('Mapa de Riesgos'!$H$41="Muy Alta",'Mapa de Riesgos'!$L$41="Mayor"),CONCATENATE("R",'Mapa de Riesgos'!$A$41),"")</f>
        <v/>
      </c>
      <c r="AE8" s="470"/>
      <c r="AF8" s="470" t="str">
        <f>IF(AND('Mapa de Riesgos'!$H$47="Muy Alta",'Mapa de Riesgos'!$L$47="Mayor"),CONCATENATE("R",'Mapa de Riesgos'!$A$47),"")</f>
        <v/>
      </c>
      <c r="AG8" s="471"/>
      <c r="AH8" s="460" t="str">
        <f>IF(AND('Mapa de Riesgos'!$H$35="Muy Alta",'Mapa de Riesgos'!$L$35="Catastrófico"),CONCATENATE("R",'Mapa de Riesgos'!$A$35),"")</f>
        <v/>
      </c>
      <c r="AI8" s="461"/>
      <c r="AJ8" s="461" t="str">
        <f>IF(AND('Mapa de Riesgos'!$H$41="Muy Alta",'Mapa de Riesgos'!$L$41="Catastrófico"),CONCATENATE("R",'Mapa de Riesgos'!$A$41),"")</f>
        <v/>
      </c>
      <c r="AK8" s="461"/>
      <c r="AL8" s="461" t="str">
        <f>IF(AND('Mapa de Riesgos'!$H$47="Muy Alta",'Mapa de Riesgos'!$L$47="Catastrófico"),CONCATENATE("R",'Mapa de Riesgos'!$A$47),"")</f>
        <v/>
      </c>
      <c r="AM8" s="462"/>
      <c r="AN8" s="83"/>
      <c r="AO8" s="494"/>
      <c r="AP8" s="495"/>
      <c r="AQ8" s="495"/>
      <c r="AR8" s="495"/>
      <c r="AS8" s="495"/>
      <c r="AT8" s="49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89"/>
      <c r="C9" s="489"/>
      <c r="D9" s="490"/>
      <c r="E9" s="482"/>
      <c r="F9" s="483"/>
      <c r="G9" s="483"/>
      <c r="H9" s="483"/>
      <c r="I9" s="484"/>
      <c r="J9" s="469"/>
      <c r="K9" s="470"/>
      <c r="L9" s="470"/>
      <c r="M9" s="470"/>
      <c r="N9" s="470"/>
      <c r="O9" s="471"/>
      <c r="P9" s="469"/>
      <c r="Q9" s="470"/>
      <c r="R9" s="470"/>
      <c r="S9" s="470"/>
      <c r="T9" s="470"/>
      <c r="U9" s="471"/>
      <c r="V9" s="469"/>
      <c r="W9" s="470"/>
      <c r="X9" s="470"/>
      <c r="Y9" s="470"/>
      <c r="Z9" s="470"/>
      <c r="AA9" s="471"/>
      <c r="AB9" s="469"/>
      <c r="AC9" s="470"/>
      <c r="AD9" s="470"/>
      <c r="AE9" s="470"/>
      <c r="AF9" s="470"/>
      <c r="AG9" s="471"/>
      <c r="AH9" s="460"/>
      <c r="AI9" s="461"/>
      <c r="AJ9" s="461"/>
      <c r="AK9" s="461"/>
      <c r="AL9" s="461"/>
      <c r="AM9" s="462"/>
      <c r="AN9" s="83"/>
      <c r="AO9" s="494"/>
      <c r="AP9" s="495"/>
      <c r="AQ9" s="495"/>
      <c r="AR9" s="495"/>
      <c r="AS9" s="495"/>
      <c r="AT9" s="49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89"/>
      <c r="C10" s="489"/>
      <c r="D10" s="490"/>
      <c r="E10" s="482"/>
      <c r="F10" s="483"/>
      <c r="G10" s="483"/>
      <c r="H10" s="483"/>
      <c r="I10" s="484"/>
      <c r="J10" s="469" t="str">
        <f>IF(AND('Mapa de Riesgos'!$H$53="Muy Alta",'Mapa de Riesgos'!$L$53="Leve"),CONCATENATE("R",'Mapa de Riesgos'!$A$53),"")</f>
        <v/>
      </c>
      <c r="K10" s="470"/>
      <c r="L10" s="470" t="str">
        <f>IF(AND('Mapa de Riesgos'!$H$59="Muy Alta",'Mapa de Riesgos'!$L$59="Leve"),CONCATENATE("R",'Mapa de Riesgos'!$A$59),"")</f>
        <v/>
      </c>
      <c r="M10" s="470"/>
      <c r="N10" s="470" t="str">
        <f>IF(AND('Mapa de Riesgos'!$H$65="Muy Alta",'Mapa de Riesgos'!$L$65="Leve"),CONCATENATE("R",'Mapa de Riesgos'!$A$65),"")</f>
        <v/>
      </c>
      <c r="O10" s="471"/>
      <c r="P10" s="469" t="str">
        <f>IF(AND('Mapa de Riesgos'!$H$53="Muy Alta",'Mapa de Riesgos'!$L$53="Menor"),CONCATENATE("R",'Mapa de Riesgos'!$A$53),"")</f>
        <v/>
      </c>
      <c r="Q10" s="470"/>
      <c r="R10" s="470" t="str">
        <f>IF(AND('Mapa de Riesgos'!$H$59="Muy Alta",'Mapa de Riesgos'!$L$59="Menor"),CONCATENATE("R",'Mapa de Riesgos'!$A$59),"")</f>
        <v/>
      </c>
      <c r="S10" s="470"/>
      <c r="T10" s="470" t="str">
        <f>IF(AND('Mapa de Riesgos'!$H$65="Muy Alta",'Mapa de Riesgos'!$L$65="Menor"),CONCATENATE("R",'Mapa de Riesgos'!$A$65),"")</f>
        <v/>
      </c>
      <c r="U10" s="471"/>
      <c r="V10" s="469" t="str">
        <f>IF(AND('Mapa de Riesgos'!$H$53="Muy Alta",'Mapa de Riesgos'!$L$53="Moderado"),CONCATENATE("R",'Mapa de Riesgos'!$A$53),"")</f>
        <v/>
      </c>
      <c r="W10" s="470"/>
      <c r="X10" s="470" t="str">
        <f>IF(AND('Mapa de Riesgos'!$H$59="Muy Alta",'Mapa de Riesgos'!$L$59="Moderado"),CONCATENATE("R",'Mapa de Riesgos'!$A$59),"")</f>
        <v/>
      </c>
      <c r="Y10" s="470"/>
      <c r="Z10" s="470" t="str">
        <f>IF(AND('Mapa de Riesgos'!$H$65="Muy Alta",'Mapa de Riesgos'!$L$65="Moderado"),CONCATENATE("R",'Mapa de Riesgos'!$A$65),"")</f>
        <v/>
      </c>
      <c r="AA10" s="471"/>
      <c r="AB10" s="469" t="str">
        <f>IF(AND('Mapa de Riesgos'!$H$53="Muy Alta",'Mapa de Riesgos'!$L$53="Mayor"),CONCATENATE("R",'Mapa de Riesgos'!$A$53),"")</f>
        <v/>
      </c>
      <c r="AC10" s="470"/>
      <c r="AD10" s="470" t="str">
        <f>IF(AND('Mapa de Riesgos'!$H$59="Muy Alta",'Mapa de Riesgos'!$L$59="Mayor"),CONCATENATE("R",'Mapa de Riesgos'!$A$59),"")</f>
        <v/>
      </c>
      <c r="AE10" s="470"/>
      <c r="AF10" s="470" t="str">
        <f>IF(AND('Mapa de Riesgos'!$H$65="Muy Alta",'Mapa de Riesgos'!$L$65="Mayor"),CONCATENATE("R",'Mapa de Riesgos'!$A$65),"")</f>
        <v/>
      </c>
      <c r="AG10" s="471"/>
      <c r="AH10" s="460" t="str">
        <f>IF(AND('Mapa de Riesgos'!$H$53="Muy Alta",'Mapa de Riesgos'!$L$53="Catastrófico"),CONCATENATE("R",'Mapa de Riesgos'!$A$53),"")</f>
        <v/>
      </c>
      <c r="AI10" s="461"/>
      <c r="AJ10" s="461" t="str">
        <f>IF(AND('Mapa de Riesgos'!$H$59="Muy Alta",'Mapa de Riesgos'!$L$59="Catastrófico"),CONCATENATE("R",'Mapa de Riesgos'!$A$59),"")</f>
        <v/>
      </c>
      <c r="AK10" s="461"/>
      <c r="AL10" s="461" t="str">
        <f>IF(AND('Mapa de Riesgos'!$H$65="Muy Alta",'Mapa de Riesgos'!$L$65="Catastrófico"),CONCATENATE("R",'Mapa de Riesgos'!$A$65),"")</f>
        <v/>
      </c>
      <c r="AM10" s="462"/>
      <c r="AN10" s="83"/>
      <c r="AO10" s="494"/>
      <c r="AP10" s="495"/>
      <c r="AQ10" s="495"/>
      <c r="AR10" s="495"/>
      <c r="AS10" s="495"/>
      <c r="AT10" s="49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89"/>
      <c r="C11" s="489"/>
      <c r="D11" s="490"/>
      <c r="E11" s="482"/>
      <c r="F11" s="483"/>
      <c r="G11" s="483"/>
      <c r="H11" s="483"/>
      <c r="I11" s="484"/>
      <c r="J11" s="469"/>
      <c r="K11" s="470"/>
      <c r="L11" s="470"/>
      <c r="M11" s="470"/>
      <c r="N11" s="470"/>
      <c r="O11" s="471"/>
      <c r="P11" s="469"/>
      <c r="Q11" s="470"/>
      <c r="R11" s="470"/>
      <c r="S11" s="470"/>
      <c r="T11" s="470"/>
      <c r="U11" s="471"/>
      <c r="V11" s="469"/>
      <c r="W11" s="470"/>
      <c r="X11" s="470"/>
      <c r="Y11" s="470"/>
      <c r="Z11" s="470"/>
      <c r="AA11" s="471"/>
      <c r="AB11" s="469"/>
      <c r="AC11" s="470"/>
      <c r="AD11" s="470"/>
      <c r="AE11" s="470"/>
      <c r="AF11" s="470"/>
      <c r="AG11" s="471"/>
      <c r="AH11" s="460"/>
      <c r="AI11" s="461"/>
      <c r="AJ11" s="461"/>
      <c r="AK11" s="461"/>
      <c r="AL11" s="461"/>
      <c r="AM11" s="462"/>
      <c r="AN11" s="83"/>
      <c r="AO11" s="494"/>
      <c r="AP11" s="495"/>
      <c r="AQ11" s="495"/>
      <c r="AR11" s="495"/>
      <c r="AS11" s="495"/>
      <c r="AT11" s="49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89"/>
      <c r="C12" s="489"/>
      <c r="D12" s="490"/>
      <c r="E12" s="482"/>
      <c r="F12" s="483"/>
      <c r="G12" s="483"/>
      <c r="H12" s="483"/>
      <c r="I12" s="484"/>
      <c r="J12" s="469" t="str">
        <f>IF(AND('Mapa de Riesgos'!$H$71="Muy Alta",'Mapa de Riesgos'!$L$71="Leve"),CONCATENATE("R",'Mapa de Riesgos'!$A$71),"")</f>
        <v/>
      </c>
      <c r="K12" s="470"/>
      <c r="L12" s="470" t="str">
        <f>IF(AND('Mapa de Riesgos'!$H$77="Muy Alta",'Mapa de Riesgos'!$L$77="Leve"),CONCATENATE("R",'Mapa de Riesgos'!$A$77),"")</f>
        <v/>
      </c>
      <c r="M12" s="470"/>
      <c r="N12" s="470" t="str">
        <f>IF(AND('Mapa de Riesgos'!$H$83="Muy Alta",'Mapa de Riesgos'!$L$83="Leve"),CONCATENATE("R",'Mapa de Riesgos'!$A$83),"")</f>
        <v/>
      </c>
      <c r="O12" s="471"/>
      <c r="P12" s="469" t="str">
        <f>IF(AND('Mapa de Riesgos'!$H$71="Muy Alta",'Mapa de Riesgos'!$L$71="Menor"),CONCATENATE("R",'Mapa de Riesgos'!$A$71),"")</f>
        <v/>
      </c>
      <c r="Q12" s="470"/>
      <c r="R12" s="470" t="str">
        <f>IF(AND('Mapa de Riesgos'!$H$77="Muy Alta",'Mapa de Riesgos'!$L$77="Menor"),CONCATENATE("R",'Mapa de Riesgos'!$A$77),"")</f>
        <v/>
      </c>
      <c r="S12" s="470"/>
      <c r="T12" s="470" t="str">
        <f>IF(AND('Mapa de Riesgos'!$H$83="Muy Alta",'Mapa de Riesgos'!$L$83="Menor"),CONCATENATE("R",'Mapa de Riesgos'!$A$83),"")</f>
        <v/>
      </c>
      <c r="U12" s="471"/>
      <c r="V12" s="469" t="str">
        <f>IF(AND('Mapa de Riesgos'!$H$71="Muy Alta",'Mapa de Riesgos'!$L$71="Moderado"),CONCATENATE("R",'Mapa de Riesgos'!$A$71),"")</f>
        <v/>
      </c>
      <c r="W12" s="470"/>
      <c r="X12" s="470" t="str">
        <f>IF(AND('Mapa de Riesgos'!$H$77="Muy Alta",'Mapa de Riesgos'!$L$77="Moderado"),CONCATENATE("R",'Mapa de Riesgos'!$A$77),"")</f>
        <v/>
      </c>
      <c r="Y12" s="470"/>
      <c r="Z12" s="470" t="str">
        <f>IF(AND('Mapa de Riesgos'!$H$83="Muy Alta",'Mapa de Riesgos'!$L$83="Moderado"),CONCATENATE("R",'Mapa de Riesgos'!$A$83),"")</f>
        <v/>
      </c>
      <c r="AA12" s="471"/>
      <c r="AB12" s="469" t="str">
        <f>IF(AND('Mapa de Riesgos'!$H$71="Muy Alta",'Mapa de Riesgos'!$L$71="Mayor"),CONCATENATE("R",'Mapa de Riesgos'!$A$71),"")</f>
        <v/>
      </c>
      <c r="AC12" s="470"/>
      <c r="AD12" s="470" t="str">
        <f>IF(AND('Mapa de Riesgos'!$H$77="Muy Alta",'Mapa de Riesgos'!$L$77="Mayor"),CONCATENATE("R",'Mapa de Riesgos'!$A$77),"")</f>
        <v/>
      </c>
      <c r="AE12" s="470"/>
      <c r="AF12" s="470" t="str">
        <f>IF(AND('Mapa de Riesgos'!$H$83="Muy Alta",'Mapa de Riesgos'!$L$83="Mayor"),CONCATENATE("R",'Mapa de Riesgos'!$A$83),"")</f>
        <v/>
      </c>
      <c r="AG12" s="471"/>
      <c r="AH12" s="460" t="str">
        <f>IF(AND('Mapa de Riesgos'!$H$71="Muy Alta",'Mapa de Riesgos'!$L$71="Catastrófico"),CONCATENATE("R",'Mapa de Riesgos'!$A$71),"")</f>
        <v/>
      </c>
      <c r="AI12" s="461"/>
      <c r="AJ12" s="461" t="str">
        <f>IF(AND('Mapa de Riesgos'!$H$77="Muy Alta",'Mapa de Riesgos'!$L$77="Catastrófico"),CONCATENATE("R",'Mapa de Riesgos'!$A$77),"")</f>
        <v/>
      </c>
      <c r="AK12" s="461"/>
      <c r="AL12" s="461" t="str">
        <f>IF(AND('Mapa de Riesgos'!$H$83="Muy Alta",'Mapa de Riesgos'!$L$83="Catastrófico"),CONCATENATE("R",'Mapa de Riesgos'!$A$83),"")</f>
        <v/>
      </c>
      <c r="AM12" s="462"/>
      <c r="AN12" s="83"/>
      <c r="AO12" s="494"/>
      <c r="AP12" s="495"/>
      <c r="AQ12" s="495"/>
      <c r="AR12" s="495"/>
      <c r="AS12" s="495"/>
      <c r="AT12" s="49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89"/>
      <c r="C13" s="489"/>
      <c r="D13" s="490"/>
      <c r="E13" s="485"/>
      <c r="F13" s="486"/>
      <c r="G13" s="486"/>
      <c r="H13" s="486"/>
      <c r="I13" s="487"/>
      <c r="J13" s="469"/>
      <c r="K13" s="470"/>
      <c r="L13" s="470"/>
      <c r="M13" s="470"/>
      <c r="N13" s="470"/>
      <c r="O13" s="471"/>
      <c r="P13" s="469"/>
      <c r="Q13" s="470"/>
      <c r="R13" s="470"/>
      <c r="S13" s="470"/>
      <c r="T13" s="470"/>
      <c r="U13" s="471"/>
      <c r="V13" s="469"/>
      <c r="W13" s="470"/>
      <c r="X13" s="470"/>
      <c r="Y13" s="470"/>
      <c r="Z13" s="470"/>
      <c r="AA13" s="471"/>
      <c r="AB13" s="469"/>
      <c r="AC13" s="470"/>
      <c r="AD13" s="470"/>
      <c r="AE13" s="470"/>
      <c r="AF13" s="470"/>
      <c r="AG13" s="471"/>
      <c r="AH13" s="463"/>
      <c r="AI13" s="464"/>
      <c r="AJ13" s="464"/>
      <c r="AK13" s="464"/>
      <c r="AL13" s="464"/>
      <c r="AM13" s="465"/>
      <c r="AN13" s="83"/>
      <c r="AO13" s="497"/>
      <c r="AP13" s="498"/>
      <c r="AQ13" s="498"/>
      <c r="AR13" s="498"/>
      <c r="AS13" s="498"/>
      <c r="AT13" s="49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89"/>
      <c r="C14" s="489"/>
      <c r="D14" s="490"/>
      <c r="E14" s="479" t="s">
        <v>130</v>
      </c>
      <c r="F14" s="480"/>
      <c r="G14" s="480"/>
      <c r="H14" s="480"/>
      <c r="I14" s="480"/>
      <c r="J14" s="457" t="str">
        <f>IF(AND('Mapa de Riesgos'!$H$12="Alta",'Mapa de Riesgos'!$L$12="Leve"),CONCATENATE("R",'Mapa de Riesgos'!$A$12),"")</f>
        <v>R1</v>
      </c>
      <c r="K14" s="458"/>
      <c r="L14" s="458" t="str">
        <f>IF(AND('Mapa de Riesgos'!$H$20="Alta",'Mapa de Riesgos'!$L$20="Leve"),CONCATENATE("R",'Mapa de Riesgos'!$A$20),"")</f>
        <v>R2</v>
      </c>
      <c r="M14" s="458"/>
      <c r="N14" s="458" t="str">
        <f>IF(AND('Mapa de Riesgos'!$H$27="Alta",'Mapa de Riesgos'!$L$27="Leve"),CONCATENATE("R",'Mapa de Riesgos'!$A$27),"")</f>
        <v>R3</v>
      </c>
      <c r="O14" s="459"/>
      <c r="P14" s="457" t="str">
        <f>IF(AND('Mapa de Riesgos'!$H$12="Alta",'Mapa de Riesgos'!$L$12="Menor"),CONCATENATE("R",'Mapa de Riesgos'!$A$12),"")</f>
        <v/>
      </c>
      <c r="Q14" s="458"/>
      <c r="R14" s="458" t="str">
        <f>IF(AND('Mapa de Riesgos'!$H$20="Alta",'Mapa de Riesgos'!$L$20="Menor"),CONCATENATE("R",'Mapa de Riesgos'!$A$20),"")</f>
        <v/>
      </c>
      <c r="S14" s="458"/>
      <c r="T14" s="458" t="str">
        <f>IF(AND('Mapa de Riesgos'!$H$27="Alta",'Mapa de Riesgos'!$L$27="Menor"),CONCATENATE("R",'Mapa de Riesgos'!$A$27),"")</f>
        <v/>
      </c>
      <c r="U14" s="459"/>
      <c r="V14" s="475" t="str">
        <f>IF(AND('Mapa de Riesgos'!$H$12="Alta",'Mapa de Riesgos'!$L$12="Moderado"),CONCATENATE("R",'Mapa de Riesgos'!$A$12),"")</f>
        <v/>
      </c>
      <c r="W14" s="476"/>
      <c r="X14" s="476" t="str">
        <f>IF(AND('Mapa de Riesgos'!$H$20="Alta",'Mapa de Riesgos'!$L$20="Moderado"),CONCATENATE("R",'Mapa de Riesgos'!$A$20),"")</f>
        <v/>
      </c>
      <c r="Y14" s="476"/>
      <c r="Z14" s="476" t="str">
        <f>IF(AND('Mapa de Riesgos'!$H$27="Alta",'Mapa de Riesgos'!$L$27="Moderado"),CONCATENATE("R",'Mapa de Riesgos'!$A$27),"")</f>
        <v/>
      </c>
      <c r="AA14" s="477"/>
      <c r="AB14" s="475" t="str">
        <f>IF(AND('Mapa de Riesgos'!$H$12="Alta",'Mapa de Riesgos'!$L$12="Mayor"),CONCATENATE("R",'Mapa de Riesgos'!$A$12),"")</f>
        <v/>
      </c>
      <c r="AC14" s="476"/>
      <c r="AD14" s="476" t="str">
        <f>IF(AND('Mapa de Riesgos'!$H$20="Alta",'Mapa de Riesgos'!$L$20="Mayor"),CONCATENATE("R",'Mapa de Riesgos'!$A$20),"")</f>
        <v/>
      </c>
      <c r="AE14" s="476"/>
      <c r="AF14" s="476" t="str">
        <f>IF(AND('Mapa de Riesgos'!$H$27="Alta",'Mapa de Riesgos'!$L$27="Mayor"),CONCATENATE("R",'Mapa de Riesgos'!$A$27),"")</f>
        <v/>
      </c>
      <c r="AG14" s="477"/>
      <c r="AH14" s="466" t="str">
        <f>IF(AND('Mapa de Riesgos'!$H$12="Alta",'Mapa de Riesgos'!$L$12="Catastrófico"),CONCATENATE("R",'Mapa de Riesgos'!$A$12),"")</f>
        <v/>
      </c>
      <c r="AI14" s="467"/>
      <c r="AJ14" s="467" t="str">
        <f>IF(AND('Mapa de Riesgos'!$H$20="Alta",'Mapa de Riesgos'!$L$20="Catastrófico"),CONCATENATE("R",'Mapa de Riesgos'!$A$20),"")</f>
        <v/>
      </c>
      <c r="AK14" s="467"/>
      <c r="AL14" s="467" t="str">
        <f>IF(AND('Mapa de Riesgos'!$H$27="Alta",'Mapa de Riesgos'!$L$27="Catastrófico"),CONCATENATE("R",'Mapa de Riesgos'!$A$27),"")</f>
        <v/>
      </c>
      <c r="AM14" s="468"/>
      <c r="AN14" s="83"/>
      <c r="AO14" s="500" t="s">
        <v>131</v>
      </c>
      <c r="AP14" s="501"/>
      <c r="AQ14" s="501"/>
      <c r="AR14" s="501"/>
      <c r="AS14" s="501"/>
      <c r="AT14" s="50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89"/>
      <c r="C15" s="489"/>
      <c r="D15" s="490"/>
      <c r="E15" s="482"/>
      <c r="F15" s="483"/>
      <c r="G15" s="483"/>
      <c r="H15" s="483"/>
      <c r="I15" s="483"/>
      <c r="J15" s="451"/>
      <c r="K15" s="452"/>
      <c r="L15" s="452"/>
      <c r="M15" s="452"/>
      <c r="N15" s="452"/>
      <c r="O15" s="453"/>
      <c r="P15" s="451"/>
      <c r="Q15" s="452"/>
      <c r="R15" s="452"/>
      <c r="S15" s="452"/>
      <c r="T15" s="452"/>
      <c r="U15" s="453"/>
      <c r="V15" s="469"/>
      <c r="W15" s="470"/>
      <c r="X15" s="470"/>
      <c r="Y15" s="470"/>
      <c r="Z15" s="470"/>
      <c r="AA15" s="471"/>
      <c r="AB15" s="469"/>
      <c r="AC15" s="470"/>
      <c r="AD15" s="470"/>
      <c r="AE15" s="470"/>
      <c r="AF15" s="470"/>
      <c r="AG15" s="471"/>
      <c r="AH15" s="460"/>
      <c r="AI15" s="461"/>
      <c r="AJ15" s="461"/>
      <c r="AK15" s="461"/>
      <c r="AL15" s="461"/>
      <c r="AM15" s="462"/>
      <c r="AN15" s="83"/>
      <c r="AO15" s="503"/>
      <c r="AP15" s="504"/>
      <c r="AQ15" s="504"/>
      <c r="AR15" s="504"/>
      <c r="AS15" s="504"/>
      <c r="AT15" s="50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89"/>
      <c r="C16" s="489"/>
      <c r="D16" s="490"/>
      <c r="E16" s="482"/>
      <c r="F16" s="483"/>
      <c r="G16" s="483"/>
      <c r="H16" s="483"/>
      <c r="I16" s="483"/>
      <c r="J16" s="451" t="str">
        <f>IF(AND('Mapa de Riesgos'!$H$35="Alta",'Mapa de Riesgos'!$L$35="Leve"),CONCATENATE("R",'Mapa de Riesgos'!$A$35),"")</f>
        <v/>
      </c>
      <c r="K16" s="452"/>
      <c r="L16" s="452" t="str">
        <f>IF(AND('Mapa de Riesgos'!$H$41="Alta",'Mapa de Riesgos'!$L$41="Leve"),CONCATENATE("R",'Mapa de Riesgos'!$A$41),"")</f>
        <v/>
      </c>
      <c r="M16" s="452"/>
      <c r="N16" s="452" t="str">
        <f>IF(AND('Mapa de Riesgos'!$H$47="Alta",'Mapa de Riesgos'!$L$47="Leve"),CONCATENATE("R",'Mapa de Riesgos'!$A$47),"")</f>
        <v/>
      </c>
      <c r="O16" s="453"/>
      <c r="P16" s="451" t="str">
        <f>IF(AND('Mapa de Riesgos'!$H$35="Alta",'Mapa de Riesgos'!$L$35="Menor"),CONCATENATE("R",'Mapa de Riesgos'!$A$35),"")</f>
        <v/>
      </c>
      <c r="Q16" s="452"/>
      <c r="R16" s="452" t="str">
        <f>IF(AND('Mapa de Riesgos'!$H$41="Alta",'Mapa de Riesgos'!$L$41="Menor"),CONCATENATE("R",'Mapa de Riesgos'!$A$41),"")</f>
        <v/>
      </c>
      <c r="S16" s="452"/>
      <c r="T16" s="452" t="str">
        <f>IF(AND('Mapa de Riesgos'!$H$47="Alta",'Mapa de Riesgos'!$L$47="Menor"),CONCATENATE("R",'Mapa de Riesgos'!$A$47),"")</f>
        <v/>
      </c>
      <c r="U16" s="453"/>
      <c r="V16" s="469" t="str">
        <f>IF(AND('Mapa de Riesgos'!$H$35="Alta",'Mapa de Riesgos'!$L$35="Moderado"),CONCATENATE("R",'Mapa de Riesgos'!$A$35),"")</f>
        <v/>
      </c>
      <c r="W16" s="470"/>
      <c r="X16" s="470" t="str">
        <f>IF(AND('Mapa de Riesgos'!$H$41="Alta",'Mapa de Riesgos'!$L$41="Moderado"),CONCATENATE("R",'Mapa de Riesgos'!$A$41),"")</f>
        <v/>
      </c>
      <c r="Y16" s="470"/>
      <c r="Z16" s="470" t="str">
        <f>IF(AND('Mapa de Riesgos'!$H$47="Alta",'Mapa de Riesgos'!$L$47="Moderado"),CONCATENATE("R",'Mapa de Riesgos'!$A$47),"")</f>
        <v/>
      </c>
      <c r="AA16" s="471"/>
      <c r="AB16" s="469" t="str">
        <f>IF(AND('Mapa de Riesgos'!$H$35="Alta",'Mapa de Riesgos'!$L$35="Mayor"),CONCATENATE("R",'Mapa de Riesgos'!$A$35),"")</f>
        <v/>
      </c>
      <c r="AC16" s="470"/>
      <c r="AD16" s="470" t="str">
        <f>IF(AND('Mapa de Riesgos'!$H$41="Alta",'Mapa de Riesgos'!$L$41="Mayor"),CONCATENATE("R",'Mapa de Riesgos'!$A$41),"")</f>
        <v/>
      </c>
      <c r="AE16" s="470"/>
      <c r="AF16" s="470" t="str">
        <f>IF(AND('Mapa de Riesgos'!$H$47="Alta",'Mapa de Riesgos'!$L$47="Mayor"),CONCATENATE("R",'Mapa de Riesgos'!$A$47),"")</f>
        <v/>
      </c>
      <c r="AG16" s="471"/>
      <c r="AH16" s="460" t="str">
        <f>IF(AND('Mapa de Riesgos'!$H$35="Alta",'Mapa de Riesgos'!$L$35="Catastrófico"),CONCATENATE("R",'Mapa de Riesgos'!$A$35),"")</f>
        <v/>
      </c>
      <c r="AI16" s="461"/>
      <c r="AJ16" s="461" t="str">
        <f>IF(AND('Mapa de Riesgos'!$H$41="Alta",'Mapa de Riesgos'!$L$41="Catastrófico"),CONCATENATE("R",'Mapa de Riesgos'!$A$41),"")</f>
        <v/>
      </c>
      <c r="AK16" s="461"/>
      <c r="AL16" s="461" t="str">
        <f>IF(AND('Mapa de Riesgos'!$H$47="Alta",'Mapa de Riesgos'!$L$47="Catastrófico"),CONCATENATE("R",'Mapa de Riesgos'!$A$47),"")</f>
        <v/>
      </c>
      <c r="AM16" s="462"/>
      <c r="AN16" s="83"/>
      <c r="AO16" s="503"/>
      <c r="AP16" s="504"/>
      <c r="AQ16" s="504"/>
      <c r="AR16" s="504"/>
      <c r="AS16" s="504"/>
      <c r="AT16" s="50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89"/>
      <c r="C17" s="489"/>
      <c r="D17" s="490"/>
      <c r="E17" s="482"/>
      <c r="F17" s="483"/>
      <c r="G17" s="483"/>
      <c r="H17" s="483"/>
      <c r="I17" s="483"/>
      <c r="J17" s="451"/>
      <c r="K17" s="452"/>
      <c r="L17" s="452"/>
      <c r="M17" s="452"/>
      <c r="N17" s="452"/>
      <c r="O17" s="453"/>
      <c r="P17" s="451"/>
      <c r="Q17" s="452"/>
      <c r="R17" s="452"/>
      <c r="S17" s="452"/>
      <c r="T17" s="452"/>
      <c r="U17" s="453"/>
      <c r="V17" s="469"/>
      <c r="W17" s="470"/>
      <c r="X17" s="470"/>
      <c r="Y17" s="470"/>
      <c r="Z17" s="470"/>
      <c r="AA17" s="471"/>
      <c r="AB17" s="469"/>
      <c r="AC17" s="470"/>
      <c r="AD17" s="470"/>
      <c r="AE17" s="470"/>
      <c r="AF17" s="470"/>
      <c r="AG17" s="471"/>
      <c r="AH17" s="460"/>
      <c r="AI17" s="461"/>
      <c r="AJ17" s="461"/>
      <c r="AK17" s="461"/>
      <c r="AL17" s="461"/>
      <c r="AM17" s="462"/>
      <c r="AN17" s="83"/>
      <c r="AO17" s="503"/>
      <c r="AP17" s="504"/>
      <c r="AQ17" s="504"/>
      <c r="AR17" s="504"/>
      <c r="AS17" s="504"/>
      <c r="AT17" s="50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89"/>
      <c r="C18" s="489"/>
      <c r="D18" s="490"/>
      <c r="E18" s="482"/>
      <c r="F18" s="483"/>
      <c r="G18" s="483"/>
      <c r="H18" s="483"/>
      <c r="I18" s="483"/>
      <c r="J18" s="451" t="str">
        <f>IF(AND('Mapa de Riesgos'!$H$53="Alta",'Mapa de Riesgos'!$L$53="Leve"),CONCATENATE("R",'Mapa de Riesgos'!$A$53),"")</f>
        <v/>
      </c>
      <c r="K18" s="452"/>
      <c r="L18" s="452" t="str">
        <f>IF(AND('Mapa de Riesgos'!$H$59="Alta",'Mapa de Riesgos'!$L$59="Leve"),CONCATENATE("R",'Mapa de Riesgos'!$A$59),"")</f>
        <v/>
      </c>
      <c r="M18" s="452"/>
      <c r="N18" s="452" t="str">
        <f>IF(AND('Mapa de Riesgos'!$H$65="Alta",'Mapa de Riesgos'!$L$65="Leve"),CONCATENATE("R",'Mapa de Riesgos'!$A$65),"")</f>
        <v/>
      </c>
      <c r="O18" s="453"/>
      <c r="P18" s="451" t="str">
        <f>IF(AND('Mapa de Riesgos'!$H$53="Alta",'Mapa de Riesgos'!$L$53="Menor"),CONCATENATE("R",'Mapa de Riesgos'!$A$53),"")</f>
        <v/>
      </c>
      <c r="Q18" s="452"/>
      <c r="R18" s="452" t="str">
        <f>IF(AND('Mapa de Riesgos'!$H$59="Alta",'Mapa de Riesgos'!$L$59="Menor"),CONCATENATE("R",'Mapa de Riesgos'!$A$59),"")</f>
        <v/>
      </c>
      <c r="S18" s="452"/>
      <c r="T18" s="452" t="str">
        <f>IF(AND('Mapa de Riesgos'!$H$65="Alta",'Mapa de Riesgos'!$L$65="Menor"),CONCATENATE("R",'Mapa de Riesgos'!$A$65),"")</f>
        <v/>
      </c>
      <c r="U18" s="453"/>
      <c r="V18" s="469" t="str">
        <f>IF(AND('Mapa de Riesgos'!$H$53="Alta",'Mapa de Riesgos'!$L$53="Moderado"),CONCATENATE("R",'Mapa de Riesgos'!$A$53),"")</f>
        <v/>
      </c>
      <c r="W18" s="470"/>
      <c r="X18" s="470" t="str">
        <f>IF(AND('Mapa de Riesgos'!$H$59="Alta",'Mapa de Riesgos'!$L$59="Moderado"),CONCATENATE("R",'Mapa de Riesgos'!$A$59),"")</f>
        <v/>
      </c>
      <c r="Y18" s="470"/>
      <c r="Z18" s="470" t="str">
        <f>IF(AND('Mapa de Riesgos'!$H$65="Alta",'Mapa de Riesgos'!$L$65="Moderado"),CONCATENATE("R",'Mapa de Riesgos'!$A$65),"")</f>
        <v/>
      </c>
      <c r="AA18" s="471"/>
      <c r="AB18" s="469" t="str">
        <f>IF(AND('Mapa de Riesgos'!$H$53="Alta",'Mapa de Riesgos'!$L$53="Mayor"),CONCATENATE("R",'Mapa de Riesgos'!$A$53),"")</f>
        <v/>
      </c>
      <c r="AC18" s="470"/>
      <c r="AD18" s="470" t="str">
        <f>IF(AND('Mapa de Riesgos'!$H$59="Alta",'Mapa de Riesgos'!$L$59="Mayor"),CONCATENATE("R",'Mapa de Riesgos'!$A$59),"")</f>
        <v/>
      </c>
      <c r="AE18" s="470"/>
      <c r="AF18" s="470" t="str">
        <f>IF(AND('Mapa de Riesgos'!$H$65="Alta",'Mapa de Riesgos'!$L$65="Mayor"),CONCATENATE("R",'Mapa de Riesgos'!$A$65),"")</f>
        <v/>
      </c>
      <c r="AG18" s="471"/>
      <c r="AH18" s="460" t="str">
        <f>IF(AND('Mapa de Riesgos'!$H$53="Alta",'Mapa de Riesgos'!$L$53="Catastrófico"),CONCATENATE("R",'Mapa de Riesgos'!$A$53),"")</f>
        <v/>
      </c>
      <c r="AI18" s="461"/>
      <c r="AJ18" s="461" t="str">
        <f>IF(AND('Mapa de Riesgos'!$H$59="Alta",'Mapa de Riesgos'!$L$59="Catastrófico"),CONCATENATE("R",'Mapa de Riesgos'!$A$59),"")</f>
        <v/>
      </c>
      <c r="AK18" s="461"/>
      <c r="AL18" s="461" t="str">
        <f>IF(AND('Mapa de Riesgos'!$H$65="Alta",'Mapa de Riesgos'!$L$65="Catastrófico"),CONCATENATE("R",'Mapa de Riesgos'!$A$65),"")</f>
        <v/>
      </c>
      <c r="AM18" s="462"/>
      <c r="AN18" s="83"/>
      <c r="AO18" s="503"/>
      <c r="AP18" s="504"/>
      <c r="AQ18" s="504"/>
      <c r="AR18" s="504"/>
      <c r="AS18" s="504"/>
      <c r="AT18" s="50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89"/>
      <c r="C19" s="489"/>
      <c r="D19" s="490"/>
      <c r="E19" s="482"/>
      <c r="F19" s="483"/>
      <c r="G19" s="483"/>
      <c r="H19" s="483"/>
      <c r="I19" s="483"/>
      <c r="J19" s="451"/>
      <c r="K19" s="452"/>
      <c r="L19" s="452"/>
      <c r="M19" s="452"/>
      <c r="N19" s="452"/>
      <c r="O19" s="453"/>
      <c r="P19" s="451"/>
      <c r="Q19" s="452"/>
      <c r="R19" s="452"/>
      <c r="S19" s="452"/>
      <c r="T19" s="452"/>
      <c r="U19" s="453"/>
      <c r="V19" s="469"/>
      <c r="W19" s="470"/>
      <c r="X19" s="470"/>
      <c r="Y19" s="470"/>
      <c r="Z19" s="470"/>
      <c r="AA19" s="471"/>
      <c r="AB19" s="469"/>
      <c r="AC19" s="470"/>
      <c r="AD19" s="470"/>
      <c r="AE19" s="470"/>
      <c r="AF19" s="470"/>
      <c r="AG19" s="471"/>
      <c r="AH19" s="460"/>
      <c r="AI19" s="461"/>
      <c r="AJ19" s="461"/>
      <c r="AK19" s="461"/>
      <c r="AL19" s="461"/>
      <c r="AM19" s="462"/>
      <c r="AN19" s="83"/>
      <c r="AO19" s="503"/>
      <c r="AP19" s="504"/>
      <c r="AQ19" s="504"/>
      <c r="AR19" s="504"/>
      <c r="AS19" s="504"/>
      <c r="AT19" s="50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89"/>
      <c r="C20" s="489"/>
      <c r="D20" s="490"/>
      <c r="E20" s="482"/>
      <c r="F20" s="483"/>
      <c r="G20" s="483"/>
      <c r="H20" s="483"/>
      <c r="I20" s="483"/>
      <c r="J20" s="451" t="str">
        <f>IF(AND('Mapa de Riesgos'!$H$71="Alta",'Mapa de Riesgos'!$L$71="Leve"),CONCATENATE("R",'Mapa de Riesgos'!$A$71),"")</f>
        <v/>
      </c>
      <c r="K20" s="452"/>
      <c r="L20" s="452" t="str">
        <f>IF(AND('Mapa de Riesgos'!$H$77="Alta",'Mapa de Riesgos'!$L$77="Leve"),CONCATENATE("R",'Mapa de Riesgos'!$A$77),"")</f>
        <v/>
      </c>
      <c r="M20" s="452"/>
      <c r="N20" s="452" t="str">
        <f>IF(AND('Mapa de Riesgos'!$H$83="Alta",'Mapa de Riesgos'!$L$83="Leve"),CONCATENATE("R",'Mapa de Riesgos'!$A$83),"")</f>
        <v/>
      </c>
      <c r="O20" s="453"/>
      <c r="P20" s="451" t="str">
        <f>IF(AND('Mapa de Riesgos'!$H$71="Alta",'Mapa de Riesgos'!$L$71="Menor"),CONCATENATE("R",'Mapa de Riesgos'!$A$71),"")</f>
        <v/>
      </c>
      <c r="Q20" s="452"/>
      <c r="R20" s="452" t="str">
        <f>IF(AND('Mapa de Riesgos'!$H$77="Alta",'Mapa de Riesgos'!$L$77="Menor"),CONCATENATE("R",'Mapa de Riesgos'!$A$77),"")</f>
        <v/>
      </c>
      <c r="S20" s="452"/>
      <c r="T20" s="452" t="str">
        <f>IF(AND('Mapa de Riesgos'!$H$83="Alta",'Mapa de Riesgos'!$L$83="Menor"),CONCATENATE("R",'Mapa de Riesgos'!$A$83),"")</f>
        <v/>
      </c>
      <c r="U20" s="453"/>
      <c r="V20" s="469" t="str">
        <f>IF(AND('Mapa de Riesgos'!$H$71="Alta",'Mapa de Riesgos'!$L$71="Moderado"),CONCATENATE("R",'Mapa de Riesgos'!$A$71),"")</f>
        <v/>
      </c>
      <c r="W20" s="470"/>
      <c r="X20" s="470" t="str">
        <f>IF(AND('Mapa de Riesgos'!$H$77="Alta",'Mapa de Riesgos'!$L$77="Moderado"),CONCATENATE("R",'Mapa de Riesgos'!$A$77),"")</f>
        <v/>
      </c>
      <c r="Y20" s="470"/>
      <c r="Z20" s="470" t="str">
        <f>IF(AND('Mapa de Riesgos'!$H$83="Alta",'Mapa de Riesgos'!$L$83="Moderado"),CONCATENATE("R",'Mapa de Riesgos'!$A$83),"")</f>
        <v/>
      </c>
      <c r="AA20" s="471"/>
      <c r="AB20" s="469" t="str">
        <f>IF(AND('Mapa de Riesgos'!$H$71="Alta",'Mapa de Riesgos'!$L$71="Mayor"),CONCATENATE("R",'Mapa de Riesgos'!$A$71),"")</f>
        <v/>
      </c>
      <c r="AC20" s="470"/>
      <c r="AD20" s="470" t="str">
        <f>IF(AND('Mapa de Riesgos'!$H$77="Alta",'Mapa de Riesgos'!$L$77="Mayor"),CONCATENATE("R",'Mapa de Riesgos'!$A$77),"")</f>
        <v/>
      </c>
      <c r="AE20" s="470"/>
      <c r="AF20" s="470" t="str">
        <f>IF(AND('Mapa de Riesgos'!$H$83="Alta",'Mapa de Riesgos'!$L$83="Mayor"),CONCATENATE("R",'Mapa de Riesgos'!$A$83),"")</f>
        <v/>
      </c>
      <c r="AG20" s="471"/>
      <c r="AH20" s="460" t="str">
        <f>IF(AND('Mapa de Riesgos'!$H$71="Alta",'Mapa de Riesgos'!$L$71="Catastrófico"),CONCATENATE("R",'Mapa de Riesgos'!$A$71),"")</f>
        <v/>
      </c>
      <c r="AI20" s="461"/>
      <c r="AJ20" s="461" t="str">
        <f>IF(AND('Mapa de Riesgos'!$H$77="Alta",'Mapa de Riesgos'!$L$77="Catastrófico"),CONCATENATE("R",'Mapa de Riesgos'!$A$77),"")</f>
        <v/>
      </c>
      <c r="AK20" s="461"/>
      <c r="AL20" s="461" t="str">
        <f>IF(AND('Mapa de Riesgos'!$H$83="Alta",'Mapa de Riesgos'!$L$83="Catastrófico"),CONCATENATE("R",'Mapa de Riesgos'!$A$83),"")</f>
        <v/>
      </c>
      <c r="AM20" s="462"/>
      <c r="AN20" s="83"/>
      <c r="AO20" s="503"/>
      <c r="AP20" s="504"/>
      <c r="AQ20" s="504"/>
      <c r="AR20" s="504"/>
      <c r="AS20" s="504"/>
      <c r="AT20" s="50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89"/>
      <c r="C21" s="489"/>
      <c r="D21" s="490"/>
      <c r="E21" s="485"/>
      <c r="F21" s="486"/>
      <c r="G21" s="486"/>
      <c r="H21" s="486"/>
      <c r="I21" s="486"/>
      <c r="J21" s="454"/>
      <c r="K21" s="455"/>
      <c r="L21" s="455"/>
      <c r="M21" s="455"/>
      <c r="N21" s="455"/>
      <c r="O21" s="456"/>
      <c r="P21" s="454"/>
      <c r="Q21" s="455"/>
      <c r="R21" s="455"/>
      <c r="S21" s="455"/>
      <c r="T21" s="455"/>
      <c r="U21" s="456"/>
      <c r="V21" s="472"/>
      <c r="W21" s="473"/>
      <c r="X21" s="473"/>
      <c r="Y21" s="473"/>
      <c r="Z21" s="473"/>
      <c r="AA21" s="474"/>
      <c r="AB21" s="472"/>
      <c r="AC21" s="473"/>
      <c r="AD21" s="473"/>
      <c r="AE21" s="473"/>
      <c r="AF21" s="473"/>
      <c r="AG21" s="474"/>
      <c r="AH21" s="463"/>
      <c r="AI21" s="464"/>
      <c r="AJ21" s="464"/>
      <c r="AK21" s="464"/>
      <c r="AL21" s="464"/>
      <c r="AM21" s="465"/>
      <c r="AN21" s="83"/>
      <c r="AO21" s="506"/>
      <c r="AP21" s="507"/>
      <c r="AQ21" s="507"/>
      <c r="AR21" s="507"/>
      <c r="AS21" s="507"/>
      <c r="AT21" s="50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89"/>
      <c r="C22" s="489"/>
      <c r="D22" s="490"/>
      <c r="E22" s="479" t="s">
        <v>132</v>
      </c>
      <c r="F22" s="480"/>
      <c r="G22" s="480"/>
      <c r="H22" s="480"/>
      <c r="I22" s="481"/>
      <c r="J22" s="457" t="str">
        <f>IF(AND('Mapa de Riesgos'!$H$12="Media",'Mapa de Riesgos'!$L$12="Leve"),CONCATENATE("R",'Mapa de Riesgos'!$A$12),"")</f>
        <v/>
      </c>
      <c r="K22" s="458"/>
      <c r="L22" s="458" t="str">
        <f>IF(AND('Mapa de Riesgos'!$H$20="Media",'Mapa de Riesgos'!$L$20="Leve"),CONCATENATE("R",'Mapa de Riesgos'!$A$20),"")</f>
        <v/>
      </c>
      <c r="M22" s="458"/>
      <c r="N22" s="458" t="str">
        <f>IF(AND('Mapa de Riesgos'!$H$27="Media",'Mapa de Riesgos'!$L$27="Leve"),CONCATENATE("R",'Mapa de Riesgos'!$A$27),"")</f>
        <v/>
      </c>
      <c r="O22" s="459"/>
      <c r="P22" s="457" t="str">
        <f>IF(AND('Mapa de Riesgos'!$H$12="Media",'Mapa de Riesgos'!$L$12="Menor"),CONCATENATE("R",'Mapa de Riesgos'!$A$12),"")</f>
        <v/>
      </c>
      <c r="Q22" s="458"/>
      <c r="R22" s="458" t="str">
        <f>IF(AND('Mapa de Riesgos'!$H$20="Media",'Mapa de Riesgos'!$L$20="Menor"),CONCATENATE("R",'Mapa de Riesgos'!$A$20),"")</f>
        <v/>
      </c>
      <c r="S22" s="458"/>
      <c r="T22" s="458" t="str">
        <f>IF(AND('Mapa de Riesgos'!$H$27="Media",'Mapa de Riesgos'!$L$27="Menor"),CONCATENATE("R",'Mapa de Riesgos'!$A$27),"")</f>
        <v/>
      </c>
      <c r="U22" s="459"/>
      <c r="V22" s="457" t="str">
        <f>IF(AND('Mapa de Riesgos'!$H$12="Media",'Mapa de Riesgos'!$L$12="Moderado"),CONCATENATE("R",'Mapa de Riesgos'!$A$12),"")</f>
        <v/>
      </c>
      <c r="W22" s="458"/>
      <c r="X22" s="458" t="str">
        <f>IF(AND('Mapa de Riesgos'!$H$20="Media",'Mapa de Riesgos'!$L$20="Moderado"),CONCATENATE("R",'Mapa de Riesgos'!$A$20),"")</f>
        <v/>
      </c>
      <c r="Y22" s="458"/>
      <c r="Z22" s="458" t="str">
        <f>IF(AND('Mapa de Riesgos'!$H$27="Media",'Mapa de Riesgos'!$L$27="Moderado"),CONCATENATE("R",'Mapa de Riesgos'!$A$27),"")</f>
        <v/>
      </c>
      <c r="AA22" s="459"/>
      <c r="AB22" s="475" t="str">
        <f>IF(AND('Mapa de Riesgos'!$H$12="Media",'Mapa de Riesgos'!$L$12="Mayor"),CONCATENATE("R",'Mapa de Riesgos'!$A$12),"")</f>
        <v/>
      </c>
      <c r="AC22" s="476"/>
      <c r="AD22" s="476" t="str">
        <f>IF(AND('Mapa de Riesgos'!$H$20="Media",'Mapa de Riesgos'!$L$20="Mayor"),CONCATENATE("R",'Mapa de Riesgos'!$A$20),"")</f>
        <v/>
      </c>
      <c r="AE22" s="476"/>
      <c r="AF22" s="476" t="str">
        <f>IF(AND('Mapa de Riesgos'!$H$27="Media",'Mapa de Riesgos'!$L$27="Mayor"),CONCATENATE("R",'Mapa de Riesgos'!$A$27),"")</f>
        <v/>
      </c>
      <c r="AG22" s="477"/>
      <c r="AH22" s="466" t="str">
        <f>IF(AND('Mapa de Riesgos'!$H$12="Media",'Mapa de Riesgos'!$L$12="Catastrófico"),CONCATENATE("R",'Mapa de Riesgos'!$A$12),"")</f>
        <v/>
      </c>
      <c r="AI22" s="467"/>
      <c r="AJ22" s="467" t="str">
        <f>IF(AND('Mapa de Riesgos'!$H$20="Media",'Mapa de Riesgos'!$L$20="Catastrófico"),CONCATENATE("R",'Mapa de Riesgos'!$A$20),"")</f>
        <v/>
      </c>
      <c r="AK22" s="467"/>
      <c r="AL22" s="467" t="str">
        <f>IF(AND('Mapa de Riesgos'!$H$27="Media",'Mapa de Riesgos'!$L$27="Catastrófico"),CONCATENATE("R",'Mapa de Riesgos'!$A$27),"")</f>
        <v/>
      </c>
      <c r="AM22" s="468"/>
      <c r="AN22" s="83"/>
      <c r="AO22" s="509" t="s">
        <v>133</v>
      </c>
      <c r="AP22" s="510"/>
      <c r="AQ22" s="510"/>
      <c r="AR22" s="510"/>
      <c r="AS22" s="510"/>
      <c r="AT22" s="51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89"/>
      <c r="C23" s="489"/>
      <c r="D23" s="490"/>
      <c r="E23" s="482"/>
      <c r="F23" s="483"/>
      <c r="G23" s="483"/>
      <c r="H23" s="483"/>
      <c r="I23" s="484"/>
      <c r="J23" s="451"/>
      <c r="K23" s="452"/>
      <c r="L23" s="452"/>
      <c r="M23" s="452"/>
      <c r="N23" s="452"/>
      <c r="O23" s="453"/>
      <c r="P23" s="451"/>
      <c r="Q23" s="452"/>
      <c r="R23" s="452"/>
      <c r="S23" s="452"/>
      <c r="T23" s="452"/>
      <c r="U23" s="453"/>
      <c r="V23" s="451"/>
      <c r="W23" s="452"/>
      <c r="X23" s="452"/>
      <c r="Y23" s="452"/>
      <c r="Z23" s="452"/>
      <c r="AA23" s="453"/>
      <c r="AB23" s="469"/>
      <c r="AC23" s="470"/>
      <c r="AD23" s="470"/>
      <c r="AE23" s="470"/>
      <c r="AF23" s="470"/>
      <c r="AG23" s="471"/>
      <c r="AH23" s="460"/>
      <c r="AI23" s="461"/>
      <c r="AJ23" s="461"/>
      <c r="AK23" s="461"/>
      <c r="AL23" s="461"/>
      <c r="AM23" s="462"/>
      <c r="AN23" s="83"/>
      <c r="AO23" s="512"/>
      <c r="AP23" s="513"/>
      <c r="AQ23" s="513"/>
      <c r="AR23" s="513"/>
      <c r="AS23" s="513"/>
      <c r="AT23" s="514"/>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89"/>
      <c r="C24" s="489"/>
      <c r="D24" s="490"/>
      <c r="E24" s="482"/>
      <c r="F24" s="483"/>
      <c r="G24" s="483"/>
      <c r="H24" s="483"/>
      <c r="I24" s="484"/>
      <c r="J24" s="451" t="str">
        <f>IF(AND('Mapa de Riesgos'!$H$35="Media",'Mapa de Riesgos'!$L$35="Leve"),CONCATENATE("R",'Mapa de Riesgos'!$A$35),"")</f>
        <v/>
      </c>
      <c r="K24" s="452"/>
      <c r="L24" s="452" t="str">
        <f>IF(AND('Mapa de Riesgos'!$H$41="Media",'Mapa de Riesgos'!$L$41="Leve"),CONCATENATE("R",'Mapa de Riesgos'!$A$41),"")</f>
        <v/>
      </c>
      <c r="M24" s="452"/>
      <c r="N24" s="452" t="str">
        <f>IF(AND('Mapa de Riesgos'!$H$47="Media",'Mapa de Riesgos'!$L$47="Leve"),CONCATENATE("R",'Mapa de Riesgos'!$A$47),"")</f>
        <v/>
      </c>
      <c r="O24" s="453"/>
      <c r="P24" s="451" t="str">
        <f>IF(AND('Mapa de Riesgos'!$H$35="Media",'Mapa de Riesgos'!$L$35="Menor"),CONCATENATE("R",'Mapa de Riesgos'!$A$35),"")</f>
        <v/>
      </c>
      <c r="Q24" s="452"/>
      <c r="R24" s="452" t="str">
        <f>IF(AND('Mapa de Riesgos'!$H$41="Media",'Mapa de Riesgos'!$L$41="Menor"),CONCATENATE("R",'Mapa de Riesgos'!$A$41),"")</f>
        <v/>
      </c>
      <c r="S24" s="452"/>
      <c r="T24" s="452" t="str">
        <f>IF(AND('Mapa de Riesgos'!$H$47="Media",'Mapa de Riesgos'!$L$47="Menor"),CONCATENATE("R",'Mapa de Riesgos'!$A$47),"")</f>
        <v/>
      </c>
      <c r="U24" s="453"/>
      <c r="V24" s="451" t="str">
        <f>IF(AND('Mapa de Riesgos'!$H$35="Media",'Mapa de Riesgos'!$L$35="Moderado"),CONCATENATE("R",'Mapa de Riesgos'!$A$35),"")</f>
        <v/>
      </c>
      <c r="W24" s="452"/>
      <c r="X24" s="452" t="str">
        <f>IF(AND('Mapa de Riesgos'!$H$41="Media",'Mapa de Riesgos'!$L$41="Moderado"),CONCATENATE("R",'Mapa de Riesgos'!$A$41),"")</f>
        <v>R5</v>
      </c>
      <c r="Y24" s="452"/>
      <c r="Z24" s="452" t="str">
        <f>IF(AND('Mapa de Riesgos'!$H$47="Media",'Mapa de Riesgos'!$L$47="Moderado"),CONCATENATE("R",'Mapa de Riesgos'!$A$47),"")</f>
        <v/>
      </c>
      <c r="AA24" s="453"/>
      <c r="AB24" s="469" t="str">
        <f>IF(AND('Mapa de Riesgos'!$H$35="Media",'Mapa de Riesgos'!$L$35="Mayor"),CONCATENATE("R",'Mapa de Riesgos'!$A$35),"")</f>
        <v/>
      </c>
      <c r="AC24" s="470"/>
      <c r="AD24" s="470" t="str">
        <f>IF(AND('Mapa de Riesgos'!$H$41="Media",'Mapa de Riesgos'!$L$41="Mayor"),CONCATENATE("R",'Mapa de Riesgos'!$A$41),"")</f>
        <v/>
      </c>
      <c r="AE24" s="470"/>
      <c r="AF24" s="470" t="str">
        <f>IF(AND('Mapa de Riesgos'!$H$47="Media",'Mapa de Riesgos'!$L$47="Mayor"),CONCATENATE("R",'Mapa de Riesgos'!$A$47),"")</f>
        <v/>
      </c>
      <c r="AG24" s="471"/>
      <c r="AH24" s="460" t="str">
        <f>IF(AND('Mapa de Riesgos'!$H$35="Media",'Mapa de Riesgos'!$L$35="Catastrófico"),CONCATENATE("R",'Mapa de Riesgos'!$A$35),"")</f>
        <v/>
      </c>
      <c r="AI24" s="461"/>
      <c r="AJ24" s="461" t="str">
        <f>IF(AND('Mapa de Riesgos'!$H$41="Media",'Mapa de Riesgos'!$L$41="Catastrófico"),CONCATENATE("R",'Mapa de Riesgos'!$A$41),"")</f>
        <v/>
      </c>
      <c r="AK24" s="461"/>
      <c r="AL24" s="461" t="str">
        <f>IF(AND('Mapa de Riesgos'!$H$47="Media",'Mapa de Riesgos'!$L$47="Catastrófico"),CONCATENATE("R",'Mapa de Riesgos'!$A$47),"")</f>
        <v/>
      </c>
      <c r="AM24" s="462"/>
      <c r="AN24" s="83"/>
      <c r="AO24" s="512"/>
      <c r="AP24" s="513"/>
      <c r="AQ24" s="513"/>
      <c r="AR24" s="513"/>
      <c r="AS24" s="513"/>
      <c r="AT24" s="514"/>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89"/>
      <c r="C25" s="489"/>
      <c r="D25" s="490"/>
      <c r="E25" s="482"/>
      <c r="F25" s="483"/>
      <c r="G25" s="483"/>
      <c r="H25" s="483"/>
      <c r="I25" s="484"/>
      <c r="J25" s="451"/>
      <c r="K25" s="452"/>
      <c r="L25" s="452"/>
      <c r="M25" s="452"/>
      <c r="N25" s="452"/>
      <c r="O25" s="453"/>
      <c r="P25" s="451"/>
      <c r="Q25" s="452"/>
      <c r="R25" s="452"/>
      <c r="S25" s="452"/>
      <c r="T25" s="452"/>
      <c r="U25" s="453"/>
      <c r="V25" s="451"/>
      <c r="W25" s="452"/>
      <c r="X25" s="452"/>
      <c r="Y25" s="452"/>
      <c r="Z25" s="452"/>
      <c r="AA25" s="453"/>
      <c r="AB25" s="469"/>
      <c r="AC25" s="470"/>
      <c r="AD25" s="470"/>
      <c r="AE25" s="470"/>
      <c r="AF25" s="470"/>
      <c r="AG25" s="471"/>
      <c r="AH25" s="460"/>
      <c r="AI25" s="461"/>
      <c r="AJ25" s="461"/>
      <c r="AK25" s="461"/>
      <c r="AL25" s="461"/>
      <c r="AM25" s="462"/>
      <c r="AN25" s="83"/>
      <c r="AO25" s="512"/>
      <c r="AP25" s="513"/>
      <c r="AQ25" s="513"/>
      <c r="AR25" s="513"/>
      <c r="AS25" s="513"/>
      <c r="AT25" s="51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89"/>
      <c r="C26" s="489"/>
      <c r="D26" s="490"/>
      <c r="E26" s="482"/>
      <c r="F26" s="483"/>
      <c r="G26" s="483"/>
      <c r="H26" s="483"/>
      <c r="I26" s="484"/>
      <c r="J26" s="451" t="str">
        <f>IF(AND('Mapa de Riesgos'!$H$53="Media",'Mapa de Riesgos'!$L$53="Leve"),CONCATENATE("R",'Mapa de Riesgos'!$A$53),"")</f>
        <v/>
      </c>
      <c r="K26" s="452"/>
      <c r="L26" s="452" t="str">
        <f>IF(AND('Mapa de Riesgos'!$H$59="Media",'Mapa de Riesgos'!$L$59="Leve"),CONCATENATE("R",'Mapa de Riesgos'!$A$59),"")</f>
        <v/>
      </c>
      <c r="M26" s="452"/>
      <c r="N26" s="452" t="str">
        <f>IF(AND('Mapa de Riesgos'!$H$65="Media",'Mapa de Riesgos'!$L$65="Leve"),CONCATENATE("R",'Mapa de Riesgos'!$A$65),"")</f>
        <v/>
      </c>
      <c r="O26" s="453"/>
      <c r="P26" s="451" t="str">
        <f>IF(AND('Mapa de Riesgos'!$H$53="Media",'Mapa de Riesgos'!$L$53="Menor"),CONCATENATE("R",'Mapa de Riesgos'!$A$53),"")</f>
        <v/>
      </c>
      <c r="Q26" s="452"/>
      <c r="R26" s="452" t="str">
        <f>IF(AND('Mapa de Riesgos'!$H$59="Media",'Mapa de Riesgos'!$L$59="Menor"),CONCATENATE("R",'Mapa de Riesgos'!$A$59),"")</f>
        <v/>
      </c>
      <c r="S26" s="452"/>
      <c r="T26" s="452" t="str">
        <f>IF(AND('Mapa de Riesgos'!$H$65="Media",'Mapa de Riesgos'!$L$65="Menor"),CONCATENATE("R",'Mapa de Riesgos'!$A$65),"")</f>
        <v/>
      </c>
      <c r="U26" s="453"/>
      <c r="V26" s="451" t="str">
        <f>IF(AND('Mapa de Riesgos'!$H$53="Media",'Mapa de Riesgos'!$L$53="Moderado"),CONCATENATE("R",'Mapa de Riesgos'!$A$53),"")</f>
        <v/>
      </c>
      <c r="W26" s="452"/>
      <c r="X26" s="452" t="str">
        <f>IF(AND('Mapa de Riesgos'!$H$59="Media",'Mapa de Riesgos'!$L$59="Moderado"),CONCATENATE("R",'Mapa de Riesgos'!$A$59),"")</f>
        <v/>
      </c>
      <c r="Y26" s="452"/>
      <c r="Z26" s="452" t="str">
        <f>IF(AND('Mapa de Riesgos'!$H$65="Media",'Mapa de Riesgos'!$L$65="Moderado"),CONCATENATE("R",'Mapa de Riesgos'!$A$65),"")</f>
        <v/>
      </c>
      <c r="AA26" s="453"/>
      <c r="AB26" s="469" t="str">
        <f>IF(AND('Mapa de Riesgos'!$H$53="Media",'Mapa de Riesgos'!$L$53="Mayor"),CONCATENATE("R",'Mapa de Riesgos'!$A$53),"")</f>
        <v/>
      </c>
      <c r="AC26" s="470"/>
      <c r="AD26" s="470" t="str">
        <f>IF(AND('Mapa de Riesgos'!$H$59="Media",'Mapa de Riesgos'!$L$59="Mayor"),CONCATENATE("R",'Mapa de Riesgos'!$A$59),"")</f>
        <v/>
      </c>
      <c r="AE26" s="470"/>
      <c r="AF26" s="470" t="str">
        <f>IF(AND('Mapa de Riesgos'!$H$65="Media",'Mapa de Riesgos'!$L$65="Mayor"),CONCATENATE("R",'Mapa de Riesgos'!$A$65),"")</f>
        <v/>
      </c>
      <c r="AG26" s="471"/>
      <c r="AH26" s="460" t="str">
        <f>IF(AND('Mapa de Riesgos'!$H$53="Media",'Mapa de Riesgos'!$L$53="Catastrófico"),CONCATENATE("R",'Mapa de Riesgos'!$A$53),"")</f>
        <v/>
      </c>
      <c r="AI26" s="461"/>
      <c r="AJ26" s="461" t="str">
        <f>IF(AND('Mapa de Riesgos'!$H$59="Media",'Mapa de Riesgos'!$L$59="Catastrófico"),CONCATENATE("R",'Mapa de Riesgos'!$A$59),"")</f>
        <v/>
      </c>
      <c r="AK26" s="461"/>
      <c r="AL26" s="461" t="str">
        <f>IF(AND('Mapa de Riesgos'!$H$65="Media",'Mapa de Riesgos'!$L$65="Catastrófico"),CONCATENATE("R",'Mapa de Riesgos'!$A$65),"")</f>
        <v/>
      </c>
      <c r="AM26" s="462"/>
      <c r="AN26" s="83"/>
      <c r="AO26" s="512"/>
      <c r="AP26" s="513"/>
      <c r="AQ26" s="513"/>
      <c r="AR26" s="513"/>
      <c r="AS26" s="513"/>
      <c r="AT26" s="51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89"/>
      <c r="C27" s="489"/>
      <c r="D27" s="490"/>
      <c r="E27" s="482"/>
      <c r="F27" s="483"/>
      <c r="G27" s="483"/>
      <c r="H27" s="483"/>
      <c r="I27" s="484"/>
      <c r="J27" s="451"/>
      <c r="K27" s="452"/>
      <c r="L27" s="452"/>
      <c r="M27" s="452"/>
      <c r="N27" s="452"/>
      <c r="O27" s="453"/>
      <c r="P27" s="451"/>
      <c r="Q27" s="452"/>
      <c r="R27" s="452"/>
      <c r="S27" s="452"/>
      <c r="T27" s="452"/>
      <c r="U27" s="453"/>
      <c r="V27" s="451"/>
      <c r="W27" s="452"/>
      <c r="X27" s="452"/>
      <c r="Y27" s="452"/>
      <c r="Z27" s="452"/>
      <c r="AA27" s="453"/>
      <c r="AB27" s="469"/>
      <c r="AC27" s="470"/>
      <c r="AD27" s="470"/>
      <c r="AE27" s="470"/>
      <c r="AF27" s="470"/>
      <c r="AG27" s="471"/>
      <c r="AH27" s="460"/>
      <c r="AI27" s="461"/>
      <c r="AJ27" s="461"/>
      <c r="AK27" s="461"/>
      <c r="AL27" s="461"/>
      <c r="AM27" s="462"/>
      <c r="AN27" s="83"/>
      <c r="AO27" s="512"/>
      <c r="AP27" s="513"/>
      <c r="AQ27" s="513"/>
      <c r="AR27" s="513"/>
      <c r="AS27" s="513"/>
      <c r="AT27" s="514"/>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89"/>
      <c r="C28" s="489"/>
      <c r="D28" s="490"/>
      <c r="E28" s="482"/>
      <c r="F28" s="483"/>
      <c r="G28" s="483"/>
      <c r="H28" s="483"/>
      <c r="I28" s="484"/>
      <c r="J28" s="451" t="str">
        <f>IF(AND('Mapa de Riesgos'!$H$71="Media",'Mapa de Riesgos'!$L$71="Leve"),CONCATENATE("R",'Mapa de Riesgos'!$A$71),"")</f>
        <v/>
      </c>
      <c r="K28" s="452"/>
      <c r="L28" s="452" t="str">
        <f>IF(AND('Mapa de Riesgos'!$H$77="Media",'Mapa de Riesgos'!$L$77="Leve"),CONCATENATE("R",'Mapa de Riesgos'!$A$77),"")</f>
        <v/>
      </c>
      <c r="M28" s="452"/>
      <c r="N28" s="452" t="str">
        <f>IF(AND('Mapa de Riesgos'!$H$83="Media",'Mapa de Riesgos'!$L$83="Leve"),CONCATENATE("R",'Mapa de Riesgos'!$A$83),"")</f>
        <v/>
      </c>
      <c r="O28" s="453"/>
      <c r="P28" s="451" t="str">
        <f>IF(AND('Mapa de Riesgos'!$H$71="Media",'Mapa de Riesgos'!$L$71="Menor"),CONCATENATE("R",'Mapa de Riesgos'!$A$71),"")</f>
        <v/>
      </c>
      <c r="Q28" s="452"/>
      <c r="R28" s="452" t="str">
        <f>IF(AND('Mapa de Riesgos'!$H$77="Media",'Mapa de Riesgos'!$L$77="Menor"),CONCATENATE("R",'Mapa de Riesgos'!$A$77),"")</f>
        <v/>
      </c>
      <c r="S28" s="452"/>
      <c r="T28" s="452" t="str">
        <f>IF(AND('Mapa de Riesgos'!$H$83="Media",'Mapa de Riesgos'!$L$83="Menor"),CONCATENATE("R",'Mapa de Riesgos'!$A$83),"")</f>
        <v/>
      </c>
      <c r="U28" s="453"/>
      <c r="V28" s="451" t="str">
        <f>IF(AND('Mapa de Riesgos'!$H$71="Media",'Mapa de Riesgos'!$L$71="Moderado"),CONCATENATE("R",'Mapa de Riesgos'!$A$71),"")</f>
        <v/>
      </c>
      <c r="W28" s="452"/>
      <c r="X28" s="452" t="str">
        <f>IF(AND('Mapa de Riesgos'!$H$77="Media",'Mapa de Riesgos'!$L$77="Moderado"),CONCATENATE("R",'Mapa de Riesgos'!$A$77),"")</f>
        <v/>
      </c>
      <c r="Y28" s="452"/>
      <c r="Z28" s="452" t="str">
        <f>IF(AND('Mapa de Riesgos'!$H$83="Media",'Mapa de Riesgos'!$L$83="Moderado"),CONCATENATE("R",'Mapa de Riesgos'!$A$83),"")</f>
        <v/>
      </c>
      <c r="AA28" s="453"/>
      <c r="AB28" s="469" t="str">
        <f>IF(AND('Mapa de Riesgos'!$H$71="Media",'Mapa de Riesgos'!$L$71="Mayor"),CONCATENATE("R",'Mapa de Riesgos'!$A$71),"")</f>
        <v/>
      </c>
      <c r="AC28" s="470"/>
      <c r="AD28" s="470" t="str">
        <f>IF(AND('Mapa de Riesgos'!$H$77="Media",'Mapa de Riesgos'!$L$77="Mayor"),CONCATENATE("R",'Mapa de Riesgos'!$A$77),"")</f>
        <v/>
      </c>
      <c r="AE28" s="470"/>
      <c r="AF28" s="470" t="str">
        <f>IF(AND('Mapa de Riesgos'!$H$83="Media",'Mapa de Riesgos'!$L$83="Mayor"),CONCATENATE("R",'Mapa de Riesgos'!$A$83),"")</f>
        <v/>
      </c>
      <c r="AG28" s="471"/>
      <c r="AH28" s="460" t="str">
        <f>IF(AND('Mapa de Riesgos'!$H$71="Media",'Mapa de Riesgos'!$L$71="Catastrófico"),CONCATENATE("R",'Mapa de Riesgos'!$A$71),"")</f>
        <v/>
      </c>
      <c r="AI28" s="461"/>
      <c r="AJ28" s="461" t="str">
        <f>IF(AND('Mapa de Riesgos'!$H$77="Media",'Mapa de Riesgos'!$L$77="Catastrófico"),CONCATENATE("R",'Mapa de Riesgos'!$A$77),"")</f>
        <v/>
      </c>
      <c r="AK28" s="461"/>
      <c r="AL28" s="461" t="str">
        <f>IF(AND('Mapa de Riesgos'!$H$83="Media",'Mapa de Riesgos'!$L$83="Catastrófico"),CONCATENATE("R",'Mapa de Riesgos'!$A$83),"")</f>
        <v/>
      </c>
      <c r="AM28" s="462"/>
      <c r="AN28" s="83"/>
      <c r="AO28" s="512"/>
      <c r="AP28" s="513"/>
      <c r="AQ28" s="513"/>
      <c r="AR28" s="513"/>
      <c r="AS28" s="513"/>
      <c r="AT28" s="514"/>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89"/>
      <c r="C29" s="489"/>
      <c r="D29" s="490"/>
      <c r="E29" s="485"/>
      <c r="F29" s="486"/>
      <c r="G29" s="486"/>
      <c r="H29" s="486"/>
      <c r="I29" s="487"/>
      <c r="J29" s="451"/>
      <c r="K29" s="452"/>
      <c r="L29" s="452"/>
      <c r="M29" s="452"/>
      <c r="N29" s="452"/>
      <c r="O29" s="453"/>
      <c r="P29" s="454"/>
      <c r="Q29" s="455"/>
      <c r="R29" s="455"/>
      <c r="S29" s="455"/>
      <c r="T29" s="455"/>
      <c r="U29" s="456"/>
      <c r="V29" s="454"/>
      <c r="W29" s="455"/>
      <c r="X29" s="455"/>
      <c r="Y29" s="455"/>
      <c r="Z29" s="455"/>
      <c r="AA29" s="456"/>
      <c r="AB29" s="472"/>
      <c r="AC29" s="473"/>
      <c r="AD29" s="473"/>
      <c r="AE29" s="473"/>
      <c r="AF29" s="473"/>
      <c r="AG29" s="474"/>
      <c r="AH29" s="463"/>
      <c r="AI29" s="464"/>
      <c r="AJ29" s="464"/>
      <c r="AK29" s="464"/>
      <c r="AL29" s="464"/>
      <c r="AM29" s="465"/>
      <c r="AN29" s="83"/>
      <c r="AO29" s="515"/>
      <c r="AP29" s="516"/>
      <c r="AQ29" s="516"/>
      <c r="AR29" s="516"/>
      <c r="AS29" s="516"/>
      <c r="AT29" s="51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89"/>
      <c r="C30" s="489"/>
      <c r="D30" s="490"/>
      <c r="E30" s="479" t="s">
        <v>134</v>
      </c>
      <c r="F30" s="480"/>
      <c r="G30" s="480"/>
      <c r="H30" s="480"/>
      <c r="I30" s="480"/>
      <c r="J30" s="448" t="str">
        <f>IF(AND('Mapa de Riesgos'!$H$12="Baja",'Mapa de Riesgos'!$L$12="Leve"),CONCATENATE("R",'Mapa de Riesgos'!$A$12),"")</f>
        <v/>
      </c>
      <c r="K30" s="449"/>
      <c r="L30" s="449" t="str">
        <f>IF(AND('Mapa de Riesgos'!$H$20="Baja",'Mapa de Riesgos'!$L$20="Leve"),CONCATENATE("R",'Mapa de Riesgos'!$A$20),"")</f>
        <v/>
      </c>
      <c r="M30" s="449"/>
      <c r="N30" s="449" t="str">
        <f>IF(AND('Mapa de Riesgos'!$H$27="Baja",'Mapa de Riesgos'!$L$27="Leve"),CONCATENATE("R",'Mapa de Riesgos'!$A$27),"")</f>
        <v/>
      </c>
      <c r="O30" s="450"/>
      <c r="P30" s="458" t="str">
        <f>IF(AND('Mapa de Riesgos'!$H$12="Baja",'Mapa de Riesgos'!$L$12="Menor"),CONCATENATE("R",'Mapa de Riesgos'!$A$12),"")</f>
        <v/>
      </c>
      <c r="Q30" s="458"/>
      <c r="R30" s="458" t="str">
        <f>IF(AND('Mapa de Riesgos'!$H$20="Baja",'Mapa de Riesgos'!$L$20="Menor"),CONCATENATE("R",'Mapa de Riesgos'!$A$20),"")</f>
        <v/>
      </c>
      <c r="S30" s="458"/>
      <c r="T30" s="458" t="str">
        <f>IF(AND('Mapa de Riesgos'!$H$27="Baja",'Mapa de Riesgos'!$L$27="Menor"),CONCATENATE("R",'Mapa de Riesgos'!$A$27),"")</f>
        <v/>
      </c>
      <c r="U30" s="459"/>
      <c r="V30" s="457" t="str">
        <f>IF(AND('Mapa de Riesgos'!$H$12="Baja",'Mapa de Riesgos'!$L$12="Moderado"),CONCATENATE("R",'Mapa de Riesgos'!$A$12),"")</f>
        <v/>
      </c>
      <c r="W30" s="458"/>
      <c r="X30" s="458" t="str">
        <f>IF(AND('Mapa de Riesgos'!$H$20="Baja",'Mapa de Riesgos'!$L$20="Moderado"),CONCATENATE("R",'Mapa de Riesgos'!$A$20),"")</f>
        <v/>
      </c>
      <c r="Y30" s="458"/>
      <c r="Z30" s="458" t="str">
        <f>IF(AND('Mapa de Riesgos'!$H$27="Baja",'Mapa de Riesgos'!$L$27="Moderado"),CONCATENATE("R",'Mapa de Riesgos'!$A$27),"")</f>
        <v/>
      </c>
      <c r="AA30" s="459"/>
      <c r="AB30" s="475" t="str">
        <f>IF(AND('Mapa de Riesgos'!$H$12="Baja",'Mapa de Riesgos'!$L$12="Mayor"),CONCATENATE("R",'Mapa de Riesgos'!$A$12),"")</f>
        <v/>
      </c>
      <c r="AC30" s="476"/>
      <c r="AD30" s="476" t="str">
        <f>IF(AND('Mapa de Riesgos'!$H$20="Baja",'Mapa de Riesgos'!$L$20="Mayor"),CONCATENATE("R",'Mapa de Riesgos'!$A$20),"")</f>
        <v/>
      </c>
      <c r="AE30" s="476"/>
      <c r="AF30" s="476" t="str">
        <f>IF(AND('Mapa de Riesgos'!$H$27="Baja",'Mapa de Riesgos'!$L$27="Mayor"),CONCATENATE("R",'Mapa de Riesgos'!$A$27),"")</f>
        <v/>
      </c>
      <c r="AG30" s="477"/>
      <c r="AH30" s="466" t="str">
        <f>IF(AND('Mapa de Riesgos'!$H$12="Baja",'Mapa de Riesgos'!$L$12="Catastrófico"),CONCATENATE("R",'Mapa de Riesgos'!$A$12),"")</f>
        <v/>
      </c>
      <c r="AI30" s="467"/>
      <c r="AJ30" s="467" t="str">
        <f>IF(AND('Mapa de Riesgos'!$H$20="Baja",'Mapa de Riesgos'!$L$20="Catastrófico"),CONCATENATE("R",'Mapa de Riesgos'!$A$20),"")</f>
        <v/>
      </c>
      <c r="AK30" s="467"/>
      <c r="AL30" s="467" t="str">
        <f>IF(AND('Mapa de Riesgos'!$H$27="Baja",'Mapa de Riesgos'!$L$27="Catastrófico"),CONCATENATE("R",'Mapa de Riesgos'!$A$27),"")</f>
        <v/>
      </c>
      <c r="AM30" s="468"/>
      <c r="AN30" s="83"/>
      <c r="AO30" s="518" t="s">
        <v>135</v>
      </c>
      <c r="AP30" s="519"/>
      <c r="AQ30" s="519"/>
      <c r="AR30" s="519"/>
      <c r="AS30" s="519"/>
      <c r="AT30" s="52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89"/>
      <c r="C31" s="489"/>
      <c r="D31" s="490"/>
      <c r="E31" s="482"/>
      <c r="F31" s="483"/>
      <c r="G31" s="483"/>
      <c r="H31" s="483"/>
      <c r="I31" s="483"/>
      <c r="J31" s="442"/>
      <c r="K31" s="443"/>
      <c r="L31" s="443"/>
      <c r="M31" s="443"/>
      <c r="N31" s="443"/>
      <c r="O31" s="444"/>
      <c r="P31" s="452"/>
      <c r="Q31" s="452"/>
      <c r="R31" s="452"/>
      <c r="S31" s="452"/>
      <c r="T31" s="452"/>
      <c r="U31" s="453"/>
      <c r="V31" s="451"/>
      <c r="W31" s="452"/>
      <c r="X31" s="452"/>
      <c r="Y31" s="452"/>
      <c r="Z31" s="452"/>
      <c r="AA31" s="453"/>
      <c r="AB31" s="469"/>
      <c r="AC31" s="470"/>
      <c r="AD31" s="470"/>
      <c r="AE31" s="470"/>
      <c r="AF31" s="470"/>
      <c r="AG31" s="471"/>
      <c r="AH31" s="460"/>
      <c r="AI31" s="461"/>
      <c r="AJ31" s="461"/>
      <c r="AK31" s="461"/>
      <c r="AL31" s="461"/>
      <c r="AM31" s="462"/>
      <c r="AN31" s="83"/>
      <c r="AO31" s="521"/>
      <c r="AP31" s="522"/>
      <c r="AQ31" s="522"/>
      <c r="AR31" s="522"/>
      <c r="AS31" s="522"/>
      <c r="AT31" s="52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89"/>
      <c r="C32" s="489"/>
      <c r="D32" s="490"/>
      <c r="E32" s="482"/>
      <c r="F32" s="483"/>
      <c r="G32" s="483"/>
      <c r="H32" s="483"/>
      <c r="I32" s="483"/>
      <c r="J32" s="442" t="str">
        <f>IF(AND('Mapa de Riesgos'!$H$35="Baja",'Mapa de Riesgos'!$L$35="Leve"),CONCATENATE("R",'Mapa de Riesgos'!$A$35),"")</f>
        <v/>
      </c>
      <c r="K32" s="443"/>
      <c r="L32" s="443" t="str">
        <f>IF(AND('Mapa de Riesgos'!$H$41="Baja",'Mapa de Riesgos'!$L$41="Leve"),CONCATENATE("R",'Mapa de Riesgos'!$A$41),"")</f>
        <v/>
      </c>
      <c r="M32" s="443"/>
      <c r="N32" s="443" t="str">
        <f>IF(AND('Mapa de Riesgos'!$H$47="Baja",'Mapa de Riesgos'!$L$47="Leve"),CONCATENATE("R",'Mapa de Riesgos'!$A$47),"")</f>
        <v/>
      </c>
      <c r="O32" s="444"/>
      <c r="P32" s="452" t="str">
        <f>IF(AND('Mapa de Riesgos'!$H$35="Baja",'Mapa de Riesgos'!$L$35="Menor"),CONCATENATE("R",'Mapa de Riesgos'!$A$35),"")</f>
        <v/>
      </c>
      <c r="Q32" s="452"/>
      <c r="R32" s="452" t="str">
        <f>IF(AND('Mapa de Riesgos'!$H$41="Baja",'Mapa de Riesgos'!$L$41="Menor"),CONCATENATE("R",'Mapa de Riesgos'!$A$41),"")</f>
        <v/>
      </c>
      <c r="S32" s="452"/>
      <c r="T32" s="452" t="str">
        <f>IF(AND('Mapa de Riesgos'!$H$47="Baja",'Mapa de Riesgos'!$L$47="Menor"),CONCATENATE("R",'Mapa de Riesgos'!$A$47),"")</f>
        <v/>
      </c>
      <c r="U32" s="453"/>
      <c r="V32" s="451" t="str">
        <f>IF(AND('Mapa de Riesgos'!$H$35="Baja",'Mapa de Riesgos'!$L$35="Moderado"),CONCATENATE("R",'Mapa de Riesgos'!$A$35),"")</f>
        <v>R4</v>
      </c>
      <c r="W32" s="452"/>
      <c r="X32" s="452" t="str">
        <f>IF(AND('Mapa de Riesgos'!$H$41="Baja",'Mapa de Riesgos'!$L$41="Moderado"),CONCATENATE("R",'Mapa de Riesgos'!$A$41),"")</f>
        <v/>
      </c>
      <c r="Y32" s="452"/>
      <c r="Z32" s="452" t="str">
        <f>IF(AND('Mapa de Riesgos'!$H$47="Baja",'Mapa de Riesgos'!$L$47="Moderado"),CONCATENATE("R",'Mapa de Riesgos'!$A$47),"")</f>
        <v/>
      </c>
      <c r="AA32" s="453"/>
      <c r="AB32" s="469" t="str">
        <f>IF(AND('Mapa de Riesgos'!$H$35="Baja",'Mapa de Riesgos'!$L$35="Mayor"),CONCATENATE("R",'Mapa de Riesgos'!$A$35),"")</f>
        <v/>
      </c>
      <c r="AC32" s="470"/>
      <c r="AD32" s="470" t="str">
        <f>IF(AND('Mapa de Riesgos'!$H$41="Baja",'Mapa de Riesgos'!$L$41="Mayor"),CONCATENATE("R",'Mapa de Riesgos'!$A$41),"")</f>
        <v/>
      </c>
      <c r="AE32" s="470"/>
      <c r="AF32" s="470" t="str">
        <f>IF(AND('Mapa de Riesgos'!$H$47="Baja",'Mapa de Riesgos'!$L$47="Mayor"),CONCATENATE("R",'Mapa de Riesgos'!$A$47),"")</f>
        <v/>
      </c>
      <c r="AG32" s="471"/>
      <c r="AH32" s="460" t="str">
        <f>IF(AND('Mapa de Riesgos'!$H$35="Baja",'Mapa de Riesgos'!$L$35="Catastrófico"),CONCATENATE("R",'Mapa de Riesgos'!$A$35),"")</f>
        <v/>
      </c>
      <c r="AI32" s="461"/>
      <c r="AJ32" s="461" t="str">
        <f>IF(AND('Mapa de Riesgos'!$H$41="Baja",'Mapa de Riesgos'!$L$41="Catastrófico"),CONCATENATE("R",'Mapa de Riesgos'!$A$41),"")</f>
        <v/>
      </c>
      <c r="AK32" s="461"/>
      <c r="AL32" s="461" t="str">
        <f>IF(AND('Mapa de Riesgos'!$H$47="Baja",'Mapa de Riesgos'!$L$47="Catastrófico"),CONCATENATE("R",'Mapa de Riesgos'!$A$47),"")</f>
        <v/>
      </c>
      <c r="AM32" s="462"/>
      <c r="AN32" s="83"/>
      <c r="AO32" s="521"/>
      <c r="AP32" s="522"/>
      <c r="AQ32" s="522"/>
      <c r="AR32" s="522"/>
      <c r="AS32" s="522"/>
      <c r="AT32" s="52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89"/>
      <c r="C33" s="489"/>
      <c r="D33" s="490"/>
      <c r="E33" s="482"/>
      <c r="F33" s="483"/>
      <c r="G33" s="483"/>
      <c r="H33" s="483"/>
      <c r="I33" s="483"/>
      <c r="J33" s="442"/>
      <c r="K33" s="443"/>
      <c r="L33" s="443"/>
      <c r="M33" s="443"/>
      <c r="N33" s="443"/>
      <c r="O33" s="444"/>
      <c r="P33" s="452"/>
      <c r="Q33" s="452"/>
      <c r="R33" s="452"/>
      <c r="S33" s="452"/>
      <c r="T33" s="452"/>
      <c r="U33" s="453"/>
      <c r="V33" s="451"/>
      <c r="W33" s="452"/>
      <c r="X33" s="452"/>
      <c r="Y33" s="452"/>
      <c r="Z33" s="452"/>
      <c r="AA33" s="453"/>
      <c r="AB33" s="469"/>
      <c r="AC33" s="470"/>
      <c r="AD33" s="470"/>
      <c r="AE33" s="470"/>
      <c r="AF33" s="470"/>
      <c r="AG33" s="471"/>
      <c r="AH33" s="460"/>
      <c r="AI33" s="461"/>
      <c r="AJ33" s="461"/>
      <c r="AK33" s="461"/>
      <c r="AL33" s="461"/>
      <c r="AM33" s="462"/>
      <c r="AN33" s="83"/>
      <c r="AO33" s="521"/>
      <c r="AP33" s="522"/>
      <c r="AQ33" s="522"/>
      <c r="AR33" s="522"/>
      <c r="AS33" s="522"/>
      <c r="AT33" s="52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89"/>
      <c r="C34" s="489"/>
      <c r="D34" s="490"/>
      <c r="E34" s="482"/>
      <c r="F34" s="483"/>
      <c r="G34" s="483"/>
      <c r="H34" s="483"/>
      <c r="I34" s="483"/>
      <c r="J34" s="442" t="str">
        <f>IF(AND('Mapa de Riesgos'!$H$53="Baja",'Mapa de Riesgos'!$L$53="Leve"),CONCATENATE("R",'Mapa de Riesgos'!$A$53),"")</f>
        <v/>
      </c>
      <c r="K34" s="443"/>
      <c r="L34" s="443" t="str">
        <f>IF(AND('Mapa de Riesgos'!$H$59="Baja",'Mapa de Riesgos'!$L$59="Leve"),CONCATENATE("R",'Mapa de Riesgos'!$A$59),"")</f>
        <v/>
      </c>
      <c r="M34" s="443"/>
      <c r="N34" s="443" t="str">
        <f>IF(AND('Mapa de Riesgos'!$H$65="Baja",'Mapa de Riesgos'!$L$65="Leve"),CONCATENATE("R",'Mapa de Riesgos'!$A$65),"")</f>
        <v/>
      </c>
      <c r="O34" s="444"/>
      <c r="P34" s="452" t="str">
        <f>IF(AND('Mapa de Riesgos'!$H$53="Baja",'Mapa de Riesgos'!$L$53="Menor"),CONCATENATE("R",'Mapa de Riesgos'!$A$53),"")</f>
        <v/>
      </c>
      <c r="Q34" s="452"/>
      <c r="R34" s="452" t="str">
        <f>IF(AND('Mapa de Riesgos'!$H$59="Baja",'Mapa de Riesgos'!$L$59="Menor"),CONCATENATE("R",'Mapa de Riesgos'!$A$59),"")</f>
        <v/>
      </c>
      <c r="S34" s="452"/>
      <c r="T34" s="452" t="str">
        <f>IF(AND('Mapa de Riesgos'!$H$65="Baja",'Mapa de Riesgos'!$L$65="Menor"),CONCATENATE("R",'Mapa de Riesgos'!$A$65),"")</f>
        <v/>
      </c>
      <c r="U34" s="453"/>
      <c r="V34" s="451" t="str">
        <f>IF(AND('Mapa de Riesgos'!$H$53="Baja",'Mapa de Riesgos'!$L$53="Moderado"),CONCATENATE("R",'Mapa de Riesgos'!$A$53),"")</f>
        <v/>
      </c>
      <c r="W34" s="452"/>
      <c r="X34" s="452" t="str">
        <f>IF(AND('Mapa de Riesgos'!$H$59="Baja",'Mapa de Riesgos'!$L$59="Moderado"),CONCATENATE("R",'Mapa de Riesgos'!$A$59),"")</f>
        <v/>
      </c>
      <c r="Y34" s="452"/>
      <c r="Z34" s="452" t="str">
        <f>IF(AND('Mapa de Riesgos'!$H$65="Baja",'Mapa de Riesgos'!$L$65="Moderado"),CONCATENATE("R",'Mapa de Riesgos'!$A$65),"")</f>
        <v/>
      </c>
      <c r="AA34" s="453"/>
      <c r="AB34" s="469" t="str">
        <f>IF(AND('Mapa de Riesgos'!$H$53="Baja",'Mapa de Riesgos'!$L$53="Mayor"),CONCATENATE("R",'Mapa de Riesgos'!$A$53),"")</f>
        <v/>
      </c>
      <c r="AC34" s="470"/>
      <c r="AD34" s="470" t="str">
        <f>IF(AND('Mapa de Riesgos'!$H$59="Baja",'Mapa de Riesgos'!$L$59="Mayor"),CONCATENATE("R",'Mapa de Riesgos'!$A$59),"")</f>
        <v/>
      </c>
      <c r="AE34" s="470"/>
      <c r="AF34" s="470" t="str">
        <f>IF(AND('Mapa de Riesgos'!$H$65="Baja",'Mapa de Riesgos'!$L$65="Mayor"),CONCATENATE("R",'Mapa de Riesgos'!$A$65),"")</f>
        <v/>
      </c>
      <c r="AG34" s="471"/>
      <c r="AH34" s="460" t="str">
        <f>IF(AND('Mapa de Riesgos'!$H$53="Baja",'Mapa de Riesgos'!$L$53="Catastrófico"),CONCATENATE("R",'Mapa de Riesgos'!$A$53),"")</f>
        <v/>
      </c>
      <c r="AI34" s="461"/>
      <c r="AJ34" s="461" t="str">
        <f>IF(AND('Mapa de Riesgos'!$H$59="Baja",'Mapa de Riesgos'!$L$59="Catastrófico"),CONCATENATE("R",'Mapa de Riesgos'!$A$59),"")</f>
        <v/>
      </c>
      <c r="AK34" s="461"/>
      <c r="AL34" s="461" t="str">
        <f>IF(AND('Mapa de Riesgos'!$H$65="Baja",'Mapa de Riesgos'!$L$65="Catastrófico"),CONCATENATE("R",'Mapa de Riesgos'!$A$65),"")</f>
        <v/>
      </c>
      <c r="AM34" s="462"/>
      <c r="AN34" s="83"/>
      <c r="AO34" s="521"/>
      <c r="AP34" s="522"/>
      <c r="AQ34" s="522"/>
      <c r="AR34" s="522"/>
      <c r="AS34" s="522"/>
      <c r="AT34" s="52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89"/>
      <c r="C35" s="489"/>
      <c r="D35" s="490"/>
      <c r="E35" s="482"/>
      <c r="F35" s="483"/>
      <c r="G35" s="483"/>
      <c r="H35" s="483"/>
      <c r="I35" s="483"/>
      <c r="J35" s="442"/>
      <c r="K35" s="443"/>
      <c r="L35" s="443"/>
      <c r="M35" s="443"/>
      <c r="N35" s="443"/>
      <c r="O35" s="444"/>
      <c r="P35" s="452"/>
      <c r="Q35" s="452"/>
      <c r="R35" s="452"/>
      <c r="S35" s="452"/>
      <c r="T35" s="452"/>
      <c r="U35" s="453"/>
      <c r="V35" s="451"/>
      <c r="W35" s="452"/>
      <c r="X35" s="452"/>
      <c r="Y35" s="452"/>
      <c r="Z35" s="452"/>
      <c r="AA35" s="453"/>
      <c r="AB35" s="469"/>
      <c r="AC35" s="470"/>
      <c r="AD35" s="470"/>
      <c r="AE35" s="470"/>
      <c r="AF35" s="470"/>
      <c r="AG35" s="471"/>
      <c r="AH35" s="460"/>
      <c r="AI35" s="461"/>
      <c r="AJ35" s="461"/>
      <c r="AK35" s="461"/>
      <c r="AL35" s="461"/>
      <c r="AM35" s="462"/>
      <c r="AN35" s="83"/>
      <c r="AO35" s="521"/>
      <c r="AP35" s="522"/>
      <c r="AQ35" s="522"/>
      <c r="AR35" s="522"/>
      <c r="AS35" s="522"/>
      <c r="AT35" s="52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89"/>
      <c r="C36" s="489"/>
      <c r="D36" s="490"/>
      <c r="E36" s="482"/>
      <c r="F36" s="483"/>
      <c r="G36" s="483"/>
      <c r="H36" s="483"/>
      <c r="I36" s="483"/>
      <c r="J36" s="442" t="str">
        <f>IF(AND('Mapa de Riesgos'!$H$71="Baja",'Mapa de Riesgos'!$L$71="Leve"),CONCATENATE("R",'Mapa de Riesgos'!$A$71),"")</f>
        <v/>
      </c>
      <c r="K36" s="443"/>
      <c r="L36" s="443" t="str">
        <f>IF(AND('Mapa de Riesgos'!$H$77="Baja",'Mapa de Riesgos'!$L$77="Leve"),CONCATENATE("R",'Mapa de Riesgos'!$A$77),"")</f>
        <v/>
      </c>
      <c r="M36" s="443"/>
      <c r="N36" s="443" t="str">
        <f>IF(AND('Mapa de Riesgos'!$H$83="Baja",'Mapa de Riesgos'!$L$83="Leve"),CONCATENATE("R",'Mapa de Riesgos'!$A$83),"")</f>
        <v/>
      </c>
      <c r="O36" s="444"/>
      <c r="P36" s="452" t="str">
        <f>IF(AND('Mapa de Riesgos'!$H$71="Baja",'Mapa de Riesgos'!$L$71="Menor"),CONCATENATE("R",'Mapa de Riesgos'!$A$71),"")</f>
        <v/>
      </c>
      <c r="Q36" s="452"/>
      <c r="R36" s="452" t="str">
        <f>IF(AND('Mapa de Riesgos'!$H$77="Baja",'Mapa de Riesgos'!$L$77="Menor"),CONCATENATE("R",'Mapa de Riesgos'!$A$77),"")</f>
        <v/>
      </c>
      <c r="S36" s="452"/>
      <c r="T36" s="452" t="str">
        <f>IF(AND('Mapa de Riesgos'!$H$83="Baja",'Mapa de Riesgos'!$L$83="Menor"),CONCATENATE("R",'Mapa de Riesgos'!$A$83),"")</f>
        <v/>
      </c>
      <c r="U36" s="453"/>
      <c r="V36" s="451" t="str">
        <f>IF(AND('Mapa de Riesgos'!$H$71="Baja",'Mapa de Riesgos'!$L$71="Moderado"),CONCATENATE("R",'Mapa de Riesgos'!$A$71),"")</f>
        <v/>
      </c>
      <c r="W36" s="452"/>
      <c r="X36" s="452" t="str">
        <f>IF(AND('Mapa de Riesgos'!$H$77="Baja",'Mapa de Riesgos'!$L$77="Moderado"),CONCATENATE("R",'Mapa de Riesgos'!$A$77),"")</f>
        <v/>
      </c>
      <c r="Y36" s="452"/>
      <c r="Z36" s="452" t="str">
        <f>IF(AND('Mapa de Riesgos'!$H$83="Baja",'Mapa de Riesgos'!$L$83="Moderado"),CONCATENATE("R",'Mapa de Riesgos'!$A$83),"")</f>
        <v/>
      </c>
      <c r="AA36" s="453"/>
      <c r="AB36" s="469" t="str">
        <f>IF(AND('Mapa de Riesgos'!$H$71="Baja",'Mapa de Riesgos'!$L$71="Mayor"),CONCATENATE("R",'Mapa de Riesgos'!$A$71),"")</f>
        <v/>
      </c>
      <c r="AC36" s="470"/>
      <c r="AD36" s="470" t="str">
        <f>IF(AND('Mapa de Riesgos'!$H$77="Baja",'Mapa de Riesgos'!$L$77="Mayor"),CONCATENATE("R",'Mapa de Riesgos'!$A$77),"")</f>
        <v/>
      </c>
      <c r="AE36" s="470"/>
      <c r="AF36" s="470" t="str">
        <f>IF(AND('Mapa de Riesgos'!$H$83="Baja",'Mapa de Riesgos'!$L$83="Mayor"),CONCATENATE("R",'Mapa de Riesgos'!$A$83),"")</f>
        <v/>
      </c>
      <c r="AG36" s="471"/>
      <c r="AH36" s="460" t="str">
        <f>IF(AND('Mapa de Riesgos'!$H$71="Baja",'Mapa de Riesgos'!$L$71="Catastrófico"),CONCATENATE("R",'Mapa de Riesgos'!$A$71),"")</f>
        <v/>
      </c>
      <c r="AI36" s="461"/>
      <c r="AJ36" s="461" t="str">
        <f>IF(AND('Mapa de Riesgos'!$H$77="Baja",'Mapa de Riesgos'!$L$77="Catastrófico"),CONCATENATE("R",'Mapa de Riesgos'!$A$77),"")</f>
        <v/>
      </c>
      <c r="AK36" s="461"/>
      <c r="AL36" s="461" t="str">
        <f>IF(AND('Mapa de Riesgos'!$H$83="Baja",'Mapa de Riesgos'!$L$83="Catastrófico"),CONCATENATE("R",'Mapa de Riesgos'!$A$83),"")</f>
        <v/>
      </c>
      <c r="AM36" s="462"/>
      <c r="AN36" s="83"/>
      <c r="AO36" s="521"/>
      <c r="AP36" s="522"/>
      <c r="AQ36" s="522"/>
      <c r="AR36" s="522"/>
      <c r="AS36" s="522"/>
      <c r="AT36" s="52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89"/>
      <c r="C37" s="489"/>
      <c r="D37" s="490"/>
      <c r="E37" s="485"/>
      <c r="F37" s="486"/>
      <c r="G37" s="486"/>
      <c r="H37" s="486"/>
      <c r="I37" s="486"/>
      <c r="J37" s="445"/>
      <c r="K37" s="446"/>
      <c r="L37" s="446"/>
      <c r="M37" s="446"/>
      <c r="N37" s="446"/>
      <c r="O37" s="447"/>
      <c r="P37" s="455"/>
      <c r="Q37" s="455"/>
      <c r="R37" s="455"/>
      <c r="S37" s="455"/>
      <c r="T37" s="455"/>
      <c r="U37" s="456"/>
      <c r="V37" s="454"/>
      <c r="W37" s="455"/>
      <c r="X37" s="455"/>
      <c r="Y37" s="455"/>
      <c r="Z37" s="455"/>
      <c r="AA37" s="456"/>
      <c r="AB37" s="472"/>
      <c r="AC37" s="473"/>
      <c r="AD37" s="473"/>
      <c r="AE37" s="473"/>
      <c r="AF37" s="473"/>
      <c r="AG37" s="474"/>
      <c r="AH37" s="463"/>
      <c r="AI37" s="464"/>
      <c r="AJ37" s="464"/>
      <c r="AK37" s="464"/>
      <c r="AL37" s="464"/>
      <c r="AM37" s="465"/>
      <c r="AN37" s="83"/>
      <c r="AO37" s="524"/>
      <c r="AP37" s="525"/>
      <c r="AQ37" s="525"/>
      <c r="AR37" s="525"/>
      <c r="AS37" s="525"/>
      <c r="AT37" s="52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89"/>
      <c r="C38" s="489"/>
      <c r="D38" s="490"/>
      <c r="E38" s="479" t="s">
        <v>136</v>
      </c>
      <c r="F38" s="480"/>
      <c r="G38" s="480"/>
      <c r="H38" s="480"/>
      <c r="I38" s="481"/>
      <c r="J38" s="448" t="str">
        <f>IF(AND('Mapa de Riesgos'!$H$12="Muy Baja",'Mapa de Riesgos'!$L$12="Leve"),CONCATENATE("R",'Mapa de Riesgos'!$A$12),"")</f>
        <v/>
      </c>
      <c r="K38" s="449"/>
      <c r="L38" s="449" t="str">
        <f>IF(AND('Mapa de Riesgos'!$H$20="Muy Baja",'Mapa de Riesgos'!$L$20="Leve"),CONCATENATE("R",'Mapa de Riesgos'!$A$20),"")</f>
        <v/>
      </c>
      <c r="M38" s="449"/>
      <c r="N38" s="449" t="str">
        <f>IF(AND('Mapa de Riesgos'!$H$27="Muy Baja",'Mapa de Riesgos'!$L$27="Leve"),CONCATENATE("R",'Mapa de Riesgos'!$A$27),"")</f>
        <v/>
      </c>
      <c r="O38" s="450"/>
      <c r="P38" s="448" t="str">
        <f>IF(AND('Mapa de Riesgos'!$H$12="Muy Baja",'Mapa de Riesgos'!$L$12="Menor"),CONCATENATE("R",'Mapa de Riesgos'!$A$12),"")</f>
        <v/>
      </c>
      <c r="Q38" s="449"/>
      <c r="R38" s="449" t="str">
        <f>IF(AND('Mapa de Riesgos'!$H$20="Muy Baja",'Mapa de Riesgos'!$L$20="Menor"),CONCATENATE("R",'Mapa de Riesgos'!$A$20),"")</f>
        <v/>
      </c>
      <c r="S38" s="449"/>
      <c r="T38" s="449" t="str">
        <f>IF(AND('Mapa de Riesgos'!$H$27="Muy Baja",'Mapa de Riesgos'!$L$27="Menor"),CONCATENATE("R",'Mapa de Riesgos'!$A$27),"")</f>
        <v/>
      </c>
      <c r="U38" s="450"/>
      <c r="V38" s="457" t="str">
        <f>IF(AND('Mapa de Riesgos'!$H$12="Muy Baja",'Mapa de Riesgos'!$L$12="Moderado"),CONCATENATE("R",'Mapa de Riesgos'!$A$12),"")</f>
        <v/>
      </c>
      <c r="W38" s="458"/>
      <c r="X38" s="458" t="str">
        <f>IF(AND('Mapa de Riesgos'!$H$20="Muy Baja",'Mapa de Riesgos'!$L$20="Moderado"),CONCATENATE("R",'Mapa de Riesgos'!$A$20),"")</f>
        <v/>
      </c>
      <c r="Y38" s="458"/>
      <c r="Z38" s="458" t="str">
        <f>IF(AND('Mapa de Riesgos'!$H$27="Muy Baja",'Mapa de Riesgos'!$L$27="Moderado"),CONCATENATE("R",'Mapa de Riesgos'!$A$27),"")</f>
        <v/>
      </c>
      <c r="AA38" s="459"/>
      <c r="AB38" s="475" t="str">
        <f>IF(AND('Mapa de Riesgos'!$H$12="Muy Baja",'Mapa de Riesgos'!$L$12="Mayor"),CONCATENATE("R",'Mapa de Riesgos'!$A$12),"")</f>
        <v/>
      </c>
      <c r="AC38" s="476"/>
      <c r="AD38" s="476" t="str">
        <f>IF(AND('Mapa de Riesgos'!$H$20="Muy Baja",'Mapa de Riesgos'!$L$20="Mayor"),CONCATENATE("R",'Mapa de Riesgos'!$A$20),"")</f>
        <v/>
      </c>
      <c r="AE38" s="476"/>
      <c r="AF38" s="476" t="str">
        <f>IF(AND('Mapa de Riesgos'!$H$27="Muy Baja",'Mapa de Riesgos'!$L$27="Mayor"),CONCATENATE("R",'Mapa de Riesgos'!$A$27),"")</f>
        <v/>
      </c>
      <c r="AG38" s="477"/>
      <c r="AH38" s="466" t="str">
        <f>IF(AND('Mapa de Riesgos'!$H$12="Muy Baja",'Mapa de Riesgos'!$L$12="Catastrófico"),CONCATENATE("R",'Mapa de Riesgos'!$A$12),"")</f>
        <v/>
      </c>
      <c r="AI38" s="467"/>
      <c r="AJ38" s="467" t="str">
        <f>IF(AND('Mapa de Riesgos'!$H$20="Muy Baja",'Mapa de Riesgos'!$L$20="Catastrófico"),CONCATENATE("R",'Mapa de Riesgos'!$A$20),"")</f>
        <v/>
      </c>
      <c r="AK38" s="467"/>
      <c r="AL38" s="467" t="str">
        <f>IF(AND('Mapa de Riesgos'!$H$27="Muy Baja",'Mapa de Riesgos'!$L$27="Catastrófico"),CONCATENATE("R",'Mapa de Riesgos'!$A$27),"")</f>
        <v/>
      </c>
      <c r="AM38" s="468"/>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89"/>
      <c r="C39" s="489"/>
      <c r="D39" s="490"/>
      <c r="E39" s="482"/>
      <c r="F39" s="483"/>
      <c r="G39" s="483"/>
      <c r="H39" s="483"/>
      <c r="I39" s="484"/>
      <c r="J39" s="442"/>
      <c r="K39" s="443"/>
      <c r="L39" s="443"/>
      <c r="M39" s="443"/>
      <c r="N39" s="443"/>
      <c r="O39" s="444"/>
      <c r="P39" s="442"/>
      <c r="Q39" s="443"/>
      <c r="R39" s="443"/>
      <c r="S39" s="443"/>
      <c r="T39" s="443"/>
      <c r="U39" s="444"/>
      <c r="V39" s="451"/>
      <c r="W39" s="452"/>
      <c r="X39" s="452"/>
      <c r="Y39" s="452"/>
      <c r="Z39" s="452"/>
      <c r="AA39" s="453"/>
      <c r="AB39" s="469"/>
      <c r="AC39" s="470"/>
      <c r="AD39" s="470"/>
      <c r="AE39" s="470"/>
      <c r="AF39" s="470"/>
      <c r="AG39" s="471"/>
      <c r="AH39" s="460"/>
      <c r="AI39" s="461"/>
      <c r="AJ39" s="461"/>
      <c r="AK39" s="461"/>
      <c r="AL39" s="461"/>
      <c r="AM39" s="462"/>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89"/>
      <c r="C40" s="489"/>
      <c r="D40" s="490"/>
      <c r="E40" s="482"/>
      <c r="F40" s="483"/>
      <c r="G40" s="483"/>
      <c r="H40" s="483"/>
      <c r="I40" s="484"/>
      <c r="J40" s="442" t="str">
        <f>IF(AND('Mapa de Riesgos'!$H$35="Muy Baja",'Mapa de Riesgos'!$L$35="Leve"),CONCATENATE("R",'Mapa de Riesgos'!$A$35),"")</f>
        <v/>
      </c>
      <c r="K40" s="443"/>
      <c r="L40" s="443" t="str">
        <f>IF(AND('Mapa de Riesgos'!$H$41="Muy Baja",'Mapa de Riesgos'!$L$41="Leve"),CONCATENATE("R",'Mapa de Riesgos'!$A$41),"")</f>
        <v/>
      </c>
      <c r="M40" s="443"/>
      <c r="N40" s="443" t="str">
        <f>IF(AND('Mapa de Riesgos'!$H$47="Muy Baja",'Mapa de Riesgos'!$L$47="Leve"),CONCATENATE("R",'Mapa de Riesgos'!$A$47),"")</f>
        <v/>
      </c>
      <c r="O40" s="444"/>
      <c r="P40" s="442" t="str">
        <f>IF(AND('Mapa de Riesgos'!$H$35="Muy Baja",'Mapa de Riesgos'!$L$35="Menor"),CONCATENATE("R",'Mapa de Riesgos'!$A$35),"")</f>
        <v/>
      </c>
      <c r="Q40" s="443"/>
      <c r="R40" s="443" t="str">
        <f>IF(AND('Mapa de Riesgos'!$H$41="Muy Baja",'Mapa de Riesgos'!$L$41="Menor"),CONCATENATE("R",'Mapa de Riesgos'!$A$41),"")</f>
        <v/>
      </c>
      <c r="S40" s="443"/>
      <c r="T40" s="443" t="str">
        <f>IF(AND('Mapa de Riesgos'!$H$47="Muy Baja",'Mapa de Riesgos'!$L$47="Menor"),CONCATENATE("R",'Mapa de Riesgos'!$A$47),"")</f>
        <v/>
      </c>
      <c r="U40" s="444"/>
      <c r="V40" s="451" t="str">
        <f>IF(AND('Mapa de Riesgos'!$H$35="Muy Baja",'Mapa de Riesgos'!$L$35="Moderado"),CONCATENATE("R",'Mapa de Riesgos'!$A$35),"")</f>
        <v/>
      </c>
      <c r="W40" s="452"/>
      <c r="X40" s="452" t="str">
        <f>IF(AND('Mapa de Riesgos'!$H$41="Muy Baja",'Mapa de Riesgos'!$L$41="Moderado"),CONCATENATE("R",'Mapa de Riesgos'!$A$41),"")</f>
        <v/>
      </c>
      <c r="Y40" s="452"/>
      <c r="Z40" s="452" t="str">
        <f>IF(AND('Mapa de Riesgos'!$H$47="Muy Baja",'Mapa de Riesgos'!$L$47="Moderado"),CONCATENATE("R",'Mapa de Riesgos'!$A$47),"")</f>
        <v/>
      </c>
      <c r="AA40" s="453"/>
      <c r="AB40" s="469" t="str">
        <f>IF(AND('Mapa de Riesgos'!$H$35="Muy Baja",'Mapa de Riesgos'!$L$35="Mayor"),CONCATENATE("R",'Mapa de Riesgos'!$A$35),"")</f>
        <v/>
      </c>
      <c r="AC40" s="470"/>
      <c r="AD40" s="470" t="str">
        <f>IF(AND('Mapa de Riesgos'!$H$41="Muy Baja",'Mapa de Riesgos'!$L$41="Mayor"),CONCATENATE("R",'Mapa de Riesgos'!$A$41),"")</f>
        <v/>
      </c>
      <c r="AE40" s="470"/>
      <c r="AF40" s="470" t="str">
        <f>IF(AND('Mapa de Riesgos'!$H$47="Muy Baja",'Mapa de Riesgos'!$L$47="Mayor"),CONCATENATE("R",'Mapa de Riesgos'!$A$47),"")</f>
        <v/>
      </c>
      <c r="AG40" s="471"/>
      <c r="AH40" s="460" t="str">
        <f>IF(AND('Mapa de Riesgos'!$H$35="Muy Baja",'Mapa de Riesgos'!$L$35="Catastrófico"),CONCATENATE("R",'Mapa de Riesgos'!$A$35),"")</f>
        <v/>
      </c>
      <c r="AI40" s="461"/>
      <c r="AJ40" s="461" t="str">
        <f>IF(AND('Mapa de Riesgos'!$H$41="Muy Baja",'Mapa de Riesgos'!$L$41="Catastrófico"),CONCATENATE("R",'Mapa de Riesgos'!$A$41),"")</f>
        <v/>
      </c>
      <c r="AK40" s="461"/>
      <c r="AL40" s="461" t="str">
        <f>IF(AND('Mapa de Riesgos'!$H$47="Muy Baja",'Mapa de Riesgos'!$L$47="Catastrófico"),CONCATENATE("R",'Mapa de Riesgos'!$A$47),"")</f>
        <v/>
      </c>
      <c r="AM40" s="462"/>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89"/>
      <c r="C41" s="489"/>
      <c r="D41" s="490"/>
      <c r="E41" s="482"/>
      <c r="F41" s="483"/>
      <c r="G41" s="483"/>
      <c r="H41" s="483"/>
      <c r="I41" s="484"/>
      <c r="J41" s="442"/>
      <c r="K41" s="443"/>
      <c r="L41" s="443"/>
      <c r="M41" s="443"/>
      <c r="N41" s="443"/>
      <c r="O41" s="444"/>
      <c r="P41" s="442"/>
      <c r="Q41" s="443"/>
      <c r="R41" s="443"/>
      <c r="S41" s="443"/>
      <c r="T41" s="443"/>
      <c r="U41" s="444"/>
      <c r="V41" s="451"/>
      <c r="W41" s="452"/>
      <c r="X41" s="452"/>
      <c r="Y41" s="452"/>
      <c r="Z41" s="452"/>
      <c r="AA41" s="453"/>
      <c r="AB41" s="469"/>
      <c r="AC41" s="470"/>
      <c r="AD41" s="470"/>
      <c r="AE41" s="470"/>
      <c r="AF41" s="470"/>
      <c r="AG41" s="471"/>
      <c r="AH41" s="460"/>
      <c r="AI41" s="461"/>
      <c r="AJ41" s="461"/>
      <c r="AK41" s="461"/>
      <c r="AL41" s="461"/>
      <c r="AM41" s="462"/>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89"/>
      <c r="C42" s="489"/>
      <c r="D42" s="490"/>
      <c r="E42" s="482"/>
      <c r="F42" s="483"/>
      <c r="G42" s="483"/>
      <c r="H42" s="483"/>
      <c r="I42" s="484"/>
      <c r="J42" s="442" t="str">
        <f>IF(AND('Mapa de Riesgos'!$H$53="Muy Baja",'Mapa de Riesgos'!$L$53="Leve"),CONCATENATE("R",'Mapa de Riesgos'!$A$53),"")</f>
        <v/>
      </c>
      <c r="K42" s="443"/>
      <c r="L42" s="443" t="str">
        <f>IF(AND('Mapa de Riesgos'!$H$59="Muy Baja",'Mapa de Riesgos'!$L$59="Leve"),CONCATENATE("R",'Mapa de Riesgos'!$A$59),"")</f>
        <v/>
      </c>
      <c r="M42" s="443"/>
      <c r="N42" s="443" t="str">
        <f>IF(AND('Mapa de Riesgos'!$H$65="Muy Baja",'Mapa de Riesgos'!$L$65="Leve"),CONCATENATE("R",'Mapa de Riesgos'!$A$65),"")</f>
        <v/>
      </c>
      <c r="O42" s="444"/>
      <c r="P42" s="442" t="str">
        <f>IF(AND('Mapa de Riesgos'!$H$53="Muy Baja",'Mapa de Riesgos'!$L$53="Menor"),CONCATENATE("R",'Mapa de Riesgos'!$A$53),"")</f>
        <v/>
      </c>
      <c r="Q42" s="443"/>
      <c r="R42" s="443" t="str">
        <f>IF(AND('Mapa de Riesgos'!$H$59="Muy Baja",'Mapa de Riesgos'!$L$59="Menor"),CONCATENATE("R",'Mapa de Riesgos'!$A$59),"")</f>
        <v/>
      </c>
      <c r="S42" s="443"/>
      <c r="T42" s="443" t="str">
        <f>IF(AND('Mapa de Riesgos'!$H$65="Muy Baja",'Mapa de Riesgos'!$L$65="Menor"),CONCATENATE("R",'Mapa de Riesgos'!$A$65),"")</f>
        <v/>
      </c>
      <c r="U42" s="444"/>
      <c r="V42" s="451" t="str">
        <f>IF(AND('Mapa de Riesgos'!$H$53="Muy Baja",'Mapa de Riesgos'!$L$53="Moderado"),CONCATENATE("R",'Mapa de Riesgos'!$A$53),"")</f>
        <v/>
      </c>
      <c r="W42" s="452"/>
      <c r="X42" s="452" t="str">
        <f>IF(AND('Mapa de Riesgos'!$H$59="Muy Baja",'Mapa de Riesgos'!$L$59="Moderado"),CONCATENATE("R",'Mapa de Riesgos'!$A$59),"")</f>
        <v/>
      </c>
      <c r="Y42" s="452"/>
      <c r="Z42" s="452" t="str">
        <f>IF(AND('Mapa de Riesgos'!$H$65="Muy Baja",'Mapa de Riesgos'!$L$65="Moderado"),CONCATENATE("R",'Mapa de Riesgos'!$A$65),"")</f>
        <v/>
      </c>
      <c r="AA42" s="453"/>
      <c r="AB42" s="469" t="str">
        <f>IF(AND('Mapa de Riesgos'!$H$53="Muy Baja",'Mapa de Riesgos'!$L$53="Mayor"),CONCATENATE("R",'Mapa de Riesgos'!$A$53),"")</f>
        <v/>
      </c>
      <c r="AC42" s="470"/>
      <c r="AD42" s="470" t="str">
        <f>IF(AND('Mapa de Riesgos'!$H$59="Muy Baja",'Mapa de Riesgos'!$L$59="Mayor"),CONCATENATE("R",'Mapa de Riesgos'!$A$59),"")</f>
        <v/>
      </c>
      <c r="AE42" s="470"/>
      <c r="AF42" s="470" t="str">
        <f>IF(AND('Mapa de Riesgos'!$H$65="Muy Baja",'Mapa de Riesgos'!$L$65="Mayor"),CONCATENATE("R",'Mapa de Riesgos'!$A$65),"")</f>
        <v/>
      </c>
      <c r="AG42" s="471"/>
      <c r="AH42" s="460" t="str">
        <f>IF(AND('Mapa de Riesgos'!$H$53="Muy Baja",'Mapa de Riesgos'!$L$53="Catastrófico"),CONCATENATE("R",'Mapa de Riesgos'!$A$53),"")</f>
        <v/>
      </c>
      <c r="AI42" s="461"/>
      <c r="AJ42" s="461" t="str">
        <f>IF(AND('Mapa de Riesgos'!$H$59="Muy Baja",'Mapa de Riesgos'!$L$59="Catastrófico"),CONCATENATE("R",'Mapa de Riesgos'!$A$59),"")</f>
        <v/>
      </c>
      <c r="AK42" s="461"/>
      <c r="AL42" s="461" t="str">
        <f>IF(AND('Mapa de Riesgos'!$H$65="Muy Baja",'Mapa de Riesgos'!$L$65="Catastrófico"),CONCATENATE("R",'Mapa de Riesgos'!$A$65),"")</f>
        <v/>
      </c>
      <c r="AM42" s="462"/>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89"/>
      <c r="C43" s="489"/>
      <c r="D43" s="490"/>
      <c r="E43" s="482"/>
      <c r="F43" s="483"/>
      <c r="G43" s="483"/>
      <c r="H43" s="483"/>
      <c r="I43" s="484"/>
      <c r="J43" s="442"/>
      <c r="K43" s="443"/>
      <c r="L43" s="443"/>
      <c r="M43" s="443"/>
      <c r="N43" s="443"/>
      <c r="O43" s="444"/>
      <c r="P43" s="442"/>
      <c r="Q43" s="443"/>
      <c r="R43" s="443"/>
      <c r="S43" s="443"/>
      <c r="T43" s="443"/>
      <c r="U43" s="444"/>
      <c r="V43" s="451"/>
      <c r="W43" s="452"/>
      <c r="X43" s="452"/>
      <c r="Y43" s="452"/>
      <c r="Z43" s="452"/>
      <c r="AA43" s="453"/>
      <c r="AB43" s="469"/>
      <c r="AC43" s="470"/>
      <c r="AD43" s="470"/>
      <c r="AE43" s="470"/>
      <c r="AF43" s="470"/>
      <c r="AG43" s="471"/>
      <c r="AH43" s="460"/>
      <c r="AI43" s="461"/>
      <c r="AJ43" s="461"/>
      <c r="AK43" s="461"/>
      <c r="AL43" s="461"/>
      <c r="AM43" s="462"/>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89"/>
      <c r="C44" s="489"/>
      <c r="D44" s="490"/>
      <c r="E44" s="482"/>
      <c r="F44" s="483"/>
      <c r="G44" s="483"/>
      <c r="H44" s="483"/>
      <c r="I44" s="484"/>
      <c r="J44" s="442" t="str">
        <f>IF(AND('Mapa de Riesgos'!$H$71="Muy Baja",'Mapa de Riesgos'!$L$71="Leve"),CONCATENATE("R",'Mapa de Riesgos'!$A$71),"")</f>
        <v/>
      </c>
      <c r="K44" s="443"/>
      <c r="L44" s="443" t="str">
        <f>IF(AND('Mapa de Riesgos'!$H$77="Muy Baja",'Mapa de Riesgos'!$L$77="Leve"),CONCATENATE("R",'Mapa de Riesgos'!$A$77),"")</f>
        <v/>
      </c>
      <c r="M44" s="443"/>
      <c r="N44" s="443" t="str">
        <f>IF(AND('Mapa de Riesgos'!$H$83="Muy Baja",'Mapa de Riesgos'!$L$83="Leve"),CONCATENATE("R",'Mapa de Riesgos'!$A$83),"")</f>
        <v/>
      </c>
      <c r="O44" s="444"/>
      <c r="P44" s="442" t="str">
        <f>IF(AND('Mapa de Riesgos'!$H$71="Muy Baja",'Mapa de Riesgos'!$L$71="Menor"),CONCATENATE("R",'Mapa de Riesgos'!$A$71),"")</f>
        <v/>
      </c>
      <c r="Q44" s="443"/>
      <c r="R44" s="443" t="str">
        <f>IF(AND('Mapa de Riesgos'!$H$77="Muy Baja",'Mapa de Riesgos'!$L$77="Menor"),CONCATENATE("R",'Mapa de Riesgos'!$A$77),"")</f>
        <v/>
      </c>
      <c r="S44" s="443"/>
      <c r="T44" s="443" t="str">
        <f>IF(AND('Mapa de Riesgos'!$H$83="Muy Baja",'Mapa de Riesgos'!$L$83="Menor"),CONCATENATE("R",'Mapa de Riesgos'!$A$83),"")</f>
        <v/>
      </c>
      <c r="U44" s="444"/>
      <c r="V44" s="451" t="str">
        <f>IF(AND('Mapa de Riesgos'!$H$71="Muy Baja",'Mapa de Riesgos'!$L$71="Moderado"),CONCATENATE("R",'Mapa de Riesgos'!$A$71),"")</f>
        <v/>
      </c>
      <c r="W44" s="452"/>
      <c r="X44" s="452" t="str">
        <f>IF(AND('Mapa de Riesgos'!$H$77="Muy Baja",'Mapa de Riesgos'!$L$77="Moderado"),CONCATENATE("R",'Mapa de Riesgos'!$A$77),"")</f>
        <v/>
      </c>
      <c r="Y44" s="452"/>
      <c r="Z44" s="452" t="str">
        <f>IF(AND('Mapa de Riesgos'!$H$83="Muy Baja",'Mapa de Riesgos'!$L$83="Moderado"),CONCATENATE("R",'Mapa de Riesgos'!$A$83),"")</f>
        <v/>
      </c>
      <c r="AA44" s="453"/>
      <c r="AB44" s="469" t="str">
        <f>IF(AND('Mapa de Riesgos'!$H$71="Muy Baja",'Mapa de Riesgos'!$L$71="Mayor"),CONCATENATE("R",'Mapa de Riesgos'!$A$71),"")</f>
        <v/>
      </c>
      <c r="AC44" s="470"/>
      <c r="AD44" s="470" t="str">
        <f>IF(AND('Mapa de Riesgos'!$H$77="Muy Baja",'Mapa de Riesgos'!$L$77="Mayor"),CONCATENATE("R",'Mapa de Riesgos'!$A$77),"")</f>
        <v/>
      </c>
      <c r="AE44" s="470"/>
      <c r="AF44" s="470" t="str">
        <f>IF(AND('Mapa de Riesgos'!$H$83="Muy Baja",'Mapa de Riesgos'!$L$83="Mayor"),CONCATENATE("R",'Mapa de Riesgos'!$A$83),"")</f>
        <v/>
      </c>
      <c r="AG44" s="471"/>
      <c r="AH44" s="460" t="str">
        <f>IF(AND('Mapa de Riesgos'!$H$71="Muy Baja",'Mapa de Riesgos'!$L$71="Catastrófico"),CONCATENATE("R",'Mapa de Riesgos'!$A$71),"")</f>
        <v/>
      </c>
      <c r="AI44" s="461"/>
      <c r="AJ44" s="461" t="str">
        <f>IF(AND('Mapa de Riesgos'!$H$77="Muy Baja",'Mapa de Riesgos'!$L$77="Catastrófico"),CONCATENATE("R",'Mapa de Riesgos'!$A$77),"")</f>
        <v/>
      </c>
      <c r="AK44" s="461"/>
      <c r="AL44" s="461" t="str">
        <f>IF(AND('Mapa de Riesgos'!$H$83="Muy Baja",'Mapa de Riesgos'!$L$83="Catastrófico"),CONCATENATE("R",'Mapa de Riesgos'!$A$83),"")</f>
        <v/>
      </c>
      <c r="AM44" s="462"/>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89"/>
      <c r="C45" s="489"/>
      <c r="D45" s="490"/>
      <c r="E45" s="485"/>
      <c r="F45" s="486"/>
      <c r="G45" s="486"/>
      <c r="H45" s="486"/>
      <c r="I45" s="487"/>
      <c r="J45" s="445"/>
      <c r="K45" s="446"/>
      <c r="L45" s="446"/>
      <c r="M45" s="446"/>
      <c r="N45" s="446"/>
      <c r="O45" s="447"/>
      <c r="P45" s="445"/>
      <c r="Q45" s="446"/>
      <c r="R45" s="446"/>
      <c r="S45" s="446"/>
      <c r="T45" s="446"/>
      <c r="U45" s="447"/>
      <c r="V45" s="454"/>
      <c r="W45" s="455"/>
      <c r="X45" s="455"/>
      <c r="Y45" s="455"/>
      <c r="Z45" s="455"/>
      <c r="AA45" s="456"/>
      <c r="AB45" s="472"/>
      <c r="AC45" s="473"/>
      <c r="AD45" s="473"/>
      <c r="AE45" s="473"/>
      <c r="AF45" s="473"/>
      <c r="AG45" s="474"/>
      <c r="AH45" s="463"/>
      <c r="AI45" s="464"/>
      <c r="AJ45" s="464"/>
      <c r="AK45" s="464"/>
      <c r="AL45" s="464"/>
      <c r="AM45" s="465"/>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79" t="s">
        <v>137</v>
      </c>
      <c r="K46" s="480"/>
      <c r="L46" s="480"/>
      <c r="M46" s="480"/>
      <c r="N46" s="480"/>
      <c r="O46" s="481"/>
      <c r="P46" s="479" t="s">
        <v>138</v>
      </c>
      <c r="Q46" s="480"/>
      <c r="R46" s="480"/>
      <c r="S46" s="480"/>
      <c r="T46" s="480"/>
      <c r="U46" s="481"/>
      <c r="V46" s="479" t="s">
        <v>139</v>
      </c>
      <c r="W46" s="480"/>
      <c r="X46" s="480"/>
      <c r="Y46" s="480"/>
      <c r="Z46" s="480"/>
      <c r="AA46" s="481"/>
      <c r="AB46" s="479" t="s">
        <v>140</v>
      </c>
      <c r="AC46" s="488"/>
      <c r="AD46" s="480"/>
      <c r="AE46" s="480"/>
      <c r="AF46" s="480"/>
      <c r="AG46" s="481"/>
      <c r="AH46" s="479" t="s">
        <v>141</v>
      </c>
      <c r="AI46" s="480"/>
      <c r="AJ46" s="480"/>
      <c r="AK46" s="480"/>
      <c r="AL46" s="480"/>
      <c r="AM46" s="481"/>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82"/>
      <c r="K47" s="483"/>
      <c r="L47" s="483"/>
      <c r="M47" s="483"/>
      <c r="N47" s="483"/>
      <c r="O47" s="484"/>
      <c r="P47" s="482"/>
      <c r="Q47" s="483"/>
      <c r="R47" s="483"/>
      <c r="S47" s="483"/>
      <c r="T47" s="483"/>
      <c r="U47" s="484"/>
      <c r="V47" s="482"/>
      <c r="W47" s="483"/>
      <c r="X47" s="483"/>
      <c r="Y47" s="483"/>
      <c r="Z47" s="483"/>
      <c r="AA47" s="484"/>
      <c r="AB47" s="482"/>
      <c r="AC47" s="483"/>
      <c r="AD47" s="483"/>
      <c r="AE47" s="483"/>
      <c r="AF47" s="483"/>
      <c r="AG47" s="484"/>
      <c r="AH47" s="482"/>
      <c r="AI47" s="483"/>
      <c r="AJ47" s="483"/>
      <c r="AK47" s="483"/>
      <c r="AL47" s="483"/>
      <c r="AM47" s="484"/>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82"/>
      <c r="K48" s="483"/>
      <c r="L48" s="483"/>
      <c r="M48" s="483"/>
      <c r="N48" s="483"/>
      <c r="O48" s="484"/>
      <c r="P48" s="482"/>
      <c r="Q48" s="483"/>
      <c r="R48" s="483"/>
      <c r="S48" s="483"/>
      <c r="T48" s="483"/>
      <c r="U48" s="484"/>
      <c r="V48" s="482"/>
      <c r="W48" s="483"/>
      <c r="X48" s="483"/>
      <c r="Y48" s="483"/>
      <c r="Z48" s="483"/>
      <c r="AA48" s="484"/>
      <c r="AB48" s="482"/>
      <c r="AC48" s="483"/>
      <c r="AD48" s="483"/>
      <c r="AE48" s="483"/>
      <c r="AF48" s="483"/>
      <c r="AG48" s="484"/>
      <c r="AH48" s="482"/>
      <c r="AI48" s="483"/>
      <c r="AJ48" s="483"/>
      <c r="AK48" s="483"/>
      <c r="AL48" s="483"/>
      <c r="AM48" s="484"/>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82"/>
      <c r="K49" s="483"/>
      <c r="L49" s="483"/>
      <c r="M49" s="483"/>
      <c r="N49" s="483"/>
      <c r="O49" s="484"/>
      <c r="P49" s="482"/>
      <c r="Q49" s="483"/>
      <c r="R49" s="483"/>
      <c r="S49" s="483"/>
      <c r="T49" s="483"/>
      <c r="U49" s="484"/>
      <c r="V49" s="482"/>
      <c r="W49" s="483"/>
      <c r="X49" s="483"/>
      <c r="Y49" s="483"/>
      <c r="Z49" s="483"/>
      <c r="AA49" s="484"/>
      <c r="AB49" s="482"/>
      <c r="AC49" s="483"/>
      <c r="AD49" s="483"/>
      <c r="AE49" s="483"/>
      <c r="AF49" s="483"/>
      <c r="AG49" s="484"/>
      <c r="AH49" s="482"/>
      <c r="AI49" s="483"/>
      <c r="AJ49" s="483"/>
      <c r="AK49" s="483"/>
      <c r="AL49" s="483"/>
      <c r="AM49" s="484"/>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82"/>
      <c r="K50" s="483"/>
      <c r="L50" s="483"/>
      <c r="M50" s="483"/>
      <c r="N50" s="483"/>
      <c r="O50" s="484"/>
      <c r="P50" s="482"/>
      <c r="Q50" s="483"/>
      <c r="R50" s="483"/>
      <c r="S50" s="483"/>
      <c r="T50" s="483"/>
      <c r="U50" s="484"/>
      <c r="V50" s="482"/>
      <c r="W50" s="483"/>
      <c r="X50" s="483"/>
      <c r="Y50" s="483"/>
      <c r="Z50" s="483"/>
      <c r="AA50" s="484"/>
      <c r="AB50" s="482"/>
      <c r="AC50" s="483"/>
      <c r="AD50" s="483"/>
      <c r="AE50" s="483"/>
      <c r="AF50" s="483"/>
      <c r="AG50" s="484"/>
      <c r="AH50" s="482"/>
      <c r="AI50" s="483"/>
      <c r="AJ50" s="483"/>
      <c r="AK50" s="483"/>
      <c r="AL50" s="483"/>
      <c r="AM50" s="484"/>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85"/>
      <c r="K51" s="486"/>
      <c r="L51" s="486"/>
      <c r="M51" s="486"/>
      <c r="N51" s="486"/>
      <c r="O51" s="487"/>
      <c r="P51" s="485"/>
      <c r="Q51" s="486"/>
      <c r="R51" s="486"/>
      <c r="S51" s="486"/>
      <c r="T51" s="486"/>
      <c r="U51" s="487"/>
      <c r="V51" s="485"/>
      <c r="W51" s="486"/>
      <c r="X51" s="486"/>
      <c r="Y51" s="486"/>
      <c r="Z51" s="486"/>
      <c r="AA51" s="487"/>
      <c r="AB51" s="485"/>
      <c r="AC51" s="486"/>
      <c r="AD51" s="486"/>
      <c r="AE51" s="486"/>
      <c r="AF51" s="486"/>
      <c r="AG51" s="487"/>
      <c r="AH51" s="485"/>
      <c r="AI51" s="486"/>
      <c r="AJ51" s="486"/>
      <c r="AK51" s="486"/>
      <c r="AL51" s="486"/>
      <c r="AM51" s="487"/>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16"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56" t="s">
        <v>142</v>
      </c>
      <c r="C2" s="557"/>
      <c r="D2" s="557"/>
      <c r="E2" s="557"/>
      <c r="F2" s="557"/>
      <c r="G2" s="557"/>
      <c r="H2" s="557"/>
      <c r="I2" s="557"/>
      <c r="J2" s="478" t="s">
        <v>23</v>
      </c>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57"/>
      <c r="C3" s="557"/>
      <c r="D3" s="557"/>
      <c r="E3" s="557"/>
      <c r="F3" s="557"/>
      <c r="G3" s="557"/>
      <c r="H3" s="557"/>
      <c r="I3" s="557"/>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57"/>
      <c r="C4" s="557"/>
      <c r="D4" s="557"/>
      <c r="E4" s="557"/>
      <c r="F4" s="557"/>
      <c r="G4" s="557"/>
      <c r="H4" s="557"/>
      <c r="I4" s="557"/>
      <c r="J4" s="478"/>
      <c r="K4" s="478"/>
      <c r="L4" s="478"/>
      <c r="M4" s="478"/>
      <c r="N4" s="478"/>
      <c r="O4" s="478"/>
      <c r="P4" s="478"/>
      <c r="Q4" s="478"/>
      <c r="R4" s="478"/>
      <c r="S4" s="478"/>
      <c r="T4" s="478"/>
      <c r="U4" s="478"/>
      <c r="V4" s="478"/>
      <c r="W4" s="478"/>
      <c r="X4" s="478"/>
      <c r="Y4" s="478"/>
      <c r="Z4" s="478"/>
      <c r="AA4" s="478"/>
      <c r="AB4" s="478"/>
      <c r="AC4" s="478"/>
      <c r="AD4" s="478"/>
      <c r="AE4" s="478"/>
      <c r="AF4" s="478"/>
      <c r="AG4" s="478"/>
      <c r="AH4" s="478"/>
      <c r="AI4" s="478"/>
      <c r="AJ4" s="478"/>
      <c r="AK4" s="478"/>
      <c r="AL4" s="478"/>
      <c r="AM4" s="478"/>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89" t="s">
        <v>127</v>
      </c>
      <c r="C6" s="489"/>
      <c r="D6" s="490"/>
      <c r="E6" s="527" t="s">
        <v>128</v>
      </c>
      <c r="F6" s="528"/>
      <c r="G6" s="528"/>
      <c r="H6" s="528"/>
      <c r="I6" s="529"/>
      <c r="J6" s="46" t="str">
        <f>IF(AND('Mapa de Riesgos'!$Y$12="Muy Alta",'Mapa de Riesgos'!$AA$12="Leve"),CONCATENATE("R1C",'Mapa de Riesgos'!$O$12),"")</f>
        <v/>
      </c>
      <c r="K6" s="47" t="str">
        <f>IF(AND('Mapa de Riesgos'!$Y$15="Muy Alta",'Mapa de Riesgos'!$AA$15="Leve"),CONCATENATE("R1C",'Mapa de Riesgos'!$O$15),"")</f>
        <v/>
      </c>
      <c r="L6" s="47" t="str">
        <f>IF(AND('Mapa de Riesgos'!$Y$16="Muy Alta",'Mapa de Riesgos'!$AA$16="Leve"),CONCATENATE("R1C",'Mapa de Riesgos'!$O$16),"")</f>
        <v/>
      </c>
      <c r="M6" s="47" t="str">
        <f>IF(AND('Mapa de Riesgos'!$Y$17="Muy Alta",'Mapa de Riesgos'!$AA$17="Leve"),CONCATENATE("R1C",'Mapa de Riesgos'!$O$17),"")</f>
        <v/>
      </c>
      <c r="N6" s="47" t="str">
        <f>IF(AND('Mapa de Riesgos'!$Y$18="Muy Alta",'Mapa de Riesgos'!$AA$18="Leve"),CONCATENATE("R1C",'Mapa de Riesgos'!$O$18),"")</f>
        <v/>
      </c>
      <c r="O6" s="48" t="str">
        <f>IF(AND('Mapa de Riesgos'!$Y$19="Muy Alta",'Mapa de Riesgos'!$AA$19="Leve"),CONCATENATE("R1C",'Mapa de Riesgos'!$O$19),"")</f>
        <v/>
      </c>
      <c r="P6" s="46" t="str">
        <f>IF(AND('Mapa de Riesgos'!$Y$12="Muy Alta",'Mapa de Riesgos'!$AA$12="Menor"),CONCATENATE("R1C",'Mapa de Riesgos'!$O$12),"")</f>
        <v/>
      </c>
      <c r="Q6" s="47" t="str">
        <f>IF(AND('Mapa de Riesgos'!$Y$15="Muy Alta",'Mapa de Riesgos'!$AA$15="Menor"),CONCATENATE("R1C",'Mapa de Riesgos'!$O$15),"")</f>
        <v/>
      </c>
      <c r="R6" s="47" t="str">
        <f>IF(AND('Mapa de Riesgos'!$Y$16="Muy Alta",'Mapa de Riesgos'!$AA$16="Menor"),CONCATENATE("R1C",'Mapa de Riesgos'!$O$16),"")</f>
        <v/>
      </c>
      <c r="S6" s="47" t="str">
        <f>IF(AND('Mapa de Riesgos'!$Y$17="Muy Alta",'Mapa de Riesgos'!$AA$17="Menor"),CONCATENATE("R1C",'Mapa de Riesgos'!$O$17),"")</f>
        <v/>
      </c>
      <c r="T6" s="47" t="str">
        <f>IF(AND('Mapa de Riesgos'!$Y$18="Muy Alta",'Mapa de Riesgos'!$AA$18="Menor"),CONCATENATE("R1C",'Mapa de Riesgos'!$O$18),"")</f>
        <v/>
      </c>
      <c r="U6" s="48" t="str">
        <f>IF(AND('Mapa de Riesgos'!$Y$19="Muy Alta",'Mapa de Riesgos'!$AA$19="Menor"),CONCATENATE("R1C",'Mapa de Riesgos'!$O$19),"")</f>
        <v/>
      </c>
      <c r="V6" s="46" t="str">
        <f>IF(AND('Mapa de Riesgos'!$Y$12="Muy Alta",'Mapa de Riesgos'!$AA$12="Moderado"),CONCATENATE("R1C",'Mapa de Riesgos'!$O$12),"")</f>
        <v/>
      </c>
      <c r="W6" s="47" t="str">
        <f>IF(AND('Mapa de Riesgos'!$Y$15="Muy Alta",'Mapa de Riesgos'!$AA$15="Moderado"),CONCATENATE("R1C",'Mapa de Riesgos'!$O$15),"")</f>
        <v/>
      </c>
      <c r="X6" s="47" t="str">
        <f>IF(AND('Mapa de Riesgos'!$Y$16="Muy Alta",'Mapa de Riesgos'!$AA$16="Moderado"),CONCATENATE("R1C",'Mapa de Riesgos'!$O$16),"")</f>
        <v/>
      </c>
      <c r="Y6" s="47" t="str">
        <f>IF(AND('Mapa de Riesgos'!$Y$17="Muy Alta",'Mapa de Riesgos'!$AA$17="Moderado"),CONCATENATE("R1C",'Mapa de Riesgos'!$O$17),"")</f>
        <v/>
      </c>
      <c r="Z6" s="47" t="str">
        <f>IF(AND('Mapa de Riesgos'!$Y$18="Muy Alta",'Mapa de Riesgos'!$AA$18="Moderado"),CONCATENATE("R1C",'Mapa de Riesgos'!$O$18),"")</f>
        <v/>
      </c>
      <c r="AA6" s="48" t="str">
        <f>IF(AND('Mapa de Riesgos'!$Y$19="Muy Alta",'Mapa de Riesgos'!$AA$19="Moderado"),CONCATENATE("R1C",'Mapa de Riesgos'!$O$19),"")</f>
        <v/>
      </c>
      <c r="AB6" s="46" t="str">
        <f>IF(AND('Mapa de Riesgos'!$Y$12="Muy Alta",'Mapa de Riesgos'!$AA$12="Mayor"),CONCATENATE("R1C",'Mapa de Riesgos'!$O$12),"")</f>
        <v/>
      </c>
      <c r="AC6" s="47" t="str">
        <f>IF(AND('Mapa de Riesgos'!$Y$15="Muy Alta",'Mapa de Riesgos'!$AA$15="Mayor"),CONCATENATE("R1C",'Mapa de Riesgos'!$O$15),"")</f>
        <v/>
      </c>
      <c r="AD6" s="47" t="str">
        <f>IF(AND('Mapa de Riesgos'!$Y$16="Muy Alta",'Mapa de Riesgos'!$AA$16="Mayor"),CONCATENATE("R1C",'Mapa de Riesgos'!$O$16),"")</f>
        <v/>
      </c>
      <c r="AE6" s="47" t="str">
        <f>IF(AND('Mapa de Riesgos'!$Y$17="Muy Alta",'Mapa de Riesgos'!$AA$17="Mayor"),CONCATENATE("R1C",'Mapa de Riesgos'!$O$17),"")</f>
        <v/>
      </c>
      <c r="AF6" s="47" t="str">
        <f>IF(AND('Mapa de Riesgos'!$Y$18="Muy Alta",'Mapa de Riesgos'!$AA$18="Mayor"),CONCATENATE("R1C",'Mapa de Riesgos'!$O$18),"")</f>
        <v/>
      </c>
      <c r="AG6" s="48" t="str">
        <f>IF(AND('Mapa de Riesgos'!$Y$19="Muy Alta",'Mapa de Riesgos'!$AA$19="Mayor"),CONCATENATE("R1C",'Mapa de Riesgos'!$O$19),"")</f>
        <v/>
      </c>
      <c r="AH6" s="49" t="str">
        <f>IF(AND('Mapa de Riesgos'!$Y$12="Muy Alta",'Mapa de Riesgos'!$AA$12="Catastrófico"),CONCATENATE("R1C",'Mapa de Riesgos'!$O$12),"")</f>
        <v/>
      </c>
      <c r="AI6" s="50" t="str">
        <f>IF(AND('Mapa de Riesgos'!$Y$15="Muy Alta",'Mapa de Riesgos'!$AA$15="Catastrófico"),CONCATENATE("R1C",'Mapa de Riesgos'!$O$15),"")</f>
        <v/>
      </c>
      <c r="AJ6" s="50" t="str">
        <f>IF(AND('Mapa de Riesgos'!$Y$16="Muy Alta",'Mapa de Riesgos'!$AA$16="Catastrófico"),CONCATENATE("R1C",'Mapa de Riesgos'!$O$16),"")</f>
        <v/>
      </c>
      <c r="AK6" s="50" t="str">
        <f>IF(AND('Mapa de Riesgos'!$Y$17="Muy Alta",'Mapa de Riesgos'!$AA$17="Catastrófico"),CONCATENATE("R1C",'Mapa de Riesgos'!$O$17),"")</f>
        <v/>
      </c>
      <c r="AL6" s="50" t="str">
        <f>IF(AND('Mapa de Riesgos'!$Y$18="Muy Alta",'Mapa de Riesgos'!$AA$18="Catastrófico"),CONCATENATE("R1C",'Mapa de Riesgos'!$O$18),"")</f>
        <v/>
      </c>
      <c r="AM6" s="51" t="str">
        <f>IF(AND('Mapa de Riesgos'!$Y$19="Muy Alta",'Mapa de Riesgos'!$AA$19="Catastrófico"),CONCATENATE("R1C",'Mapa de Riesgos'!$O$19),"")</f>
        <v/>
      </c>
      <c r="AN6" s="83"/>
      <c r="AO6" s="547" t="s">
        <v>129</v>
      </c>
      <c r="AP6" s="548"/>
      <c r="AQ6" s="548"/>
      <c r="AR6" s="548"/>
      <c r="AS6" s="548"/>
      <c r="AT6" s="54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89"/>
      <c r="C7" s="489"/>
      <c r="D7" s="490"/>
      <c r="E7" s="530"/>
      <c r="F7" s="531"/>
      <c r="G7" s="531"/>
      <c r="H7" s="531"/>
      <c r="I7" s="532"/>
      <c r="J7" s="52" t="str">
        <f>IF(AND('Mapa de Riesgos'!$Y$20="Muy Alta",'Mapa de Riesgos'!$AA$21="Leve"),CONCATENATE("R2C",'Mapa de Riesgos'!$O$21),"")</f>
        <v/>
      </c>
      <c r="K7" s="53" t="str">
        <f>IF(AND('Mapa de Riesgos'!$Y$22="Muy Alta",'Mapa de Riesgos'!$AA$22="Leve"),CONCATENATE("R2C",'Mapa de Riesgos'!$O$22),"")</f>
        <v/>
      </c>
      <c r="L7" s="53" t="str">
        <f>IF(AND('Mapa de Riesgos'!$Y$23="Muy Alta",'Mapa de Riesgos'!$AA$23="Leve"),CONCATENATE("R2C",'Mapa de Riesgos'!$O$23),"")</f>
        <v/>
      </c>
      <c r="M7" s="53" t="str">
        <f>IF(AND('Mapa de Riesgos'!$Y$24="Muy Alta",'Mapa de Riesgos'!$AA$24="Leve"),CONCATENATE("R2C",'Mapa de Riesgos'!$O$24),"")</f>
        <v/>
      </c>
      <c r="N7" s="53" t="str">
        <f>IF(AND('Mapa de Riesgos'!$Y$25="Muy Alta",'Mapa de Riesgos'!$AA$25="Leve"),CONCATENATE("R2C",'Mapa de Riesgos'!$O$25),"")</f>
        <v/>
      </c>
      <c r="O7" s="54" t="str">
        <f>IF(AND('Mapa de Riesgos'!$Y$26="Muy Alta",'Mapa de Riesgos'!$AA$26="Leve"),CONCATENATE("R2C",'Mapa de Riesgos'!$O$26),"")</f>
        <v/>
      </c>
      <c r="P7" s="52" t="str">
        <f>IF(AND('Mapa de Riesgos'!$Y$20="Muy Alta",'Mapa de Riesgos'!$AA$21="Menor"),CONCATENATE("R2C",'Mapa de Riesgos'!$O$21),"")</f>
        <v/>
      </c>
      <c r="Q7" s="53" t="str">
        <f>IF(AND('Mapa de Riesgos'!$Y$22="Muy Alta",'Mapa de Riesgos'!$AA$22="Menor"),CONCATENATE("R2C",'Mapa de Riesgos'!$O$22),"")</f>
        <v/>
      </c>
      <c r="R7" s="53" t="str">
        <f>IF(AND('Mapa de Riesgos'!$Y$23="Muy Alta",'Mapa de Riesgos'!$AA$23="Menor"),CONCATENATE("R2C",'Mapa de Riesgos'!$O$23),"")</f>
        <v/>
      </c>
      <c r="S7" s="53" t="str">
        <f>IF(AND('Mapa de Riesgos'!$Y$24="Muy Alta",'Mapa de Riesgos'!$AA$24="Menor"),CONCATENATE("R2C",'Mapa de Riesgos'!$O$24),"")</f>
        <v/>
      </c>
      <c r="T7" s="53" t="str">
        <f>IF(AND('Mapa de Riesgos'!$Y$25="Muy Alta",'Mapa de Riesgos'!$AA$25="Menor"),CONCATENATE("R2C",'Mapa de Riesgos'!$O$25),"")</f>
        <v/>
      </c>
      <c r="U7" s="54" t="str">
        <f>IF(AND('Mapa de Riesgos'!$Y$26="Muy Alta",'Mapa de Riesgos'!$AA$26="Menor"),CONCATENATE("R2C",'Mapa de Riesgos'!$O$26),"")</f>
        <v/>
      </c>
      <c r="V7" s="52" t="str">
        <f>IF(AND('Mapa de Riesgos'!$Y$20="Muy Alta",'Mapa de Riesgos'!$AA$21="Moderado"),CONCATENATE("R2C",'Mapa de Riesgos'!$O$21),"")</f>
        <v/>
      </c>
      <c r="W7" s="53" t="str">
        <f>IF(AND('Mapa de Riesgos'!$Y$22="Muy Alta",'Mapa de Riesgos'!$AA$22="Moderado"),CONCATENATE("R2C",'Mapa de Riesgos'!$O$22),"")</f>
        <v/>
      </c>
      <c r="X7" s="53" t="str">
        <f>IF(AND('Mapa de Riesgos'!$Y$23="Muy Alta",'Mapa de Riesgos'!$AA$23="Moderado"),CONCATENATE("R2C",'Mapa de Riesgos'!$O$23),"")</f>
        <v/>
      </c>
      <c r="Y7" s="53" t="str">
        <f>IF(AND('Mapa de Riesgos'!$Y$24="Muy Alta",'Mapa de Riesgos'!$AA$24="Moderado"),CONCATENATE("R2C",'Mapa de Riesgos'!$O$24),"")</f>
        <v/>
      </c>
      <c r="Z7" s="53" t="str">
        <f>IF(AND('Mapa de Riesgos'!$Y$25="Muy Alta",'Mapa de Riesgos'!$AA$25="Moderado"),CONCATENATE("R2C",'Mapa de Riesgos'!$O$25),"")</f>
        <v/>
      </c>
      <c r="AA7" s="54" t="str">
        <f>IF(AND('Mapa de Riesgos'!$Y$26="Muy Alta",'Mapa de Riesgos'!$AA$26="Moderado"),CONCATENATE("R2C",'Mapa de Riesgos'!$O$26),"")</f>
        <v/>
      </c>
      <c r="AB7" s="52" t="str">
        <f>IF(AND('Mapa de Riesgos'!$Y$20="Muy Alta",'Mapa de Riesgos'!$AA$21="Mayor"),CONCATENATE("R2C",'Mapa de Riesgos'!$O$21),"")</f>
        <v/>
      </c>
      <c r="AC7" s="53" t="str">
        <f>IF(AND('Mapa de Riesgos'!$Y$22="Muy Alta",'Mapa de Riesgos'!$AA$22="Mayor"),CONCATENATE("R2C",'Mapa de Riesgos'!$O$22),"")</f>
        <v/>
      </c>
      <c r="AD7" s="53" t="str">
        <f>IF(AND('Mapa de Riesgos'!$Y$23="Muy Alta",'Mapa de Riesgos'!$AA$23="Mayor"),CONCATENATE("R2C",'Mapa de Riesgos'!$O$23),"")</f>
        <v/>
      </c>
      <c r="AE7" s="53" t="str">
        <f>IF(AND('Mapa de Riesgos'!$Y$24="Muy Alta",'Mapa de Riesgos'!$AA$24="Mayor"),CONCATENATE("R2C",'Mapa de Riesgos'!$O$24),"")</f>
        <v/>
      </c>
      <c r="AF7" s="53" t="str">
        <f>IF(AND('Mapa de Riesgos'!$Y$25="Muy Alta",'Mapa de Riesgos'!$AA$25="Mayor"),CONCATENATE("R2C",'Mapa de Riesgos'!$O$25),"")</f>
        <v/>
      </c>
      <c r="AG7" s="54" t="str">
        <f>IF(AND('Mapa de Riesgos'!$Y$26="Muy Alta",'Mapa de Riesgos'!$AA$26="Mayor"),CONCATENATE("R2C",'Mapa de Riesgos'!$O$26),"")</f>
        <v/>
      </c>
      <c r="AH7" s="55" t="str">
        <f>IF(AND('Mapa de Riesgos'!$Y$20="Muy Alta",'Mapa de Riesgos'!$AA$21="Catastrófico"),CONCATENATE("R2C",'Mapa de Riesgos'!$O$21),"")</f>
        <v/>
      </c>
      <c r="AI7" s="56" t="str">
        <f>IF(AND('Mapa de Riesgos'!$Y$22="Muy Alta",'Mapa de Riesgos'!$AA$22="Catastrófico"),CONCATENATE("R2C",'Mapa de Riesgos'!$O$22),"")</f>
        <v/>
      </c>
      <c r="AJ7" s="56" t="str">
        <f>IF(AND('Mapa de Riesgos'!$Y$23="Muy Alta",'Mapa de Riesgos'!$AA$23="Catastrófico"),CONCATENATE("R2C",'Mapa de Riesgos'!$O$23),"")</f>
        <v/>
      </c>
      <c r="AK7" s="56" t="str">
        <f>IF(AND('Mapa de Riesgos'!$Y$24="Muy Alta",'Mapa de Riesgos'!$AA$24="Catastrófico"),CONCATENATE("R2C",'Mapa de Riesgos'!$O$24),"")</f>
        <v/>
      </c>
      <c r="AL7" s="56" t="str">
        <f>IF(AND('Mapa de Riesgos'!$Y$25="Muy Alta",'Mapa de Riesgos'!$AA$25="Catastrófico"),CONCATENATE("R2C",'Mapa de Riesgos'!$O$25),"")</f>
        <v/>
      </c>
      <c r="AM7" s="57" t="str">
        <f>IF(AND('Mapa de Riesgos'!$Y$26="Muy Alta",'Mapa de Riesgos'!$AA$26="Catastrófico"),CONCATENATE("R2C",'Mapa de Riesgos'!$O$26),"")</f>
        <v/>
      </c>
      <c r="AN7" s="83"/>
      <c r="AO7" s="550"/>
      <c r="AP7" s="551"/>
      <c r="AQ7" s="551"/>
      <c r="AR7" s="551"/>
      <c r="AS7" s="551"/>
      <c r="AT7" s="55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89"/>
      <c r="C8" s="489"/>
      <c r="D8" s="490"/>
      <c r="E8" s="530"/>
      <c r="F8" s="531"/>
      <c r="G8" s="531"/>
      <c r="H8" s="531"/>
      <c r="I8" s="532"/>
      <c r="J8" s="52" t="str">
        <f>IF(AND('Mapa de Riesgos'!$Y$27="Muy Alta",'Mapa de Riesgos'!$AA$27="Leve"),CONCATENATE("R3C",'Mapa de Riesgos'!$O$27),"")</f>
        <v/>
      </c>
      <c r="K8" s="53" t="str">
        <f>IF(AND('Mapa de Riesgos'!$Y$30="Muy Alta",'Mapa de Riesgos'!$AA$30="Leve"),CONCATENATE("R3C",'Mapa de Riesgos'!$O$30),"")</f>
        <v/>
      </c>
      <c r="L8" s="53" t="str">
        <f>IF(AND('Mapa de Riesgos'!$Y$31="Muy Alta",'Mapa de Riesgos'!$AA$31="Leve"),CONCATENATE("R3C",'Mapa de Riesgos'!$O$31),"")</f>
        <v/>
      </c>
      <c r="M8" s="53" t="str">
        <f>IF(AND('Mapa de Riesgos'!$Y$32="Muy Alta",'Mapa de Riesgos'!$AA$32="Leve"),CONCATENATE("R3C",'Mapa de Riesgos'!$O$32),"")</f>
        <v/>
      </c>
      <c r="N8" s="53" t="str">
        <f>IF(AND('Mapa de Riesgos'!$Y$33="Muy Alta",'Mapa de Riesgos'!$AA$33="Leve"),CONCATENATE("R3C",'Mapa de Riesgos'!$O$33),"")</f>
        <v/>
      </c>
      <c r="O8" s="54" t="str">
        <f>IF(AND('Mapa de Riesgos'!$Y$34="Muy Alta",'Mapa de Riesgos'!$AA$34="Leve"),CONCATENATE("R3C",'Mapa de Riesgos'!$O$34),"")</f>
        <v/>
      </c>
      <c r="P8" s="52" t="str">
        <f>IF(AND('Mapa de Riesgos'!$Y$27="Muy Alta",'Mapa de Riesgos'!$AA$27="Menor"),CONCATENATE("R3C",'Mapa de Riesgos'!$O$27),"")</f>
        <v/>
      </c>
      <c r="Q8" s="53" t="str">
        <f>IF(AND('Mapa de Riesgos'!$Y$30="Muy Alta",'Mapa de Riesgos'!$AA$30="Menor"),CONCATENATE("R3C",'Mapa de Riesgos'!$O$30),"")</f>
        <v/>
      </c>
      <c r="R8" s="53" t="str">
        <f>IF(AND('Mapa de Riesgos'!$Y$31="Muy Alta",'Mapa de Riesgos'!$AA$31="Menor"),CONCATENATE("R3C",'Mapa de Riesgos'!$O$31),"")</f>
        <v/>
      </c>
      <c r="S8" s="53" t="str">
        <f>IF(AND('Mapa de Riesgos'!$Y$32="Muy Alta",'Mapa de Riesgos'!$AA$32="Menor"),CONCATENATE("R3C",'Mapa de Riesgos'!$O$32),"")</f>
        <v/>
      </c>
      <c r="T8" s="53" t="str">
        <f>IF(AND('Mapa de Riesgos'!$Y$33="Muy Alta",'Mapa de Riesgos'!$AA$33="Menor"),CONCATENATE("R3C",'Mapa de Riesgos'!$O$33),"")</f>
        <v/>
      </c>
      <c r="U8" s="54" t="str">
        <f>IF(AND('Mapa de Riesgos'!$Y$34="Muy Alta",'Mapa de Riesgos'!$AA$34="Menor"),CONCATENATE("R3C",'Mapa de Riesgos'!$O$34),"")</f>
        <v/>
      </c>
      <c r="V8" s="52" t="str">
        <f>IF(AND('Mapa de Riesgos'!$Y$27="Muy Alta",'Mapa de Riesgos'!$AA$27="Moderado"),CONCATENATE("R3C",'Mapa de Riesgos'!$O$27),"")</f>
        <v/>
      </c>
      <c r="W8" s="53" t="str">
        <f>IF(AND('Mapa de Riesgos'!$Y$30="Muy Alta",'Mapa de Riesgos'!$AA$30="Moderado"),CONCATENATE("R3C",'Mapa de Riesgos'!$O$30),"")</f>
        <v/>
      </c>
      <c r="X8" s="53" t="str">
        <f>IF(AND('Mapa de Riesgos'!$Y$31="Muy Alta",'Mapa de Riesgos'!$AA$31="Moderado"),CONCATENATE("R3C",'Mapa de Riesgos'!$O$31),"")</f>
        <v/>
      </c>
      <c r="Y8" s="53" t="str">
        <f>IF(AND('Mapa de Riesgos'!$Y$32="Muy Alta",'Mapa de Riesgos'!$AA$32="Moderado"),CONCATENATE("R3C",'Mapa de Riesgos'!$O$32),"")</f>
        <v/>
      </c>
      <c r="Z8" s="53" t="str">
        <f>IF(AND('Mapa de Riesgos'!$Y$33="Muy Alta",'Mapa de Riesgos'!$AA$33="Moderado"),CONCATENATE("R3C",'Mapa de Riesgos'!$O$33),"")</f>
        <v/>
      </c>
      <c r="AA8" s="54" t="str">
        <f>IF(AND('Mapa de Riesgos'!$Y$34="Muy Alta",'Mapa de Riesgos'!$AA$34="Moderado"),CONCATENATE("R3C",'Mapa de Riesgos'!$O$34),"")</f>
        <v/>
      </c>
      <c r="AB8" s="52" t="str">
        <f>IF(AND('Mapa de Riesgos'!$Y$27="Muy Alta",'Mapa de Riesgos'!$AA$27="Mayor"),CONCATENATE("R3C",'Mapa de Riesgos'!$O$27),"")</f>
        <v/>
      </c>
      <c r="AC8" s="53" t="str">
        <f>IF(AND('Mapa de Riesgos'!$Y$30="Muy Alta",'Mapa de Riesgos'!$AA$30="Mayor"),CONCATENATE("R3C",'Mapa de Riesgos'!$O$30),"")</f>
        <v/>
      </c>
      <c r="AD8" s="53" t="str">
        <f>IF(AND('Mapa de Riesgos'!$Y$31="Muy Alta",'Mapa de Riesgos'!$AA$31="Mayor"),CONCATENATE("R3C",'Mapa de Riesgos'!$O$31),"")</f>
        <v/>
      </c>
      <c r="AE8" s="53" t="str">
        <f>IF(AND('Mapa de Riesgos'!$Y$32="Muy Alta",'Mapa de Riesgos'!$AA$32="Mayor"),CONCATENATE("R3C",'Mapa de Riesgos'!$O$32),"")</f>
        <v/>
      </c>
      <c r="AF8" s="53" t="str">
        <f>IF(AND('Mapa de Riesgos'!$Y$33="Muy Alta",'Mapa de Riesgos'!$AA$33="Mayor"),CONCATENATE("R3C",'Mapa de Riesgos'!$O$33),"")</f>
        <v/>
      </c>
      <c r="AG8" s="54" t="str">
        <f>IF(AND('Mapa de Riesgos'!$Y$34="Muy Alta",'Mapa de Riesgos'!$AA$34="Mayor"),CONCATENATE("R3C",'Mapa de Riesgos'!$O$34),"")</f>
        <v/>
      </c>
      <c r="AH8" s="55" t="str">
        <f>IF(AND('Mapa de Riesgos'!$Y$27="Muy Alta",'Mapa de Riesgos'!$AA$27="Catastrófico"),CONCATENATE("R3C",'Mapa de Riesgos'!$O$27),"")</f>
        <v/>
      </c>
      <c r="AI8" s="56" t="str">
        <f>IF(AND('Mapa de Riesgos'!$Y$30="Muy Alta",'Mapa de Riesgos'!$AA$30="Catastrófico"),CONCATENATE("R3C",'Mapa de Riesgos'!$O$30),"")</f>
        <v/>
      </c>
      <c r="AJ8" s="56" t="str">
        <f>IF(AND('Mapa de Riesgos'!$Y$31="Muy Alta",'Mapa de Riesgos'!$AA$31="Catastrófico"),CONCATENATE("R3C",'Mapa de Riesgos'!$O$31),"")</f>
        <v/>
      </c>
      <c r="AK8" s="56" t="str">
        <f>IF(AND('Mapa de Riesgos'!$Y$32="Muy Alta",'Mapa de Riesgos'!$AA$32="Catastrófico"),CONCATENATE("R3C",'Mapa de Riesgos'!$O$32),"")</f>
        <v/>
      </c>
      <c r="AL8" s="56" t="str">
        <f>IF(AND('Mapa de Riesgos'!$Y$33="Muy Alta",'Mapa de Riesgos'!$AA$33="Catastrófico"),CONCATENATE("R3C",'Mapa de Riesgos'!$O$33),"")</f>
        <v/>
      </c>
      <c r="AM8" s="57" t="str">
        <f>IF(AND('Mapa de Riesgos'!$Y$34="Muy Alta",'Mapa de Riesgos'!$AA$34="Catastrófico"),CONCATENATE("R3C",'Mapa de Riesgos'!$O$34),"")</f>
        <v/>
      </c>
      <c r="AN8" s="83"/>
      <c r="AO8" s="550"/>
      <c r="AP8" s="551"/>
      <c r="AQ8" s="551"/>
      <c r="AR8" s="551"/>
      <c r="AS8" s="551"/>
      <c r="AT8" s="55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89"/>
      <c r="C9" s="489"/>
      <c r="D9" s="490"/>
      <c r="E9" s="530"/>
      <c r="F9" s="531"/>
      <c r="G9" s="531"/>
      <c r="H9" s="531"/>
      <c r="I9" s="532"/>
      <c r="J9" s="52" t="str">
        <f>IF(AND('Mapa de Riesgos'!$Y$35="Muy Alta",'Mapa de Riesgos'!$AA$35="Leve"),CONCATENATE("R4C",'Mapa de Riesgos'!$O$35),"")</f>
        <v/>
      </c>
      <c r="K9" s="53" t="str">
        <f>IF(AND('Mapa de Riesgos'!$Y$36="Muy Alta",'Mapa de Riesgos'!$AA$36="Leve"),CONCATENATE("R4C",'Mapa de Riesgos'!$O$36),"")</f>
        <v/>
      </c>
      <c r="L9" s="53" t="str">
        <f>IF(AND('Mapa de Riesgos'!$Y$37="Muy Alta",'Mapa de Riesgos'!$AA$37="Leve"),CONCATENATE("R4C",'Mapa de Riesgos'!$O$37),"")</f>
        <v/>
      </c>
      <c r="M9" s="53" t="str">
        <f>IF(AND('Mapa de Riesgos'!$Y$38="Muy Alta",'Mapa de Riesgos'!$AA$38="Leve"),CONCATENATE("R4C",'Mapa de Riesgos'!$O$38),"")</f>
        <v/>
      </c>
      <c r="N9" s="53" t="str">
        <f>IF(AND('Mapa de Riesgos'!$Y$39="Muy Alta",'Mapa de Riesgos'!$AA$39="Leve"),CONCATENATE("R4C",'Mapa de Riesgos'!$O$39),"")</f>
        <v/>
      </c>
      <c r="O9" s="54" t="str">
        <f>IF(AND('Mapa de Riesgos'!$Y$40="Muy Alta",'Mapa de Riesgos'!$AA$40="Leve"),CONCATENATE("R4C",'Mapa de Riesgos'!$O$40),"")</f>
        <v/>
      </c>
      <c r="P9" s="52" t="str">
        <f>IF(AND('Mapa de Riesgos'!$Y$35="Muy Alta",'Mapa de Riesgos'!$AA$35="Menor"),CONCATENATE("R4C",'Mapa de Riesgos'!$O$35),"")</f>
        <v/>
      </c>
      <c r="Q9" s="53" t="str">
        <f>IF(AND('Mapa de Riesgos'!$Y$36="Muy Alta",'Mapa de Riesgos'!$AA$36="Menor"),CONCATENATE("R4C",'Mapa de Riesgos'!$O$36),"")</f>
        <v/>
      </c>
      <c r="R9" s="53" t="str">
        <f>IF(AND('Mapa de Riesgos'!$Y$37="Muy Alta",'Mapa de Riesgos'!$AA$37="Menor"),CONCATENATE("R4C",'Mapa de Riesgos'!$O$37),"")</f>
        <v/>
      </c>
      <c r="S9" s="53" t="str">
        <f>IF(AND('Mapa de Riesgos'!$Y$38="Muy Alta",'Mapa de Riesgos'!$AA$38="Menor"),CONCATENATE("R4C",'Mapa de Riesgos'!$O$38),"")</f>
        <v/>
      </c>
      <c r="T9" s="53" t="str">
        <f>IF(AND('Mapa de Riesgos'!$Y$39="Muy Alta",'Mapa de Riesgos'!$AA$39="Menor"),CONCATENATE("R4C",'Mapa de Riesgos'!$O$39),"")</f>
        <v/>
      </c>
      <c r="U9" s="54" t="str">
        <f>IF(AND('Mapa de Riesgos'!$Y$40="Muy Alta",'Mapa de Riesgos'!$AA$40="Menor"),CONCATENATE("R4C",'Mapa de Riesgos'!$O$40),"")</f>
        <v/>
      </c>
      <c r="V9" s="52" t="str">
        <f>IF(AND('Mapa de Riesgos'!$Y$35="Muy Alta",'Mapa de Riesgos'!$AA$35="Moderado"),CONCATENATE("R4C",'Mapa de Riesgos'!$O$35),"")</f>
        <v/>
      </c>
      <c r="W9" s="53" t="str">
        <f>IF(AND('Mapa de Riesgos'!$Y$36="Muy Alta",'Mapa de Riesgos'!$AA$36="Moderado"),CONCATENATE("R4C",'Mapa de Riesgos'!$O$36),"")</f>
        <v/>
      </c>
      <c r="X9" s="53" t="str">
        <f>IF(AND('Mapa de Riesgos'!$Y$37="Muy Alta",'Mapa de Riesgos'!$AA$37="Moderado"),CONCATENATE("R4C",'Mapa de Riesgos'!$O$37),"")</f>
        <v/>
      </c>
      <c r="Y9" s="53" t="str">
        <f>IF(AND('Mapa de Riesgos'!$Y$38="Muy Alta",'Mapa de Riesgos'!$AA$38="Moderado"),CONCATENATE("R4C",'Mapa de Riesgos'!$O$38),"")</f>
        <v/>
      </c>
      <c r="Z9" s="53" t="str">
        <f>IF(AND('Mapa de Riesgos'!$Y$39="Muy Alta",'Mapa de Riesgos'!$AA$39="Moderado"),CONCATENATE("R4C",'Mapa de Riesgos'!$O$39),"")</f>
        <v/>
      </c>
      <c r="AA9" s="54" t="str">
        <f>IF(AND('Mapa de Riesgos'!$Y$40="Muy Alta",'Mapa de Riesgos'!$AA$40="Moderado"),CONCATENATE("R4C",'Mapa de Riesgos'!$O$40),"")</f>
        <v/>
      </c>
      <c r="AB9" s="52" t="str">
        <f>IF(AND('Mapa de Riesgos'!$Y$35="Muy Alta",'Mapa de Riesgos'!$AA$35="Mayor"),CONCATENATE("R4C",'Mapa de Riesgos'!$O$35),"")</f>
        <v/>
      </c>
      <c r="AC9" s="53" t="str">
        <f>IF(AND('Mapa de Riesgos'!$Y$36="Muy Alta",'Mapa de Riesgos'!$AA$36="Mayor"),CONCATENATE("R4C",'Mapa de Riesgos'!$O$36),"")</f>
        <v/>
      </c>
      <c r="AD9" s="53" t="str">
        <f>IF(AND('Mapa de Riesgos'!$Y$37="Muy Alta",'Mapa de Riesgos'!$AA$37="Mayor"),CONCATENATE("R4C",'Mapa de Riesgos'!$O$37),"")</f>
        <v/>
      </c>
      <c r="AE9" s="53" t="str">
        <f>IF(AND('Mapa de Riesgos'!$Y$38="Muy Alta",'Mapa de Riesgos'!$AA$38="Mayor"),CONCATENATE("R4C",'Mapa de Riesgos'!$O$38),"")</f>
        <v/>
      </c>
      <c r="AF9" s="53" t="str">
        <f>IF(AND('Mapa de Riesgos'!$Y$39="Muy Alta",'Mapa de Riesgos'!$AA$39="Mayor"),CONCATENATE("R4C",'Mapa de Riesgos'!$O$39),"")</f>
        <v/>
      </c>
      <c r="AG9" s="54" t="str">
        <f>IF(AND('Mapa de Riesgos'!$Y$40="Muy Alta",'Mapa de Riesgos'!$AA$40="Mayor"),CONCATENATE("R4C",'Mapa de Riesgos'!$O$40),"")</f>
        <v/>
      </c>
      <c r="AH9" s="55" t="str">
        <f>IF(AND('Mapa de Riesgos'!$Y$35="Muy Alta",'Mapa de Riesgos'!$AA$35="Catastrófico"),CONCATENATE("R4C",'Mapa de Riesgos'!$O$35),"")</f>
        <v/>
      </c>
      <c r="AI9" s="56" t="str">
        <f>IF(AND('Mapa de Riesgos'!$Y$36="Muy Alta",'Mapa de Riesgos'!$AA$36="Catastrófico"),CONCATENATE("R4C",'Mapa de Riesgos'!$O$36),"")</f>
        <v/>
      </c>
      <c r="AJ9" s="56" t="str">
        <f>IF(AND('Mapa de Riesgos'!$Y$37="Muy Alta",'Mapa de Riesgos'!$AA$37="Catastrófico"),CONCATENATE("R4C",'Mapa de Riesgos'!$O$37),"")</f>
        <v/>
      </c>
      <c r="AK9" s="56" t="str">
        <f>IF(AND('Mapa de Riesgos'!$Y$38="Muy Alta",'Mapa de Riesgos'!$AA$38="Catastrófico"),CONCATENATE("R4C",'Mapa de Riesgos'!$O$38),"")</f>
        <v/>
      </c>
      <c r="AL9" s="56" t="str">
        <f>IF(AND('Mapa de Riesgos'!$Y$39="Muy Alta",'Mapa de Riesgos'!$AA$39="Catastrófico"),CONCATENATE("R4C",'Mapa de Riesgos'!$O$39),"")</f>
        <v/>
      </c>
      <c r="AM9" s="57" t="str">
        <f>IF(AND('Mapa de Riesgos'!$Y$40="Muy Alta",'Mapa de Riesgos'!$AA$40="Catastrófico"),CONCATENATE("R4C",'Mapa de Riesgos'!$O$40),"")</f>
        <v/>
      </c>
      <c r="AN9" s="83"/>
      <c r="AO9" s="550"/>
      <c r="AP9" s="551"/>
      <c r="AQ9" s="551"/>
      <c r="AR9" s="551"/>
      <c r="AS9" s="551"/>
      <c r="AT9" s="55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89"/>
      <c r="C10" s="489"/>
      <c r="D10" s="490"/>
      <c r="E10" s="530"/>
      <c r="F10" s="531"/>
      <c r="G10" s="531"/>
      <c r="H10" s="531"/>
      <c r="I10" s="532"/>
      <c r="J10" s="52" t="str">
        <f>IF(AND('Mapa de Riesgos'!$Y$41="Muy Alta",'Mapa de Riesgos'!$AA$41="Leve"),CONCATENATE("R5C",'Mapa de Riesgos'!$O$41),"")</f>
        <v/>
      </c>
      <c r="K10" s="53" t="str">
        <f>IF(AND('Mapa de Riesgos'!$Y$42="Muy Alta",'Mapa de Riesgos'!$AA$42="Leve"),CONCATENATE("R5C",'Mapa de Riesgos'!$O$42),"")</f>
        <v/>
      </c>
      <c r="L10" s="53" t="str">
        <f>IF(AND('Mapa de Riesgos'!$Y$43="Muy Alta",'Mapa de Riesgos'!$AA$43="Leve"),CONCATENATE("R5C",'Mapa de Riesgos'!$O$43),"")</f>
        <v/>
      </c>
      <c r="M10" s="53" t="str">
        <f>IF(AND('Mapa de Riesgos'!$Y$44="Muy Alta",'Mapa de Riesgos'!$AA$44="Leve"),CONCATENATE("R5C",'Mapa de Riesgos'!$O$44),"")</f>
        <v/>
      </c>
      <c r="N10" s="53" t="str">
        <f>IF(AND('Mapa de Riesgos'!$Y$45="Muy Alta",'Mapa de Riesgos'!$AA$45="Leve"),CONCATENATE("R5C",'Mapa de Riesgos'!$O$45),"")</f>
        <v/>
      </c>
      <c r="O10" s="54" t="str">
        <f>IF(AND('Mapa de Riesgos'!$Y$46="Muy Alta",'Mapa de Riesgos'!$AA$46="Leve"),CONCATENATE("R5C",'Mapa de Riesgos'!$O$46),"")</f>
        <v/>
      </c>
      <c r="P10" s="52" t="str">
        <f>IF(AND('Mapa de Riesgos'!$Y$41="Muy Alta",'Mapa de Riesgos'!$AA$41="Menor"),CONCATENATE("R5C",'Mapa de Riesgos'!$O$41),"")</f>
        <v/>
      </c>
      <c r="Q10" s="53" t="str">
        <f>IF(AND('Mapa de Riesgos'!$Y$42="Muy Alta",'Mapa de Riesgos'!$AA$42="Menor"),CONCATENATE("R5C",'Mapa de Riesgos'!$O$42),"")</f>
        <v/>
      </c>
      <c r="R10" s="53" t="str">
        <f>IF(AND('Mapa de Riesgos'!$Y$43="Muy Alta",'Mapa de Riesgos'!$AA$43="Menor"),CONCATENATE("R5C",'Mapa de Riesgos'!$O$43),"")</f>
        <v/>
      </c>
      <c r="S10" s="53" t="str">
        <f>IF(AND('Mapa de Riesgos'!$Y$44="Muy Alta",'Mapa de Riesgos'!$AA$44="Menor"),CONCATENATE("R5C",'Mapa de Riesgos'!$O$44),"")</f>
        <v/>
      </c>
      <c r="T10" s="53" t="str">
        <f>IF(AND('Mapa de Riesgos'!$Y$45="Muy Alta",'Mapa de Riesgos'!$AA$45="Menor"),CONCATENATE("R5C",'Mapa de Riesgos'!$O$45),"")</f>
        <v/>
      </c>
      <c r="U10" s="54" t="str">
        <f>IF(AND('Mapa de Riesgos'!$Y$46="Muy Alta",'Mapa de Riesgos'!$AA$46="Menor"),CONCATENATE("R5C",'Mapa de Riesgos'!$O$46),"")</f>
        <v/>
      </c>
      <c r="V10" s="52" t="str">
        <f>IF(AND('Mapa de Riesgos'!$Y$41="Muy Alta",'Mapa de Riesgos'!$AA$41="Moderado"),CONCATENATE("R5C",'Mapa de Riesgos'!$O$41),"")</f>
        <v/>
      </c>
      <c r="W10" s="53" t="str">
        <f>IF(AND('Mapa de Riesgos'!$Y$42="Muy Alta",'Mapa de Riesgos'!$AA$42="Moderado"),CONCATENATE("R5C",'Mapa de Riesgos'!$O$42),"")</f>
        <v/>
      </c>
      <c r="X10" s="53" t="str">
        <f>IF(AND('Mapa de Riesgos'!$Y$43="Muy Alta",'Mapa de Riesgos'!$AA$43="Moderado"),CONCATENATE("R5C",'Mapa de Riesgos'!$O$43),"")</f>
        <v/>
      </c>
      <c r="Y10" s="53" t="str">
        <f>IF(AND('Mapa de Riesgos'!$Y$44="Muy Alta",'Mapa de Riesgos'!$AA$44="Moderado"),CONCATENATE("R5C",'Mapa de Riesgos'!$O$44),"")</f>
        <v/>
      </c>
      <c r="Z10" s="53" t="str">
        <f>IF(AND('Mapa de Riesgos'!$Y$45="Muy Alta",'Mapa de Riesgos'!$AA$45="Moderado"),CONCATENATE("R5C",'Mapa de Riesgos'!$O$45),"")</f>
        <v/>
      </c>
      <c r="AA10" s="54" t="str">
        <f>IF(AND('Mapa de Riesgos'!$Y$46="Muy Alta",'Mapa de Riesgos'!$AA$46="Moderado"),CONCATENATE("R5C",'Mapa de Riesgos'!$O$46),"")</f>
        <v/>
      </c>
      <c r="AB10" s="52" t="str">
        <f>IF(AND('Mapa de Riesgos'!$Y$41="Muy Alta",'Mapa de Riesgos'!$AA$41="Mayor"),CONCATENATE("R5C",'Mapa de Riesgos'!$O$41),"")</f>
        <v/>
      </c>
      <c r="AC10" s="53" t="str">
        <f>IF(AND('Mapa de Riesgos'!$Y$42="Muy Alta",'Mapa de Riesgos'!$AA$42="Mayor"),CONCATENATE("R5C",'Mapa de Riesgos'!$O$42),"")</f>
        <v/>
      </c>
      <c r="AD10" s="53" t="str">
        <f>IF(AND('Mapa de Riesgos'!$Y$43="Muy Alta",'Mapa de Riesgos'!$AA$43="Mayor"),CONCATENATE("R5C",'Mapa de Riesgos'!$O$43),"")</f>
        <v/>
      </c>
      <c r="AE10" s="53" t="str">
        <f>IF(AND('Mapa de Riesgos'!$Y$44="Muy Alta",'Mapa de Riesgos'!$AA$44="Mayor"),CONCATENATE("R5C",'Mapa de Riesgos'!$O$44),"")</f>
        <v/>
      </c>
      <c r="AF10" s="53" t="str">
        <f>IF(AND('Mapa de Riesgos'!$Y$45="Muy Alta",'Mapa de Riesgos'!$AA$45="Mayor"),CONCATENATE("R5C",'Mapa de Riesgos'!$O$45),"")</f>
        <v/>
      </c>
      <c r="AG10" s="54" t="str">
        <f>IF(AND('Mapa de Riesgos'!$Y$46="Muy Alta",'Mapa de Riesgos'!$AA$46="Mayor"),CONCATENATE("R5C",'Mapa de Riesgos'!$O$46),"")</f>
        <v/>
      </c>
      <c r="AH10" s="55" t="str">
        <f>IF(AND('Mapa de Riesgos'!$Y$41="Muy Alta",'Mapa de Riesgos'!$AA$41="Catastrófico"),CONCATENATE("R5C",'Mapa de Riesgos'!$O$41),"")</f>
        <v/>
      </c>
      <c r="AI10" s="56" t="str">
        <f>IF(AND('Mapa de Riesgos'!$Y$42="Muy Alta",'Mapa de Riesgos'!$AA$42="Catastrófico"),CONCATENATE("R5C",'Mapa de Riesgos'!$O$42),"")</f>
        <v/>
      </c>
      <c r="AJ10" s="56" t="str">
        <f>IF(AND('Mapa de Riesgos'!$Y$43="Muy Alta",'Mapa de Riesgos'!$AA$43="Catastrófico"),CONCATENATE("R5C",'Mapa de Riesgos'!$O$43),"")</f>
        <v/>
      </c>
      <c r="AK10" s="56" t="str">
        <f>IF(AND('Mapa de Riesgos'!$Y$44="Muy Alta",'Mapa de Riesgos'!$AA$44="Catastrófico"),CONCATENATE("R5C",'Mapa de Riesgos'!$O$44),"")</f>
        <v/>
      </c>
      <c r="AL10" s="56" t="str">
        <f>IF(AND('Mapa de Riesgos'!$Y$45="Muy Alta",'Mapa de Riesgos'!$AA$45="Catastrófico"),CONCATENATE("R5C",'Mapa de Riesgos'!$O$45),"")</f>
        <v/>
      </c>
      <c r="AM10" s="57" t="str">
        <f>IF(AND('Mapa de Riesgos'!$Y$46="Muy Alta",'Mapa de Riesgos'!$AA$46="Catastrófico"),CONCATENATE("R5C",'Mapa de Riesgos'!$O$46),"")</f>
        <v/>
      </c>
      <c r="AN10" s="83"/>
      <c r="AO10" s="550"/>
      <c r="AP10" s="551"/>
      <c r="AQ10" s="551"/>
      <c r="AR10" s="551"/>
      <c r="AS10" s="551"/>
      <c r="AT10" s="55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89"/>
      <c r="C11" s="489"/>
      <c r="D11" s="490"/>
      <c r="E11" s="530"/>
      <c r="F11" s="531"/>
      <c r="G11" s="531"/>
      <c r="H11" s="531"/>
      <c r="I11" s="532"/>
      <c r="J11" s="52" t="str">
        <f>IF(AND('Mapa de Riesgos'!$Y$47="Muy Alta",'Mapa de Riesgos'!$AA$47="Leve"),CONCATENATE("R6C",'Mapa de Riesgos'!$O$47),"")</f>
        <v/>
      </c>
      <c r="K11" s="53" t="str">
        <f>IF(AND('Mapa de Riesgos'!$Y$48="Muy Alta",'Mapa de Riesgos'!$AA$48="Leve"),CONCATENATE("R6C",'Mapa de Riesgos'!$O$48),"")</f>
        <v/>
      </c>
      <c r="L11" s="53" t="str">
        <f>IF(AND('Mapa de Riesgos'!$Y$49="Muy Alta",'Mapa de Riesgos'!$AA$49="Leve"),CONCATENATE("R6C",'Mapa de Riesgos'!$O$49),"")</f>
        <v/>
      </c>
      <c r="M11" s="53" t="str">
        <f>IF(AND('Mapa de Riesgos'!$Y$50="Muy Alta",'Mapa de Riesgos'!$AA$50="Leve"),CONCATENATE("R6C",'Mapa de Riesgos'!$O$50),"")</f>
        <v/>
      </c>
      <c r="N11" s="53" t="str">
        <f>IF(AND('Mapa de Riesgos'!$Y$51="Muy Alta",'Mapa de Riesgos'!$AA$51="Leve"),CONCATENATE("R6C",'Mapa de Riesgos'!$O$51),"")</f>
        <v/>
      </c>
      <c r="O11" s="54" t="str">
        <f>IF(AND('Mapa de Riesgos'!$Y$52="Muy Alta",'Mapa de Riesgos'!$AA$52="Leve"),CONCATENATE("R6C",'Mapa de Riesgos'!$O$52),"")</f>
        <v/>
      </c>
      <c r="P11" s="52" t="str">
        <f>IF(AND('Mapa de Riesgos'!$Y$47="Muy Alta",'Mapa de Riesgos'!$AA$47="Menor"),CONCATENATE("R6C",'Mapa de Riesgos'!$O$47),"")</f>
        <v/>
      </c>
      <c r="Q11" s="53" t="str">
        <f>IF(AND('Mapa de Riesgos'!$Y$48="Muy Alta",'Mapa de Riesgos'!$AA$48="Menor"),CONCATENATE("R6C",'Mapa de Riesgos'!$O$48),"")</f>
        <v/>
      </c>
      <c r="R11" s="53" t="str">
        <f>IF(AND('Mapa de Riesgos'!$Y$49="Muy Alta",'Mapa de Riesgos'!$AA$49="Menor"),CONCATENATE("R6C",'Mapa de Riesgos'!$O$49),"")</f>
        <v/>
      </c>
      <c r="S11" s="53" t="str">
        <f>IF(AND('Mapa de Riesgos'!$Y$50="Muy Alta",'Mapa de Riesgos'!$AA$50="Menor"),CONCATENATE("R6C",'Mapa de Riesgos'!$O$50),"")</f>
        <v/>
      </c>
      <c r="T11" s="53" t="str">
        <f>IF(AND('Mapa de Riesgos'!$Y$51="Muy Alta",'Mapa de Riesgos'!$AA$51="Menor"),CONCATENATE("R6C",'Mapa de Riesgos'!$O$51),"")</f>
        <v/>
      </c>
      <c r="U11" s="54" t="str">
        <f>IF(AND('Mapa de Riesgos'!$Y$52="Muy Alta",'Mapa de Riesgos'!$AA$52="Menor"),CONCATENATE("R6C",'Mapa de Riesgos'!$O$52),"")</f>
        <v/>
      </c>
      <c r="V11" s="52" t="str">
        <f>IF(AND('Mapa de Riesgos'!$Y$47="Muy Alta",'Mapa de Riesgos'!$AA$47="Moderado"),CONCATENATE("R6C",'Mapa de Riesgos'!$O$47),"")</f>
        <v/>
      </c>
      <c r="W11" s="53" t="str">
        <f>IF(AND('Mapa de Riesgos'!$Y$48="Muy Alta",'Mapa de Riesgos'!$AA$48="Moderado"),CONCATENATE("R6C",'Mapa de Riesgos'!$O$48),"")</f>
        <v/>
      </c>
      <c r="X11" s="53" t="str">
        <f>IF(AND('Mapa de Riesgos'!$Y$49="Muy Alta",'Mapa de Riesgos'!$AA$49="Moderado"),CONCATENATE("R6C",'Mapa de Riesgos'!$O$49),"")</f>
        <v/>
      </c>
      <c r="Y11" s="53" t="str">
        <f>IF(AND('Mapa de Riesgos'!$Y$50="Muy Alta",'Mapa de Riesgos'!$AA$50="Moderado"),CONCATENATE("R6C",'Mapa de Riesgos'!$O$50),"")</f>
        <v/>
      </c>
      <c r="Z11" s="53" t="str">
        <f>IF(AND('Mapa de Riesgos'!$Y$51="Muy Alta",'Mapa de Riesgos'!$AA$51="Moderado"),CONCATENATE("R6C",'Mapa de Riesgos'!$O$51),"")</f>
        <v/>
      </c>
      <c r="AA11" s="54" t="str">
        <f>IF(AND('Mapa de Riesgos'!$Y$52="Muy Alta",'Mapa de Riesgos'!$AA$52="Moderado"),CONCATENATE("R6C",'Mapa de Riesgos'!$O$52),"")</f>
        <v/>
      </c>
      <c r="AB11" s="52" t="str">
        <f>IF(AND('Mapa de Riesgos'!$Y$47="Muy Alta",'Mapa de Riesgos'!$AA$47="Mayor"),CONCATENATE("R6C",'Mapa de Riesgos'!$O$47),"")</f>
        <v/>
      </c>
      <c r="AC11" s="53" t="str">
        <f>IF(AND('Mapa de Riesgos'!$Y$48="Muy Alta",'Mapa de Riesgos'!$AA$48="Mayor"),CONCATENATE("R6C",'Mapa de Riesgos'!$O$48),"")</f>
        <v/>
      </c>
      <c r="AD11" s="53" t="str">
        <f>IF(AND('Mapa de Riesgos'!$Y$49="Muy Alta",'Mapa de Riesgos'!$AA$49="Mayor"),CONCATENATE("R6C",'Mapa de Riesgos'!$O$49),"")</f>
        <v/>
      </c>
      <c r="AE11" s="53" t="str">
        <f>IF(AND('Mapa de Riesgos'!$Y$50="Muy Alta",'Mapa de Riesgos'!$AA$50="Mayor"),CONCATENATE("R6C",'Mapa de Riesgos'!$O$50),"")</f>
        <v/>
      </c>
      <c r="AF11" s="53" t="str">
        <f>IF(AND('Mapa de Riesgos'!$Y$51="Muy Alta",'Mapa de Riesgos'!$AA$51="Mayor"),CONCATENATE("R6C",'Mapa de Riesgos'!$O$51),"")</f>
        <v/>
      </c>
      <c r="AG11" s="54" t="str">
        <f>IF(AND('Mapa de Riesgos'!$Y$52="Muy Alta",'Mapa de Riesgos'!$AA$52="Mayor"),CONCATENATE("R6C",'Mapa de Riesgos'!$O$52),"")</f>
        <v/>
      </c>
      <c r="AH11" s="55" t="str">
        <f>IF(AND('Mapa de Riesgos'!$Y$47="Muy Alta",'Mapa de Riesgos'!$AA$47="Catastrófico"),CONCATENATE("R6C",'Mapa de Riesgos'!$O$47),"")</f>
        <v/>
      </c>
      <c r="AI11" s="56" t="str">
        <f>IF(AND('Mapa de Riesgos'!$Y$48="Muy Alta",'Mapa de Riesgos'!$AA$48="Catastrófico"),CONCATENATE("R6C",'Mapa de Riesgos'!$O$48),"")</f>
        <v/>
      </c>
      <c r="AJ11" s="56" t="str">
        <f>IF(AND('Mapa de Riesgos'!$Y$49="Muy Alta",'Mapa de Riesgos'!$AA$49="Catastrófico"),CONCATENATE("R6C",'Mapa de Riesgos'!$O$49),"")</f>
        <v/>
      </c>
      <c r="AK11" s="56" t="str">
        <f>IF(AND('Mapa de Riesgos'!$Y$50="Muy Alta",'Mapa de Riesgos'!$AA$50="Catastrófico"),CONCATENATE("R6C",'Mapa de Riesgos'!$O$50),"")</f>
        <v/>
      </c>
      <c r="AL11" s="56" t="str">
        <f>IF(AND('Mapa de Riesgos'!$Y$51="Muy Alta",'Mapa de Riesgos'!$AA$51="Catastrófico"),CONCATENATE("R6C",'Mapa de Riesgos'!$O$51),"")</f>
        <v/>
      </c>
      <c r="AM11" s="57" t="str">
        <f>IF(AND('Mapa de Riesgos'!$Y$52="Muy Alta",'Mapa de Riesgos'!$AA$52="Catastrófico"),CONCATENATE("R6C",'Mapa de Riesgos'!$O$52),"")</f>
        <v/>
      </c>
      <c r="AN11" s="83"/>
      <c r="AO11" s="550"/>
      <c r="AP11" s="551"/>
      <c r="AQ11" s="551"/>
      <c r="AR11" s="551"/>
      <c r="AS11" s="551"/>
      <c r="AT11" s="55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89"/>
      <c r="C12" s="489"/>
      <c r="D12" s="490"/>
      <c r="E12" s="530"/>
      <c r="F12" s="531"/>
      <c r="G12" s="531"/>
      <c r="H12" s="531"/>
      <c r="I12" s="532"/>
      <c r="J12" s="52" t="str">
        <f>IF(AND('Mapa de Riesgos'!$Y$53="Muy Alta",'Mapa de Riesgos'!$AA$53="Leve"),CONCATENATE("R7C",'Mapa de Riesgos'!$O$53),"")</f>
        <v/>
      </c>
      <c r="K12" s="53" t="str">
        <f>IF(AND('Mapa de Riesgos'!$Y$54="Muy Alta",'Mapa de Riesgos'!$AA$54="Leve"),CONCATENATE("R7C",'Mapa de Riesgos'!$O$54),"")</f>
        <v/>
      </c>
      <c r="L12" s="53" t="str">
        <f>IF(AND('Mapa de Riesgos'!$Y$55="Muy Alta",'Mapa de Riesgos'!$AA$55="Leve"),CONCATENATE("R7C",'Mapa de Riesgos'!$O$55),"")</f>
        <v/>
      </c>
      <c r="M12" s="53" t="str">
        <f>IF(AND('Mapa de Riesgos'!$Y$56="Muy Alta",'Mapa de Riesgos'!$AA$56="Leve"),CONCATENATE("R7C",'Mapa de Riesgos'!$O$56),"")</f>
        <v/>
      </c>
      <c r="N12" s="53" t="str">
        <f>IF(AND('Mapa de Riesgos'!$Y$57="Muy Alta",'Mapa de Riesgos'!$AA$57="Leve"),CONCATENATE("R7C",'Mapa de Riesgos'!$O$57),"")</f>
        <v/>
      </c>
      <c r="O12" s="54" t="str">
        <f>IF(AND('Mapa de Riesgos'!$Y$58="Muy Alta",'Mapa de Riesgos'!$AA$58="Leve"),CONCATENATE("R7C",'Mapa de Riesgos'!$O$58),"")</f>
        <v/>
      </c>
      <c r="P12" s="52" t="str">
        <f>IF(AND('Mapa de Riesgos'!$Y$53="Muy Alta",'Mapa de Riesgos'!$AA$53="Menor"),CONCATENATE("R7C",'Mapa de Riesgos'!$O$53),"")</f>
        <v/>
      </c>
      <c r="Q12" s="53" t="str">
        <f>IF(AND('Mapa de Riesgos'!$Y$54="Muy Alta",'Mapa de Riesgos'!$AA$54="Menor"),CONCATENATE("R7C",'Mapa de Riesgos'!$O$54),"")</f>
        <v/>
      </c>
      <c r="R12" s="53" t="str">
        <f>IF(AND('Mapa de Riesgos'!$Y$55="Muy Alta",'Mapa de Riesgos'!$AA$55="Menor"),CONCATENATE("R7C",'Mapa de Riesgos'!$O$55),"")</f>
        <v/>
      </c>
      <c r="S12" s="53" t="str">
        <f>IF(AND('Mapa de Riesgos'!$Y$56="Muy Alta",'Mapa de Riesgos'!$AA$56="Menor"),CONCATENATE("R7C",'Mapa de Riesgos'!$O$56),"")</f>
        <v/>
      </c>
      <c r="T12" s="53" t="str">
        <f>IF(AND('Mapa de Riesgos'!$Y$57="Muy Alta",'Mapa de Riesgos'!$AA$57="Menor"),CONCATENATE("R7C",'Mapa de Riesgos'!$O$57),"")</f>
        <v/>
      </c>
      <c r="U12" s="54" t="str">
        <f>IF(AND('Mapa de Riesgos'!$Y$58="Muy Alta",'Mapa de Riesgos'!$AA$58="Menor"),CONCATENATE("R7C",'Mapa de Riesgos'!$O$58),"")</f>
        <v/>
      </c>
      <c r="V12" s="52" t="str">
        <f>IF(AND('Mapa de Riesgos'!$Y$53="Muy Alta",'Mapa de Riesgos'!$AA$53="Moderado"),CONCATENATE("R7C",'Mapa de Riesgos'!$O$53),"")</f>
        <v/>
      </c>
      <c r="W12" s="53" t="str">
        <f>IF(AND('Mapa de Riesgos'!$Y$54="Muy Alta",'Mapa de Riesgos'!$AA$54="Moderado"),CONCATENATE("R7C",'Mapa de Riesgos'!$O$54),"")</f>
        <v/>
      </c>
      <c r="X12" s="53" t="str">
        <f>IF(AND('Mapa de Riesgos'!$Y$55="Muy Alta",'Mapa de Riesgos'!$AA$55="Moderado"),CONCATENATE("R7C",'Mapa de Riesgos'!$O$55),"")</f>
        <v/>
      </c>
      <c r="Y12" s="53" t="str">
        <f>IF(AND('Mapa de Riesgos'!$Y$56="Muy Alta",'Mapa de Riesgos'!$AA$56="Moderado"),CONCATENATE("R7C",'Mapa de Riesgos'!$O$56),"")</f>
        <v/>
      </c>
      <c r="Z12" s="53" t="str">
        <f>IF(AND('Mapa de Riesgos'!$Y$57="Muy Alta",'Mapa de Riesgos'!$AA$57="Moderado"),CONCATENATE("R7C",'Mapa de Riesgos'!$O$57),"")</f>
        <v/>
      </c>
      <c r="AA12" s="54" t="str">
        <f>IF(AND('Mapa de Riesgos'!$Y$58="Muy Alta",'Mapa de Riesgos'!$AA$58="Moderado"),CONCATENATE("R7C",'Mapa de Riesgos'!$O$58),"")</f>
        <v/>
      </c>
      <c r="AB12" s="52" t="str">
        <f>IF(AND('Mapa de Riesgos'!$Y$53="Muy Alta",'Mapa de Riesgos'!$AA$53="Mayor"),CONCATENATE("R7C",'Mapa de Riesgos'!$O$53),"")</f>
        <v/>
      </c>
      <c r="AC12" s="53" t="str">
        <f>IF(AND('Mapa de Riesgos'!$Y$54="Muy Alta",'Mapa de Riesgos'!$AA$54="Mayor"),CONCATENATE("R7C",'Mapa de Riesgos'!$O$54),"")</f>
        <v/>
      </c>
      <c r="AD12" s="53" t="str">
        <f>IF(AND('Mapa de Riesgos'!$Y$55="Muy Alta",'Mapa de Riesgos'!$AA$55="Mayor"),CONCATENATE("R7C",'Mapa de Riesgos'!$O$55),"")</f>
        <v/>
      </c>
      <c r="AE12" s="53" t="str">
        <f>IF(AND('Mapa de Riesgos'!$Y$56="Muy Alta",'Mapa de Riesgos'!$AA$56="Mayor"),CONCATENATE("R7C",'Mapa de Riesgos'!$O$56),"")</f>
        <v/>
      </c>
      <c r="AF12" s="53" t="str">
        <f>IF(AND('Mapa de Riesgos'!$Y$57="Muy Alta",'Mapa de Riesgos'!$AA$57="Mayor"),CONCATENATE("R7C",'Mapa de Riesgos'!$O$57),"")</f>
        <v/>
      </c>
      <c r="AG12" s="54" t="str">
        <f>IF(AND('Mapa de Riesgos'!$Y$58="Muy Alta",'Mapa de Riesgos'!$AA$58="Mayor"),CONCATENATE("R7C",'Mapa de Riesgos'!$O$58),"")</f>
        <v/>
      </c>
      <c r="AH12" s="55" t="str">
        <f>IF(AND('Mapa de Riesgos'!$Y$53="Muy Alta",'Mapa de Riesgos'!$AA$53="Catastrófico"),CONCATENATE("R7C",'Mapa de Riesgos'!$O$53),"")</f>
        <v/>
      </c>
      <c r="AI12" s="56" t="str">
        <f>IF(AND('Mapa de Riesgos'!$Y$54="Muy Alta",'Mapa de Riesgos'!$AA$54="Catastrófico"),CONCATENATE("R7C",'Mapa de Riesgos'!$O$54),"")</f>
        <v/>
      </c>
      <c r="AJ12" s="56" t="str">
        <f>IF(AND('Mapa de Riesgos'!$Y$55="Muy Alta",'Mapa de Riesgos'!$AA$55="Catastrófico"),CONCATENATE("R7C",'Mapa de Riesgos'!$O$55),"")</f>
        <v/>
      </c>
      <c r="AK12" s="56" t="str">
        <f>IF(AND('Mapa de Riesgos'!$Y$56="Muy Alta",'Mapa de Riesgos'!$AA$56="Catastrófico"),CONCATENATE("R7C",'Mapa de Riesgos'!$O$56),"")</f>
        <v/>
      </c>
      <c r="AL12" s="56" t="str">
        <f>IF(AND('Mapa de Riesgos'!$Y$57="Muy Alta",'Mapa de Riesgos'!$AA$57="Catastrófico"),CONCATENATE("R7C",'Mapa de Riesgos'!$O$57),"")</f>
        <v/>
      </c>
      <c r="AM12" s="57" t="str">
        <f>IF(AND('Mapa de Riesgos'!$Y$58="Muy Alta",'Mapa de Riesgos'!$AA$58="Catastrófico"),CONCATENATE("R7C",'Mapa de Riesgos'!$O$58),"")</f>
        <v/>
      </c>
      <c r="AN12" s="83"/>
      <c r="AO12" s="550"/>
      <c r="AP12" s="551"/>
      <c r="AQ12" s="551"/>
      <c r="AR12" s="551"/>
      <c r="AS12" s="551"/>
      <c r="AT12" s="55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89"/>
      <c r="C13" s="489"/>
      <c r="D13" s="490"/>
      <c r="E13" s="530"/>
      <c r="F13" s="531"/>
      <c r="G13" s="531"/>
      <c r="H13" s="531"/>
      <c r="I13" s="532"/>
      <c r="J13" s="52" t="str">
        <f>IF(AND('Mapa de Riesgos'!$Y$59="Muy Alta",'Mapa de Riesgos'!$AA$59="Leve"),CONCATENATE("R8C",'Mapa de Riesgos'!$O$59),"")</f>
        <v/>
      </c>
      <c r="K13" s="53" t="str">
        <f>IF(AND('Mapa de Riesgos'!$Y$60="Muy Alta",'Mapa de Riesgos'!$AA$60="Leve"),CONCATENATE("R8C",'Mapa de Riesgos'!$O$60),"")</f>
        <v/>
      </c>
      <c r="L13" s="53" t="str">
        <f>IF(AND('Mapa de Riesgos'!$Y$61="Muy Alta",'Mapa de Riesgos'!$AA$61="Leve"),CONCATENATE("R8C",'Mapa de Riesgos'!$O$61),"")</f>
        <v/>
      </c>
      <c r="M13" s="53" t="str">
        <f>IF(AND('Mapa de Riesgos'!$Y$62="Muy Alta",'Mapa de Riesgos'!$AA$62="Leve"),CONCATENATE("R8C",'Mapa de Riesgos'!$O$62),"")</f>
        <v/>
      </c>
      <c r="N13" s="53" t="str">
        <f>IF(AND('Mapa de Riesgos'!$Y$63="Muy Alta",'Mapa de Riesgos'!$AA$63="Leve"),CONCATENATE("R8C",'Mapa de Riesgos'!$O$63),"")</f>
        <v/>
      </c>
      <c r="O13" s="54" t="str">
        <f>IF(AND('Mapa de Riesgos'!$Y$64="Muy Alta",'Mapa de Riesgos'!$AA$64="Leve"),CONCATENATE("R8C",'Mapa de Riesgos'!$O$64),"")</f>
        <v/>
      </c>
      <c r="P13" s="52" t="str">
        <f>IF(AND('Mapa de Riesgos'!$Y$59="Muy Alta",'Mapa de Riesgos'!$AA$59="Menor"),CONCATENATE("R8C",'Mapa de Riesgos'!$O$59),"")</f>
        <v/>
      </c>
      <c r="Q13" s="53" t="str">
        <f>IF(AND('Mapa de Riesgos'!$Y$60="Muy Alta",'Mapa de Riesgos'!$AA$60="Menor"),CONCATENATE("R8C",'Mapa de Riesgos'!$O$60),"")</f>
        <v/>
      </c>
      <c r="R13" s="53" t="str">
        <f>IF(AND('Mapa de Riesgos'!$Y$61="Muy Alta",'Mapa de Riesgos'!$AA$61="Menor"),CONCATENATE("R8C",'Mapa de Riesgos'!$O$61),"")</f>
        <v/>
      </c>
      <c r="S13" s="53" t="str">
        <f>IF(AND('Mapa de Riesgos'!$Y$62="Muy Alta",'Mapa de Riesgos'!$AA$62="Menor"),CONCATENATE("R8C",'Mapa de Riesgos'!$O$62),"")</f>
        <v/>
      </c>
      <c r="T13" s="53" t="str">
        <f>IF(AND('Mapa de Riesgos'!$Y$63="Muy Alta",'Mapa de Riesgos'!$AA$63="Menor"),CONCATENATE("R8C",'Mapa de Riesgos'!$O$63),"")</f>
        <v/>
      </c>
      <c r="U13" s="54" t="str">
        <f>IF(AND('Mapa de Riesgos'!$Y$64="Muy Alta",'Mapa de Riesgos'!$AA$64="Menor"),CONCATENATE("R8C",'Mapa de Riesgos'!$O$64),"")</f>
        <v/>
      </c>
      <c r="V13" s="52" t="str">
        <f>IF(AND('Mapa de Riesgos'!$Y$59="Muy Alta",'Mapa de Riesgos'!$AA$59="Moderado"),CONCATENATE("R8C",'Mapa de Riesgos'!$O$59),"")</f>
        <v/>
      </c>
      <c r="W13" s="53" t="str">
        <f>IF(AND('Mapa de Riesgos'!$Y$60="Muy Alta",'Mapa de Riesgos'!$AA$60="Moderado"),CONCATENATE("R8C",'Mapa de Riesgos'!$O$60),"")</f>
        <v/>
      </c>
      <c r="X13" s="53" t="str">
        <f>IF(AND('Mapa de Riesgos'!$Y$61="Muy Alta",'Mapa de Riesgos'!$AA$61="Moderado"),CONCATENATE("R8C",'Mapa de Riesgos'!$O$61),"")</f>
        <v/>
      </c>
      <c r="Y13" s="53" t="str">
        <f>IF(AND('Mapa de Riesgos'!$Y$62="Muy Alta",'Mapa de Riesgos'!$AA$62="Moderado"),CONCATENATE("R8C",'Mapa de Riesgos'!$O$62),"")</f>
        <v/>
      </c>
      <c r="Z13" s="53" t="str">
        <f>IF(AND('Mapa de Riesgos'!$Y$63="Muy Alta",'Mapa de Riesgos'!$AA$63="Moderado"),CONCATENATE("R8C",'Mapa de Riesgos'!$O$63),"")</f>
        <v/>
      </c>
      <c r="AA13" s="54" t="str">
        <f>IF(AND('Mapa de Riesgos'!$Y$64="Muy Alta",'Mapa de Riesgos'!$AA$64="Moderado"),CONCATENATE("R8C",'Mapa de Riesgos'!$O$64),"")</f>
        <v/>
      </c>
      <c r="AB13" s="52" t="str">
        <f>IF(AND('Mapa de Riesgos'!$Y$59="Muy Alta",'Mapa de Riesgos'!$AA$59="Mayor"),CONCATENATE("R8C",'Mapa de Riesgos'!$O$59),"")</f>
        <v/>
      </c>
      <c r="AC13" s="53" t="str">
        <f>IF(AND('Mapa de Riesgos'!$Y$60="Muy Alta",'Mapa de Riesgos'!$AA$60="Mayor"),CONCATENATE("R8C",'Mapa de Riesgos'!$O$60),"")</f>
        <v/>
      </c>
      <c r="AD13" s="53" t="str">
        <f>IF(AND('Mapa de Riesgos'!$Y$61="Muy Alta",'Mapa de Riesgos'!$AA$61="Mayor"),CONCATENATE("R8C",'Mapa de Riesgos'!$O$61),"")</f>
        <v/>
      </c>
      <c r="AE13" s="53" t="str">
        <f>IF(AND('Mapa de Riesgos'!$Y$62="Muy Alta",'Mapa de Riesgos'!$AA$62="Mayor"),CONCATENATE("R8C",'Mapa de Riesgos'!$O$62),"")</f>
        <v/>
      </c>
      <c r="AF13" s="53" t="str">
        <f>IF(AND('Mapa de Riesgos'!$Y$63="Muy Alta",'Mapa de Riesgos'!$AA$63="Mayor"),CONCATENATE("R8C",'Mapa de Riesgos'!$O$63),"")</f>
        <v/>
      </c>
      <c r="AG13" s="54" t="str">
        <f>IF(AND('Mapa de Riesgos'!$Y$64="Muy Alta",'Mapa de Riesgos'!$AA$64="Mayor"),CONCATENATE("R8C",'Mapa de Riesgos'!$O$64),"")</f>
        <v/>
      </c>
      <c r="AH13" s="55" t="str">
        <f>IF(AND('Mapa de Riesgos'!$Y$59="Muy Alta",'Mapa de Riesgos'!$AA$59="Catastrófico"),CONCATENATE("R8C",'Mapa de Riesgos'!$O$59),"")</f>
        <v/>
      </c>
      <c r="AI13" s="56" t="str">
        <f>IF(AND('Mapa de Riesgos'!$Y$60="Muy Alta",'Mapa de Riesgos'!$AA$60="Catastrófico"),CONCATENATE("R8C",'Mapa de Riesgos'!$O$60),"")</f>
        <v/>
      </c>
      <c r="AJ13" s="56" t="str">
        <f>IF(AND('Mapa de Riesgos'!$Y$61="Muy Alta",'Mapa de Riesgos'!$AA$61="Catastrófico"),CONCATENATE("R8C",'Mapa de Riesgos'!$O$61),"")</f>
        <v/>
      </c>
      <c r="AK13" s="56" t="str">
        <f>IF(AND('Mapa de Riesgos'!$Y$62="Muy Alta",'Mapa de Riesgos'!$AA$62="Catastrófico"),CONCATENATE("R8C",'Mapa de Riesgos'!$O$62),"")</f>
        <v/>
      </c>
      <c r="AL13" s="56" t="str">
        <f>IF(AND('Mapa de Riesgos'!$Y$63="Muy Alta",'Mapa de Riesgos'!$AA$63="Catastrófico"),CONCATENATE("R8C",'Mapa de Riesgos'!$O$63),"")</f>
        <v/>
      </c>
      <c r="AM13" s="57" t="str">
        <f>IF(AND('Mapa de Riesgos'!$Y$64="Muy Alta",'Mapa de Riesgos'!$AA$64="Catastrófico"),CONCATENATE("R8C",'Mapa de Riesgos'!$O$64),"")</f>
        <v/>
      </c>
      <c r="AN13" s="83"/>
      <c r="AO13" s="550"/>
      <c r="AP13" s="551"/>
      <c r="AQ13" s="551"/>
      <c r="AR13" s="551"/>
      <c r="AS13" s="551"/>
      <c r="AT13" s="552"/>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89"/>
      <c r="C14" s="489"/>
      <c r="D14" s="490"/>
      <c r="E14" s="530"/>
      <c r="F14" s="531"/>
      <c r="G14" s="531"/>
      <c r="H14" s="531"/>
      <c r="I14" s="532"/>
      <c r="J14" s="52" t="str">
        <f>IF(AND('Mapa de Riesgos'!$Y$65="Muy Alta",'Mapa de Riesgos'!$AA$65="Leve"),CONCATENATE("R9C",'Mapa de Riesgos'!$O$65),"")</f>
        <v/>
      </c>
      <c r="K14" s="53" t="str">
        <f>IF(AND('Mapa de Riesgos'!$Y$66="Muy Alta",'Mapa de Riesgos'!$AA$66="Leve"),CONCATENATE("R9C",'Mapa de Riesgos'!$O$66),"")</f>
        <v/>
      </c>
      <c r="L14" s="53" t="str">
        <f>IF(AND('Mapa de Riesgos'!$Y$67="Muy Alta",'Mapa de Riesgos'!$AA$67="Leve"),CONCATENATE("R9C",'Mapa de Riesgos'!$O$67),"")</f>
        <v/>
      </c>
      <c r="M14" s="53" t="str">
        <f>IF(AND('Mapa de Riesgos'!$Y$68="Muy Alta",'Mapa de Riesgos'!$AA$68="Leve"),CONCATENATE("R9C",'Mapa de Riesgos'!$O$68),"")</f>
        <v/>
      </c>
      <c r="N14" s="53" t="str">
        <f>IF(AND('Mapa de Riesgos'!$Y$69="Muy Alta",'Mapa de Riesgos'!$AA$69="Leve"),CONCATENATE("R9C",'Mapa de Riesgos'!$O$69),"")</f>
        <v/>
      </c>
      <c r="O14" s="54" t="str">
        <f>IF(AND('Mapa de Riesgos'!$Y$70="Muy Alta",'Mapa de Riesgos'!$AA$70="Leve"),CONCATENATE("R9C",'Mapa de Riesgos'!$O$70),"")</f>
        <v/>
      </c>
      <c r="P14" s="52" t="str">
        <f>IF(AND('Mapa de Riesgos'!$Y$65="Muy Alta",'Mapa de Riesgos'!$AA$65="Menor"),CONCATENATE("R9C",'Mapa de Riesgos'!$O$65),"")</f>
        <v/>
      </c>
      <c r="Q14" s="53" t="str">
        <f>IF(AND('Mapa de Riesgos'!$Y$66="Muy Alta",'Mapa de Riesgos'!$AA$66="Menor"),CONCATENATE("R9C",'Mapa de Riesgos'!$O$66),"")</f>
        <v/>
      </c>
      <c r="R14" s="53" t="str">
        <f>IF(AND('Mapa de Riesgos'!$Y$67="Muy Alta",'Mapa de Riesgos'!$AA$67="Menor"),CONCATENATE("R9C",'Mapa de Riesgos'!$O$67),"")</f>
        <v/>
      </c>
      <c r="S14" s="53" t="str">
        <f>IF(AND('Mapa de Riesgos'!$Y$68="Muy Alta",'Mapa de Riesgos'!$AA$68="Menor"),CONCATENATE("R9C",'Mapa de Riesgos'!$O$68),"")</f>
        <v/>
      </c>
      <c r="T14" s="53" t="str">
        <f>IF(AND('Mapa de Riesgos'!$Y$69="Muy Alta",'Mapa de Riesgos'!$AA$69="Menor"),CONCATENATE("R9C",'Mapa de Riesgos'!$O$69),"")</f>
        <v/>
      </c>
      <c r="U14" s="54" t="str">
        <f>IF(AND('Mapa de Riesgos'!$Y$70="Muy Alta",'Mapa de Riesgos'!$AA$70="Menor"),CONCATENATE("R9C",'Mapa de Riesgos'!$O$70),"")</f>
        <v/>
      </c>
      <c r="V14" s="52" t="str">
        <f>IF(AND('Mapa de Riesgos'!$Y$65="Muy Alta",'Mapa de Riesgos'!$AA$65="Moderado"),CONCATENATE("R9C",'Mapa de Riesgos'!$O$65),"")</f>
        <v/>
      </c>
      <c r="W14" s="53" t="str">
        <f>IF(AND('Mapa de Riesgos'!$Y$66="Muy Alta",'Mapa de Riesgos'!$AA$66="Moderado"),CONCATENATE("R9C",'Mapa de Riesgos'!$O$66),"")</f>
        <v/>
      </c>
      <c r="X14" s="53" t="str">
        <f>IF(AND('Mapa de Riesgos'!$Y$67="Muy Alta",'Mapa de Riesgos'!$AA$67="Moderado"),CONCATENATE("R9C",'Mapa de Riesgos'!$O$67),"")</f>
        <v/>
      </c>
      <c r="Y14" s="53" t="str">
        <f>IF(AND('Mapa de Riesgos'!$Y$68="Muy Alta",'Mapa de Riesgos'!$AA$68="Moderado"),CONCATENATE("R9C",'Mapa de Riesgos'!$O$68),"")</f>
        <v/>
      </c>
      <c r="Z14" s="53" t="str">
        <f>IF(AND('Mapa de Riesgos'!$Y$69="Muy Alta",'Mapa de Riesgos'!$AA$69="Moderado"),CONCATENATE("R9C",'Mapa de Riesgos'!$O$69),"")</f>
        <v/>
      </c>
      <c r="AA14" s="54" t="str">
        <f>IF(AND('Mapa de Riesgos'!$Y$70="Muy Alta",'Mapa de Riesgos'!$AA$70="Moderado"),CONCATENATE("R9C",'Mapa de Riesgos'!$O$70),"")</f>
        <v/>
      </c>
      <c r="AB14" s="52" t="str">
        <f>IF(AND('Mapa de Riesgos'!$Y$65="Muy Alta",'Mapa de Riesgos'!$AA$65="Mayor"),CONCATENATE("R9C",'Mapa de Riesgos'!$O$65),"")</f>
        <v/>
      </c>
      <c r="AC14" s="53" t="str">
        <f>IF(AND('Mapa de Riesgos'!$Y$66="Muy Alta",'Mapa de Riesgos'!$AA$66="Mayor"),CONCATENATE("R9C",'Mapa de Riesgos'!$O$66),"")</f>
        <v/>
      </c>
      <c r="AD14" s="53" t="str">
        <f>IF(AND('Mapa de Riesgos'!$Y$67="Muy Alta",'Mapa de Riesgos'!$AA$67="Mayor"),CONCATENATE("R9C",'Mapa de Riesgos'!$O$67),"")</f>
        <v/>
      </c>
      <c r="AE14" s="53" t="str">
        <f>IF(AND('Mapa de Riesgos'!$Y$68="Muy Alta",'Mapa de Riesgos'!$AA$68="Mayor"),CONCATENATE("R9C",'Mapa de Riesgos'!$O$68),"")</f>
        <v/>
      </c>
      <c r="AF14" s="53" t="str">
        <f>IF(AND('Mapa de Riesgos'!$Y$69="Muy Alta",'Mapa de Riesgos'!$AA$69="Mayor"),CONCATENATE("R9C",'Mapa de Riesgos'!$O$69),"")</f>
        <v/>
      </c>
      <c r="AG14" s="54" t="str">
        <f>IF(AND('Mapa de Riesgos'!$Y$70="Muy Alta",'Mapa de Riesgos'!$AA$70="Mayor"),CONCATENATE("R9C",'Mapa de Riesgos'!$O$70),"")</f>
        <v/>
      </c>
      <c r="AH14" s="55" t="str">
        <f>IF(AND('Mapa de Riesgos'!$Y$65="Muy Alta",'Mapa de Riesgos'!$AA$65="Catastrófico"),CONCATENATE("R9C",'Mapa de Riesgos'!$O$65),"")</f>
        <v/>
      </c>
      <c r="AI14" s="56" t="str">
        <f>IF(AND('Mapa de Riesgos'!$Y$66="Muy Alta",'Mapa de Riesgos'!$AA$66="Catastrófico"),CONCATENATE("R9C",'Mapa de Riesgos'!$O$66),"")</f>
        <v/>
      </c>
      <c r="AJ14" s="56" t="str">
        <f>IF(AND('Mapa de Riesgos'!$Y$67="Muy Alta",'Mapa de Riesgos'!$AA$67="Catastrófico"),CONCATENATE("R9C",'Mapa de Riesgos'!$O$67),"")</f>
        <v/>
      </c>
      <c r="AK14" s="56" t="str">
        <f>IF(AND('Mapa de Riesgos'!$Y$68="Muy Alta",'Mapa de Riesgos'!$AA$68="Catastrófico"),CONCATENATE("R9C",'Mapa de Riesgos'!$O$68),"")</f>
        <v/>
      </c>
      <c r="AL14" s="56" t="str">
        <f>IF(AND('Mapa de Riesgos'!$Y$69="Muy Alta",'Mapa de Riesgos'!$AA$69="Catastrófico"),CONCATENATE("R9C",'Mapa de Riesgos'!$O$69),"")</f>
        <v/>
      </c>
      <c r="AM14" s="57" t="str">
        <f>IF(AND('Mapa de Riesgos'!$Y$70="Muy Alta",'Mapa de Riesgos'!$AA$70="Catastrófico"),CONCATENATE("R9C",'Mapa de Riesgos'!$O$70),"")</f>
        <v/>
      </c>
      <c r="AN14" s="83"/>
      <c r="AO14" s="550"/>
      <c r="AP14" s="551"/>
      <c r="AQ14" s="551"/>
      <c r="AR14" s="551"/>
      <c r="AS14" s="551"/>
      <c r="AT14" s="55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89"/>
      <c r="C15" s="489"/>
      <c r="D15" s="490"/>
      <c r="E15" s="533"/>
      <c r="F15" s="534"/>
      <c r="G15" s="534"/>
      <c r="H15" s="534"/>
      <c r="I15" s="535"/>
      <c r="J15" s="58" t="str">
        <f>IF(AND('Mapa de Riesgos'!$Y$71="Muy Alta",'Mapa de Riesgos'!$AA$71="Leve"),CONCATENATE("R10C",'Mapa de Riesgos'!$O$71),"")</f>
        <v/>
      </c>
      <c r="K15" s="59" t="str">
        <f>IF(AND('Mapa de Riesgos'!$Y$72="Muy Alta",'Mapa de Riesgos'!$AA$72="Leve"),CONCATENATE("R10C",'Mapa de Riesgos'!$O$72),"")</f>
        <v/>
      </c>
      <c r="L15" s="59" t="str">
        <f>IF(AND('Mapa de Riesgos'!$Y$73="Muy Alta",'Mapa de Riesgos'!$AA$73="Leve"),CONCATENATE("R10C",'Mapa de Riesgos'!$O$73),"")</f>
        <v/>
      </c>
      <c r="M15" s="59" t="str">
        <f>IF(AND('Mapa de Riesgos'!$Y$74="Muy Alta",'Mapa de Riesgos'!$AA$74="Leve"),CONCATENATE("R10C",'Mapa de Riesgos'!$O$74),"")</f>
        <v/>
      </c>
      <c r="N15" s="59" t="str">
        <f>IF(AND('Mapa de Riesgos'!$Y$75="Muy Alta",'Mapa de Riesgos'!$AA$75="Leve"),CONCATENATE("R10C",'Mapa de Riesgos'!$O$75),"")</f>
        <v/>
      </c>
      <c r="O15" s="60" t="str">
        <f>IF(AND('Mapa de Riesgos'!$Y$76="Muy Alta",'Mapa de Riesgos'!$AA$76="Leve"),CONCATENATE("R10C",'Mapa de Riesgos'!$O$76),"")</f>
        <v/>
      </c>
      <c r="P15" s="52" t="str">
        <f>IF(AND('Mapa de Riesgos'!$Y$71="Muy Alta",'Mapa de Riesgos'!$AA$71="Menor"),CONCATENATE("R10C",'Mapa de Riesgos'!$O$71),"")</f>
        <v/>
      </c>
      <c r="Q15" s="53" t="str">
        <f>IF(AND('Mapa de Riesgos'!$Y$72="Muy Alta",'Mapa de Riesgos'!$AA$72="Menor"),CONCATENATE("R10C",'Mapa de Riesgos'!$O$72),"")</f>
        <v/>
      </c>
      <c r="R15" s="53" t="str">
        <f>IF(AND('Mapa de Riesgos'!$Y$73="Muy Alta",'Mapa de Riesgos'!$AA$73="Menor"),CONCATENATE("R10C",'Mapa de Riesgos'!$O$73),"")</f>
        <v/>
      </c>
      <c r="S15" s="53" t="str">
        <f>IF(AND('Mapa de Riesgos'!$Y$74="Muy Alta",'Mapa de Riesgos'!$AA$74="Menor"),CONCATENATE("R10C",'Mapa de Riesgos'!$O$74),"")</f>
        <v/>
      </c>
      <c r="T15" s="53" t="str">
        <f>IF(AND('Mapa de Riesgos'!$Y$75="Muy Alta",'Mapa de Riesgos'!$AA$75="Menor"),CONCATENATE("R10C",'Mapa de Riesgos'!$O$75),"")</f>
        <v/>
      </c>
      <c r="U15" s="54" t="str">
        <f>IF(AND('Mapa de Riesgos'!$Y$76="Muy Alta",'Mapa de Riesgos'!$AA$76="Menor"),CONCATENATE("R10C",'Mapa de Riesgos'!$O$76),"")</f>
        <v/>
      </c>
      <c r="V15" s="58" t="str">
        <f>IF(AND('Mapa de Riesgos'!$Y$71="Muy Alta",'Mapa de Riesgos'!$AA$71="Moderado"),CONCATENATE("R10C",'Mapa de Riesgos'!$O$71),"")</f>
        <v/>
      </c>
      <c r="W15" s="59" t="str">
        <f>IF(AND('Mapa de Riesgos'!$Y$72="Muy Alta",'Mapa de Riesgos'!$AA$72="Moderado"),CONCATENATE("R10C",'Mapa de Riesgos'!$O$72),"")</f>
        <v/>
      </c>
      <c r="X15" s="59" t="str">
        <f>IF(AND('Mapa de Riesgos'!$Y$73="Muy Alta",'Mapa de Riesgos'!$AA$73="Moderado"),CONCATENATE("R10C",'Mapa de Riesgos'!$O$73),"")</f>
        <v/>
      </c>
      <c r="Y15" s="59" t="str">
        <f>IF(AND('Mapa de Riesgos'!$Y$74="Muy Alta",'Mapa de Riesgos'!$AA$74="Moderado"),CONCATENATE("R10C",'Mapa de Riesgos'!$O$74),"")</f>
        <v/>
      </c>
      <c r="Z15" s="59" t="str">
        <f>IF(AND('Mapa de Riesgos'!$Y$75="Muy Alta",'Mapa de Riesgos'!$AA$75="Moderado"),CONCATENATE("R10C",'Mapa de Riesgos'!$O$75),"")</f>
        <v/>
      </c>
      <c r="AA15" s="60" t="str">
        <f>IF(AND('Mapa de Riesgos'!$Y$76="Muy Alta",'Mapa de Riesgos'!$AA$76="Moderado"),CONCATENATE("R10C",'Mapa de Riesgos'!$O$76),"")</f>
        <v/>
      </c>
      <c r="AB15" s="52" t="str">
        <f>IF(AND('Mapa de Riesgos'!$Y$71="Muy Alta",'Mapa de Riesgos'!$AA$71="Mayor"),CONCATENATE("R10C",'Mapa de Riesgos'!$O$71),"")</f>
        <v/>
      </c>
      <c r="AC15" s="53" t="str">
        <f>IF(AND('Mapa de Riesgos'!$Y$72="Muy Alta",'Mapa de Riesgos'!$AA$72="Mayor"),CONCATENATE("R10C",'Mapa de Riesgos'!$O$72),"")</f>
        <v/>
      </c>
      <c r="AD15" s="53" t="str">
        <f>IF(AND('Mapa de Riesgos'!$Y$73="Muy Alta",'Mapa de Riesgos'!$AA$73="Mayor"),CONCATENATE("R10C",'Mapa de Riesgos'!$O$73),"")</f>
        <v/>
      </c>
      <c r="AE15" s="53" t="str">
        <f>IF(AND('Mapa de Riesgos'!$Y$74="Muy Alta",'Mapa de Riesgos'!$AA$74="Mayor"),CONCATENATE("R10C",'Mapa de Riesgos'!$O$74),"")</f>
        <v/>
      </c>
      <c r="AF15" s="53" t="str">
        <f>IF(AND('Mapa de Riesgos'!$Y$75="Muy Alta",'Mapa de Riesgos'!$AA$75="Mayor"),CONCATENATE("R10C",'Mapa de Riesgos'!$O$75),"")</f>
        <v/>
      </c>
      <c r="AG15" s="54" t="str">
        <f>IF(AND('Mapa de Riesgos'!$Y$76="Muy Alta",'Mapa de Riesgos'!$AA$76="Mayor"),CONCATENATE("R10C",'Mapa de Riesgos'!$O$76),"")</f>
        <v/>
      </c>
      <c r="AH15" s="61" t="str">
        <f>IF(AND('Mapa de Riesgos'!$Y$71="Muy Alta",'Mapa de Riesgos'!$AA$71="Catastrófico"),CONCATENATE("R10C",'Mapa de Riesgos'!$O$71),"")</f>
        <v/>
      </c>
      <c r="AI15" s="62" t="str">
        <f>IF(AND('Mapa de Riesgos'!$Y$72="Muy Alta",'Mapa de Riesgos'!$AA$72="Catastrófico"),CONCATENATE("R10C",'Mapa de Riesgos'!$O$72),"")</f>
        <v/>
      </c>
      <c r="AJ15" s="62" t="str">
        <f>IF(AND('Mapa de Riesgos'!$Y$73="Muy Alta",'Mapa de Riesgos'!$AA$73="Catastrófico"),CONCATENATE("R10C",'Mapa de Riesgos'!$O$73),"")</f>
        <v/>
      </c>
      <c r="AK15" s="62" t="str">
        <f>IF(AND('Mapa de Riesgos'!$Y$74="Muy Alta",'Mapa de Riesgos'!$AA$74="Catastrófico"),CONCATENATE("R10C",'Mapa de Riesgos'!$O$74),"")</f>
        <v/>
      </c>
      <c r="AL15" s="62" t="str">
        <f>IF(AND('Mapa de Riesgos'!$Y$75="Muy Alta",'Mapa de Riesgos'!$AA$75="Catastrófico"),CONCATENATE("R10C",'Mapa de Riesgos'!$O$75),"")</f>
        <v/>
      </c>
      <c r="AM15" s="63" t="str">
        <f>IF(AND('Mapa de Riesgos'!$Y$76="Muy Alta",'Mapa de Riesgos'!$AA$76="Catastrófico"),CONCATENATE("R10C",'Mapa de Riesgos'!$O$76),"")</f>
        <v/>
      </c>
      <c r="AN15" s="83"/>
      <c r="AO15" s="553"/>
      <c r="AP15" s="554"/>
      <c r="AQ15" s="554"/>
      <c r="AR15" s="554"/>
      <c r="AS15" s="554"/>
      <c r="AT15" s="55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89"/>
      <c r="C16" s="489"/>
      <c r="D16" s="490"/>
      <c r="E16" s="527" t="s">
        <v>130</v>
      </c>
      <c r="F16" s="528"/>
      <c r="G16" s="528"/>
      <c r="H16" s="528"/>
      <c r="I16" s="528"/>
      <c r="J16" s="64" t="str">
        <f>IF(AND('Mapa de Riesgos'!$Y$12="Alta",'Mapa de Riesgos'!$AA$12="Leve"),CONCATENATE("R1C",'Mapa de Riesgos'!$O$12),"")</f>
        <v/>
      </c>
      <c r="K16" s="65" t="str">
        <f>IF(AND('Mapa de Riesgos'!$Y$15="Alta",'Mapa de Riesgos'!$AA$15="Leve"),CONCATENATE("R1C",'Mapa de Riesgos'!$O$15),"")</f>
        <v/>
      </c>
      <c r="L16" s="65" t="str">
        <f>IF(AND('Mapa de Riesgos'!$Y$16="Alta",'Mapa de Riesgos'!$AA$16="Leve"),CONCATENATE("R1C",'Mapa de Riesgos'!$O$16),"")</f>
        <v/>
      </c>
      <c r="M16" s="65" t="str">
        <f>IF(AND('Mapa de Riesgos'!$Y$17="Alta",'Mapa de Riesgos'!$AA$17="Leve"),CONCATENATE("R1C",'Mapa de Riesgos'!$O$17),"")</f>
        <v/>
      </c>
      <c r="N16" s="65" t="str">
        <f>IF(AND('Mapa de Riesgos'!$Y$18="Alta",'Mapa de Riesgos'!$AA$18="Leve"),CONCATENATE("R1C",'Mapa de Riesgos'!$O$18),"")</f>
        <v/>
      </c>
      <c r="O16" s="66" t="str">
        <f>IF(AND('Mapa de Riesgos'!$Y$19="Alta",'Mapa de Riesgos'!$AA$19="Leve"),CONCATENATE("R1C",'Mapa de Riesgos'!$O$19),"")</f>
        <v/>
      </c>
      <c r="P16" s="64" t="str">
        <f>IF(AND('Mapa de Riesgos'!$Y$12="Alta",'Mapa de Riesgos'!$AA$12="Menor"),CONCATENATE("R1C",'Mapa de Riesgos'!$O$12),"")</f>
        <v/>
      </c>
      <c r="Q16" s="65" t="str">
        <f>IF(AND('Mapa de Riesgos'!$Y$15="Alta",'Mapa de Riesgos'!$AA$15="Menor"),CONCATENATE("R1C",'Mapa de Riesgos'!$O$15),"")</f>
        <v/>
      </c>
      <c r="R16" s="65" t="str">
        <f>IF(AND('Mapa de Riesgos'!$Y$16="Alta",'Mapa de Riesgos'!$AA$16="Menor"),CONCATENATE("R1C",'Mapa de Riesgos'!$O$16),"")</f>
        <v/>
      </c>
      <c r="S16" s="65" t="str">
        <f>IF(AND('Mapa de Riesgos'!$Y$17="Alta",'Mapa de Riesgos'!$AA$17="Menor"),CONCATENATE("R1C",'Mapa de Riesgos'!$O$17),"")</f>
        <v/>
      </c>
      <c r="T16" s="65" t="str">
        <f>IF(AND('Mapa de Riesgos'!$Y$18="Alta",'Mapa de Riesgos'!$AA$18="Menor"),CONCATENATE("R1C",'Mapa de Riesgos'!$O$18),"")</f>
        <v/>
      </c>
      <c r="U16" s="66" t="str">
        <f>IF(AND('Mapa de Riesgos'!$Y$19="Alta",'Mapa de Riesgos'!$AA$19="Menor"),CONCATENATE("R1C",'Mapa de Riesgos'!$O$19),"")</f>
        <v/>
      </c>
      <c r="V16" s="46" t="str">
        <f>IF(AND('Mapa de Riesgos'!$Y$12="Alta",'Mapa de Riesgos'!$AA$12="Moderado"),CONCATENATE("R1C",'Mapa de Riesgos'!$O$12),"")</f>
        <v/>
      </c>
      <c r="W16" s="47" t="str">
        <f>IF(AND('Mapa de Riesgos'!$Y$15="Alta",'Mapa de Riesgos'!$AA$15="Moderado"),CONCATENATE("R1C",'Mapa de Riesgos'!$O$15),"")</f>
        <v/>
      </c>
      <c r="X16" s="47" t="str">
        <f>IF(AND('Mapa de Riesgos'!$Y$16="Alta",'Mapa de Riesgos'!$AA$16="Moderado"),CONCATENATE("R1C",'Mapa de Riesgos'!$O$16),"")</f>
        <v/>
      </c>
      <c r="Y16" s="47" t="str">
        <f>IF(AND('Mapa de Riesgos'!$Y$17="Alta",'Mapa de Riesgos'!$AA$17="Moderado"),CONCATENATE("R1C",'Mapa de Riesgos'!$O$17),"")</f>
        <v/>
      </c>
      <c r="Z16" s="47" t="str">
        <f>IF(AND('Mapa de Riesgos'!$Y$18="Alta",'Mapa de Riesgos'!$AA$18="Moderado"),CONCATENATE("R1C",'Mapa de Riesgos'!$O$18),"")</f>
        <v/>
      </c>
      <c r="AA16" s="48" t="str">
        <f>IF(AND('Mapa de Riesgos'!$Y$19="Alta",'Mapa de Riesgos'!$AA$19="Moderado"),CONCATENATE("R1C",'Mapa de Riesgos'!$O$19),"")</f>
        <v/>
      </c>
      <c r="AB16" s="46" t="str">
        <f>IF(AND('Mapa de Riesgos'!$Y$12="Alta",'Mapa de Riesgos'!$AA$12="Mayor"),CONCATENATE("R1C",'Mapa de Riesgos'!$O$12),"")</f>
        <v/>
      </c>
      <c r="AC16" s="47" t="str">
        <f>IF(AND('Mapa de Riesgos'!$Y$15="Alta",'Mapa de Riesgos'!$AA$15="Mayor"),CONCATENATE("R1C",'Mapa de Riesgos'!$O$15),"")</f>
        <v/>
      </c>
      <c r="AD16" s="47" t="str">
        <f>IF(AND('Mapa de Riesgos'!$Y$16="Alta",'Mapa de Riesgos'!$AA$16="Mayor"),CONCATENATE("R1C",'Mapa de Riesgos'!$O$16),"")</f>
        <v/>
      </c>
      <c r="AE16" s="47" t="str">
        <f>IF(AND('Mapa de Riesgos'!$Y$17="Alta",'Mapa de Riesgos'!$AA$17="Mayor"),CONCATENATE("R1C",'Mapa de Riesgos'!$O$17),"")</f>
        <v/>
      </c>
      <c r="AF16" s="47" t="str">
        <f>IF(AND('Mapa de Riesgos'!$Y$18="Alta",'Mapa de Riesgos'!$AA$18="Mayor"),CONCATENATE("R1C",'Mapa de Riesgos'!$O$18),"")</f>
        <v/>
      </c>
      <c r="AG16" s="48" t="str">
        <f>IF(AND('Mapa de Riesgos'!$Y$19="Alta",'Mapa de Riesgos'!$AA$19="Mayor"),CONCATENATE("R1C",'Mapa de Riesgos'!$O$19),"")</f>
        <v/>
      </c>
      <c r="AH16" s="49" t="str">
        <f>IF(AND('Mapa de Riesgos'!$Y$12="Alta",'Mapa de Riesgos'!$AA$12="Catastrófico"),CONCATENATE("R1C",'Mapa de Riesgos'!$O$12),"")</f>
        <v/>
      </c>
      <c r="AI16" s="50" t="str">
        <f>IF(AND('Mapa de Riesgos'!$Y$15="Alta",'Mapa de Riesgos'!$AA$15="Catastrófico"),CONCATENATE("R1C",'Mapa de Riesgos'!$O$15),"")</f>
        <v/>
      </c>
      <c r="AJ16" s="50" t="str">
        <f>IF(AND('Mapa de Riesgos'!$Y$16="Alta",'Mapa de Riesgos'!$AA$16="Catastrófico"),CONCATENATE("R1C",'Mapa de Riesgos'!$O$16),"")</f>
        <v/>
      </c>
      <c r="AK16" s="50" t="str">
        <f>IF(AND('Mapa de Riesgos'!$Y$17="Alta",'Mapa de Riesgos'!$AA$17="Catastrófico"),CONCATENATE("R1C",'Mapa de Riesgos'!$O$17),"")</f>
        <v/>
      </c>
      <c r="AL16" s="50" t="str">
        <f>IF(AND('Mapa de Riesgos'!$Y$18="Alta",'Mapa de Riesgos'!$AA$18="Catastrófico"),CONCATENATE("R1C",'Mapa de Riesgos'!$O$18),"")</f>
        <v/>
      </c>
      <c r="AM16" s="51" t="str">
        <f>IF(AND('Mapa de Riesgos'!$Y$19="Alta",'Mapa de Riesgos'!$AA$19="Catastrófico"),CONCATENATE("R1C",'Mapa de Riesgos'!$O$19),"")</f>
        <v/>
      </c>
      <c r="AN16" s="83"/>
      <c r="AO16" s="537" t="s">
        <v>131</v>
      </c>
      <c r="AP16" s="538"/>
      <c r="AQ16" s="538"/>
      <c r="AR16" s="538"/>
      <c r="AS16" s="538"/>
      <c r="AT16" s="539"/>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89"/>
      <c r="C17" s="489"/>
      <c r="D17" s="490"/>
      <c r="E17" s="546"/>
      <c r="F17" s="531"/>
      <c r="G17" s="531"/>
      <c r="H17" s="531"/>
      <c r="I17" s="531"/>
      <c r="J17" s="67" t="str">
        <f>IF(AND('Mapa de Riesgos'!$Y$20="Alta",'Mapa de Riesgos'!$AA$21="Leve"),CONCATENATE("R2C",'Mapa de Riesgos'!$O$21),"")</f>
        <v/>
      </c>
      <c r="K17" s="68" t="str">
        <f>IF(AND('Mapa de Riesgos'!$Y$22="Alta",'Mapa de Riesgos'!$AA$22="Leve"),CONCATENATE("R2C",'Mapa de Riesgos'!$O$22),"")</f>
        <v/>
      </c>
      <c r="L17" s="68" t="str">
        <f>IF(AND('Mapa de Riesgos'!$Y$23="Alta",'Mapa de Riesgos'!$AA$23="Leve"),CONCATENATE("R2C",'Mapa de Riesgos'!$O$23),"")</f>
        <v/>
      </c>
      <c r="M17" s="68" t="str">
        <f>IF(AND('Mapa de Riesgos'!$Y$24="Alta",'Mapa de Riesgos'!$AA$24="Leve"),CONCATENATE("R2C",'Mapa de Riesgos'!$O$24),"")</f>
        <v/>
      </c>
      <c r="N17" s="68" t="str">
        <f>IF(AND('Mapa de Riesgos'!$Y$25="Alta",'Mapa de Riesgos'!$AA$25="Leve"),CONCATENATE("R2C",'Mapa de Riesgos'!$O$25),"")</f>
        <v/>
      </c>
      <c r="O17" s="69" t="str">
        <f>IF(AND('Mapa de Riesgos'!$Y$26="Alta",'Mapa de Riesgos'!$AA$26="Leve"),CONCATENATE("R2C",'Mapa de Riesgos'!$O$26),"")</f>
        <v/>
      </c>
      <c r="P17" s="67" t="str">
        <f>IF(AND('Mapa de Riesgos'!$Y$20="Alta",'Mapa de Riesgos'!$AA$21="Menor"),CONCATENATE("R2C",'Mapa de Riesgos'!$O$21),"")</f>
        <v/>
      </c>
      <c r="Q17" s="68" t="str">
        <f>IF(AND('Mapa de Riesgos'!$Y$22="Alta",'Mapa de Riesgos'!$AA$22="Menor"),CONCATENATE("R2C",'Mapa de Riesgos'!$O$22),"")</f>
        <v/>
      </c>
      <c r="R17" s="68" t="str">
        <f>IF(AND('Mapa de Riesgos'!$Y$23="Alta",'Mapa de Riesgos'!$AA$23="Menor"),CONCATENATE("R2C",'Mapa de Riesgos'!$O$23),"")</f>
        <v/>
      </c>
      <c r="S17" s="68" t="str">
        <f>IF(AND('Mapa de Riesgos'!$Y$24="Alta",'Mapa de Riesgos'!$AA$24="Menor"),CONCATENATE("R2C",'Mapa de Riesgos'!$O$24),"")</f>
        <v/>
      </c>
      <c r="T17" s="68" t="str">
        <f>IF(AND('Mapa de Riesgos'!$Y$25="Alta",'Mapa de Riesgos'!$AA$25="Menor"),CONCATENATE("R2C",'Mapa de Riesgos'!$O$25),"")</f>
        <v/>
      </c>
      <c r="U17" s="69" t="str">
        <f>IF(AND('Mapa de Riesgos'!$Y$26="Alta",'Mapa de Riesgos'!$AA$26="Menor"),CONCATENATE("R2C",'Mapa de Riesgos'!$O$26),"")</f>
        <v/>
      </c>
      <c r="V17" s="52" t="str">
        <f>IF(AND('Mapa de Riesgos'!$Y$20="Alta",'Mapa de Riesgos'!$AA$21="Moderado"),CONCATENATE("R2C",'Mapa de Riesgos'!$O$21),"")</f>
        <v/>
      </c>
      <c r="W17" s="53" t="str">
        <f>IF(AND('Mapa de Riesgos'!$Y$22="Alta",'Mapa de Riesgos'!$AA$22="Moderado"),CONCATENATE("R2C",'Mapa de Riesgos'!$O$22),"")</f>
        <v/>
      </c>
      <c r="X17" s="53" t="str">
        <f>IF(AND('Mapa de Riesgos'!$Y$23="Alta",'Mapa de Riesgos'!$AA$23="Moderado"),CONCATENATE("R2C",'Mapa de Riesgos'!$O$23),"")</f>
        <v/>
      </c>
      <c r="Y17" s="53" t="str">
        <f>IF(AND('Mapa de Riesgos'!$Y$24="Alta",'Mapa de Riesgos'!$AA$24="Moderado"),CONCATENATE("R2C",'Mapa de Riesgos'!$O$24),"")</f>
        <v/>
      </c>
      <c r="Z17" s="53" t="str">
        <f>IF(AND('Mapa de Riesgos'!$Y$25="Alta",'Mapa de Riesgos'!$AA$25="Moderado"),CONCATENATE("R2C",'Mapa de Riesgos'!$O$25),"")</f>
        <v/>
      </c>
      <c r="AA17" s="54" t="str">
        <f>IF(AND('Mapa de Riesgos'!$Y$26="Alta",'Mapa de Riesgos'!$AA$26="Moderado"),CONCATENATE("R2C",'Mapa de Riesgos'!$O$26),"")</f>
        <v/>
      </c>
      <c r="AB17" s="52" t="str">
        <f>IF(AND('Mapa de Riesgos'!$Y$20="Alta",'Mapa de Riesgos'!$AA$21="Mayor"),CONCATENATE("R2C",'Mapa de Riesgos'!$O$21),"")</f>
        <v/>
      </c>
      <c r="AC17" s="53" t="str">
        <f>IF(AND('Mapa de Riesgos'!$Y$22="Alta",'Mapa de Riesgos'!$AA$22="Mayor"),CONCATENATE("R2C",'Mapa de Riesgos'!$O$22),"")</f>
        <v/>
      </c>
      <c r="AD17" s="53" t="str">
        <f>IF(AND('Mapa de Riesgos'!$Y$23="Alta",'Mapa de Riesgos'!$AA$23="Mayor"),CONCATENATE("R2C",'Mapa de Riesgos'!$O$23),"")</f>
        <v/>
      </c>
      <c r="AE17" s="53" t="str">
        <f>IF(AND('Mapa de Riesgos'!$Y$24="Alta",'Mapa de Riesgos'!$AA$24="Mayor"),CONCATENATE("R2C",'Mapa de Riesgos'!$O$24),"")</f>
        <v/>
      </c>
      <c r="AF17" s="53" t="str">
        <f>IF(AND('Mapa de Riesgos'!$Y$25="Alta",'Mapa de Riesgos'!$AA$25="Mayor"),CONCATENATE("R2C",'Mapa de Riesgos'!$O$25),"")</f>
        <v/>
      </c>
      <c r="AG17" s="54" t="str">
        <f>IF(AND('Mapa de Riesgos'!$Y$26="Alta",'Mapa de Riesgos'!$AA$26="Mayor"),CONCATENATE("R2C",'Mapa de Riesgos'!$O$26),"")</f>
        <v/>
      </c>
      <c r="AH17" s="55" t="str">
        <f>IF(AND('Mapa de Riesgos'!$Y$20="Alta",'Mapa de Riesgos'!$AA$21="Catastrófico"),CONCATENATE("R2C",'Mapa de Riesgos'!$O$21),"")</f>
        <v/>
      </c>
      <c r="AI17" s="56" t="str">
        <f>IF(AND('Mapa de Riesgos'!$Y$22="Alta",'Mapa de Riesgos'!$AA$22="Catastrófico"),CONCATENATE("R2C",'Mapa de Riesgos'!$O$22),"")</f>
        <v/>
      </c>
      <c r="AJ17" s="56" t="str">
        <f>IF(AND('Mapa de Riesgos'!$Y$23="Alta",'Mapa de Riesgos'!$AA$23="Catastrófico"),CONCATENATE("R2C",'Mapa de Riesgos'!$O$23),"")</f>
        <v/>
      </c>
      <c r="AK17" s="56" t="str">
        <f>IF(AND('Mapa de Riesgos'!$Y$24="Alta",'Mapa de Riesgos'!$AA$24="Catastrófico"),CONCATENATE("R2C",'Mapa de Riesgos'!$O$24),"")</f>
        <v/>
      </c>
      <c r="AL17" s="56" t="str">
        <f>IF(AND('Mapa de Riesgos'!$Y$25="Alta",'Mapa de Riesgos'!$AA$25="Catastrófico"),CONCATENATE("R2C",'Mapa de Riesgos'!$O$25),"")</f>
        <v/>
      </c>
      <c r="AM17" s="57" t="str">
        <f>IF(AND('Mapa de Riesgos'!$Y$26="Alta",'Mapa de Riesgos'!$AA$26="Catastrófico"),CONCATENATE("R2C",'Mapa de Riesgos'!$O$26),"")</f>
        <v/>
      </c>
      <c r="AN17" s="83"/>
      <c r="AO17" s="540"/>
      <c r="AP17" s="541"/>
      <c r="AQ17" s="541"/>
      <c r="AR17" s="541"/>
      <c r="AS17" s="541"/>
      <c r="AT17" s="54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89"/>
      <c r="C18" s="489"/>
      <c r="D18" s="490"/>
      <c r="E18" s="530"/>
      <c r="F18" s="531"/>
      <c r="G18" s="531"/>
      <c r="H18" s="531"/>
      <c r="I18" s="531"/>
      <c r="J18" s="67" t="str">
        <f>IF(AND('Mapa de Riesgos'!$Y$27="Alta",'Mapa de Riesgos'!$AA$27="Leve"),CONCATENATE("R3C",'Mapa de Riesgos'!$O$27),"")</f>
        <v>R3C1</v>
      </c>
      <c r="K18" s="68" t="str">
        <f>IF(AND('Mapa de Riesgos'!$Y$30="Alta",'Mapa de Riesgos'!$AA$30="Leve"),CONCATENATE("R3C",'Mapa de Riesgos'!$O$30),"")</f>
        <v/>
      </c>
      <c r="L18" s="68" t="str">
        <f>IF(AND('Mapa de Riesgos'!$Y$31="Alta",'Mapa de Riesgos'!$AA$31="Leve"),CONCATENATE("R3C",'Mapa de Riesgos'!$O$31),"")</f>
        <v/>
      </c>
      <c r="M18" s="68" t="str">
        <f>IF(AND('Mapa de Riesgos'!$Y$32="Alta",'Mapa de Riesgos'!$AA$32="Leve"),CONCATENATE("R3C",'Mapa de Riesgos'!$O$32),"")</f>
        <v/>
      </c>
      <c r="N18" s="68" t="str">
        <f>IF(AND('Mapa de Riesgos'!$Y$33="Alta",'Mapa de Riesgos'!$AA$33="Leve"),CONCATENATE("R3C",'Mapa de Riesgos'!$O$33),"")</f>
        <v/>
      </c>
      <c r="O18" s="69" t="str">
        <f>IF(AND('Mapa de Riesgos'!$Y$34="Alta",'Mapa de Riesgos'!$AA$34="Leve"),CONCATENATE("R3C",'Mapa de Riesgos'!$O$34),"")</f>
        <v/>
      </c>
      <c r="P18" s="67" t="str">
        <f>IF(AND('Mapa de Riesgos'!$Y$27="Alta",'Mapa de Riesgos'!$AA$27="Menor"),CONCATENATE("R3C",'Mapa de Riesgos'!$O$27),"")</f>
        <v/>
      </c>
      <c r="Q18" s="68" t="str">
        <f>IF(AND('Mapa de Riesgos'!$Y$30="Alta",'Mapa de Riesgos'!$AA$30="Menor"),CONCATENATE("R3C",'Mapa de Riesgos'!$O$30),"")</f>
        <v/>
      </c>
      <c r="R18" s="68" t="str">
        <f>IF(AND('Mapa de Riesgos'!$Y$31="Alta",'Mapa de Riesgos'!$AA$31="Menor"),CONCATENATE("R3C",'Mapa de Riesgos'!$O$31),"")</f>
        <v/>
      </c>
      <c r="S18" s="68" t="str">
        <f>IF(AND('Mapa de Riesgos'!$Y$32="Alta",'Mapa de Riesgos'!$AA$32="Menor"),CONCATENATE("R3C",'Mapa de Riesgos'!$O$32),"")</f>
        <v/>
      </c>
      <c r="T18" s="68" t="str">
        <f>IF(AND('Mapa de Riesgos'!$Y$33="Alta",'Mapa de Riesgos'!$AA$33="Menor"),CONCATENATE("R3C",'Mapa de Riesgos'!$O$33),"")</f>
        <v/>
      </c>
      <c r="U18" s="69" t="str">
        <f>IF(AND('Mapa de Riesgos'!$Y$34="Alta",'Mapa de Riesgos'!$AA$34="Menor"),CONCATENATE("R3C",'Mapa de Riesgos'!$O$34),"")</f>
        <v/>
      </c>
      <c r="V18" s="52" t="str">
        <f>IF(AND('Mapa de Riesgos'!$Y$27="Alta",'Mapa de Riesgos'!$AA$27="Moderado"),CONCATENATE("R3C",'Mapa de Riesgos'!$O$27),"")</f>
        <v/>
      </c>
      <c r="W18" s="53" t="str">
        <f>IF(AND('Mapa de Riesgos'!$Y$30="Alta",'Mapa de Riesgos'!$AA$30="Moderado"),CONCATENATE("R3C",'Mapa de Riesgos'!$O$30),"")</f>
        <v/>
      </c>
      <c r="X18" s="53" t="str">
        <f>IF(AND('Mapa de Riesgos'!$Y$31="Alta",'Mapa de Riesgos'!$AA$31="Moderado"),CONCATENATE("R3C",'Mapa de Riesgos'!$O$31),"")</f>
        <v/>
      </c>
      <c r="Y18" s="53" t="str">
        <f>IF(AND('Mapa de Riesgos'!$Y$32="Alta",'Mapa de Riesgos'!$AA$32="Moderado"),CONCATENATE("R3C",'Mapa de Riesgos'!$O$32),"")</f>
        <v/>
      </c>
      <c r="Z18" s="53" t="str">
        <f>IF(AND('Mapa de Riesgos'!$Y$33="Alta",'Mapa de Riesgos'!$AA$33="Moderado"),CONCATENATE("R3C",'Mapa de Riesgos'!$O$33),"")</f>
        <v/>
      </c>
      <c r="AA18" s="54" t="str">
        <f>IF(AND('Mapa de Riesgos'!$Y$34="Alta",'Mapa de Riesgos'!$AA$34="Moderado"),CONCATENATE("R3C",'Mapa de Riesgos'!$O$34),"")</f>
        <v/>
      </c>
      <c r="AB18" s="52" t="str">
        <f>IF(AND('Mapa de Riesgos'!$Y$27="Alta",'Mapa de Riesgos'!$AA$27="Mayor"),CONCATENATE("R3C",'Mapa de Riesgos'!$O$27),"")</f>
        <v/>
      </c>
      <c r="AC18" s="53" t="str">
        <f>IF(AND('Mapa de Riesgos'!$Y$30="Alta",'Mapa de Riesgos'!$AA$30="Mayor"),CONCATENATE("R3C",'Mapa de Riesgos'!$O$30),"")</f>
        <v/>
      </c>
      <c r="AD18" s="53" t="str">
        <f>IF(AND('Mapa de Riesgos'!$Y$31="Alta",'Mapa de Riesgos'!$AA$31="Mayor"),CONCATENATE("R3C",'Mapa de Riesgos'!$O$31),"")</f>
        <v/>
      </c>
      <c r="AE18" s="53" t="str">
        <f>IF(AND('Mapa de Riesgos'!$Y$32="Alta",'Mapa de Riesgos'!$AA$32="Mayor"),CONCATENATE("R3C",'Mapa de Riesgos'!$O$32),"")</f>
        <v/>
      </c>
      <c r="AF18" s="53" t="str">
        <f>IF(AND('Mapa de Riesgos'!$Y$33="Alta",'Mapa de Riesgos'!$AA$33="Mayor"),CONCATENATE("R3C",'Mapa de Riesgos'!$O$33),"")</f>
        <v/>
      </c>
      <c r="AG18" s="54" t="str">
        <f>IF(AND('Mapa de Riesgos'!$Y$34="Alta",'Mapa de Riesgos'!$AA$34="Mayor"),CONCATENATE("R3C",'Mapa de Riesgos'!$O$34),"")</f>
        <v/>
      </c>
      <c r="AH18" s="55" t="str">
        <f>IF(AND('Mapa de Riesgos'!$Y$27="Alta",'Mapa de Riesgos'!$AA$27="Catastrófico"),CONCATENATE("R3C",'Mapa de Riesgos'!$O$27),"")</f>
        <v/>
      </c>
      <c r="AI18" s="56" t="str">
        <f>IF(AND('Mapa de Riesgos'!$Y$30="Alta",'Mapa de Riesgos'!$AA$30="Catastrófico"),CONCATENATE("R3C",'Mapa de Riesgos'!$O$30),"")</f>
        <v/>
      </c>
      <c r="AJ18" s="56" t="str">
        <f>IF(AND('Mapa de Riesgos'!$Y$31="Alta",'Mapa de Riesgos'!$AA$31="Catastrófico"),CONCATENATE("R3C",'Mapa de Riesgos'!$O$31),"")</f>
        <v/>
      </c>
      <c r="AK18" s="56" t="str">
        <f>IF(AND('Mapa de Riesgos'!$Y$32="Alta",'Mapa de Riesgos'!$AA$32="Catastrófico"),CONCATENATE("R3C",'Mapa de Riesgos'!$O$32),"")</f>
        <v/>
      </c>
      <c r="AL18" s="56" t="str">
        <f>IF(AND('Mapa de Riesgos'!$Y$33="Alta",'Mapa de Riesgos'!$AA$33="Catastrófico"),CONCATENATE("R3C",'Mapa de Riesgos'!$O$33),"")</f>
        <v/>
      </c>
      <c r="AM18" s="57" t="str">
        <f>IF(AND('Mapa de Riesgos'!$Y$34="Alta",'Mapa de Riesgos'!$AA$34="Catastrófico"),CONCATENATE("R3C",'Mapa de Riesgos'!$O$34),"")</f>
        <v/>
      </c>
      <c r="AN18" s="83"/>
      <c r="AO18" s="540"/>
      <c r="AP18" s="541"/>
      <c r="AQ18" s="541"/>
      <c r="AR18" s="541"/>
      <c r="AS18" s="541"/>
      <c r="AT18" s="54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89"/>
      <c r="C19" s="489"/>
      <c r="D19" s="490"/>
      <c r="E19" s="530"/>
      <c r="F19" s="531"/>
      <c r="G19" s="531"/>
      <c r="H19" s="531"/>
      <c r="I19" s="531"/>
      <c r="J19" s="67" t="str">
        <f>IF(AND('Mapa de Riesgos'!$Y$35="Alta",'Mapa de Riesgos'!$AA$35="Leve"),CONCATENATE("R4C",'Mapa de Riesgos'!$O$35),"")</f>
        <v/>
      </c>
      <c r="K19" s="68" t="str">
        <f>IF(AND('Mapa de Riesgos'!$Y$36="Alta",'Mapa de Riesgos'!$AA$36="Leve"),CONCATENATE("R4C",'Mapa de Riesgos'!$O$36),"")</f>
        <v/>
      </c>
      <c r="L19" s="68" t="str">
        <f>IF(AND('Mapa de Riesgos'!$Y$37="Alta",'Mapa de Riesgos'!$AA$37="Leve"),CONCATENATE("R4C",'Mapa de Riesgos'!$O$37),"")</f>
        <v/>
      </c>
      <c r="M19" s="68" t="str">
        <f>IF(AND('Mapa de Riesgos'!$Y$38="Alta",'Mapa de Riesgos'!$AA$38="Leve"),CONCATENATE("R4C",'Mapa de Riesgos'!$O$38),"")</f>
        <v/>
      </c>
      <c r="N19" s="68" t="str">
        <f>IF(AND('Mapa de Riesgos'!$Y$39="Alta",'Mapa de Riesgos'!$AA$39="Leve"),CONCATENATE("R4C",'Mapa de Riesgos'!$O$39),"")</f>
        <v/>
      </c>
      <c r="O19" s="69" t="str">
        <f>IF(AND('Mapa de Riesgos'!$Y$40="Alta",'Mapa de Riesgos'!$AA$40="Leve"),CONCATENATE("R4C",'Mapa de Riesgos'!$O$40),"")</f>
        <v/>
      </c>
      <c r="P19" s="67" t="str">
        <f>IF(AND('Mapa de Riesgos'!$Y$35="Alta",'Mapa de Riesgos'!$AA$35="Menor"),CONCATENATE("R4C",'Mapa de Riesgos'!$O$35),"")</f>
        <v/>
      </c>
      <c r="Q19" s="68" t="str">
        <f>IF(AND('Mapa de Riesgos'!$Y$36="Alta",'Mapa de Riesgos'!$AA$36="Menor"),CONCATENATE("R4C",'Mapa de Riesgos'!$O$36),"")</f>
        <v/>
      </c>
      <c r="R19" s="68" t="str">
        <f>IF(AND('Mapa de Riesgos'!$Y$37="Alta",'Mapa de Riesgos'!$AA$37="Menor"),CONCATENATE("R4C",'Mapa de Riesgos'!$O$37),"")</f>
        <v/>
      </c>
      <c r="S19" s="68" t="str">
        <f>IF(AND('Mapa de Riesgos'!$Y$38="Alta",'Mapa de Riesgos'!$AA$38="Menor"),CONCATENATE("R4C",'Mapa de Riesgos'!$O$38),"")</f>
        <v/>
      </c>
      <c r="T19" s="68" t="str">
        <f>IF(AND('Mapa de Riesgos'!$Y$39="Alta",'Mapa de Riesgos'!$AA$39="Menor"),CONCATENATE("R4C",'Mapa de Riesgos'!$O$39),"")</f>
        <v/>
      </c>
      <c r="U19" s="69" t="str">
        <f>IF(AND('Mapa de Riesgos'!$Y$40="Alta",'Mapa de Riesgos'!$AA$40="Menor"),CONCATENATE("R4C",'Mapa de Riesgos'!$O$40),"")</f>
        <v/>
      </c>
      <c r="V19" s="52" t="str">
        <f>IF(AND('Mapa de Riesgos'!$Y$35="Alta",'Mapa de Riesgos'!$AA$35="Moderado"),CONCATENATE("R4C",'Mapa de Riesgos'!$O$35),"")</f>
        <v/>
      </c>
      <c r="W19" s="53" t="str">
        <f>IF(AND('Mapa de Riesgos'!$Y$36="Alta",'Mapa de Riesgos'!$AA$36="Moderado"),CONCATENATE("R4C",'Mapa de Riesgos'!$O$36),"")</f>
        <v/>
      </c>
      <c r="X19" s="53" t="str">
        <f>IF(AND('Mapa de Riesgos'!$Y$37="Alta",'Mapa de Riesgos'!$AA$37="Moderado"),CONCATENATE("R4C",'Mapa de Riesgos'!$O$37),"")</f>
        <v/>
      </c>
      <c r="Y19" s="53" t="str">
        <f>IF(AND('Mapa de Riesgos'!$Y$38="Alta",'Mapa de Riesgos'!$AA$38="Moderado"),CONCATENATE("R4C",'Mapa de Riesgos'!$O$38),"")</f>
        <v/>
      </c>
      <c r="Z19" s="53" t="str">
        <f>IF(AND('Mapa de Riesgos'!$Y$39="Alta",'Mapa de Riesgos'!$AA$39="Moderado"),CONCATENATE("R4C",'Mapa de Riesgos'!$O$39),"")</f>
        <v/>
      </c>
      <c r="AA19" s="54" t="str">
        <f>IF(AND('Mapa de Riesgos'!$Y$40="Alta",'Mapa de Riesgos'!$AA$40="Moderado"),CONCATENATE("R4C",'Mapa de Riesgos'!$O$40),"")</f>
        <v/>
      </c>
      <c r="AB19" s="52" t="str">
        <f>IF(AND('Mapa de Riesgos'!$Y$35="Alta",'Mapa de Riesgos'!$AA$35="Mayor"),CONCATENATE("R4C",'Mapa de Riesgos'!$O$35),"")</f>
        <v/>
      </c>
      <c r="AC19" s="53" t="str">
        <f>IF(AND('Mapa de Riesgos'!$Y$36="Alta",'Mapa de Riesgos'!$AA$36="Mayor"),CONCATENATE("R4C",'Mapa de Riesgos'!$O$36),"")</f>
        <v/>
      </c>
      <c r="AD19" s="53" t="str">
        <f>IF(AND('Mapa de Riesgos'!$Y$37="Alta",'Mapa de Riesgos'!$AA$37="Mayor"),CONCATENATE("R4C",'Mapa de Riesgos'!$O$37),"")</f>
        <v/>
      </c>
      <c r="AE19" s="53" t="str">
        <f>IF(AND('Mapa de Riesgos'!$Y$38="Alta",'Mapa de Riesgos'!$AA$38="Mayor"),CONCATENATE("R4C",'Mapa de Riesgos'!$O$38),"")</f>
        <v/>
      </c>
      <c r="AF19" s="53" t="str">
        <f>IF(AND('Mapa de Riesgos'!$Y$39="Alta",'Mapa de Riesgos'!$AA$39="Mayor"),CONCATENATE("R4C",'Mapa de Riesgos'!$O$39),"")</f>
        <v/>
      </c>
      <c r="AG19" s="54" t="str">
        <f>IF(AND('Mapa de Riesgos'!$Y$40="Alta",'Mapa de Riesgos'!$AA$40="Mayor"),CONCATENATE("R4C",'Mapa de Riesgos'!$O$40),"")</f>
        <v/>
      </c>
      <c r="AH19" s="55" t="str">
        <f>IF(AND('Mapa de Riesgos'!$Y$35="Alta",'Mapa de Riesgos'!$AA$35="Catastrófico"),CONCATENATE("R4C",'Mapa de Riesgos'!$O$35),"")</f>
        <v/>
      </c>
      <c r="AI19" s="56" t="str">
        <f>IF(AND('Mapa de Riesgos'!$Y$36="Alta",'Mapa de Riesgos'!$AA$36="Catastrófico"),CONCATENATE("R4C",'Mapa de Riesgos'!$O$36),"")</f>
        <v/>
      </c>
      <c r="AJ19" s="56" t="str">
        <f>IF(AND('Mapa de Riesgos'!$Y$37="Alta",'Mapa de Riesgos'!$AA$37="Catastrófico"),CONCATENATE("R4C",'Mapa de Riesgos'!$O$37),"")</f>
        <v/>
      </c>
      <c r="AK19" s="56" t="str">
        <f>IF(AND('Mapa de Riesgos'!$Y$38="Alta",'Mapa de Riesgos'!$AA$38="Catastrófico"),CONCATENATE("R4C",'Mapa de Riesgos'!$O$38),"")</f>
        <v/>
      </c>
      <c r="AL19" s="56" t="str">
        <f>IF(AND('Mapa de Riesgos'!$Y$39="Alta",'Mapa de Riesgos'!$AA$39="Catastrófico"),CONCATENATE("R4C",'Mapa de Riesgos'!$O$39),"")</f>
        <v/>
      </c>
      <c r="AM19" s="57" t="str">
        <f>IF(AND('Mapa de Riesgos'!$Y$40="Alta",'Mapa de Riesgos'!$AA$40="Catastrófico"),CONCATENATE("R4C",'Mapa de Riesgos'!$O$40),"")</f>
        <v/>
      </c>
      <c r="AN19" s="83"/>
      <c r="AO19" s="540"/>
      <c r="AP19" s="541"/>
      <c r="AQ19" s="541"/>
      <c r="AR19" s="541"/>
      <c r="AS19" s="541"/>
      <c r="AT19" s="54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89"/>
      <c r="C20" s="489"/>
      <c r="D20" s="490"/>
      <c r="E20" s="530"/>
      <c r="F20" s="531"/>
      <c r="G20" s="531"/>
      <c r="H20" s="531"/>
      <c r="I20" s="531"/>
      <c r="J20" s="67" t="str">
        <f>IF(AND('Mapa de Riesgos'!$Y$41="Alta",'Mapa de Riesgos'!$AA$41="Leve"),CONCATENATE("R5C",'Mapa de Riesgos'!$O$41),"")</f>
        <v/>
      </c>
      <c r="K20" s="68" t="str">
        <f>IF(AND('Mapa de Riesgos'!$Y$42="Alta",'Mapa de Riesgos'!$AA$42="Leve"),CONCATENATE("R5C",'Mapa de Riesgos'!$O$42),"")</f>
        <v/>
      </c>
      <c r="L20" s="68" t="str">
        <f>IF(AND('Mapa de Riesgos'!$Y$43="Alta",'Mapa de Riesgos'!$AA$43="Leve"),CONCATENATE("R5C",'Mapa de Riesgos'!$O$43),"")</f>
        <v/>
      </c>
      <c r="M20" s="68" t="str">
        <f>IF(AND('Mapa de Riesgos'!$Y$44="Alta",'Mapa de Riesgos'!$AA$44="Leve"),CONCATENATE("R5C",'Mapa de Riesgos'!$O$44),"")</f>
        <v/>
      </c>
      <c r="N20" s="68" t="str">
        <f>IF(AND('Mapa de Riesgos'!$Y$45="Alta",'Mapa de Riesgos'!$AA$45="Leve"),CONCATENATE("R5C",'Mapa de Riesgos'!$O$45),"")</f>
        <v/>
      </c>
      <c r="O20" s="69" t="str">
        <f>IF(AND('Mapa de Riesgos'!$Y$46="Alta",'Mapa de Riesgos'!$AA$46="Leve"),CONCATENATE("R5C",'Mapa de Riesgos'!$O$46),"")</f>
        <v/>
      </c>
      <c r="P20" s="67" t="str">
        <f>IF(AND('Mapa de Riesgos'!$Y$41="Alta",'Mapa de Riesgos'!$AA$41="Menor"),CONCATENATE("R5C",'Mapa de Riesgos'!$O$41),"")</f>
        <v/>
      </c>
      <c r="Q20" s="68" t="str">
        <f>IF(AND('Mapa de Riesgos'!$Y$42="Alta",'Mapa de Riesgos'!$AA$42="Menor"),CONCATENATE("R5C",'Mapa de Riesgos'!$O$42),"")</f>
        <v/>
      </c>
      <c r="R20" s="68" t="str">
        <f>IF(AND('Mapa de Riesgos'!$Y$43="Alta",'Mapa de Riesgos'!$AA$43="Menor"),CONCATENATE("R5C",'Mapa de Riesgos'!$O$43),"")</f>
        <v/>
      </c>
      <c r="S20" s="68" t="str">
        <f>IF(AND('Mapa de Riesgos'!$Y$44="Alta",'Mapa de Riesgos'!$AA$44="Menor"),CONCATENATE("R5C",'Mapa de Riesgos'!$O$44),"")</f>
        <v/>
      </c>
      <c r="T20" s="68" t="str">
        <f>IF(AND('Mapa de Riesgos'!$Y$45="Alta",'Mapa de Riesgos'!$AA$45="Menor"),CONCATENATE("R5C",'Mapa de Riesgos'!$O$45),"")</f>
        <v/>
      </c>
      <c r="U20" s="69" t="str">
        <f>IF(AND('Mapa de Riesgos'!$Y$46="Alta",'Mapa de Riesgos'!$AA$46="Menor"),CONCATENATE("R5C",'Mapa de Riesgos'!$O$46),"")</f>
        <v/>
      </c>
      <c r="V20" s="52" t="str">
        <f>IF(AND('Mapa de Riesgos'!$Y$41="Alta",'Mapa de Riesgos'!$AA$41="Moderado"),CONCATENATE("R5C",'Mapa de Riesgos'!$O$41),"")</f>
        <v/>
      </c>
      <c r="W20" s="53" t="str">
        <f>IF(AND('Mapa de Riesgos'!$Y$42="Alta",'Mapa de Riesgos'!$AA$42="Moderado"),CONCATENATE("R5C",'Mapa de Riesgos'!$O$42),"")</f>
        <v/>
      </c>
      <c r="X20" s="53" t="str">
        <f>IF(AND('Mapa de Riesgos'!$Y$43="Alta",'Mapa de Riesgos'!$AA$43="Moderado"),CONCATENATE("R5C",'Mapa de Riesgos'!$O$43),"")</f>
        <v/>
      </c>
      <c r="Y20" s="53" t="str">
        <f>IF(AND('Mapa de Riesgos'!$Y$44="Alta",'Mapa de Riesgos'!$AA$44="Moderado"),CONCATENATE("R5C",'Mapa de Riesgos'!$O$44),"")</f>
        <v/>
      </c>
      <c r="Z20" s="53" t="str">
        <f>IF(AND('Mapa de Riesgos'!$Y$45="Alta",'Mapa de Riesgos'!$AA$45="Moderado"),CONCATENATE("R5C",'Mapa de Riesgos'!$O$45),"")</f>
        <v/>
      </c>
      <c r="AA20" s="54" t="str">
        <f>IF(AND('Mapa de Riesgos'!$Y$46="Alta",'Mapa de Riesgos'!$AA$46="Moderado"),CONCATENATE("R5C",'Mapa de Riesgos'!$O$46),"")</f>
        <v/>
      </c>
      <c r="AB20" s="52" t="str">
        <f>IF(AND('Mapa de Riesgos'!$Y$41="Alta",'Mapa de Riesgos'!$AA$41="Mayor"),CONCATENATE("R5C",'Mapa de Riesgos'!$O$41),"")</f>
        <v/>
      </c>
      <c r="AC20" s="53" t="str">
        <f>IF(AND('Mapa de Riesgos'!$Y$42="Alta",'Mapa de Riesgos'!$AA$42="Mayor"),CONCATENATE("R5C",'Mapa de Riesgos'!$O$42),"")</f>
        <v/>
      </c>
      <c r="AD20" s="53" t="str">
        <f>IF(AND('Mapa de Riesgos'!$Y$43="Alta",'Mapa de Riesgos'!$AA$43="Mayor"),CONCATENATE("R5C",'Mapa de Riesgos'!$O$43),"")</f>
        <v/>
      </c>
      <c r="AE20" s="53" t="str">
        <f>IF(AND('Mapa de Riesgos'!$Y$44="Alta",'Mapa de Riesgos'!$AA$44="Mayor"),CONCATENATE("R5C",'Mapa de Riesgos'!$O$44),"")</f>
        <v/>
      </c>
      <c r="AF20" s="53" t="str">
        <f>IF(AND('Mapa de Riesgos'!$Y$45="Alta",'Mapa de Riesgos'!$AA$45="Mayor"),CONCATENATE("R5C",'Mapa de Riesgos'!$O$45),"")</f>
        <v/>
      </c>
      <c r="AG20" s="54" t="str">
        <f>IF(AND('Mapa de Riesgos'!$Y$46="Alta",'Mapa de Riesgos'!$AA$46="Mayor"),CONCATENATE("R5C",'Mapa de Riesgos'!$O$46),"")</f>
        <v/>
      </c>
      <c r="AH20" s="55" t="str">
        <f>IF(AND('Mapa de Riesgos'!$Y$41="Alta",'Mapa de Riesgos'!$AA$41="Catastrófico"),CONCATENATE("R5C",'Mapa de Riesgos'!$O$41),"")</f>
        <v/>
      </c>
      <c r="AI20" s="56" t="str">
        <f>IF(AND('Mapa de Riesgos'!$Y$42="Alta",'Mapa de Riesgos'!$AA$42="Catastrófico"),CONCATENATE("R5C",'Mapa de Riesgos'!$O$42),"")</f>
        <v/>
      </c>
      <c r="AJ20" s="56" t="str">
        <f>IF(AND('Mapa de Riesgos'!$Y$43="Alta",'Mapa de Riesgos'!$AA$43="Catastrófico"),CONCATENATE("R5C",'Mapa de Riesgos'!$O$43),"")</f>
        <v/>
      </c>
      <c r="AK20" s="56" t="str">
        <f>IF(AND('Mapa de Riesgos'!$Y$44="Alta",'Mapa de Riesgos'!$AA$44="Catastrófico"),CONCATENATE("R5C",'Mapa de Riesgos'!$O$44),"")</f>
        <v/>
      </c>
      <c r="AL20" s="56" t="str">
        <f>IF(AND('Mapa de Riesgos'!$Y$45="Alta",'Mapa de Riesgos'!$AA$45="Catastrófico"),CONCATENATE("R5C",'Mapa de Riesgos'!$O$45),"")</f>
        <v/>
      </c>
      <c r="AM20" s="57" t="str">
        <f>IF(AND('Mapa de Riesgos'!$Y$46="Alta",'Mapa de Riesgos'!$AA$46="Catastrófico"),CONCATENATE("R5C",'Mapa de Riesgos'!$O$46),"")</f>
        <v/>
      </c>
      <c r="AN20" s="83"/>
      <c r="AO20" s="540"/>
      <c r="AP20" s="541"/>
      <c r="AQ20" s="541"/>
      <c r="AR20" s="541"/>
      <c r="AS20" s="541"/>
      <c r="AT20" s="54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89"/>
      <c r="C21" s="489"/>
      <c r="D21" s="490"/>
      <c r="E21" s="530"/>
      <c r="F21" s="531"/>
      <c r="G21" s="531"/>
      <c r="H21" s="531"/>
      <c r="I21" s="531"/>
      <c r="J21" s="67" t="str">
        <f>IF(AND('Mapa de Riesgos'!$Y$47="Alta",'Mapa de Riesgos'!$AA$47="Leve"),CONCATENATE("R6C",'Mapa de Riesgos'!$O$47),"")</f>
        <v/>
      </c>
      <c r="K21" s="68" t="str">
        <f>IF(AND('Mapa de Riesgos'!$Y$48="Alta",'Mapa de Riesgos'!$AA$48="Leve"),CONCATENATE("R6C",'Mapa de Riesgos'!$O$48),"")</f>
        <v/>
      </c>
      <c r="L21" s="68" t="str">
        <f>IF(AND('Mapa de Riesgos'!$Y$49="Alta",'Mapa de Riesgos'!$AA$49="Leve"),CONCATENATE("R6C",'Mapa de Riesgos'!$O$49),"")</f>
        <v/>
      </c>
      <c r="M21" s="68" t="str">
        <f>IF(AND('Mapa de Riesgos'!$Y$50="Alta",'Mapa de Riesgos'!$AA$50="Leve"),CONCATENATE("R6C",'Mapa de Riesgos'!$O$50),"")</f>
        <v/>
      </c>
      <c r="N21" s="68" t="str">
        <f>IF(AND('Mapa de Riesgos'!$Y$51="Alta",'Mapa de Riesgos'!$AA$51="Leve"),CONCATENATE("R6C",'Mapa de Riesgos'!$O$51),"")</f>
        <v/>
      </c>
      <c r="O21" s="69" t="str">
        <f>IF(AND('Mapa de Riesgos'!$Y$52="Alta",'Mapa de Riesgos'!$AA$52="Leve"),CONCATENATE("R6C",'Mapa de Riesgos'!$O$52),"")</f>
        <v/>
      </c>
      <c r="P21" s="67" t="str">
        <f>IF(AND('Mapa de Riesgos'!$Y$47="Alta",'Mapa de Riesgos'!$AA$47="Menor"),CONCATENATE("R6C",'Mapa de Riesgos'!$O$47),"")</f>
        <v/>
      </c>
      <c r="Q21" s="68" t="str">
        <f>IF(AND('Mapa de Riesgos'!$Y$48="Alta",'Mapa de Riesgos'!$AA$48="Menor"),CONCATENATE("R6C",'Mapa de Riesgos'!$O$48),"")</f>
        <v/>
      </c>
      <c r="R21" s="68" t="str">
        <f>IF(AND('Mapa de Riesgos'!$Y$49="Alta",'Mapa de Riesgos'!$AA$49="Menor"),CONCATENATE("R6C",'Mapa de Riesgos'!$O$49),"")</f>
        <v/>
      </c>
      <c r="S21" s="68" t="str">
        <f>IF(AND('Mapa de Riesgos'!$Y$50="Alta",'Mapa de Riesgos'!$AA$50="Menor"),CONCATENATE("R6C",'Mapa de Riesgos'!$O$50),"")</f>
        <v/>
      </c>
      <c r="T21" s="68" t="str">
        <f>IF(AND('Mapa de Riesgos'!$Y$51="Alta",'Mapa de Riesgos'!$AA$51="Menor"),CONCATENATE("R6C",'Mapa de Riesgos'!$O$51),"")</f>
        <v/>
      </c>
      <c r="U21" s="69" t="str">
        <f>IF(AND('Mapa de Riesgos'!$Y$52="Alta",'Mapa de Riesgos'!$AA$52="Menor"),CONCATENATE("R6C",'Mapa de Riesgos'!$O$52),"")</f>
        <v/>
      </c>
      <c r="V21" s="52" t="str">
        <f>IF(AND('Mapa de Riesgos'!$Y$47="Alta",'Mapa de Riesgos'!$AA$47="Moderado"),CONCATENATE("R6C",'Mapa de Riesgos'!$O$47),"")</f>
        <v/>
      </c>
      <c r="W21" s="53" t="str">
        <f>IF(AND('Mapa de Riesgos'!$Y$48="Alta",'Mapa de Riesgos'!$AA$48="Moderado"),CONCATENATE("R6C",'Mapa de Riesgos'!$O$48),"")</f>
        <v/>
      </c>
      <c r="X21" s="53" t="str">
        <f>IF(AND('Mapa de Riesgos'!$Y$49="Alta",'Mapa de Riesgos'!$AA$49="Moderado"),CONCATENATE("R6C",'Mapa de Riesgos'!$O$49),"")</f>
        <v/>
      </c>
      <c r="Y21" s="53" t="str">
        <f>IF(AND('Mapa de Riesgos'!$Y$50="Alta",'Mapa de Riesgos'!$AA$50="Moderado"),CONCATENATE("R6C",'Mapa de Riesgos'!$O$50),"")</f>
        <v/>
      </c>
      <c r="Z21" s="53" t="str">
        <f>IF(AND('Mapa de Riesgos'!$Y$51="Alta",'Mapa de Riesgos'!$AA$51="Moderado"),CONCATENATE("R6C",'Mapa de Riesgos'!$O$51),"")</f>
        <v/>
      </c>
      <c r="AA21" s="54" t="str">
        <f>IF(AND('Mapa de Riesgos'!$Y$52="Alta",'Mapa de Riesgos'!$AA$52="Moderado"),CONCATENATE("R6C",'Mapa de Riesgos'!$O$52),"")</f>
        <v/>
      </c>
      <c r="AB21" s="52" t="str">
        <f>IF(AND('Mapa de Riesgos'!$Y$47="Alta",'Mapa de Riesgos'!$AA$47="Mayor"),CONCATENATE("R6C",'Mapa de Riesgos'!$O$47),"")</f>
        <v/>
      </c>
      <c r="AC21" s="53" t="str">
        <f>IF(AND('Mapa de Riesgos'!$Y$48="Alta",'Mapa de Riesgos'!$AA$48="Mayor"),CONCATENATE("R6C",'Mapa de Riesgos'!$O$48),"")</f>
        <v/>
      </c>
      <c r="AD21" s="53" t="str">
        <f>IF(AND('Mapa de Riesgos'!$Y$49="Alta",'Mapa de Riesgos'!$AA$49="Mayor"),CONCATENATE("R6C",'Mapa de Riesgos'!$O$49),"")</f>
        <v/>
      </c>
      <c r="AE21" s="53" t="str">
        <f>IF(AND('Mapa de Riesgos'!$Y$50="Alta",'Mapa de Riesgos'!$AA$50="Mayor"),CONCATENATE("R6C",'Mapa de Riesgos'!$O$50),"")</f>
        <v/>
      </c>
      <c r="AF21" s="53" t="str">
        <f>IF(AND('Mapa de Riesgos'!$Y$51="Alta",'Mapa de Riesgos'!$AA$51="Mayor"),CONCATENATE("R6C",'Mapa de Riesgos'!$O$51),"")</f>
        <v/>
      </c>
      <c r="AG21" s="54" t="str">
        <f>IF(AND('Mapa de Riesgos'!$Y$52="Alta",'Mapa de Riesgos'!$AA$52="Mayor"),CONCATENATE("R6C",'Mapa de Riesgos'!$O$52),"")</f>
        <v/>
      </c>
      <c r="AH21" s="55" t="str">
        <f>IF(AND('Mapa de Riesgos'!$Y$47="Alta",'Mapa de Riesgos'!$AA$47="Catastrófico"),CONCATENATE("R6C",'Mapa de Riesgos'!$O$47),"")</f>
        <v/>
      </c>
      <c r="AI21" s="56" t="str">
        <f>IF(AND('Mapa de Riesgos'!$Y$48="Alta",'Mapa de Riesgos'!$AA$48="Catastrófico"),CONCATENATE("R6C",'Mapa de Riesgos'!$O$48),"")</f>
        <v/>
      </c>
      <c r="AJ21" s="56" t="str">
        <f>IF(AND('Mapa de Riesgos'!$Y$49="Alta",'Mapa de Riesgos'!$AA$49="Catastrófico"),CONCATENATE("R6C",'Mapa de Riesgos'!$O$49),"")</f>
        <v/>
      </c>
      <c r="AK21" s="56" t="str">
        <f>IF(AND('Mapa de Riesgos'!$Y$50="Alta",'Mapa de Riesgos'!$AA$50="Catastrófico"),CONCATENATE("R6C",'Mapa de Riesgos'!$O$50),"")</f>
        <v/>
      </c>
      <c r="AL21" s="56" t="str">
        <f>IF(AND('Mapa de Riesgos'!$Y$51="Alta",'Mapa de Riesgos'!$AA$51="Catastrófico"),CONCATENATE("R6C",'Mapa de Riesgos'!$O$51),"")</f>
        <v/>
      </c>
      <c r="AM21" s="57" t="str">
        <f>IF(AND('Mapa de Riesgos'!$Y$52="Alta",'Mapa de Riesgos'!$AA$52="Catastrófico"),CONCATENATE("R6C",'Mapa de Riesgos'!$O$52),"")</f>
        <v/>
      </c>
      <c r="AN21" s="83"/>
      <c r="AO21" s="540"/>
      <c r="AP21" s="541"/>
      <c r="AQ21" s="541"/>
      <c r="AR21" s="541"/>
      <c r="AS21" s="541"/>
      <c r="AT21" s="542"/>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89"/>
      <c r="C22" s="489"/>
      <c r="D22" s="490"/>
      <c r="E22" s="530"/>
      <c r="F22" s="531"/>
      <c r="G22" s="531"/>
      <c r="H22" s="531"/>
      <c r="I22" s="531"/>
      <c r="J22" s="67" t="str">
        <f>IF(AND('Mapa de Riesgos'!$Y$53="Alta",'Mapa de Riesgos'!$AA$53="Leve"),CONCATENATE("R7C",'Mapa de Riesgos'!$O$53),"")</f>
        <v/>
      </c>
      <c r="K22" s="68" t="str">
        <f>IF(AND('Mapa de Riesgos'!$Y$54="Alta",'Mapa de Riesgos'!$AA$54="Leve"),CONCATENATE("R7C",'Mapa de Riesgos'!$O$54),"")</f>
        <v/>
      </c>
      <c r="L22" s="68" t="str">
        <f>IF(AND('Mapa de Riesgos'!$Y$55="Alta",'Mapa de Riesgos'!$AA$55="Leve"),CONCATENATE("R7C",'Mapa de Riesgos'!$O$55),"")</f>
        <v/>
      </c>
      <c r="M22" s="68" t="str">
        <f>IF(AND('Mapa de Riesgos'!$Y$56="Alta",'Mapa de Riesgos'!$AA$56="Leve"),CONCATENATE("R7C",'Mapa de Riesgos'!$O$56),"")</f>
        <v/>
      </c>
      <c r="N22" s="68" t="str">
        <f>IF(AND('Mapa de Riesgos'!$Y$57="Alta",'Mapa de Riesgos'!$AA$57="Leve"),CONCATENATE("R7C",'Mapa de Riesgos'!$O$57),"")</f>
        <v/>
      </c>
      <c r="O22" s="69" t="str">
        <f>IF(AND('Mapa de Riesgos'!$Y$58="Alta",'Mapa de Riesgos'!$AA$58="Leve"),CONCATENATE("R7C",'Mapa de Riesgos'!$O$58),"")</f>
        <v/>
      </c>
      <c r="P22" s="67" t="str">
        <f>IF(AND('Mapa de Riesgos'!$Y$53="Alta",'Mapa de Riesgos'!$AA$53="Menor"),CONCATENATE("R7C",'Mapa de Riesgos'!$O$53),"")</f>
        <v/>
      </c>
      <c r="Q22" s="68" t="str">
        <f>IF(AND('Mapa de Riesgos'!$Y$54="Alta",'Mapa de Riesgos'!$AA$54="Menor"),CONCATENATE("R7C",'Mapa de Riesgos'!$O$54),"")</f>
        <v/>
      </c>
      <c r="R22" s="68" t="str">
        <f>IF(AND('Mapa de Riesgos'!$Y$55="Alta",'Mapa de Riesgos'!$AA$55="Menor"),CONCATENATE("R7C",'Mapa de Riesgos'!$O$55),"")</f>
        <v/>
      </c>
      <c r="S22" s="68" t="str">
        <f>IF(AND('Mapa de Riesgos'!$Y$56="Alta",'Mapa de Riesgos'!$AA$56="Menor"),CONCATENATE("R7C",'Mapa de Riesgos'!$O$56),"")</f>
        <v/>
      </c>
      <c r="T22" s="68" t="str">
        <f>IF(AND('Mapa de Riesgos'!$Y$57="Alta",'Mapa de Riesgos'!$AA$57="Menor"),CONCATENATE("R7C",'Mapa de Riesgos'!$O$57),"")</f>
        <v/>
      </c>
      <c r="U22" s="69" t="str">
        <f>IF(AND('Mapa de Riesgos'!$Y$58="Alta",'Mapa de Riesgos'!$AA$58="Menor"),CONCATENATE("R7C",'Mapa de Riesgos'!$O$58),"")</f>
        <v/>
      </c>
      <c r="V22" s="52" t="str">
        <f>IF(AND('Mapa de Riesgos'!$Y$53="Alta",'Mapa de Riesgos'!$AA$53="Moderado"),CONCATENATE("R7C",'Mapa de Riesgos'!$O$53),"")</f>
        <v/>
      </c>
      <c r="W22" s="53" t="str">
        <f>IF(AND('Mapa de Riesgos'!$Y$54="Alta",'Mapa de Riesgos'!$AA$54="Moderado"),CONCATENATE("R7C",'Mapa de Riesgos'!$O$54),"")</f>
        <v/>
      </c>
      <c r="X22" s="53" t="str">
        <f>IF(AND('Mapa de Riesgos'!$Y$55="Alta",'Mapa de Riesgos'!$AA$55="Moderado"),CONCATENATE("R7C",'Mapa de Riesgos'!$O$55),"")</f>
        <v/>
      </c>
      <c r="Y22" s="53" t="str">
        <f>IF(AND('Mapa de Riesgos'!$Y$56="Alta",'Mapa de Riesgos'!$AA$56="Moderado"),CONCATENATE("R7C",'Mapa de Riesgos'!$O$56),"")</f>
        <v/>
      </c>
      <c r="Z22" s="53" t="str">
        <f>IF(AND('Mapa de Riesgos'!$Y$57="Alta",'Mapa de Riesgos'!$AA$57="Moderado"),CONCATENATE("R7C",'Mapa de Riesgos'!$O$57),"")</f>
        <v/>
      </c>
      <c r="AA22" s="54" t="str">
        <f>IF(AND('Mapa de Riesgos'!$Y$58="Alta",'Mapa de Riesgos'!$AA$58="Moderado"),CONCATENATE("R7C",'Mapa de Riesgos'!$O$58),"")</f>
        <v/>
      </c>
      <c r="AB22" s="52" t="str">
        <f>IF(AND('Mapa de Riesgos'!$Y$53="Alta",'Mapa de Riesgos'!$AA$53="Mayor"),CONCATENATE("R7C",'Mapa de Riesgos'!$O$53),"")</f>
        <v/>
      </c>
      <c r="AC22" s="53" t="str">
        <f>IF(AND('Mapa de Riesgos'!$Y$54="Alta",'Mapa de Riesgos'!$AA$54="Mayor"),CONCATENATE("R7C",'Mapa de Riesgos'!$O$54),"")</f>
        <v/>
      </c>
      <c r="AD22" s="53" t="str">
        <f>IF(AND('Mapa de Riesgos'!$Y$55="Alta",'Mapa de Riesgos'!$AA$55="Mayor"),CONCATENATE("R7C",'Mapa de Riesgos'!$O$55),"")</f>
        <v/>
      </c>
      <c r="AE22" s="53" t="str">
        <f>IF(AND('Mapa de Riesgos'!$Y$56="Alta",'Mapa de Riesgos'!$AA$56="Mayor"),CONCATENATE("R7C",'Mapa de Riesgos'!$O$56),"")</f>
        <v/>
      </c>
      <c r="AF22" s="53" t="str">
        <f>IF(AND('Mapa de Riesgos'!$Y$57="Alta",'Mapa de Riesgos'!$AA$57="Mayor"),CONCATENATE("R7C",'Mapa de Riesgos'!$O$57),"")</f>
        <v/>
      </c>
      <c r="AG22" s="54" t="str">
        <f>IF(AND('Mapa de Riesgos'!$Y$58="Alta",'Mapa de Riesgos'!$AA$58="Mayor"),CONCATENATE("R7C",'Mapa de Riesgos'!$O$58),"")</f>
        <v/>
      </c>
      <c r="AH22" s="55" t="str">
        <f>IF(AND('Mapa de Riesgos'!$Y$53="Alta",'Mapa de Riesgos'!$AA$53="Catastrófico"),CONCATENATE("R7C",'Mapa de Riesgos'!$O$53),"")</f>
        <v/>
      </c>
      <c r="AI22" s="56" t="str">
        <f>IF(AND('Mapa de Riesgos'!$Y$54="Alta",'Mapa de Riesgos'!$AA$54="Catastrófico"),CONCATENATE("R7C",'Mapa de Riesgos'!$O$54),"")</f>
        <v/>
      </c>
      <c r="AJ22" s="56" t="str">
        <f>IF(AND('Mapa de Riesgos'!$Y$55="Alta",'Mapa de Riesgos'!$AA$55="Catastrófico"),CONCATENATE("R7C",'Mapa de Riesgos'!$O$55),"")</f>
        <v/>
      </c>
      <c r="AK22" s="56" t="str">
        <f>IF(AND('Mapa de Riesgos'!$Y$56="Alta",'Mapa de Riesgos'!$AA$56="Catastrófico"),CONCATENATE("R7C",'Mapa de Riesgos'!$O$56),"")</f>
        <v/>
      </c>
      <c r="AL22" s="56" t="str">
        <f>IF(AND('Mapa de Riesgos'!$Y$57="Alta",'Mapa de Riesgos'!$AA$57="Catastrófico"),CONCATENATE("R7C",'Mapa de Riesgos'!$O$57),"")</f>
        <v/>
      </c>
      <c r="AM22" s="57" t="str">
        <f>IF(AND('Mapa de Riesgos'!$Y$58="Alta",'Mapa de Riesgos'!$AA$58="Catastrófico"),CONCATENATE("R7C",'Mapa de Riesgos'!$O$58),"")</f>
        <v/>
      </c>
      <c r="AN22" s="83"/>
      <c r="AO22" s="540"/>
      <c r="AP22" s="541"/>
      <c r="AQ22" s="541"/>
      <c r="AR22" s="541"/>
      <c r="AS22" s="541"/>
      <c r="AT22" s="542"/>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89"/>
      <c r="C23" s="489"/>
      <c r="D23" s="490"/>
      <c r="E23" s="530"/>
      <c r="F23" s="531"/>
      <c r="G23" s="531"/>
      <c r="H23" s="531"/>
      <c r="I23" s="531"/>
      <c r="J23" s="67" t="str">
        <f>IF(AND('Mapa de Riesgos'!$Y$59="Alta",'Mapa de Riesgos'!$AA$59="Leve"),CONCATENATE("R8C",'Mapa de Riesgos'!$O$59),"")</f>
        <v/>
      </c>
      <c r="K23" s="68" t="str">
        <f>IF(AND('Mapa de Riesgos'!$Y$60="Alta",'Mapa de Riesgos'!$AA$60="Leve"),CONCATENATE("R8C",'Mapa de Riesgos'!$O$60),"")</f>
        <v/>
      </c>
      <c r="L23" s="68" t="str">
        <f>IF(AND('Mapa de Riesgos'!$Y$61="Alta",'Mapa de Riesgos'!$AA$61="Leve"),CONCATENATE("R8C",'Mapa de Riesgos'!$O$61),"")</f>
        <v/>
      </c>
      <c r="M23" s="68" t="str">
        <f>IF(AND('Mapa de Riesgos'!$Y$62="Alta",'Mapa de Riesgos'!$AA$62="Leve"),CONCATENATE("R8C",'Mapa de Riesgos'!$O$62),"")</f>
        <v/>
      </c>
      <c r="N23" s="68" t="str">
        <f>IF(AND('Mapa de Riesgos'!$Y$63="Alta",'Mapa de Riesgos'!$AA$63="Leve"),CONCATENATE("R8C",'Mapa de Riesgos'!$O$63),"")</f>
        <v/>
      </c>
      <c r="O23" s="69" t="str">
        <f>IF(AND('Mapa de Riesgos'!$Y$64="Alta",'Mapa de Riesgos'!$AA$64="Leve"),CONCATENATE("R8C",'Mapa de Riesgos'!$O$64),"")</f>
        <v/>
      </c>
      <c r="P23" s="67" t="str">
        <f>IF(AND('Mapa de Riesgos'!$Y$59="Alta",'Mapa de Riesgos'!$AA$59="Menor"),CONCATENATE("R8C",'Mapa de Riesgos'!$O$59),"")</f>
        <v/>
      </c>
      <c r="Q23" s="68" t="str">
        <f>IF(AND('Mapa de Riesgos'!$Y$60="Alta",'Mapa de Riesgos'!$AA$60="Menor"),CONCATENATE("R8C",'Mapa de Riesgos'!$O$60),"")</f>
        <v/>
      </c>
      <c r="R23" s="68" t="str">
        <f>IF(AND('Mapa de Riesgos'!$Y$61="Alta",'Mapa de Riesgos'!$AA$61="Menor"),CONCATENATE("R8C",'Mapa de Riesgos'!$O$61),"")</f>
        <v/>
      </c>
      <c r="S23" s="68" t="str">
        <f>IF(AND('Mapa de Riesgos'!$Y$62="Alta",'Mapa de Riesgos'!$AA$62="Menor"),CONCATENATE("R8C",'Mapa de Riesgos'!$O$62),"")</f>
        <v/>
      </c>
      <c r="T23" s="68" t="str">
        <f>IF(AND('Mapa de Riesgos'!$Y$63="Alta",'Mapa de Riesgos'!$AA$63="Menor"),CONCATENATE("R8C",'Mapa de Riesgos'!$O$63),"")</f>
        <v/>
      </c>
      <c r="U23" s="69" t="str">
        <f>IF(AND('Mapa de Riesgos'!$Y$64="Alta",'Mapa de Riesgos'!$AA$64="Menor"),CONCATENATE("R8C",'Mapa de Riesgos'!$O$64),"")</f>
        <v/>
      </c>
      <c r="V23" s="52" t="str">
        <f>IF(AND('Mapa de Riesgos'!$Y$59="Alta",'Mapa de Riesgos'!$AA$59="Moderado"),CONCATENATE("R8C",'Mapa de Riesgos'!$O$59),"")</f>
        <v/>
      </c>
      <c r="W23" s="53" t="str">
        <f>IF(AND('Mapa de Riesgos'!$Y$60="Alta",'Mapa de Riesgos'!$AA$60="Moderado"),CONCATENATE("R8C",'Mapa de Riesgos'!$O$60),"")</f>
        <v/>
      </c>
      <c r="X23" s="53" t="str">
        <f>IF(AND('Mapa de Riesgos'!$Y$61="Alta",'Mapa de Riesgos'!$AA$61="Moderado"),CONCATENATE("R8C",'Mapa de Riesgos'!$O$61),"")</f>
        <v/>
      </c>
      <c r="Y23" s="53" t="str">
        <f>IF(AND('Mapa de Riesgos'!$Y$62="Alta",'Mapa de Riesgos'!$AA$62="Moderado"),CONCATENATE("R8C",'Mapa de Riesgos'!$O$62),"")</f>
        <v/>
      </c>
      <c r="Z23" s="53" t="str">
        <f>IF(AND('Mapa de Riesgos'!$Y$63="Alta",'Mapa de Riesgos'!$AA$63="Moderado"),CONCATENATE("R8C",'Mapa de Riesgos'!$O$63),"")</f>
        <v/>
      </c>
      <c r="AA23" s="54" t="str">
        <f>IF(AND('Mapa de Riesgos'!$Y$64="Alta",'Mapa de Riesgos'!$AA$64="Moderado"),CONCATENATE("R8C",'Mapa de Riesgos'!$O$64),"")</f>
        <v/>
      </c>
      <c r="AB23" s="52" t="str">
        <f>IF(AND('Mapa de Riesgos'!$Y$59="Alta",'Mapa de Riesgos'!$AA$59="Mayor"),CONCATENATE("R8C",'Mapa de Riesgos'!$O$59),"")</f>
        <v/>
      </c>
      <c r="AC23" s="53" t="str">
        <f>IF(AND('Mapa de Riesgos'!$Y$60="Alta",'Mapa de Riesgos'!$AA$60="Mayor"),CONCATENATE("R8C",'Mapa de Riesgos'!$O$60),"")</f>
        <v/>
      </c>
      <c r="AD23" s="53" t="str">
        <f>IF(AND('Mapa de Riesgos'!$Y$61="Alta",'Mapa de Riesgos'!$AA$61="Mayor"),CONCATENATE("R8C",'Mapa de Riesgos'!$O$61),"")</f>
        <v/>
      </c>
      <c r="AE23" s="53" t="str">
        <f>IF(AND('Mapa de Riesgos'!$Y$62="Alta",'Mapa de Riesgos'!$AA$62="Mayor"),CONCATENATE("R8C",'Mapa de Riesgos'!$O$62),"")</f>
        <v/>
      </c>
      <c r="AF23" s="53" t="str">
        <f>IF(AND('Mapa de Riesgos'!$Y$63="Alta",'Mapa de Riesgos'!$AA$63="Mayor"),CONCATENATE("R8C",'Mapa de Riesgos'!$O$63),"")</f>
        <v/>
      </c>
      <c r="AG23" s="54" t="str">
        <f>IF(AND('Mapa de Riesgos'!$Y$64="Alta",'Mapa de Riesgos'!$AA$64="Mayor"),CONCATENATE("R8C",'Mapa de Riesgos'!$O$64),"")</f>
        <v/>
      </c>
      <c r="AH23" s="55" t="str">
        <f>IF(AND('Mapa de Riesgos'!$Y$59="Alta",'Mapa de Riesgos'!$AA$59="Catastrófico"),CONCATENATE("R8C",'Mapa de Riesgos'!$O$59),"")</f>
        <v/>
      </c>
      <c r="AI23" s="56" t="str">
        <f>IF(AND('Mapa de Riesgos'!$Y$60="Alta",'Mapa de Riesgos'!$AA$60="Catastrófico"),CONCATENATE("R8C",'Mapa de Riesgos'!$O$60),"")</f>
        <v/>
      </c>
      <c r="AJ23" s="56" t="str">
        <f>IF(AND('Mapa de Riesgos'!$Y$61="Alta",'Mapa de Riesgos'!$AA$61="Catastrófico"),CONCATENATE("R8C",'Mapa de Riesgos'!$O$61),"")</f>
        <v/>
      </c>
      <c r="AK23" s="56" t="str">
        <f>IF(AND('Mapa de Riesgos'!$Y$62="Alta",'Mapa de Riesgos'!$AA$62="Catastrófico"),CONCATENATE("R8C",'Mapa de Riesgos'!$O$62),"")</f>
        <v/>
      </c>
      <c r="AL23" s="56" t="str">
        <f>IF(AND('Mapa de Riesgos'!$Y$63="Alta",'Mapa de Riesgos'!$AA$63="Catastrófico"),CONCATENATE("R8C",'Mapa de Riesgos'!$O$63),"")</f>
        <v/>
      </c>
      <c r="AM23" s="57" t="str">
        <f>IF(AND('Mapa de Riesgos'!$Y$64="Alta",'Mapa de Riesgos'!$AA$64="Catastrófico"),CONCATENATE("R8C",'Mapa de Riesgos'!$O$64),"")</f>
        <v/>
      </c>
      <c r="AN23" s="83"/>
      <c r="AO23" s="540"/>
      <c r="AP23" s="541"/>
      <c r="AQ23" s="541"/>
      <c r="AR23" s="541"/>
      <c r="AS23" s="541"/>
      <c r="AT23" s="54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89"/>
      <c r="C24" s="489"/>
      <c r="D24" s="490"/>
      <c r="E24" s="530"/>
      <c r="F24" s="531"/>
      <c r="G24" s="531"/>
      <c r="H24" s="531"/>
      <c r="I24" s="531"/>
      <c r="J24" s="67" t="str">
        <f>IF(AND('Mapa de Riesgos'!$Y$65="Alta",'Mapa de Riesgos'!$AA$65="Leve"),CONCATENATE("R9C",'Mapa de Riesgos'!$O$65),"")</f>
        <v/>
      </c>
      <c r="K24" s="68" t="str">
        <f>IF(AND('Mapa de Riesgos'!$Y$66="Alta",'Mapa de Riesgos'!$AA$66="Leve"),CONCATENATE("R9C",'Mapa de Riesgos'!$O$66),"")</f>
        <v/>
      </c>
      <c r="L24" s="68" t="str">
        <f>IF(AND('Mapa de Riesgos'!$Y$67="Alta",'Mapa de Riesgos'!$AA$67="Leve"),CONCATENATE("R9C",'Mapa de Riesgos'!$O$67),"")</f>
        <v/>
      </c>
      <c r="M24" s="68" t="str">
        <f>IF(AND('Mapa de Riesgos'!$Y$68="Alta",'Mapa de Riesgos'!$AA$68="Leve"),CONCATENATE("R9C",'Mapa de Riesgos'!$O$68),"")</f>
        <v/>
      </c>
      <c r="N24" s="68" t="str">
        <f>IF(AND('Mapa de Riesgos'!$Y$69="Alta",'Mapa de Riesgos'!$AA$69="Leve"),CONCATENATE("R9C",'Mapa de Riesgos'!$O$69),"")</f>
        <v/>
      </c>
      <c r="O24" s="69" t="str">
        <f>IF(AND('Mapa de Riesgos'!$Y$70="Alta",'Mapa de Riesgos'!$AA$70="Leve"),CONCATENATE("R9C",'Mapa de Riesgos'!$O$70),"")</f>
        <v/>
      </c>
      <c r="P24" s="67" t="str">
        <f>IF(AND('Mapa de Riesgos'!$Y$65="Alta",'Mapa de Riesgos'!$AA$65="Menor"),CONCATENATE("R9C",'Mapa de Riesgos'!$O$65),"")</f>
        <v/>
      </c>
      <c r="Q24" s="68" t="str">
        <f>IF(AND('Mapa de Riesgos'!$Y$66="Alta",'Mapa de Riesgos'!$AA$66="Menor"),CONCATENATE("R9C",'Mapa de Riesgos'!$O$66),"")</f>
        <v/>
      </c>
      <c r="R24" s="68" t="str">
        <f>IF(AND('Mapa de Riesgos'!$Y$67="Alta",'Mapa de Riesgos'!$AA$67="Menor"),CONCATENATE("R9C",'Mapa de Riesgos'!$O$67),"")</f>
        <v/>
      </c>
      <c r="S24" s="68" t="str">
        <f>IF(AND('Mapa de Riesgos'!$Y$68="Alta",'Mapa de Riesgos'!$AA$68="Menor"),CONCATENATE("R9C",'Mapa de Riesgos'!$O$68),"")</f>
        <v/>
      </c>
      <c r="T24" s="68" t="str">
        <f>IF(AND('Mapa de Riesgos'!$Y$69="Alta",'Mapa de Riesgos'!$AA$69="Menor"),CONCATENATE("R9C",'Mapa de Riesgos'!$O$69),"")</f>
        <v/>
      </c>
      <c r="U24" s="69" t="str">
        <f>IF(AND('Mapa de Riesgos'!$Y$70="Alta",'Mapa de Riesgos'!$AA$70="Menor"),CONCATENATE("R9C",'Mapa de Riesgos'!$O$70),"")</f>
        <v/>
      </c>
      <c r="V24" s="52" t="str">
        <f>IF(AND('Mapa de Riesgos'!$Y$65="Alta",'Mapa de Riesgos'!$AA$65="Moderado"),CONCATENATE("R9C",'Mapa de Riesgos'!$O$65),"")</f>
        <v/>
      </c>
      <c r="W24" s="53" t="str">
        <f>IF(AND('Mapa de Riesgos'!$Y$66="Alta",'Mapa de Riesgos'!$AA$66="Moderado"),CONCATENATE("R9C",'Mapa de Riesgos'!$O$66),"")</f>
        <v/>
      </c>
      <c r="X24" s="53" t="str">
        <f>IF(AND('Mapa de Riesgos'!$Y$67="Alta",'Mapa de Riesgos'!$AA$67="Moderado"),CONCATENATE("R9C",'Mapa de Riesgos'!$O$67),"")</f>
        <v/>
      </c>
      <c r="Y24" s="53" t="str">
        <f>IF(AND('Mapa de Riesgos'!$Y$68="Alta",'Mapa de Riesgos'!$AA$68="Moderado"),CONCATENATE("R9C",'Mapa de Riesgos'!$O$68),"")</f>
        <v/>
      </c>
      <c r="Z24" s="53" t="str">
        <f>IF(AND('Mapa de Riesgos'!$Y$69="Alta",'Mapa de Riesgos'!$AA$69="Moderado"),CONCATENATE("R9C",'Mapa de Riesgos'!$O$69),"")</f>
        <v/>
      </c>
      <c r="AA24" s="54" t="str">
        <f>IF(AND('Mapa de Riesgos'!$Y$70="Alta",'Mapa de Riesgos'!$AA$70="Moderado"),CONCATENATE("R9C",'Mapa de Riesgos'!$O$70),"")</f>
        <v/>
      </c>
      <c r="AB24" s="52" t="str">
        <f>IF(AND('Mapa de Riesgos'!$Y$65="Alta",'Mapa de Riesgos'!$AA$65="Mayor"),CONCATENATE("R9C",'Mapa de Riesgos'!$O$65),"")</f>
        <v/>
      </c>
      <c r="AC24" s="53" t="str">
        <f>IF(AND('Mapa de Riesgos'!$Y$66="Alta",'Mapa de Riesgos'!$AA$66="Mayor"),CONCATENATE("R9C",'Mapa de Riesgos'!$O$66),"")</f>
        <v/>
      </c>
      <c r="AD24" s="53" t="str">
        <f>IF(AND('Mapa de Riesgos'!$Y$67="Alta",'Mapa de Riesgos'!$AA$67="Mayor"),CONCATENATE("R9C",'Mapa de Riesgos'!$O$67),"")</f>
        <v/>
      </c>
      <c r="AE24" s="53" t="str">
        <f>IF(AND('Mapa de Riesgos'!$Y$68="Alta",'Mapa de Riesgos'!$AA$68="Mayor"),CONCATENATE("R9C",'Mapa de Riesgos'!$O$68),"")</f>
        <v/>
      </c>
      <c r="AF24" s="53" t="str">
        <f>IF(AND('Mapa de Riesgos'!$Y$69="Alta",'Mapa de Riesgos'!$AA$69="Mayor"),CONCATENATE("R9C",'Mapa de Riesgos'!$O$69),"")</f>
        <v/>
      </c>
      <c r="AG24" s="54" t="str">
        <f>IF(AND('Mapa de Riesgos'!$Y$70="Alta",'Mapa de Riesgos'!$AA$70="Mayor"),CONCATENATE("R9C",'Mapa de Riesgos'!$O$70),"")</f>
        <v/>
      </c>
      <c r="AH24" s="55" t="str">
        <f>IF(AND('Mapa de Riesgos'!$Y$65="Alta",'Mapa de Riesgos'!$AA$65="Catastrófico"),CONCATENATE("R9C",'Mapa de Riesgos'!$O$65),"")</f>
        <v/>
      </c>
      <c r="AI24" s="56" t="str">
        <f>IF(AND('Mapa de Riesgos'!$Y$66="Alta",'Mapa de Riesgos'!$AA$66="Catastrófico"),CONCATENATE("R9C",'Mapa de Riesgos'!$O$66),"")</f>
        <v/>
      </c>
      <c r="AJ24" s="56" t="str">
        <f>IF(AND('Mapa de Riesgos'!$Y$67="Alta",'Mapa de Riesgos'!$AA$67="Catastrófico"),CONCATENATE("R9C",'Mapa de Riesgos'!$O$67),"")</f>
        <v/>
      </c>
      <c r="AK24" s="56" t="str">
        <f>IF(AND('Mapa de Riesgos'!$Y$68="Alta",'Mapa de Riesgos'!$AA$68="Catastrófico"),CONCATENATE("R9C",'Mapa de Riesgos'!$O$68),"")</f>
        <v/>
      </c>
      <c r="AL24" s="56" t="str">
        <f>IF(AND('Mapa de Riesgos'!$Y$69="Alta",'Mapa de Riesgos'!$AA$69="Catastrófico"),CONCATENATE("R9C",'Mapa de Riesgos'!$O$69),"")</f>
        <v/>
      </c>
      <c r="AM24" s="57" t="str">
        <f>IF(AND('Mapa de Riesgos'!$Y$70="Alta",'Mapa de Riesgos'!$AA$70="Catastrófico"),CONCATENATE("R9C",'Mapa de Riesgos'!$O$70),"")</f>
        <v/>
      </c>
      <c r="AN24" s="83"/>
      <c r="AO24" s="540"/>
      <c r="AP24" s="541"/>
      <c r="AQ24" s="541"/>
      <c r="AR24" s="541"/>
      <c r="AS24" s="541"/>
      <c r="AT24" s="54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89"/>
      <c r="C25" s="489"/>
      <c r="D25" s="490"/>
      <c r="E25" s="533"/>
      <c r="F25" s="534"/>
      <c r="G25" s="534"/>
      <c r="H25" s="534"/>
      <c r="I25" s="534"/>
      <c r="J25" s="70" t="str">
        <f>IF(AND('Mapa de Riesgos'!$Y$71="Alta",'Mapa de Riesgos'!$AA$71="Leve"),CONCATENATE("R10C",'Mapa de Riesgos'!$O$71),"")</f>
        <v/>
      </c>
      <c r="K25" s="71" t="str">
        <f>IF(AND('Mapa de Riesgos'!$Y$72="Alta",'Mapa de Riesgos'!$AA$72="Leve"),CONCATENATE("R10C",'Mapa de Riesgos'!$O$72),"")</f>
        <v/>
      </c>
      <c r="L25" s="71" t="str">
        <f>IF(AND('Mapa de Riesgos'!$Y$73="Alta",'Mapa de Riesgos'!$AA$73="Leve"),CONCATENATE("R10C",'Mapa de Riesgos'!$O$73),"")</f>
        <v/>
      </c>
      <c r="M25" s="71" t="str">
        <f>IF(AND('Mapa de Riesgos'!$Y$74="Alta",'Mapa de Riesgos'!$AA$74="Leve"),CONCATENATE("R10C",'Mapa de Riesgos'!$O$74),"")</f>
        <v/>
      </c>
      <c r="N25" s="71" t="str">
        <f>IF(AND('Mapa de Riesgos'!$Y$75="Alta",'Mapa de Riesgos'!$AA$75="Leve"),CONCATENATE("R10C",'Mapa de Riesgos'!$O$75),"")</f>
        <v/>
      </c>
      <c r="O25" s="72" t="str">
        <f>IF(AND('Mapa de Riesgos'!$Y$76="Alta",'Mapa de Riesgos'!$AA$76="Leve"),CONCATENATE("R10C",'Mapa de Riesgos'!$O$76),"")</f>
        <v/>
      </c>
      <c r="P25" s="70" t="str">
        <f>IF(AND('Mapa de Riesgos'!$Y$71="Alta",'Mapa de Riesgos'!$AA$71="Menor"),CONCATENATE("R10C",'Mapa de Riesgos'!$O$71),"")</f>
        <v/>
      </c>
      <c r="Q25" s="71" t="str">
        <f>IF(AND('Mapa de Riesgos'!$Y$72="Alta",'Mapa de Riesgos'!$AA$72="Menor"),CONCATENATE("R10C",'Mapa de Riesgos'!$O$72),"")</f>
        <v/>
      </c>
      <c r="R25" s="71" t="str">
        <f>IF(AND('Mapa de Riesgos'!$Y$73="Alta",'Mapa de Riesgos'!$AA$73="Menor"),CONCATENATE("R10C",'Mapa de Riesgos'!$O$73),"")</f>
        <v/>
      </c>
      <c r="S25" s="71" t="str">
        <f>IF(AND('Mapa de Riesgos'!$Y$74="Alta",'Mapa de Riesgos'!$AA$74="Menor"),CONCATENATE("R10C",'Mapa de Riesgos'!$O$74),"")</f>
        <v/>
      </c>
      <c r="T25" s="71" t="str">
        <f>IF(AND('Mapa de Riesgos'!$Y$75="Alta",'Mapa de Riesgos'!$AA$75="Menor"),CONCATENATE("R10C",'Mapa de Riesgos'!$O$75),"")</f>
        <v/>
      </c>
      <c r="U25" s="72" t="str">
        <f>IF(AND('Mapa de Riesgos'!$Y$76="Alta",'Mapa de Riesgos'!$AA$76="Menor"),CONCATENATE("R10C",'Mapa de Riesgos'!$O$76),"")</f>
        <v/>
      </c>
      <c r="V25" s="58" t="str">
        <f>IF(AND('Mapa de Riesgos'!$Y$71="Alta",'Mapa de Riesgos'!$AA$71="Moderado"),CONCATENATE("R10C",'Mapa de Riesgos'!$O$71),"")</f>
        <v/>
      </c>
      <c r="W25" s="59" t="str">
        <f>IF(AND('Mapa de Riesgos'!$Y$72="Alta",'Mapa de Riesgos'!$AA$72="Moderado"),CONCATENATE("R10C",'Mapa de Riesgos'!$O$72),"")</f>
        <v/>
      </c>
      <c r="X25" s="59" t="str">
        <f>IF(AND('Mapa de Riesgos'!$Y$73="Alta",'Mapa de Riesgos'!$AA$73="Moderado"),CONCATENATE("R10C",'Mapa de Riesgos'!$O$73),"")</f>
        <v/>
      </c>
      <c r="Y25" s="59" t="str">
        <f>IF(AND('Mapa de Riesgos'!$Y$74="Alta",'Mapa de Riesgos'!$AA$74="Moderado"),CONCATENATE("R10C",'Mapa de Riesgos'!$O$74),"")</f>
        <v/>
      </c>
      <c r="Z25" s="59" t="str">
        <f>IF(AND('Mapa de Riesgos'!$Y$75="Alta",'Mapa de Riesgos'!$AA$75="Moderado"),CONCATENATE("R10C",'Mapa de Riesgos'!$O$75),"")</f>
        <v/>
      </c>
      <c r="AA25" s="60" t="str">
        <f>IF(AND('Mapa de Riesgos'!$Y$76="Alta",'Mapa de Riesgos'!$AA$76="Moderado"),CONCATENATE("R10C",'Mapa de Riesgos'!$O$76),"")</f>
        <v/>
      </c>
      <c r="AB25" s="58" t="str">
        <f>IF(AND('Mapa de Riesgos'!$Y$71="Alta",'Mapa de Riesgos'!$AA$71="Mayor"),CONCATENATE("R10C",'Mapa de Riesgos'!$O$71),"")</f>
        <v/>
      </c>
      <c r="AC25" s="59" t="str">
        <f>IF(AND('Mapa de Riesgos'!$Y$72="Alta",'Mapa de Riesgos'!$AA$72="Mayor"),CONCATENATE("R10C",'Mapa de Riesgos'!$O$72),"")</f>
        <v/>
      </c>
      <c r="AD25" s="59" t="str">
        <f>IF(AND('Mapa de Riesgos'!$Y$73="Alta",'Mapa de Riesgos'!$AA$73="Mayor"),CONCATENATE("R10C",'Mapa de Riesgos'!$O$73),"")</f>
        <v/>
      </c>
      <c r="AE25" s="59" t="str">
        <f>IF(AND('Mapa de Riesgos'!$Y$74="Alta",'Mapa de Riesgos'!$AA$74="Mayor"),CONCATENATE("R10C",'Mapa de Riesgos'!$O$74),"")</f>
        <v/>
      </c>
      <c r="AF25" s="59" t="str">
        <f>IF(AND('Mapa de Riesgos'!$Y$75="Alta",'Mapa de Riesgos'!$AA$75="Mayor"),CONCATENATE("R10C",'Mapa de Riesgos'!$O$75),"")</f>
        <v/>
      </c>
      <c r="AG25" s="60" t="str">
        <f>IF(AND('Mapa de Riesgos'!$Y$76="Alta",'Mapa de Riesgos'!$AA$76="Mayor"),CONCATENATE("R10C",'Mapa de Riesgos'!$O$76),"")</f>
        <v/>
      </c>
      <c r="AH25" s="61" t="str">
        <f>IF(AND('Mapa de Riesgos'!$Y$71="Alta",'Mapa de Riesgos'!$AA$71="Catastrófico"),CONCATENATE("R10C",'Mapa de Riesgos'!$O$71),"")</f>
        <v/>
      </c>
      <c r="AI25" s="62" t="str">
        <f>IF(AND('Mapa de Riesgos'!$Y$72="Alta",'Mapa de Riesgos'!$AA$72="Catastrófico"),CONCATENATE("R10C",'Mapa de Riesgos'!$O$72),"")</f>
        <v/>
      </c>
      <c r="AJ25" s="62" t="str">
        <f>IF(AND('Mapa de Riesgos'!$Y$73="Alta",'Mapa de Riesgos'!$AA$73="Catastrófico"),CONCATENATE("R10C",'Mapa de Riesgos'!$O$73),"")</f>
        <v/>
      </c>
      <c r="AK25" s="62" t="str">
        <f>IF(AND('Mapa de Riesgos'!$Y$74="Alta",'Mapa de Riesgos'!$AA$74="Catastrófico"),CONCATENATE("R10C",'Mapa de Riesgos'!$O$74),"")</f>
        <v/>
      </c>
      <c r="AL25" s="62" t="str">
        <f>IF(AND('Mapa de Riesgos'!$Y$75="Alta",'Mapa de Riesgos'!$AA$75="Catastrófico"),CONCATENATE("R10C",'Mapa de Riesgos'!$O$75),"")</f>
        <v/>
      </c>
      <c r="AM25" s="63" t="str">
        <f>IF(AND('Mapa de Riesgos'!$Y$76="Alta",'Mapa de Riesgos'!$AA$76="Catastrófico"),CONCATENATE("R10C",'Mapa de Riesgos'!$O$76),"")</f>
        <v/>
      </c>
      <c r="AN25" s="83"/>
      <c r="AO25" s="543"/>
      <c r="AP25" s="544"/>
      <c r="AQ25" s="544"/>
      <c r="AR25" s="544"/>
      <c r="AS25" s="544"/>
      <c r="AT25" s="545"/>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89"/>
      <c r="C26" s="489"/>
      <c r="D26" s="490"/>
      <c r="E26" s="527" t="s">
        <v>132</v>
      </c>
      <c r="F26" s="528"/>
      <c r="G26" s="528"/>
      <c r="H26" s="528"/>
      <c r="I26" s="529"/>
      <c r="J26" s="64" t="str">
        <f>IF(AND('Mapa de Riesgos'!$Y$12="Media",'Mapa de Riesgos'!$AA$12="Leve"),CONCATENATE("R1C",'Mapa de Riesgos'!$O$12),"")</f>
        <v>R1C1</v>
      </c>
      <c r="K26" s="65" t="str">
        <f>IF(AND('Mapa de Riesgos'!$Y$15="Media",'Mapa de Riesgos'!$AA$15="Leve"),CONCATENATE("R1C",'Mapa de Riesgos'!$O$15),"")</f>
        <v/>
      </c>
      <c r="L26" s="65" t="str">
        <f>IF(AND('Mapa de Riesgos'!$Y$16="Media",'Mapa de Riesgos'!$AA$16="Leve"),CONCATENATE("R1C",'Mapa de Riesgos'!$O$16),"")</f>
        <v/>
      </c>
      <c r="M26" s="65" t="str">
        <f>IF(AND('Mapa de Riesgos'!$Y$17="Media",'Mapa de Riesgos'!$AA$17="Leve"),CONCATENATE("R1C",'Mapa de Riesgos'!$O$17),"")</f>
        <v/>
      </c>
      <c r="N26" s="65" t="str">
        <f>IF(AND('Mapa de Riesgos'!$Y$18="Media",'Mapa de Riesgos'!$AA$18="Leve"),CONCATENATE("R1C",'Mapa de Riesgos'!$O$18),"")</f>
        <v/>
      </c>
      <c r="O26" s="66" t="str">
        <f>IF(AND('Mapa de Riesgos'!$Y$19="Media",'Mapa de Riesgos'!$AA$19="Leve"),CONCATENATE("R1C",'Mapa de Riesgos'!$O$19),"")</f>
        <v/>
      </c>
      <c r="P26" s="64" t="str">
        <f>IF(AND('Mapa de Riesgos'!$Y$12="Media",'Mapa de Riesgos'!$AA$12="Menor"),CONCATENATE("R1C",'Mapa de Riesgos'!$O$12),"")</f>
        <v/>
      </c>
      <c r="Q26" s="65" t="str">
        <f>IF(AND('Mapa de Riesgos'!$Y$15="Media",'Mapa de Riesgos'!$AA$15="Menor"),CONCATENATE("R1C",'Mapa de Riesgos'!$O$15),"")</f>
        <v/>
      </c>
      <c r="R26" s="65" t="str">
        <f>IF(AND('Mapa de Riesgos'!$Y$16="Media",'Mapa de Riesgos'!$AA$16="Menor"),CONCATENATE("R1C",'Mapa de Riesgos'!$O$16),"")</f>
        <v/>
      </c>
      <c r="S26" s="65" t="str">
        <f>IF(AND('Mapa de Riesgos'!$Y$17="Media",'Mapa de Riesgos'!$AA$17="Menor"),CONCATENATE("R1C",'Mapa de Riesgos'!$O$17),"")</f>
        <v/>
      </c>
      <c r="T26" s="65" t="str">
        <f>IF(AND('Mapa de Riesgos'!$Y$18="Media",'Mapa de Riesgos'!$AA$18="Menor"),CONCATENATE("R1C",'Mapa de Riesgos'!$O$18),"")</f>
        <v/>
      </c>
      <c r="U26" s="66" t="str">
        <f>IF(AND('Mapa de Riesgos'!$Y$19="Media",'Mapa de Riesgos'!$AA$19="Menor"),CONCATENATE("R1C",'Mapa de Riesgos'!$O$19),"")</f>
        <v/>
      </c>
      <c r="V26" s="64" t="str">
        <f>IF(AND('Mapa de Riesgos'!$Y$12="Media",'Mapa de Riesgos'!$AA$12="Moderado"),CONCATENATE("R1C",'Mapa de Riesgos'!$O$12),"")</f>
        <v/>
      </c>
      <c r="W26" s="65" t="str">
        <f>IF(AND('Mapa de Riesgos'!$Y$15="Media",'Mapa de Riesgos'!$AA$15="Moderado"),CONCATENATE("R1C",'Mapa de Riesgos'!$O$15),"")</f>
        <v/>
      </c>
      <c r="X26" s="65" t="str">
        <f>IF(AND('Mapa de Riesgos'!$Y$16="Media",'Mapa de Riesgos'!$AA$16="Moderado"),CONCATENATE("R1C",'Mapa de Riesgos'!$O$16),"")</f>
        <v/>
      </c>
      <c r="Y26" s="65" t="str">
        <f>IF(AND('Mapa de Riesgos'!$Y$17="Media",'Mapa de Riesgos'!$AA$17="Moderado"),CONCATENATE("R1C",'Mapa de Riesgos'!$O$17),"")</f>
        <v/>
      </c>
      <c r="Z26" s="65" t="str">
        <f>IF(AND('Mapa de Riesgos'!$Y$18="Media",'Mapa de Riesgos'!$AA$18="Moderado"),CONCATENATE("R1C",'Mapa de Riesgos'!$O$18),"")</f>
        <v/>
      </c>
      <c r="AA26" s="66" t="str">
        <f>IF(AND('Mapa de Riesgos'!$Y$19="Media",'Mapa de Riesgos'!$AA$19="Moderado"),CONCATENATE("R1C",'Mapa de Riesgos'!$O$19),"")</f>
        <v/>
      </c>
      <c r="AB26" s="46" t="str">
        <f>IF(AND('Mapa de Riesgos'!$Y$12="Media",'Mapa de Riesgos'!$AA$12="Mayor"),CONCATENATE("R1C",'Mapa de Riesgos'!$O$12),"")</f>
        <v/>
      </c>
      <c r="AC26" s="47" t="str">
        <f>IF(AND('Mapa de Riesgos'!$Y$15="Media",'Mapa de Riesgos'!$AA$15="Mayor"),CONCATENATE("R1C",'Mapa de Riesgos'!$O$15),"")</f>
        <v/>
      </c>
      <c r="AD26" s="47" t="str">
        <f>IF(AND('Mapa de Riesgos'!$Y$16="Media",'Mapa de Riesgos'!$AA$16="Mayor"),CONCATENATE("R1C",'Mapa de Riesgos'!$O$16),"")</f>
        <v/>
      </c>
      <c r="AE26" s="47" t="str">
        <f>IF(AND('Mapa de Riesgos'!$Y$17="Media",'Mapa de Riesgos'!$AA$17="Mayor"),CONCATENATE("R1C",'Mapa de Riesgos'!$O$17),"")</f>
        <v/>
      </c>
      <c r="AF26" s="47" t="str">
        <f>IF(AND('Mapa de Riesgos'!$Y$18="Media",'Mapa de Riesgos'!$AA$18="Mayor"),CONCATENATE("R1C",'Mapa de Riesgos'!$O$18),"")</f>
        <v/>
      </c>
      <c r="AG26" s="48" t="str">
        <f>IF(AND('Mapa de Riesgos'!$Y$19="Media",'Mapa de Riesgos'!$AA$19="Mayor"),CONCATENATE("R1C",'Mapa de Riesgos'!$O$19),"")</f>
        <v/>
      </c>
      <c r="AH26" s="49" t="str">
        <f>IF(AND('Mapa de Riesgos'!$Y$12="Media",'Mapa de Riesgos'!$AA$12="Catastrófico"),CONCATENATE("R1C",'Mapa de Riesgos'!$O$12),"")</f>
        <v/>
      </c>
      <c r="AI26" s="50" t="str">
        <f>IF(AND('Mapa de Riesgos'!$Y$15="Media",'Mapa de Riesgos'!$AA$15="Catastrófico"),CONCATENATE("R1C",'Mapa de Riesgos'!$O$15),"")</f>
        <v/>
      </c>
      <c r="AJ26" s="50" t="str">
        <f>IF(AND('Mapa de Riesgos'!$Y$16="Media",'Mapa de Riesgos'!$AA$16="Catastrófico"),CONCATENATE("R1C",'Mapa de Riesgos'!$O$16),"")</f>
        <v/>
      </c>
      <c r="AK26" s="50" t="str">
        <f>IF(AND('Mapa de Riesgos'!$Y$17="Media",'Mapa de Riesgos'!$AA$17="Catastrófico"),CONCATENATE("R1C",'Mapa de Riesgos'!$O$17),"")</f>
        <v/>
      </c>
      <c r="AL26" s="50" t="str">
        <f>IF(AND('Mapa de Riesgos'!$Y$18="Media",'Mapa de Riesgos'!$AA$18="Catastrófico"),CONCATENATE("R1C",'Mapa de Riesgos'!$O$18),"")</f>
        <v/>
      </c>
      <c r="AM26" s="51" t="str">
        <f>IF(AND('Mapa de Riesgos'!$Y$19="Media",'Mapa de Riesgos'!$AA$19="Catastrófico"),CONCATENATE("R1C",'Mapa de Riesgos'!$O$19),"")</f>
        <v/>
      </c>
      <c r="AN26" s="83"/>
      <c r="AO26" s="567" t="s">
        <v>133</v>
      </c>
      <c r="AP26" s="568"/>
      <c r="AQ26" s="568"/>
      <c r="AR26" s="568"/>
      <c r="AS26" s="568"/>
      <c r="AT26" s="569"/>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89"/>
      <c r="C27" s="489"/>
      <c r="D27" s="490"/>
      <c r="E27" s="546"/>
      <c r="F27" s="531"/>
      <c r="G27" s="531"/>
      <c r="H27" s="531"/>
      <c r="I27" s="532"/>
      <c r="J27" s="67" t="str">
        <f>IF(AND('Mapa de Riesgos'!$Y$20="Media",'Mapa de Riesgos'!$AA$21="Leve"),CONCATENATE("R2C",'Mapa de Riesgos'!$O$21),"")</f>
        <v/>
      </c>
      <c r="K27" s="68" t="str">
        <f>IF(AND('Mapa de Riesgos'!$Y$22="Media",'Mapa de Riesgos'!$AA$22="Leve"),CONCATENATE("R2C",'Mapa de Riesgos'!$O$22),"")</f>
        <v/>
      </c>
      <c r="L27" s="68" t="str">
        <f>IF(AND('Mapa de Riesgos'!$Y$23="Media",'Mapa de Riesgos'!$AA$23="Leve"),CONCATENATE("R2C",'Mapa de Riesgos'!$O$23),"")</f>
        <v/>
      </c>
      <c r="M27" s="68" t="str">
        <f>IF(AND('Mapa de Riesgos'!$Y$24="Media",'Mapa de Riesgos'!$AA$24="Leve"),CONCATENATE("R2C",'Mapa de Riesgos'!$O$24),"")</f>
        <v/>
      </c>
      <c r="N27" s="68" t="str">
        <f>IF(AND('Mapa de Riesgos'!$Y$25="Media",'Mapa de Riesgos'!$AA$25="Leve"),CONCATENATE("R2C",'Mapa de Riesgos'!$O$25),"")</f>
        <v/>
      </c>
      <c r="O27" s="69" t="str">
        <f>IF(AND('Mapa de Riesgos'!$Y$26="Media",'Mapa de Riesgos'!$AA$26="Leve"),CONCATENATE("R2C",'Mapa de Riesgos'!$O$26),"")</f>
        <v/>
      </c>
      <c r="P27" s="67" t="str">
        <f>IF(AND('Mapa de Riesgos'!$Y$20="Media",'Mapa de Riesgos'!$AA$21="Menor"),CONCATENATE("R2C",'Mapa de Riesgos'!$O$21),"")</f>
        <v/>
      </c>
      <c r="Q27" s="68" t="str">
        <f>IF(AND('Mapa de Riesgos'!$Y$22="Media",'Mapa de Riesgos'!$AA$22="Menor"),CONCATENATE("R2C",'Mapa de Riesgos'!$O$22),"")</f>
        <v/>
      </c>
      <c r="R27" s="68" t="str">
        <f>IF(AND('Mapa de Riesgos'!$Y$23="Media",'Mapa de Riesgos'!$AA$23="Menor"),CONCATENATE("R2C",'Mapa de Riesgos'!$O$23),"")</f>
        <v/>
      </c>
      <c r="S27" s="68" t="str">
        <f>IF(AND('Mapa de Riesgos'!$Y$24="Media",'Mapa de Riesgos'!$AA$24="Menor"),CONCATENATE("R2C",'Mapa de Riesgos'!$O$24),"")</f>
        <v/>
      </c>
      <c r="T27" s="68" t="str">
        <f>IF(AND('Mapa de Riesgos'!$Y$25="Media",'Mapa de Riesgos'!$AA$25="Menor"),CONCATENATE("R2C",'Mapa de Riesgos'!$O$25),"")</f>
        <v/>
      </c>
      <c r="U27" s="69" t="str">
        <f>IF(AND('Mapa de Riesgos'!$Y$26="Media",'Mapa de Riesgos'!$AA$26="Menor"),CONCATENATE("R2C",'Mapa de Riesgos'!$O$26),"")</f>
        <v/>
      </c>
      <c r="V27" s="67" t="str">
        <f>IF(AND('Mapa de Riesgos'!$Y$20="Media",'Mapa de Riesgos'!$AA$21="Moderado"),CONCATENATE("R2C",'Mapa de Riesgos'!$O$21),"")</f>
        <v/>
      </c>
      <c r="W27" s="68" t="str">
        <f>IF(AND('Mapa de Riesgos'!$Y$22="Media",'Mapa de Riesgos'!$AA$22="Moderado"),CONCATENATE("R2C",'Mapa de Riesgos'!$O$22),"")</f>
        <v/>
      </c>
      <c r="X27" s="68" t="str">
        <f>IF(AND('Mapa de Riesgos'!$Y$23="Media",'Mapa de Riesgos'!$AA$23="Moderado"),CONCATENATE("R2C",'Mapa de Riesgos'!$O$23),"")</f>
        <v/>
      </c>
      <c r="Y27" s="68" t="str">
        <f>IF(AND('Mapa de Riesgos'!$Y$24="Media",'Mapa de Riesgos'!$AA$24="Moderado"),CONCATENATE("R2C",'Mapa de Riesgos'!$O$24),"")</f>
        <v/>
      </c>
      <c r="Z27" s="68" t="str">
        <f>IF(AND('Mapa de Riesgos'!$Y$25="Media",'Mapa de Riesgos'!$AA$25="Moderado"),CONCATENATE("R2C",'Mapa de Riesgos'!$O$25),"")</f>
        <v/>
      </c>
      <c r="AA27" s="69" t="str">
        <f>IF(AND('Mapa de Riesgos'!$Y$26="Media",'Mapa de Riesgos'!$AA$26="Moderado"),CONCATENATE("R2C",'Mapa de Riesgos'!$O$26),"")</f>
        <v/>
      </c>
      <c r="AB27" s="52" t="str">
        <f>IF(AND('Mapa de Riesgos'!$Y$20="Media",'Mapa de Riesgos'!$AA$21="Mayor"),CONCATENATE("R2C",'Mapa de Riesgos'!$O$21),"")</f>
        <v/>
      </c>
      <c r="AC27" s="53" t="str">
        <f>IF(AND('Mapa de Riesgos'!$Y$22="Media",'Mapa de Riesgos'!$AA$22="Mayor"),CONCATENATE("R2C",'Mapa de Riesgos'!$O$22),"")</f>
        <v/>
      </c>
      <c r="AD27" s="53" t="str">
        <f>IF(AND('Mapa de Riesgos'!$Y$23="Media",'Mapa de Riesgos'!$AA$23="Mayor"),CONCATENATE("R2C",'Mapa de Riesgos'!$O$23),"")</f>
        <v/>
      </c>
      <c r="AE27" s="53" t="str">
        <f>IF(AND('Mapa de Riesgos'!$Y$24="Media",'Mapa de Riesgos'!$AA$24="Mayor"),CONCATENATE("R2C",'Mapa de Riesgos'!$O$24),"")</f>
        <v/>
      </c>
      <c r="AF27" s="53" t="str">
        <f>IF(AND('Mapa de Riesgos'!$Y$25="Media",'Mapa de Riesgos'!$AA$25="Mayor"),CONCATENATE("R2C",'Mapa de Riesgos'!$O$25),"")</f>
        <v/>
      </c>
      <c r="AG27" s="54" t="str">
        <f>IF(AND('Mapa de Riesgos'!$Y$26="Media",'Mapa de Riesgos'!$AA$26="Mayor"),CONCATENATE("R2C",'Mapa de Riesgos'!$O$26),"")</f>
        <v/>
      </c>
      <c r="AH27" s="55" t="str">
        <f>IF(AND('Mapa de Riesgos'!$Y$20="Media",'Mapa de Riesgos'!$AA$21="Catastrófico"),CONCATENATE("R2C",'Mapa de Riesgos'!$O$21),"")</f>
        <v/>
      </c>
      <c r="AI27" s="56" t="str">
        <f>IF(AND('Mapa de Riesgos'!$Y$22="Media",'Mapa de Riesgos'!$AA$22="Catastrófico"),CONCATENATE("R2C",'Mapa de Riesgos'!$O$22),"")</f>
        <v/>
      </c>
      <c r="AJ27" s="56" t="str">
        <f>IF(AND('Mapa de Riesgos'!$Y$23="Media",'Mapa de Riesgos'!$AA$23="Catastrófico"),CONCATENATE("R2C",'Mapa de Riesgos'!$O$23),"")</f>
        <v/>
      </c>
      <c r="AK27" s="56" t="str">
        <f>IF(AND('Mapa de Riesgos'!$Y$24="Media",'Mapa de Riesgos'!$AA$24="Catastrófico"),CONCATENATE("R2C",'Mapa de Riesgos'!$O$24),"")</f>
        <v/>
      </c>
      <c r="AL27" s="56" t="str">
        <f>IF(AND('Mapa de Riesgos'!$Y$25="Media",'Mapa de Riesgos'!$AA$25="Catastrófico"),CONCATENATE("R2C",'Mapa de Riesgos'!$O$25),"")</f>
        <v/>
      </c>
      <c r="AM27" s="57" t="str">
        <f>IF(AND('Mapa de Riesgos'!$Y$26="Media",'Mapa de Riesgos'!$AA$26="Catastrófico"),CONCATENATE("R2C",'Mapa de Riesgos'!$O$26),"")</f>
        <v/>
      </c>
      <c r="AN27" s="83"/>
      <c r="AO27" s="570"/>
      <c r="AP27" s="571"/>
      <c r="AQ27" s="571"/>
      <c r="AR27" s="571"/>
      <c r="AS27" s="571"/>
      <c r="AT27" s="57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89"/>
      <c r="C28" s="489"/>
      <c r="D28" s="490"/>
      <c r="E28" s="530"/>
      <c r="F28" s="531"/>
      <c r="G28" s="531"/>
      <c r="H28" s="531"/>
      <c r="I28" s="532"/>
      <c r="J28" s="67" t="str">
        <f>IF(AND('Mapa de Riesgos'!$Y$27="Media",'Mapa de Riesgos'!$AA$27="Leve"),CONCATENATE("R3C",'Mapa de Riesgos'!$O$27),"")</f>
        <v/>
      </c>
      <c r="K28" s="68" t="str">
        <f>IF(AND('Mapa de Riesgos'!$Y$30="Media",'Mapa de Riesgos'!$AA$30="Leve"),CONCATENATE("R3C",'Mapa de Riesgos'!$O$30),"")</f>
        <v/>
      </c>
      <c r="L28" s="68" t="str">
        <f>IF(AND('Mapa de Riesgos'!$Y$31="Media",'Mapa de Riesgos'!$AA$31="Leve"),CONCATENATE("R3C",'Mapa de Riesgos'!$O$31),"")</f>
        <v/>
      </c>
      <c r="M28" s="68" t="str">
        <f>IF(AND('Mapa de Riesgos'!$Y$32="Media",'Mapa de Riesgos'!$AA$32="Leve"),CONCATENATE("R3C",'Mapa de Riesgos'!$O$32),"")</f>
        <v/>
      </c>
      <c r="N28" s="68" t="str">
        <f>IF(AND('Mapa de Riesgos'!$Y$33="Media",'Mapa de Riesgos'!$AA$33="Leve"),CONCATENATE("R3C",'Mapa de Riesgos'!$O$33),"")</f>
        <v/>
      </c>
      <c r="O28" s="69" t="str">
        <f>IF(AND('Mapa de Riesgos'!$Y$34="Media",'Mapa de Riesgos'!$AA$34="Leve"),CONCATENATE("R3C",'Mapa de Riesgos'!$O$34),"")</f>
        <v/>
      </c>
      <c r="P28" s="67" t="str">
        <f>IF(AND('Mapa de Riesgos'!$Y$27="Media",'Mapa de Riesgos'!$AA$27="Menor"),CONCATENATE("R3C",'Mapa de Riesgos'!$O$27),"")</f>
        <v/>
      </c>
      <c r="Q28" s="68" t="str">
        <f>IF(AND('Mapa de Riesgos'!$Y$30="Media",'Mapa de Riesgos'!$AA$30="Menor"),CONCATENATE("R3C",'Mapa de Riesgos'!$O$30),"")</f>
        <v/>
      </c>
      <c r="R28" s="68" t="str">
        <f>IF(AND('Mapa de Riesgos'!$Y$31="Media",'Mapa de Riesgos'!$AA$31="Menor"),CONCATENATE("R3C",'Mapa de Riesgos'!$O$31),"")</f>
        <v/>
      </c>
      <c r="S28" s="68" t="str">
        <f>IF(AND('Mapa de Riesgos'!$Y$32="Media",'Mapa de Riesgos'!$AA$32="Menor"),CONCATENATE("R3C",'Mapa de Riesgos'!$O$32),"")</f>
        <v/>
      </c>
      <c r="T28" s="68" t="str">
        <f>IF(AND('Mapa de Riesgos'!$Y$33="Media",'Mapa de Riesgos'!$AA$33="Menor"),CONCATENATE("R3C",'Mapa de Riesgos'!$O$33),"")</f>
        <v/>
      </c>
      <c r="U28" s="69" t="str">
        <f>IF(AND('Mapa de Riesgos'!$Y$34="Media",'Mapa de Riesgos'!$AA$34="Menor"),CONCATENATE("R3C",'Mapa de Riesgos'!$O$34),"")</f>
        <v/>
      </c>
      <c r="V28" s="67" t="str">
        <f>IF(AND('Mapa de Riesgos'!$Y$27="Media",'Mapa de Riesgos'!$AA$27="Moderado"),CONCATENATE("R3C",'Mapa de Riesgos'!$O$27),"")</f>
        <v/>
      </c>
      <c r="W28" s="68" t="str">
        <f>IF(AND('Mapa de Riesgos'!$Y$30="Media",'Mapa de Riesgos'!$AA$30="Moderado"),CONCATENATE("R3C",'Mapa de Riesgos'!$O$30),"")</f>
        <v/>
      </c>
      <c r="X28" s="68" t="str">
        <f>IF(AND('Mapa de Riesgos'!$Y$31="Media",'Mapa de Riesgos'!$AA$31="Moderado"),CONCATENATE("R3C",'Mapa de Riesgos'!$O$31),"")</f>
        <v/>
      </c>
      <c r="Y28" s="68" t="str">
        <f>IF(AND('Mapa de Riesgos'!$Y$32="Media",'Mapa de Riesgos'!$AA$32="Moderado"),CONCATENATE("R3C",'Mapa de Riesgos'!$O$32),"")</f>
        <v/>
      </c>
      <c r="Z28" s="68" t="str">
        <f>IF(AND('Mapa de Riesgos'!$Y$33="Media",'Mapa de Riesgos'!$AA$33="Moderado"),CONCATENATE("R3C",'Mapa de Riesgos'!$O$33),"")</f>
        <v/>
      </c>
      <c r="AA28" s="69" t="str">
        <f>IF(AND('Mapa de Riesgos'!$Y$34="Media",'Mapa de Riesgos'!$AA$34="Moderado"),CONCATENATE("R3C",'Mapa de Riesgos'!$O$34),"")</f>
        <v/>
      </c>
      <c r="AB28" s="52" t="str">
        <f>IF(AND('Mapa de Riesgos'!$Y$27="Media",'Mapa de Riesgos'!$AA$27="Mayor"),CONCATENATE("R3C",'Mapa de Riesgos'!$O$27),"")</f>
        <v/>
      </c>
      <c r="AC28" s="53" t="str">
        <f>IF(AND('Mapa de Riesgos'!$Y$30="Media",'Mapa de Riesgos'!$AA$30="Mayor"),CONCATENATE("R3C",'Mapa de Riesgos'!$O$30),"")</f>
        <v/>
      </c>
      <c r="AD28" s="53" t="str">
        <f>IF(AND('Mapa de Riesgos'!$Y$31="Media",'Mapa de Riesgos'!$AA$31="Mayor"),CONCATENATE("R3C",'Mapa de Riesgos'!$O$31),"")</f>
        <v/>
      </c>
      <c r="AE28" s="53" t="str">
        <f>IF(AND('Mapa de Riesgos'!$Y$32="Media",'Mapa de Riesgos'!$AA$32="Mayor"),CONCATENATE("R3C",'Mapa de Riesgos'!$O$32),"")</f>
        <v/>
      </c>
      <c r="AF28" s="53" t="str">
        <f>IF(AND('Mapa de Riesgos'!$Y$33="Media",'Mapa de Riesgos'!$AA$33="Mayor"),CONCATENATE("R3C",'Mapa de Riesgos'!$O$33),"")</f>
        <v/>
      </c>
      <c r="AG28" s="54" t="str">
        <f>IF(AND('Mapa de Riesgos'!$Y$34="Media",'Mapa de Riesgos'!$AA$34="Mayor"),CONCATENATE("R3C",'Mapa de Riesgos'!$O$34),"")</f>
        <v/>
      </c>
      <c r="AH28" s="55" t="str">
        <f>IF(AND('Mapa de Riesgos'!$Y$27="Media",'Mapa de Riesgos'!$AA$27="Catastrófico"),CONCATENATE("R3C",'Mapa de Riesgos'!$O$27),"")</f>
        <v/>
      </c>
      <c r="AI28" s="56" t="str">
        <f>IF(AND('Mapa de Riesgos'!$Y$30="Media",'Mapa de Riesgos'!$AA$30="Catastrófico"),CONCATENATE("R3C",'Mapa de Riesgos'!$O$30),"")</f>
        <v/>
      </c>
      <c r="AJ28" s="56" t="str">
        <f>IF(AND('Mapa de Riesgos'!$Y$31="Media",'Mapa de Riesgos'!$AA$31="Catastrófico"),CONCATENATE("R3C",'Mapa de Riesgos'!$O$31),"")</f>
        <v/>
      </c>
      <c r="AK28" s="56" t="str">
        <f>IF(AND('Mapa de Riesgos'!$Y$32="Media",'Mapa de Riesgos'!$AA$32="Catastrófico"),CONCATENATE("R3C",'Mapa de Riesgos'!$O$32),"")</f>
        <v/>
      </c>
      <c r="AL28" s="56" t="str">
        <f>IF(AND('Mapa de Riesgos'!$Y$33="Media",'Mapa de Riesgos'!$AA$33="Catastrófico"),CONCATENATE("R3C",'Mapa de Riesgos'!$O$33),"")</f>
        <v/>
      </c>
      <c r="AM28" s="57" t="str">
        <f>IF(AND('Mapa de Riesgos'!$Y$34="Media",'Mapa de Riesgos'!$AA$34="Catastrófico"),CONCATENATE("R3C",'Mapa de Riesgos'!$O$34),"")</f>
        <v/>
      </c>
      <c r="AN28" s="83"/>
      <c r="AO28" s="570"/>
      <c r="AP28" s="571"/>
      <c r="AQ28" s="571"/>
      <c r="AR28" s="571"/>
      <c r="AS28" s="571"/>
      <c r="AT28" s="57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89"/>
      <c r="C29" s="489"/>
      <c r="D29" s="490"/>
      <c r="E29" s="530"/>
      <c r="F29" s="531"/>
      <c r="G29" s="531"/>
      <c r="H29" s="531"/>
      <c r="I29" s="532"/>
      <c r="J29" s="67" t="str">
        <f>IF(AND('Mapa de Riesgos'!$Y$35="Media",'Mapa de Riesgos'!$AA$35="Leve"),CONCATENATE("R4C",'Mapa de Riesgos'!$O$35),"")</f>
        <v/>
      </c>
      <c r="K29" s="68" t="str">
        <f>IF(AND('Mapa de Riesgos'!$Y$36="Media",'Mapa de Riesgos'!$AA$36="Leve"),CONCATENATE("R4C",'Mapa de Riesgos'!$O$36),"")</f>
        <v/>
      </c>
      <c r="L29" s="68" t="str">
        <f>IF(AND('Mapa de Riesgos'!$Y$37="Media",'Mapa de Riesgos'!$AA$37="Leve"),CONCATENATE("R4C",'Mapa de Riesgos'!$O$37),"")</f>
        <v/>
      </c>
      <c r="M29" s="68" t="str">
        <f>IF(AND('Mapa de Riesgos'!$Y$38="Media",'Mapa de Riesgos'!$AA$38="Leve"),CONCATENATE("R4C",'Mapa de Riesgos'!$O$38),"")</f>
        <v/>
      </c>
      <c r="N29" s="68" t="str">
        <f>IF(AND('Mapa de Riesgos'!$Y$39="Media",'Mapa de Riesgos'!$AA$39="Leve"),CONCATENATE("R4C",'Mapa de Riesgos'!$O$39),"")</f>
        <v/>
      </c>
      <c r="O29" s="69" t="str">
        <f>IF(AND('Mapa de Riesgos'!$Y$40="Media",'Mapa de Riesgos'!$AA$40="Leve"),CONCATENATE("R4C",'Mapa de Riesgos'!$O$40),"")</f>
        <v/>
      </c>
      <c r="P29" s="67" t="str">
        <f>IF(AND('Mapa de Riesgos'!$Y$35="Media",'Mapa de Riesgos'!$AA$35="Menor"),CONCATENATE("R4C",'Mapa de Riesgos'!$O$35),"")</f>
        <v/>
      </c>
      <c r="Q29" s="68" t="str">
        <f>IF(AND('Mapa de Riesgos'!$Y$36="Media",'Mapa de Riesgos'!$AA$36="Menor"),CONCATENATE("R4C",'Mapa de Riesgos'!$O$36),"")</f>
        <v/>
      </c>
      <c r="R29" s="68" t="str">
        <f>IF(AND('Mapa de Riesgos'!$Y$37="Media",'Mapa de Riesgos'!$AA$37="Menor"),CONCATENATE("R4C",'Mapa de Riesgos'!$O$37),"")</f>
        <v/>
      </c>
      <c r="S29" s="68" t="str">
        <f>IF(AND('Mapa de Riesgos'!$Y$38="Media",'Mapa de Riesgos'!$AA$38="Menor"),CONCATENATE("R4C",'Mapa de Riesgos'!$O$38),"")</f>
        <v/>
      </c>
      <c r="T29" s="68" t="str">
        <f>IF(AND('Mapa de Riesgos'!$Y$39="Media",'Mapa de Riesgos'!$AA$39="Menor"),CONCATENATE("R4C",'Mapa de Riesgos'!$O$39),"")</f>
        <v/>
      </c>
      <c r="U29" s="69" t="str">
        <f>IF(AND('Mapa de Riesgos'!$Y$40="Media",'Mapa de Riesgos'!$AA$40="Menor"),CONCATENATE("R4C",'Mapa de Riesgos'!$O$40),"")</f>
        <v/>
      </c>
      <c r="V29" s="67" t="str">
        <f>IF(AND('Mapa de Riesgos'!$Y$35="Media",'Mapa de Riesgos'!$AA$35="Moderado"),CONCATENATE("R4C",'Mapa de Riesgos'!$O$35),"")</f>
        <v/>
      </c>
      <c r="W29" s="68" t="str">
        <f>IF(AND('Mapa de Riesgos'!$Y$36="Media",'Mapa de Riesgos'!$AA$36="Moderado"),CONCATENATE("R4C",'Mapa de Riesgos'!$O$36),"")</f>
        <v/>
      </c>
      <c r="X29" s="68" t="str">
        <f>IF(AND('Mapa de Riesgos'!$Y$37="Media",'Mapa de Riesgos'!$AA$37="Moderado"),CONCATENATE("R4C",'Mapa de Riesgos'!$O$37),"")</f>
        <v/>
      </c>
      <c r="Y29" s="68" t="str">
        <f>IF(AND('Mapa de Riesgos'!$Y$38="Media",'Mapa de Riesgos'!$AA$38="Moderado"),CONCATENATE("R4C",'Mapa de Riesgos'!$O$38),"")</f>
        <v/>
      </c>
      <c r="Z29" s="68" t="str">
        <f>IF(AND('Mapa de Riesgos'!$Y$39="Media",'Mapa de Riesgos'!$AA$39="Moderado"),CONCATENATE("R4C",'Mapa de Riesgos'!$O$39),"")</f>
        <v/>
      </c>
      <c r="AA29" s="69" t="str">
        <f>IF(AND('Mapa de Riesgos'!$Y$40="Media",'Mapa de Riesgos'!$AA$40="Moderado"),CONCATENATE("R4C",'Mapa de Riesgos'!$O$40),"")</f>
        <v/>
      </c>
      <c r="AB29" s="52" t="str">
        <f>IF(AND('Mapa de Riesgos'!$Y$35="Media",'Mapa de Riesgos'!$AA$35="Mayor"),CONCATENATE("R4C",'Mapa de Riesgos'!$O$35),"")</f>
        <v/>
      </c>
      <c r="AC29" s="53" t="str">
        <f>IF(AND('Mapa de Riesgos'!$Y$36="Media",'Mapa de Riesgos'!$AA$36="Mayor"),CONCATENATE("R4C",'Mapa de Riesgos'!$O$36),"")</f>
        <v/>
      </c>
      <c r="AD29" s="53" t="str">
        <f>IF(AND('Mapa de Riesgos'!$Y$37="Media",'Mapa de Riesgos'!$AA$37="Mayor"),CONCATENATE("R4C",'Mapa de Riesgos'!$O$37),"")</f>
        <v/>
      </c>
      <c r="AE29" s="53" t="str">
        <f>IF(AND('Mapa de Riesgos'!$Y$38="Media",'Mapa de Riesgos'!$AA$38="Mayor"),CONCATENATE("R4C",'Mapa de Riesgos'!$O$38),"")</f>
        <v/>
      </c>
      <c r="AF29" s="53" t="str">
        <f>IF(AND('Mapa de Riesgos'!$Y$39="Media",'Mapa de Riesgos'!$AA$39="Mayor"),CONCATENATE("R4C",'Mapa de Riesgos'!$O$39),"")</f>
        <v/>
      </c>
      <c r="AG29" s="54" t="str">
        <f>IF(AND('Mapa de Riesgos'!$Y$40="Media",'Mapa de Riesgos'!$AA$40="Mayor"),CONCATENATE("R4C",'Mapa de Riesgos'!$O$40),"")</f>
        <v/>
      </c>
      <c r="AH29" s="55" t="str">
        <f>IF(AND('Mapa de Riesgos'!$Y$35="Media",'Mapa de Riesgos'!$AA$35="Catastrófico"),CONCATENATE("R4C",'Mapa de Riesgos'!$O$35),"")</f>
        <v/>
      </c>
      <c r="AI29" s="56" t="str">
        <f>IF(AND('Mapa de Riesgos'!$Y$36="Media",'Mapa de Riesgos'!$AA$36="Catastrófico"),CONCATENATE("R4C",'Mapa de Riesgos'!$O$36),"")</f>
        <v/>
      </c>
      <c r="AJ29" s="56" t="str">
        <f>IF(AND('Mapa de Riesgos'!$Y$37="Media",'Mapa de Riesgos'!$AA$37="Catastrófico"),CONCATENATE("R4C",'Mapa de Riesgos'!$O$37),"")</f>
        <v/>
      </c>
      <c r="AK29" s="56" t="str">
        <f>IF(AND('Mapa de Riesgos'!$Y$38="Media",'Mapa de Riesgos'!$AA$38="Catastrófico"),CONCATENATE("R4C",'Mapa de Riesgos'!$O$38),"")</f>
        <v/>
      </c>
      <c r="AL29" s="56" t="str">
        <f>IF(AND('Mapa de Riesgos'!$Y$39="Media",'Mapa de Riesgos'!$AA$39="Catastrófico"),CONCATENATE("R4C",'Mapa de Riesgos'!$O$39),"")</f>
        <v/>
      </c>
      <c r="AM29" s="57" t="str">
        <f>IF(AND('Mapa de Riesgos'!$Y$40="Media",'Mapa de Riesgos'!$AA$40="Catastrófico"),CONCATENATE("R4C",'Mapa de Riesgos'!$O$40),"")</f>
        <v/>
      </c>
      <c r="AN29" s="83"/>
      <c r="AO29" s="570"/>
      <c r="AP29" s="571"/>
      <c r="AQ29" s="571"/>
      <c r="AR29" s="571"/>
      <c r="AS29" s="571"/>
      <c r="AT29" s="572"/>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89"/>
      <c r="C30" s="489"/>
      <c r="D30" s="490"/>
      <c r="E30" s="530"/>
      <c r="F30" s="531"/>
      <c r="G30" s="531"/>
      <c r="H30" s="531"/>
      <c r="I30" s="532"/>
      <c r="J30" s="67" t="str">
        <f>IF(AND('Mapa de Riesgos'!$Y$41="Media",'Mapa de Riesgos'!$AA$41="Leve"),CONCATENATE("R5C",'Mapa de Riesgos'!$O$41),"")</f>
        <v/>
      </c>
      <c r="K30" s="68" t="str">
        <f>IF(AND('Mapa de Riesgos'!$Y$42="Media",'Mapa de Riesgos'!$AA$42="Leve"),CONCATENATE("R5C",'Mapa de Riesgos'!$O$42),"")</f>
        <v/>
      </c>
      <c r="L30" s="68" t="str">
        <f>IF(AND('Mapa de Riesgos'!$Y$43="Media",'Mapa de Riesgos'!$AA$43="Leve"),CONCATENATE("R5C",'Mapa de Riesgos'!$O$43),"")</f>
        <v/>
      </c>
      <c r="M30" s="68" t="str">
        <f>IF(AND('Mapa de Riesgos'!$Y$44="Media",'Mapa de Riesgos'!$AA$44="Leve"),CONCATENATE("R5C",'Mapa de Riesgos'!$O$44),"")</f>
        <v/>
      </c>
      <c r="N30" s="68" t="str">
        <f>IF(AND('Mapa de Riesgos'!$Y$45="Media",'Mapa de Riesgos'!$AA$45="Leve"),CONCATENATE("R5C",'Mapa de Riesgos'!$O$45),"")</f>
        <v/>
      </c>
      <c r="O30" s="69" t="str">
        <f>IF(AND('Mapa de Riesgos'!$Y$46="Media",'Mapa de Riesgos'!$AA$46="Leve"),CONCATENATE("R5C",'Mapa de Riesgos'!$O$46),"")</f>
        <v/>
      </c>
      <c r="P30" s="67" t="str">
        <f>IF(AND('Mapa de Riesgos'!$Y$41="Media",'Mapa de Riesgos'!$AA$41="Menor"),CONCATENATE("R5C",'Mapa de Riesgos'!$O$41),"")</f>
        <v/>
      </c>
      <c r="Q30" s="68" t="str">
        <f>IF(AND('Mapa de Riesgos'!$Y$42="Media",'Mapa de Riesgos'!$AA$42="Menor"),CONCATENATE("R5C",'Mapa de Riesgos'!$O$42),"")</f>
        <v/>
      </c>
      <c r="R30" s="68" t="str">
        <f>IF(AND('Mapa de Riesgos'!$Y$43="Media",'Mapa de Riesgos'!$AA$43="Menor"),CONCATENATE("R5C",'Mapa de Riesgos'!$O$43),"")</f>
        <v/>
      </c>
      <c r="S30" s="68" t="str">
        <f>IF(AND('Mapa de Riesgos'!$Y$44="Media",'Mapa de Riesgos'!$AA$44="Menor"),CONCATENATE("R5C",'Mapa de Riesgos'!$O$44),"")</f>
        <v/>
      </c>
      <c r="T30" s="68" t="str">
        <f>IF(AND('Mapa de Riesgos'!$Y$45="Media",'Mapa de Riesgos'!$AA$45="Menor"),CONCATENATE("R5C",'Mapa de Riesgos'!$O$45),"")</f>
        <v/>
      </c>
      <c r="U30" s="69" t="str">
        <f>IF(AND('Mapa de Riesgos'!$Y$46="Media",'Mapa de Riesgos'!$AA$46="Menor"),CONCATENATE("R5C",'Mapa de Riesgos'!$O$46),"")</f>
        <v/>
      </c>
      <c r="V30" s="67" t="str">
        <f>IF(AND('Mapa de Riesgos'!$Y$41="Media",'Mapa de Riesgos'!$AA$41="Moderado"),CONCATENATE("R5C",'Mapa de Riesgos'!$O$41),"")</f>
        <v/>
      </c>
      <c r="W30" s="68" t="str">
        <f>IF(AND('Mapa de Riesgos'!$Y$42="Media",'Mapa de Riesgos'!$AA$42="Moderado"),CONCATENATE("R5C",'Mapa de Riesgos'!$O$42),"")</f>
        <v/>
      </c>
      <c r="X30" s="68" t="str">
        <f>IF(AND('Mapa de Riesgos'!$Y$43="Media",'Mapa de Riesgos'!$AA$43="Moderado"),CONCATENATE("R5C",'Mapa de Riesgos'!$O$43),"")</f>
        <v/>
      </c>
      <c r="Y30" s="68" t="str">
        <f>IF(AND('Mapa de Riesgos'!$Y$44="Media",'Mapa de Riesgos'!$AA$44="Moderado"),CONCATENATE("R5C",'Mapa de Riesgos'!$O$44),"")</f>
        <v/>
      </c>
      <c r="Z30" s="68" t="str">
        <f>IF(AND('Mapa de Riesgos'!$Y$45="Media",'Mapa de Riesgos'!$AA$45="Moderado"),CONCATENATE("R5C",'Mapa de Riesgos'!$O$45),"")</f>
        <v/>
      </c>
      <c r="AA30" s="69" t="str">
        <f>IF(AND('Mapa de Riesgos'!$Y$46="Media",'Mapa de Riesgos'!$AA$46="Moderado"),CONCATENATE("R5C",'Mapa de Riesgos'!$O$46),"")</f>
        <v/>
      </c>
      <c r="AB30" s="52" t="str">
        <f>IF(AND('Mapa de Riesgos'!$Y$41="Media",'Mapa de Riesgos'!$AA$41="Mayor"),CONCATENATE("R5C",'Mapa de Riesgos'!$O$41),"")</f>
        <v/>
      </c>
      <c r="AC30" s="53" t="str">
        <f>IF(AND('Mapa de Riesgos'!$Y$42="Media",'Mapa de Riesgos'!$AA$42="Mayor"),CONCATENATE("R5C",'Mapa de Riesgos'!$O$42),"")</f>
        <v/>
      </c>
      <c r="AD30" s="53" t="str">
        <f>IF(AND('Mapa de Riesgos'!$Y$43="Media",'Mapa de Riesgos'!$AA$43="Mayor"),CONCATENATE("R5C",'Mapa de Riesgos'!$O$43),"")</f>
        <v/>
      </c>
      <c r="AE30" s="53" t="str">
        <f>IF(AND('Mapa de Riesgos'!$Y$44="Media",'Mapa de Riesgos'!$AA$44="Mayor"),CONCATENATE("R5C",'Mapa de Riesgos'!$O$44),"")</f>
        <v/>
      </c>
      <c r="AF30" s="53" t="str">
        <f>IF(AND('Mapa de Riesgos'!$Y$45="Media",'Mapa de Riesgos'!$AA$45="Mayor"),CONCATENATE("R5C",'Mapa de Riesgos'!$O$45),"")</f>
        <v/>
      </c>
      <c r="AG30" s="54" t="str">
        <f>IF(AND('Mapa de Riesgos'!$Y$46="Media",'Mapa de Riesgos'!$AA$46="Mayor"),CONCATENATE("R5C",'Mapa de Riesgos'!$O$46),"")</f>
        <v/>
      </c>
      <c r="AH30" s="55" t="str">
        <f>IF(AND('Mapa de Riesgos'!$Y$41="Media",'Mapa de Riesgos'!$AA$41="Catastrófico"),CONCATENATE("R5C",'Mapa de Riesgos'!$O$41),"")</f>
        <v/>
      </c>
      <c r="AI30" s="56" t="str">
        <f>IF(AND('Mapa de Riesgos'!$Y$42="Media",'Mapa de Riesgos'!$AA$42="Catastrófico"),CONCATENATE("R5C",'Mapa de Riesgos'!$O$42),"")</f>
        <v/>
      </c>
      <c r="AJ30" s="56" t="str">
        <f>IF(AND('Mapa de Riesgos'!$Y$43="Media",'Mapa de Riesgos'!$AA$43="Catastrófico"),CONCATENATE("R5C",'Mapa de Riesgos'!$O$43),"")</f>
        <v/>
      </c>
      <c r="AK30" s="56" t="str">
        <f>IF(AND('Mapa de Riesgos'!$Y$44="Media",'Mapa de Riesgos'!$AA$44="Catastrófico"),CONCATENATE("R5C",'Mapa de Riesgos'!$O$44),"")</f>
        <v/>
      </c>
      <c r="AL30" s="56" t="str">
        <f>IF(AND('Mapa de Riesgos'!$Y$45="Media",'Mapa de Riesgos'!$AA$45="Catastrófico"),CONCATENATE("R5C",'Mapa de Riesgos'!$O$45),"")</f>
        <v/>
      </c>
      <c r="AM30" s="57" t="str">
        <f>IF(AND('Mapa de Riesgos'!$Y$46="Media",'Mapa de Riesgos'!$AA$46="Catastrófico"),CONCATENATE("R5C",'Mapa de Riesgos'!$O$46),"")</f>
        <v/>
      </c>
      <c r="AN30" s="83"/>
      <c r="AO30" s="570"/>
      <c r="AP30" s="571"/>
      <c r="AQ30" s="571"/>
      <c r="AR30" s="571"/>
      <c r="AS30" s="571"/>
      <c r="AT30" s="572"/>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89"/>
      <c r="C31" s="489"/>
      <c r="D31" s="490"/>
      <c r="E31" s="530"/>
      <c r="F31" s="531"/>
      <c r="G31" s="531"/>
      <c r="H31" s="531"/>
      <c r="I31" s="532"/>
      <c r="J31" s="67" t="str">
        <f>IF(AND('Mapa de Riesgos'!$Y$47="Media",'Mapa de Riesgos'!$AA$47="Leve"),CONCATENATE("R6C",'Mapa de Riesgos'!$O$47),"")</f>
        <v/>
      </c>
      <c r="K31" s="68" t="str">
        <f>IF(AND('Mapa de Riesgos'!$Y$48="Media",'Mapa de Riesgos'!$AA$48="Leve"),CONCATENATE("R6C",'Mapa de Riesgos'!$O$48),"")</f>
        <v/>
      </c>
      <c r="L31" s="68" t="str">
        <f>IF(AND('Mapa de Riesgos'!$Y$49="Media",'Mapa de Riesgos'!$AA$49="Leve"),CONCATENATE("R6C",'Mapa de Riesgos'!$O$49),"")</f>
        <v/>
      </c>
      <c r="M31" s="68" t="str">
        <f>IF(AND('Mapa de Riesgos'!$Y$50="Media",'Mapa de Riesgos'!$AA$50="Leve"),CONCATENATE("R6C",'Mapa de Riesgos'!$O$50),"")</f>
        <v/>
      </c>
      <c r="N31" s="68" t="str">
        <f>IF(AND('Mapa de Riesgos'!$Y$51="Media",'Mapa de Riesgos'!$AA$51="Leve"),CONCATENATE("R6C",'Mapa de Riesgos'!$O$51),"")</f>
        <v/>
      </c>
      <c r="O31" s="69" t="str">
        <f>IF(AND('Mapa de Riesgos'!$Y$52="Media",'Mapa de Riesgos'!$AA$52="Leve"),CONCATENATE("R6C",'Mapa de Riesgos'!$O$52),"")</f>
        <v/>
      </c>
      <c r="P31" s="67" t="str">
        <f>IF(AND('Mapa de Riesgos'!$Y$47="Media",'Mapa de Riesgos'!$AA$47="Menor"),CONCATENATE("R6C",'Mapa de Riesgos'!$O$47),"")</f>
        <v/>
      </c>
      <c r="Q31" s="68" t="str">
        <f>IF(AND('Mapa de Riesgos'!$Y$48="Media",'Mapa de Riesgos'!$AA$48="Menor"),CONCATENATE("R6C",'Mapa de Riesgos'!$O$48),"")</f>
        <v/>
      </c>
      <c r="R31" s="68" t="str">
        <f>IF(AND('Mapa de Riesgos'!$Y$49="Media",'Mapa de Riesgos'!$AA$49="Menor"),CONCATENATE("R6C",'Mapa de Riesgos'!$O$49),"")</f>
        <v/>
      </c>
      <c r="S31" s="68" t="str">
        <f>IF(AND('Mapa de Riesgos'!$Y$50="Media",'Mapa de Riesgos'!$AA$50="Menor"),CONCATENATE("R6C",'Mapa de Riesgos'!$O$50),"")</f>
        <v/>
      </c>
      <c r="T31" s="68" t="str">
        <f>IF(AND('Mapa de Riesgos'!$Y$51="Media",'Mapa de Riesgos'!$AA$51="Menor"),CONCATENATE("R6C",'Mapa de Riesgos'!$O$51),"")</f>
        <v/>
      </c>
      <c r="U31" s="69" t="str">
        <f>IF(AND('Mapa de Riesgos'!$Y$52="Media",'Mapa de Riesgos'!$AA$52="Menor"),CONCATENATE("R6C",'Mapa de Riesgos'!$O$52),"")</f>
        <v/>
      </c>
      <c r="V31" s="67" t="str">
        <f>IF(AND('Mapa de Riesgos'!$Y$47="Media",'Mapa de Riesgos'!$AA$47="Moderado"),CONCATENATE("R6C",'Mapa de Riesgos'!$O$47),"")</f>
        <v/>
      </c>
      <c r="W31" s="68" t="str">
        <f>IF(AND('Mapa de Riesgos'!$Y$48="Media",'Mapa de Riesgos'!$AA$48="Moderado"),CONCATENATE("R6C",'Mapa de Riesgos'!$O$48),"")</f>
        <v/>
      </c>
      <c r="X31" s="68" t="str">
        <f>IF(AND('Mapa de Riesgos'!$Y$49="Media",'Mapa de Riesgos'!$AA$49="Moderado"),CONCATENATE("R6C",'Mapa de Riesgos'!$O$49),"")</f>
        <v/>
      </c>
      <c r="Y31" s="68" t="str">
        <f>IF(AND('Mapa de Riesgos'!$Y$50="Media",'Mapa de Riesgos'!$AA$50="Moderado"),CONCATENATE("R6C",'Mapa de Riesgos'!$O$50),"")</f>
        <v/>
      </c>
      <c r="Z31" s="68" t="str">
        <f>IF(AND('Mapa de Riesgos'!$Y$51="Media",'Mapa de Riesgos'!$AA$51="Moderado"),CONCATENATE("R6C",'Mapa de Riesgos'!$O$51),"")</f>
        <v/>
      </c>
      <c r="AA31" s="69" t="str">
        <f>IF(AND('Mapa de Riesgos'!$Y$52="Media",'Mapa de Riesgos'!$AA$52="Moderado"),CONCATENATE("R6C",'Mapa de Riesgos'!$O$52),"")</f>
        <v/>
      </c>
      <c r="AB31" s="52" t="str">
        <f>IF(AND('Mapa de Riesgos'!$Y$47="Media",'Mapa de Riesgos'!$AA$47="Mayor"),CONCATENATE("R6C",'Mapa de Riesgos'!$O$47),"")</f>
        <v/>
      </c>
      <c r="AC31" s="53" t="str">
        <f>IF(AND('Mapa de Riesgos'!$Y$48="Media",'Mapa de Riesgos'!$AA$48="Mayor"),CONCATENATE("R6C",'Mapa de Riesgos'!$O$48),"")</f>
        <v/>
      </c>
      <c r="AD31" s="53" t="str">
        <f>IF(AND('Mapa de Riesgos'!$Y$49="Media",'Mapa de Riesgos'!$AA$49="Mayor"),CONCATENATE("R6C",'Mapa de Riesgos'!$O$49),"")</f>
        <v/>
      </c>
      <c r="AE31" s="53" t="str">
        <f>IF(AND('Mapa de Riesgos'!$Y$50="Media",'Mapa de Riesgos'!$AA$50="Mayor"),CONCATENATE("R6C",'Mapa de Riesgos'!$O$50),"")</f>
        <v/>
      </c>
      <c r="AF31" s="53" t="str">
        <f>IF(AND('Mapa de Riesgos'!$Y$51="Media",'Mapa de Riesgos'!$AA$51="Mayor"),CONCATENATE("R6C",'Mapa de Riesgos'!$O$51),"")</f>
        <v/>
      </c>
      <c r="AG31" s="54" t="str">
        <f>IF(AND('Mapa de Riesgos'!$Y$52="Media",'Mapa de Riesgos'!$AA$52="Mayor"),CONCATENATE("R6C",'Mapa de Riesgos'!$O$52),"")</f>
        <v/>
      </c>
      <c r="AH31" s="55" t="str">
        <f>IF(AND('Mapa de Riesgos'!$Y$47="Media",'Mapa de Riesgos'!$AA$47="Catastrófico"),CONCATENATE("R6C",'Mapa de Riesgos'!$O$47),"")</f>
        <v/>
      </c>
      <c r="AI31" s="56" t="str">
        <f>IF(AND('Mapa de Riesgos'!$Y$48="Media",'Mapa de Riesgos'!$AA$48="Catastrófico"),CONCATENATE("R6C",'Mapa de Riesgos'!$O$48),"")</f>
        <v/>
      </c>
      <c r="AJ31" s="56" t="str">
        <f>IF(AND('Mapa de Riesgos'!$Y$49="Media",'Mapa de Riesgos'!$AA$49="Catastrófico"),CONCATENATE("R6C",'Mapa de Riesgos'!$O$49),"")</f>
        <v/>
      </c>
      <c r="AK31" s="56" t="str">
        <f>IF(AND('Mapa de Riesgos'!$Y$50="Media",'Mapa de Riesgos'!$AA$50="Catastrófico"),CONCATENATE("R6C",'Mapa de Riesgos'!$O$50),"")</f>
        <v/>
      </c>
      <c r="AL31" s="56" t="str">
        <f>IF(AND('Mapa de Riesgos'!$Y$51="Media",'Mapa de Riesgos'!$AA$51="Catastrófico"),CONCATENATE("R6C",'Mapa de Riesgos'!$O$51),"")</f>
        <v/>
      </c>
      <c r="AM31" s="57" t="str">
        <f>IF(AND('Mapa de Riesgos'!$Y$52="Media",'Mapa de Riesgos'!$AA$52="Catastrófico"),CONCATENATE("R6C",'Mapa de Riesgos'!$O$52),"")</f>
        <v/>
      </c>
      <c r="AN31" s="83"/>
      <c r="AO31" s="570"/>
      <c r="AP31" s="571"/>
      <c r="AQ31" s="571"/>
      <c r="AR31" s="571"/>
      <c r="AS31" s="571"/>
      <c r="AT31" s="572"/>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89"/>
      <c r="C32" s="489"/>
      <c r="D32" s="490"/>
      <c r="E32" s="530"/>
      <c r="F32" s="531"/>
      <c r="G32" s="531"/>
      <c r="H32" s="531"/>
      <c r="I32" s="532"/>
      <c r="J32" s="67" t="str">
        <f>IF(AND('Mapa de Riesgos'!$Y$53="Media",'Mapa de Riesgos'!$AA$53="Leve"),CONCATENATE("R7C",'Mapa de Riesgos'!$O$53),"")</f>
        <v/>
      </c>
      <c r="K32" s="68" t="str">
        <f>IF(AND('Mapa de Riesgos'!$Y$54="Media",'Mapa de Riesgos'!$AA$54="Leve"),CONCATENATE("R7C",'Mapa de Riesgos'!$O$54),"")</f>
        <v/>
      </c>
      <c r="L32" s="68" t="str">
        <f>IF(AND('Mapa de Riesgos'!$Y$55="Media",'Mapa de Riesgos'!$AA$55="Leve"),CONCATENATE("R7C",'Mapa de Riesgos'!$O$55),"")</f>
        <v/>
      </c>
      <c r="M32" s="68" t="str">
        <f>IF(AND('Mapa de Riesgos'!$Y$56="Media",'Mapa de Riesgos'!$AA$56="Leve"),CONCATENATE("R7C",'Mapa de Riesgos'!$O$56),"")</f>
        <v/>
      </c>
      <c r="N32" s="68" t="str">
        <f>IF(AND('Mapa de Riesgos'!$Y$57="Media",'Mapa de Riesgos'!$AA$57="Leve"),CONCATENATE("R7C",'Mapa de Riesgos'!$O$57),"")</f>
        <v/>
      </c>
      <c r="O32" s="69" t="str">
        <f>IF(AND('Mapa de Riesgos'!$Y$58="Media",'Mapa de Riesgos'!$AA$58="Leve"),CONCATENATE("R7C",'Mapa de Riesgos'!$O$58),"")</f>
        <v/>
      </c>
      <c r="P32" s="67" t="str">
        <f>IF(AND('Mapa de Riesgos'!$Y$53="Media",'Mapa de Riesgos'!$AA$53="Menor"),CONCATENATE("R7C",'Mapa de Riesgos'!$O$53),"")</f>
        <v/>
      </c>
      <c r="Q32" s="68" t="str">
        <f>IF(AND('Mapa de Riesgos'!$Y$54="Media",'Mapa de Riesgos'!$AA$54="Menor"),CONCATENATE("R7C",'Mapa de Riesgos'!$O$54),"")</f>
        <v/>
      </c>
      <c r="R32" s="68" t="str">
        <f>IF(AND('Mapa de Riesgos'!$Y$55="Media",'Mapa de Riesgos'!$AA$55="Menor"),CONCATENATE("R7C",'Mapa de Riesgos'!$O$55),"")</f>
        <v/>
      </c>
      <c r="S32" s="68" t="str">
        <f>IF(AND('Mapa de Riesgos'!$Y$56="Media",'Mapa de Riesgos'!$AA$56="Menor"),CONCATENATE("R7C",'Mapa de Riesgos'!$O$56),"")</f>
        <v/>
      </c>
      <c r="T32" s="68" t="str">
        <f>IF(AND('Mapa de Riesgos'!$Y$57="Media",'Mapa de Riesgos'!$AA$57="Menor"),CONCATENATE("R7C",'Mapa de Riesgos'!$O$57),"")</f>
        <v/>
      </c>
      <c r="U32" s="69" t="str">
        <f>IF(AND('Mapa de Riesgos'!$Y$58="Media",'Mapa de Riesgos'!$AA$58="Menor"),CONCATENATE("R7C",'Mapa de Riesgos'!$O$58),"")</f>
        <v/>
      </c>
      <c r="V32" s="67" t="str">
        <f>IF(AND('Mapa de Riesgos'!$Y$53="Media",'Mapa de Riesgos'!$AA$53="Moderado"),CONCATENATE("R7C",'Mapa de Riesgos'!$O$53),"")</f>
        <v/>
      </c>
      <c r="W32" s="68" t="str">
        <f>IF(AND('Mapa de Riesgos'!$Y$54="Media",'Mapa de Riesgos'!$AA$54="Moderado"),CONCATENATE("R7C",'Mapa de Riesgos'!$O$54),"")</f>
        <v/>
      </c>
      <c r="X32" s="68" t="str">
        <f>IF(AND('Mapa de Riesgos'!$Y$55="Media",'Mapa de Riesgos'!$AA$55="Moderado"),CONCATENATE("R7C",'Mapa de Riesgos'!$O$55),"")</f>
        <v/>
      </c>
      <c r="Y32" s="68" t="str">
        <f>IF(AND('Mapa de Riesgos'!$Y$56="Media",'Mapa de Riesgos'!$AA$56="Moderado"),CONCATENATE("R7C",'Mapa de Riesgos'!$O$56),"")</f>
        <v/>
      </c>
      <c r="Z32" s="68" t="str">
        <f>IF(AND('Mapa de Riesgos'!$Y$57="Media",'Mapa de Riesgos'!$AA$57="Moderado"),CONCATENATE("R7C",'Mapa de Riesgos'!$O$57),"")</f>
        <v/>
      </c>
      <c r="AA32" s="69" t="str">
        <f>IF(AND('Mapa de Riesgos'!$Y$58="Media",'Mapa de Riesgos'!$AA$58="Moderado"),CONCATENATE("R7C",'Mapa de Riesgos'!$O$58),"")</f>
        <v/>
      </c>
      <c r="AB32" s="52" t="str">
        <f>IF(AND('Mapa de Riesgos'!$Y$53="Media",'Mapa de Riesgos'!$AA$53="Mayor"),CONCATENATE("R7C",'Mapa de Riesgos'!$O$53),"")</f>
        <v/>
      </c>
      <c r="AC32" s="53" t="str">
        <f>IF(AND('Mapa de Riesgos'!$Y$54="Media",'Mapa de Riesgos'!$AA$54="Mayor"),CONCATENATE("R7C",'Mapa de Riesgos'!$O$54),"")</f>
        <v/>
      </c>
      <c r="AD32" s="53" t="str">
        <f>IF(AND('Mapa de Riesgos'!$Y$55="Media",'Mapa de Riesgos'!$AA$55="Mayor"),CONCATENATE("R7C",'Mapa de Riesgos'!$O$55),"")</f>
        <v/>
      </c>
      <c r="AE32" s="53" t="str">
        <f>IF(AND('Mapa de Riesgos'!$Y$56="Media",'Mapa de Riesgos'!$AA$56="Mayor"),CONCATENATE("R7C",'Mapa de Riesgos'!$O$56),"")</f>
        <v/>
      </c>
      <c r="AF32" s="53" t="str">
        <f>IF(AND('Mapa de Riesgos'!$Y$57="Media",'Mapa de Riesgos'!$AA$57="Mayor"),CONCATENATE("R7C",'Mapa de Riesgos'!$O$57),"")</f>
        <v/>
      </c>
      <c r="AG32" s="54" t="str">
        <f>IF(AND('Mapa de Riesgos'!$Y$58="Media",'Mapa de Riesgos'!$AA$58="Mayor"),CONCATENATE("R7C",'Mapa de Riesgos'!$O$58),"")</f>
        <v/>
      </c>
      <c r="AH32" s="55" t="str">
        <f>IF(AND('Mapa de Riesgos'!$Y$53="Media",'Mapa de Riesgos'!$AA$53="Catastrófico"),CONCATENATE("R7C",'Mapa de Riesgos'!$O$53),"")</f>
        <v/>
      </c>
      <c r="AI32" s="56" t="str">
        <f>IF(AND('Mapa de Riesgos'!$Y$54="Media",'Mapa de Riesgos'!$AA$54="Catastrófico"),CONCATENATE("R7C",'Mapa de Riesgos'!$O$54),"")</f>
        <v/>
      </c>
      <c r="AJ32" s="56" t="str">
        <f>IF(AND('Mapa de Riesgos'!$Y$55="Media",'Mapa de Riesgos'!$AA$55="Catastrófico"),CONCATENATE("R7C",'Mapa de Riesgos'!$O$55),"")</f>
        <v/>
      </c>
      <c r="AK32" s="56" t="str">
        <f>IF(AND('Mapa de Riesgos'!$Y$56="Media",'Mapa de Riesgos'!$AA$56="Catastrófico"),CONCATENATE("R7C",'Mapa de Riesgos'!$O$56),"")</f>
        <v/>
      </c>
      <c r="AL32" s="56" t="str">
        <f>IF(AND('Mapa de Riesgos'!$Y$57="Media",'Mapa de Riesgos'!$AA$57="Catastrófico"),CONCATENATE("R7C",'Mapa de Riesgos'!$O$57),"")</f>
        <v/>
      </c>
      <c r="AM32" s="57" t="str">
        <f>IF(AND('Mapa de Riesgos'!$Y$58="Media",'Mapa de Riesgos'!$AA$58="Catastrófico"),CONCATENATE("R7C",'Mapa de Riesgos'!$O$58),"")</f>
        <v/>
      </c>
      <c r="AN32" s="83"/>
      <c r="AO32" s="570"/>
      <c r="AP32" s="571"/>
      <c r="AQ32" s="571"/>
      <c r="AR32" s="571"/>
      <c r="AS32" s="571"/>
      <c r="AT32" s="572"/>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89"/>
      <c r="C33" s="489"/>
      <c r="D33" s="490"/>
      <c r="E33" s="530"/>
      <c r="F33" s="531"/>
      <c r="G33" s="531"/>
      <c r="H33" s="531"/>
      <c r="I33" s="532"/>
      <c r="J33" s="67" t="str">
        <f>IF(AND('Mapa de Riesgos'!$Y$59="Media",'Mapa de Riesgos'!$AA$59="Leve"),CONCATENATE("R8C",'Mapa de Riesgos'!$O$59),"")</f>
        <v/>
      </c>
      <c r="K33" s="68" t="str">
        <f>IF(AND('Mapa de Riesgos'!$Y$60="Media",'Mapa de Riesgos'!$AA$60="Leve"),CONCATENATE("R8C",'Mapa de Riesgos'!$O$60),"")</f>
        <v/>
      </c>
      <c r="L33" s="68" t="str">
        <f>IF(AND('Mapa de Riesgos'!$Y$61="Media",'Mapa de Riesgos'!$AA$61="Leve"),CONCATENATE("R8C",'Mapa de Riesgos'!$O$61),"")</f>
        <v/>
      </c>
      <c r="M33" s="68" t="str">
        <f>IF(AND('Mapa de Riesgos'!$Y$62="Media",'Mapa de Riesgos'!$AA$62="Leve"),CONCATENATE("R8C",'Mapa de Riesgos'!$O$62),"")</f>
        <v/>
      </c>
      <c r="N33" s="68" t="str">
        <f>IF(AND('Mapa de Riesgos'!$Y$63="Media",'Mapa de Riesgos'!$AA$63="Leve"),CONCATENATE("R8C",'Mapa de Riesgos'!$O$63),"")</f>
        <v/>
      </c>
      <c r="O33" s="69" t="str">
        <f>IF(AND('Mapa de Riesgos'!$Y$64="Media",'Mapa de Riesgos'!$AA$64="Leve"),CONCATENATE("R8C",'Mapa de Riesgos'!$O$64),"")</f>
        <v/>
      </c>
      <c r="P33" s="67" t="str">
        <f>IF(AND('Mapa de Riesgos'!$Y$59="Media",'Mapa de Riesgos'!$AA$59="Menor"),CONCATENATE("R8C",'Mapa de Riesgos'!$O$59),"")</f>
        <v/>
      </c>
      <c r="Q33" s="68" t="str">
        <f>IF(AND('Mapa de Riesgos'!$Y$60="Media",'Mapa de Riesgos'!$AA$60="Menor"),CONCATENATE("R8C",'Mapa de Riesgos'!$O$60),"")</f>
        <v/>
      </c>
      <c r="R33" s="68" t="str">
        <f>IF(AND('Mapa de Riesgos'!$Y$61="Media",'Mapa de Riesgos'!$AA$61="Menor"),CONCATENATE("R8C",'Mapa de Riesgos'!$O$61),"")</f>
        <v/>
      </c>
      <c r="S33" s="68" t="str">
        <f>IF(AND('Mapa de Riesgos'!$Y$62="Media",'Mapa de Riesgos'!$AA$62="Menor"),CONCATENATE("R8C",'Mapa de Riesgos'!$O$62),"")</f>
        <v/>
      </c>
      <c r="T33" s="68" t="str">
        <f>IF(AND('Mapa de Riesgos'!$Y$63="Media",'Mapa de Riesgos'!$AA$63="Menor"),CONCATENATE("R8C",'Mapa de Riesgos'!$O$63),"")</f>
        <v/>
      </c>
      <c r="U33" s="69" t="str">
        <f>IF(AND('Mapa de Riesgos'!$Y$64="Media",'Mapa de Riesgos'!$AA$64="Menor"),CONCATENATE("R8C",'Mapa de Riesgos'!$O$64),"")</f>
        <v/>
      </c>
      <c r="V33" s="67" t="str">
        <f>IF(AND('Mapa de Riesgos'!$Y$59="Media",'Mapa de Riesgos'!$AA$59="Moderado"),CONCATENATE("R8C",'Mapa de Riesgos'!$O$59),"")</f>
        <v/>
      </c>
      <c r="W33" s="68" t="str">
        <f>IF(AND('Mapa de Riesgos'!$Y$60="Media",'Mapa de Riesgos'!$AA$60="Moderado"),CONCATENATE("R8C",'Mapa de Riesgos'!$O$60),"")</f>
        <v/>
      </c>
      <c r="X33" s="68" t="str">
        <f>IF(AND('Mapa de Riesgos'!$Y$61="Media",'Mapa de Riesgos'!$AA$61="Moderado"),CONCATENATE("R8C",'Mapa de Riesgos'!$O$61),"")</f>
        <v/>
      </c>
      <c r="Y33" s="68" t="str">
        <f>IF(AND('Mapa de Riesgos'!$Y$62="Media",'Mapa de Riesgos'!$AA$62="Moderado"),CONCATENATE("R8C",'Mapa de Riesgos'!$O$62),"")</f>
        <v/>
      </c>
      <c r="Z33" s="68" t="str">
        <f>IF(AND('Mapa de Riesgos'!$Y$63="Media",'Mapa de Riesgos'!$AA$63="Moderado"),CONCATENATE("R8C",'Mapa de Riesgos'!$O$63),"")</f>
        <v/>
      </c>
      <c r="AA33" s="69" t="str">
        <f>IF(AND('Mapa de Riesgos'!$Y$64="Media",'Mapa de Riesgos'!$AA$64="Moderado"),CONCATENATE("R8C",'Mapa de Riesgos'!$O$64),"")</f>
        <v/>
      </c>
      <c r="AB33" s="52" t="str">
        <f>IF(AND('Mapa de Riesgos'!$Y$59="Media",'Mapa de Riesgos'!$AA$59="Mayor"),CONCATENATE("R8C",'Mapa de Riesgos'!$O$59),"")</f>
        <v/>
      </c>
      <c r="AC33" s="53" t="str">
        <f>IF(AND('Mapa de Riesgos'!$Y$60="Media",'Mapa de Riesgos'!$AA$60="Mayor"),CONCATENATE("R8C",'Mapa de Riesgos'!$O$60),"")</f>
        <v/>
      </c>
      <c r="AD33" s="53" t="str">
        <f>IF(AND('Mapa de Riesgos'!$Y$61="Media",'Mapa de Riesgos'!$AA$61="Mayor"),CONCATENATE("R8C",'Mapa de Riesgos'!$O$61),"")</f>
        <v/>
      </c>
      <c r="AE33" s="53" t="str">
        <f>IF(AND('Mapa de Riesgos'!$Y$62="Media",'Mapa de Riesgos'!$AA$62="Mayor"),CONCATENATE("R8C",'Mapa de Riesgos'!$O$62),"")</f>
        <v/>
      </c>
      <c r="AF33" s="53" t="str">
        <f>IF(AND('Mapa de Riesgos'!$Y$63="Media",'Mapa de Riesgos'!$AA$63="Mayor"),CONCATENATE("R8C",'Mapa de Riesgos'!$O$63),"")</f>
        <v/>
      </c>
      <c r="AG33" s="54" t="str">
        <f>IF(AND('Mapa de Riesgos'!$Y$64="Media",'Mapa de Riesgos'!$AA$64="Mayor"),CONCATENATE("R8C",'Mapa de Riesgos'!$O$64),"")</f>
        <v/>
      </c>
      <c r="AH33" s="55" t="str">
        <f>IF(AND('Mapa de Riesgos'!$Y$59="Media",'Mapa de Riesgos'!$AA$59="Catastrófico"),CONCATENATE("R8C",'Mapa de Riesgos'!$O$59),"")</f>
        <v/>
      </c>
      <c r="AI33" s="56" t="str">
        <f>IF(AND('Mapa de Riesgos'!$Y$60="Media",'Mapa de Riesgos'!$AA$60="Catastrófico"),CONCATENATE("R8C",'Mapa de Riesgos'!$O$60),"")</f>
        <v/>
      </c>
      <c r="AJ33" s="56" t="str">
        <f>IF(AND('Mapa de Riesgos'!$Y$61="Media",'Mapa de Riesgos'!$AA$61="Catastrófico"),CONCATENATE("R8C",'Mapa de Riesgos'!$O$61),"")</f>
        <v/>
      </c>
      <c r="AK33" s="56" t="str">
        <f>IF(AND('Mapa de Riesgos'!$Y$62="Media",'Mapa de Riesgos'!$AA$62="Catastrófico"),CONCATENATE("R8C",'Mapa de Riesgos'!$O$62),"")</f>
        <v/>
      </c>
      <c r="AL33" s="56" t="str">
        <f>IF(AND('Mapa de Riesgos'!$Y$63="Media",'Mapa de Riesgos'!$AA$63="Catastrófico"),CONCATENATE("R8C",'Mapa de Riesgos'!$O$63),"")</f>
        <v/>
      </c>
      <c r="AM33" s="57" t="str">
        <f>IF(AND('Mapa de Riesgos'!$Y$64="Media",'Mapa de Riesgos'!$AA$64="Catastrófico"),CONCATENATE("R8C",'Mapa de Riesgos'!$O$64),"")</f>
        <v/>
      </c>
      <c r="AN33" s="83"/>
      <c r="AO33" s="570"/>
      <c r="AP33" s="571"/>
      <c r="AQ33" s="571"/>
      <c r="AR33" s="571"/>
      <c r="AS33" s="571"/>
      <c r="AT33" s="572"/>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89"/>
      <c r="C34" s="489"/>
      <c r="D34" s="490"/>
      <c r="E34" s="530"/>
      <c r="F34" s="531"/>
      <c r="G34" s="531"/>
      <c r="H34" s="531"/>
      <c r="I34" s="532"/>
      <c r="J34" s="67" t="str">
        <f>IF(AND('Mapa de Riesgos'!$Y$65="Media",'Mapa de Riesgos'!$AA$65="Leve"),CONCATENATE("R9C",'Mapa de Riesgos'!$O$65),"")</f>
        <v/>
      </c>
      <c r="K34" s="68" t="str">
        <f>IF(AND('Mapa de Riesgos'!$Y$66="Media",'Mapa de Riesgos'!$AA$66="Leve"),CONCATENATE("R9C",'Mapa de Riesgos'!$O$66),"")</f>
        <v/>
      </c>
      <c r="L34" s="68" t="str">
        <f>IF(AND('Mapa de Riesgos'!$Y$67="Media",'Mapa de Riesgos'!$AA$67="Leve"),CONCATENATE("R9C",'Mapa de Riesgos'!$O$67),"")</f>
        <v/>
      </c>
      <c r="M34" s="68" t="str">
        <f>IF(AND('Mapa de Riesgos'!$Y$68="Media",'Mapa de Riesgos'!$AA$68="Leve"),CONCATENATE("R9C",'Mapa de Riesgos'!$O$68),"")</f>
        <v/>
      </c>
      <c r="N34" s="68" t="str">
        <f>IF(AND('Mapa de Riesgos'!$Y$69="Media",'Mapa de Riesgos'!$AA$69="Leve"),CONCATENATE("R9C",'Mapa de Riesgos'!$O$69),"")</f>
        <v/>
      </c>
      <c r="O34" s="69" t="str">
        <f>IF(AND('Mapa de Riesgos'!$Y$70="Media",'Mapa de Riesgos'!$AA$70="Leve"),CONCATENATE("R9C",'Mapa de Riesgos'!$O$70),"")</f>
        <v/>
      </c>
      <c r="P34" s="67" t="str">
        <f>IF(AND('Mapa de Riesgos'!$Y$65="Media",'Mapa de Riesgos'!$AA$65="Menor"),CONCATENATE("R9C",'Mapa de Riesgos'!$O$65),"")</f>
        <v/>
      </c>
      <c r="Q34" s="68" t="str">
        <f>IF(AND('Mapa de Riesgos'!$Y$66="Media",'Mapa de Riesgos'!$AA$66="Menor"),CONCATENATE("R9C",'Mapa de Riesgos'!$O$66),"")</f>
        <v/>
      </c>
      <c r="R34" s="68" t="str">
        <f>IF(AND('Mapa de Riesgos'!$Y$67="Media",'Mapa de Riesgos'!$AA$67="Menor"),CONCATENATE("R9C",'Mapa de Riesgos'!$O$67),"")</f>
        <v/>
      </c>
      <c r="S34" s="68" t="str">
        <f>IF(AND('Mapa de Riesgos'!$Y$68="Media",'Mapa de Riesgos'!$AA$68="Menor"),CONCATENATE("R9C",'Mapa de Riesgos'!$O$68),"")</f>
        <v/>
      </c>
      <c r="T34" s="68" t="str">
        <f>IF(AND('Mapa de Riesgos'!$Y$69="Media",'Mapa de Riesgos'!$AA$69="Menor"),CONCATENATE("R9C",'Mapa de Riesgos'!$O$69),"")</f>
        <v/>
      </c>
      <c r="U34" s="69" t="str">
        <f>IF(AND('Mapa de Riesgos'!$Y$70="Media",'Mapa de Riesgos'!$AA$70="Menor"),CONCATENATE("R9C",'Mapa de Riesgos'!$O$70),"")</f>
        <v/>
      </c>
      <c r="V34" s="67" t="str">
        <f>IF(AND('Mapa de Riesgos'!$Y$65="Media",'Mapa de Riesgos'!$AA$65="Moderado"),CONCATENATE("R9C",'Mapa de Riesgos'!$O$65),"")</f>
        <v/>
      </c>
      <c r="W34" s="68" t="str">
        <f>IF(AND('Mapa de Riesgos'!$Y$66="Media",'Mapa de Riesgos'!$AA$66="Moderado"),CONCATENATE("R9C",'Mapa de Riesgos'!$O$66),"")</f>
        <v/>
      </c>
      <c r="X34" s="68" t="str">
        <f>IF(AND('Mapa de Riesgos'!$Y$67="Media",'Mapa de Riesgos'!$AA$67="Moderado"),CONCATENATE("R9C",'Mapa de Riesgos'!$O$67),"")</f>
        <v/>
      </c>
      <c r="Y34" s="68" t="str">
        <f>IF(AND('Mapa de Riesgos'!$Y$68="Media",'Mapa de Riesgos'!$AA$68="Moderado"),CONCATENATE("R9C",'Mapa de Riesgos'!$O$68),"")</f>
        <v/>
      </c>
      <c r="Z34" s="68" t="str">
        <f>IF(AND('Mapa de Riesgos'!$Y$69="Media",'Mapa de Riesgos'!$AA$69="Moderado"),CONCATENATE("R9C",'Mapa de Riesgos'!$O$69),"")</f>
        <v/>
      </c>
      <c r="AA34" s="69" t="str">
        <f>IF(AND('Mapa de Riesgos'!$Y$70="Media",'Mapa de Riesgos'!$AA$70="Moderado"),CONCATENATE("R9C",'Mapa de Riesgos'!$O$70),"")</f>
        <v/>
      </c>
      <c r="AB34" s="52" t="str">
        <f>IF(AND('Mapa de Riesgos'!$Y$65="Media",'Mapa de Riesgos'!$AA$65="Mayor"),CONCATENATE("R9C",'Mapa de Riesgos'!$O$65),"")</f>
        <v/>
      </c>
      <c r="AC34" s="53" t="str">
        <f>IF(AND('Mapa de Riesgos'!$Y$66="Media",'Mapa de Riesgos'!$AA$66="Mayor"),CONCATENATE("R9C",'Mapa de Riesgos'!$O$66),"")</f>
        <v/>
      </c>
      <c r="AD34" s="53" t="str">
        <f>IF(AND('Mapa de Riesgos'!$Y$67="Media",'Mapa de Riesgos'!$AA$67="Mayor"),CONCATENATE("R9C",'Mapa de Riesgos'!$O$67),"")</f>
        <v/>
      </c>
      <c r="AE34" s="53" t="str">
        <f>IF(AND('Mapa de Riesgos'!$Y$68="Media",'Mapa de Riesgos'!$AA$68="Mayor"),CONCATENATE("R9C",'Mapa de Riesgos'!$O$68),"")</f>
        <v/>
      </c>
      <c r="AF34" s="53" t="str">
        <f>IF(AND('Mapa de Riesgos'!$Y$69="Media",'Mapa de Riesgos'!$AA$69="Mayor"),CONCATENATE("R9C",'Mapa de Riesgos'!$O$69),"")</f>
        <v/>
      </c>
      <c r="AG34" s="54" t="str">
        <f>IF(AND('Mapa de Riesgos'!$Y$70="Media",'Mapa de Riesgos'!$AA$70="Mayor"),CONCATENATE("R9C",'Mapa de Riesgos'!$O$70),"")</f>
        <v/>
      </c>
      <c r="AH34" s="55" t="str">
        <f>IF(AND('Mapa de Riesgos'!$Y$65="Media",'Mapa de Riesgos'!$AA$65="Catastrófico"),CONCATENATE("R9C",'Mapa de Riesgos'!$O$65),"")</f>
        <v/>
      </c>
      <c r="AI34" s="56" t="str">
        <f>IF(AND('Mapa de Riesgos'!$Y$66="Media",'Mapa de Riesgos'!$AA$66="Catastrófico"),CONCATENATE("R9C",'Mapa de Riesgos'!$O$66),"")</f>
        <v/>
      </c>
      <c r="AJ34" s="56" t="str">
        <f>IF(AND('Mapa de Riesgos'!$Y$67="Media",'Mapa de Riesgos'!$AA$67="Catastrófico"),CONCATENATE("R9C",'Mapa de Riesgos'!$O$67),"")</f>
        <v/>
      </c>
      <c r="AK34" s="56" t="str">
        <f>IF(AND('Mapa de Riesgos'!$Y$68="Media",'Mapa de Riesgos'!$AA$68="Catastrófico"),CONCATENATE("R9C",'Mapa de Riesgos'!$O$68),"")</f>
        <v/>
      </c>
      <c r="AL34" s="56" t="str">
        <f>IF(AND('Mapa de Riesgos'!$Y$69="Media",'Mapa de Riesgos'!$AA$69="Catastrófico"),CONCATENATE("R9C",'Mapa de Riesgos'!$O$69),"")</f>
        <v/>
      </c>
      <c r="AM34" s="57" t="str">
        <f>IF(AND('Mapa de Riesgos'!$Y$70="Media",'Mapa de Riesgos'!$AA$70="Catastrófico"),CONCATENATE("R9C",'Mapa de Riesgos'!$O$70),"")</f>
        <v/>
      </c>
      <c r="AN34" s="83"/>
      <c r="AO34" s="570"/>
      <c r="AP34" s="571"/>
      <c r="AQ34" s="571"/>
      <c r="AR34" s="571"/>
      <c r="AS34" s="571"/>
      <c r="AT34" s="572"/>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89"/>
      <c r="C35" s="489"/>
      <c r="D35" s="490"/>
      <c r="E35" s="533"/>
      <c r="F35" s="534"/>
      <c r="G35" s="534"/>
      <c r="H35" s="534"/>
      <c r="I35" s="535"/>
      <c r="J35" s="67" t="str">
        <f>IF(AND('Mapa de Riesgos'!$Y$71="Media",'Mapa de Riesgos'!$AA$71="Leve"),CONCATENATE("R10C",'Mapa de Riesgos'!$O$71),"")</f>
        <v/>
      </c>
      <c r="K35" s="68" t="str">
        <f>IF(AND('Mapa de Riesgos'!$Y$72="Media",'Mapa de Riesgos'!$AA$72="Leve"),CONCATENATE("R10C",'Mapa de Riesgos'!$O$72),"")</f>
        <v/>
      </c>
      <c r="L35" s="68" t="str">
        <f>IF(AND('Mapa de Riesgos'!$Y$73="Media",'Mapa de Riesgos'!$AA$73="Leve"),CONCATENATE("R10C",'Mapa de Riesgos'!$O$73),"")</f>
        <v/>
      </c>
      <c r="M35" s="68" t="str">
        <f>IF(AND('Mapa de Riesgos'!$Y$74="Media",'Mapa de Riesgos'!$AA$74="Leve"),CONCATENATE("R10C",'Mapa de Riesgos'!$O$74),"")</f>
        <v/>
      </c>
      <c r="N35" s="68" t="str">
        <f>IF(AND('Mapa de Riesgos'!$Y$75="Media",'Mapa de Riesgos'!$AA$75="Leve"),CONCATENATE("R10C",'Mapa de Riesgos'!$O$75),"")</f>
        <v/>
      </c>
      <c r="O35" s="69" t="str">
        <f>IF(AND('Mapa de Riesgos'!$Y$76="Media",'Mapa de Riesgos'!$AA$76="Leve"),CONCATENATE("R10C",'Mapa de Riesgos'!$O$76),"")</f>
        <v/>
      </c>
      <c r="P35" s="67" t="str">
        <f>IF(AND('Mapa de Riesgos'!$Y$71="Media",'Mapa de Riesgos'!$AA$71="Menor"),CONCATENATE("R10C",'Mapa de Riesgos'!$O$71),"")</f>
        <v/>
      </c>
      <c r="Q35" s="68" t="str">
        <f>IF(AND('Mapa de Riesgos'!$Y$72="Media",'Mapa de Riesgos'!$AA$72="Menor"),CONCATENATE("R10C",'Mapa de Riesgos'!$O$72),"")</f>
        <v/>
      </c>
      <c r="R35" s="68" t="str">
        <f>IF(AND('Mapa de Riesgos'!$Y$73="Media",'Mapa de Riesgos'!$AA$73="Menor"),CONCATENATE("R10C",'Mapa de Riesgos'!$O$73),"")</f>
        <v/>
      </c>
      <c r="S35" s="68" t="str">
        <f>IF(AND('Mapa de Riesgos'!$Y$74="Media",'Mapa de Riesgos'!$AA$74="Menor"),CONCATENATE("R10C",'Mapa de Riesgos'!$O$74),"")</f>
        <v/>
      </c>
      <c r="T35" s="68" t="str">
        <f>IF(AND('Mapa de Riesgos'!$Y$75="Media",'Mapa de Riesgos'!$AA$75="Menor"),CONCATENATE("R10C",'Mapa de Riesgos'!$O$75),"")</f>
        <v/>
      </c>
      <c r="U35" s="69" t="str">
        <f>IF(AND('Mapa de Riesgos'!$Y$76="Media",'Mapa de Riesgos'!$AA$76="Menor"),CONCATENATE("R10C",'Mapa de Riesgos'!$O$76),"")</f>
        <v/>
      </c>
      <c r="V35" s="67" t="str">
        <f>IF(AND('Mapa de Riesgos'!$Y$71="Media",'Mapa de Riesgos'!$AA$71="Moderado"),CONCATENATE("R10C",'Mapa de Riesgos'!$O$71),"")</f>
        <v/>
      </c>
      <c r="W35" s="68" t="str">
        <f>IF(AND('Mapa de Riesgos'!$Y$72="Media",'Mapa de Riesgos'!$AA$72="Moderado"),CONCATENATE("R10C",'Mapa de Riesgos'!$O$72),"")</f>
        <v/>
      </c>
      <c r="X35" s="68" t="str">
        <f>IF(AND('Mapa de Riesgos'!$Y$73="Media",'Mapa de Riesgos'!$AA$73="Moderado"),CONCATENATE("R10C",'Mapa de Riesgos'!$O$73),"")</f>
        <v/>
      </c>
      <c r="Y35" s="68" t="str">
        <f>IF(AND('Mapa de Riesgos'!$Y$74="Media",'Mapa de Riesgos'!$AA$74="Moderado"),CONCATENATE("R10C",'Mapa de Riesgos'!$O$74),"")</f>
        <v/>
      </c>
      <c r="Z35" s="68" t="str">
        <f>IF(AND('Mapa de Riesgos'!$Y$75="Media",'Mapa de Riesgos'!$AA$75="Moderado"),CONCATENATE("R10C",'Mapa de Riesgos'!$O$75),"")</f>
        <v/>
      </c>
      <c r="AA35" s="69" t="str">
        <f>IF(AND('Mapa de Riesgos'!$Y$76="Media",'Mapa de Riesgos'!$AA$76="Moderado"),CONCATENATE("R10C",'Mapa de Riesgos'!$O$76),"")</f>
        <v/>
      </c>
      <c r="AB35" s="58" t="str">
        <f>IF(AND('Mapa de Riesgos'!$Y$71="Media",'Mapa de Riesgos'!$AA$71="Mayor"),CONCATENATE("R10C",'Mapa de Riesgos'!$O$71),"")</f>
        <v/>
      </c>
      <c r="AC35" s="59" t="str">
        <f>IF(AND('Mapa de Riesgos'!$Y$72="Media",'Mapa de Riesgos'!$AA$72="Mayor"),CONCATENATE("R10C",'Mapa de Riesgos'!$O$72),"")</f>
        <v/>
      </c>
      <c r="AD35" s="59" t="str">
        <f>IF(AND('Mapa de Riesgos'!$Y$73="Media",'Mapa de Riesgos'!$AA$73="Mayor"),CONCATENATE("R10C",'Mapa de Riesgos'!$O$73),"")</f>
        <v/>
      </c>
      <c r="AE35" s="59" t="str">
        <f>IF(AND('Mapa de Riesgos'!$Y$74="Media",'Mapa de Riesgos'!$AA$74="Mayor"),CONCATENATE("R10C",'Mapa de Riesgos'!$O$74),"")</f>
        <v/>
      </c>
      <c r="AF35" s="59" t="str">
        <f>IF(AND('Mapa de Riesgos'!$Y$75="Media",'Mapa de Riesgos'!$AA$75="Mayor"),CONCATENATE("R10C",'Mapa de Riesgos'!$O$75),"")</f>
        <v/>
      </c>
      <c r="AG35" s="60" t="str">
        <f>IF(AND('Mapa de Riesgos'!$Y$76="Media",'Mapa de Riesgos'!$AA$76="Mayor"),CONCATENATE("R10C",'Mapa de Riesgos'!$O$76),"")</f>
        <v/>
      </c>
      <c r="AH35" s="61" t="str">
        <f>IF(AND('Mapa de Riesgos'!$Y$71="Media",'Mapa de Riesgos'!$AA$71="Catastrófico"),CONCATENATE("R10C",'Mapa de Riesgos'!$O$71),"")</f>
        <v/>
      </c>
      <c r="AI35" s="62" t="str">
        <f>IF(AND('Mapa de Riesgos'!$Y$72="Media",'Mapa de Riesgos'!$AA$72="Catastrófico"),CONCATENATE("R10C",'Mapa de Riesgos'!$O$72),"")</f>
        <v/>
      </c>
      <c r="AJ35" s="62" t="str">
        <f>IF(AND('Mapa de Riesgos'!$Y$73="Media",'Mapa de Riesgos'!$AA$73="Catastrófico"),CONCATENATE("R10C",'Mapa de Riesgos'!$O$73),"")</f>
        <v/>
      </c>
      <c r="AK35" s="62" t="str">
        <f>IF(AND('Mapa de Riesgos'!$Y$74="Media",'Mapa de Riesgos'!$AA$74="Catastrófico"),CONCATENATE("R10C",'Mapa de Riesgos'!$O$74),"")</f>
        <v/>
      </c>
      <c r="AL35" s="62" t="str">
        <f>IF(AND('Mapa de Riesgos'!$Y$75="Media",'Mapa de Riesgos'!$AA$75="Catastrófico"),CONCATENATE("R10C",'Mapa de Riesgos'!$O$75),"")</f>
        <v/>
      </c>
      <c r="AM35" s="63" t="str">
        <f>IF(AND('Mapa de Riesgos'!$Y$76="Media",'Mapa de Riesgos'!$AA$76="Catastrófico"),CONCATENATE("R10C",'Mapa de Riesgos'!$O$76),"")</f>
        <v/>
      </c>
      <c r="AN35" s="83"/>
      <c r="AO35" s="573"/>
      <c r="AP35" s="574"/>
      <c r="AQ35" s="574"/>
      <c r="AR35" s="574"/>
      <c r="AS35" s="574"/>
      <c r="AT35" s="575"/>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89"/>
      <c r="C36" s="489"/>
      <c r="D36" s="490"/>
      <c r="E36" s="527" t="s">
        <v>134</v>
      </c>
      <c r="F36" s="528"/>
      <c r="G36" s="528"/>
      <c r="H36" s="528"/>
      <c r="I36" s="528"/>
      <c r="J36" s="73" t="str">
        <f>IF(AND('Mapa de Riesgos'!$Y$12="Baja",'Mapa de Riesgos'!$AA$12="Leve"),CONCATENATE("R1C",'Mapa de Riesgos'!$O$12),"")</f>
        <v/>
      </c>
      <c r="K36" s="74" t="str">
        <f>IF(AND('Mapa de Riesgos'!$Y$15="Baja",'Mapa de Riesgos'!$AA$15="Leve"),CONCATENATE("R1C",'Mapa de Riesgos'!$O$15),"")</f>
        <v/>
      </c>
      <c r="L36" s="74" t="str">
        <f>IF(AND('Mapa de Riesgos'!$Y$16="Baja",'Mapa de Riesgos'!$AA$16="Leve"),CONCATENATE("R1C",'Mapa de Riesgos'!$O$16),"")</f>
        <v/>
      </c>
      <c r="M36" s="74" t="str">
        <f>IF(AND('Mapa de Riesgos'!$Y$17="Baja",'Mapa de Riesgos'!$AA$17="Leve"),CONCATENATE("R1C",'Mapa de Riesgos'!$O$17),"")</f>
        <v/>
      </c>
      <c r="N36" s="74" t="str">
        <f>IF(AND('Mapa de Riesgos'!$Y$18="Baja",'Mapa de Riesgos'!$AA$18="Leve"),CONCATENATE("R1C",'Mapa de Riesgos'!$O$18),"")</f>
        <v/>
      </c>
      <c r="O36" s="75" t="str">
        <f>IF(AND('Mapa de Riesgos'!$Y$19="Baja",'Mapa de Riesgos'!$AA$19="Leve"),CONCATENATE("R1C",'Mapa de Riesgos'!$O$19),"")</f>
        <v/>
      </c>
      <c r="P36" s="64" t="str">
        <f>IF(AND('Mapa de Riesgos'!$Y$12="Baja",'Mapa de Riesgos'!$AA$12="Menor"),CONCATENATE("R1C",'Mapa de Riesgos'!$O$12),"")</f>
        <v/>
      </c>
      <c r="Q36" s="65" t="str">
        <f>IF(AND('Mapa de Riesgos'!$Y$15="Baja",'Mapa de Riesgos'!$AA$15="Menor"),CONCATENATE("R1C",'Mapa de Riesgos'!$O$15),"")</f>
        <v/>
      </c>
      <c r="R36" s="65" t="str">
        <f>IF(AND('Mapa de Riesgos'!$Y$16="Baja",'Mapa de Riesgos'!$AA$16="Menor"),CONCATENATE("R1C",'Mapa de Riesgos'!$O$16),"")</f>
        <v/>
      </c>
      <c r="S36" s="65" t="str">
        <f>IF(AND('Mapa de Riesgos'!$Y$17="Baja",'Mapa de Riesgos'!$AA$17="Menor"),CONCATENATE("R1C",'Mapa de Riesgos'!$O$17),"")</f>
        <v/>
      </c>
      <c r="T36" s="65" t="str">
        <f>IF(AND('Mapa de Riesgos'!$Y$18="Baja",'Mapa de Riesgos'!$AA$18="Menor"),CONCATENATE("R1C",'Mapa de Riesgos'!$O$18),"")</f>
        <v/>
      </c>
      <c r="U36" s="66" t="str">
        <f>IF(AND('Mapa de Riesgos'!$Y$19="Baja",'Mapa de Riesgos'!$AA$19="Menor"),CONCATENATE("R1C",'Mapa de Riesgos'!$O$19),"")</f>
        <v/>
      </c>
      <c r="V36" s="64" t="str">
        <f>IF(AND('Mapa de Riesgos'!$Y$12="Baja",'Mapa de Riesgos'!$AA$12="Moderado"),CONCATENATE("R1C",'Mapa de Riesgos'!$O$12),"")</f>
        <v/>
      </c>
      <c r="W36" s="65" t="str">
        <f>IF(AND('Mapa de Riesgos'!$Y$15="Baja",'Mapa de Riesgos'!$AA$15="Moderado"),CONCATENATE("R1C",'Mapa de Riesgos'!$O$15),"")</f>
        <v/>
      </c>
      <c r="X36" s="65" t="str">
        <f>IF(AND('Mapa de Riesgos'!$Y$16="Baja",'Mapa de Riesgos'!$AA$16="Moderado"),CONCATENATE("R1C",'Mapa de Riesgos'!$O$16),"")</f>
        <v/>
      </c>
      <c r="Y36" s="65" t="str">
        <f>IF(AND('Mapa de Riesgos'!$Y$17="Baja",'Mapa de Riesgos'!$AA$17="Moderado"),CONCATENATE("R1C",'Mapa de Riesgos'!$O$17),"")</f>
        <v/>
      </c>
      <c r="Z36" s="65" t="str">
        <f>IF(AND('Mapa de Riesgos'!$Y$18="Baja",'Mapa de Riesgos'!$AA$18="Moderado"),CONCATENATE("R1C",'Mapa de Riesgos'!$O$18),"")</f>
        <v/>
      </c>
      <c r="AA36" s="66" t="str">
        <f>IF(AND('Mapa de Riesgos'!$Y$19="Baja",'Mapa de Riesgos'!$AA$19="Moderado"),CONCATENATE("R1C",'Mapa de Riesgos'!$O$19),"")</f>
        <v/>
      </c>
      <c r="AB36" s="46" t="str">
        <f>IF(AND('Mapa de Riesgos'!$Y$12="Baja",'Mapa de Riesgos'!$AA$12="Mayor"),CONCATENATE("R1C",'Mapa de Riesgos'!$O$12),"")</f>
        <v/>
      </c>
      <c r="AC36" s="47" t="str">
        <f>IF(AND('Mapa de Riesgos'!$Y$15="Baja",'Mapa de Riesgos'!$AA$15="Mayor"),CONCATENATE("R1C",'Mapa de Riesgos'!$O$15),"")</f>
        <v/>
      </c>
      <c r="AD36" s="47" t="str">
        <f>IF(AND('Mapa de Riesgos'!$Y$16="Baja",'Mapa de Riesgos'!$AA$16="Mayor"),CONCATENATE("R1C",'Mapa de Riesgos'!$O$16),"")</f>
        <v/>
      </c>
      <c r="AE36" s="47" t="str">
        <f>IF(AND('Mapa de Riesgos'!$Y$17="Baja",'Mapa de Riesgos'!$AA$17="Mayor"),CONCATENATE("R1C",'Mapa de Riesgos'!$O$17),"")</f>
        <v/>
      </c>
      <c r="AF36" s="47" t="str">
        <f>IF(AND('Mapa de Riesgos'!$Y$18="Baja",'Mapa de Riesgos'!$AA$18="Mayor"),CONCATENATE("R1C",'Mapa de Riesgos'!$O$18),"")</f>
        <v/>
      </c>
      <c r="AG36" s="48" t="str">
        <f>IF(AND('Mapa de Riesgos'!$Y$19="Baja",'Mapa de Riesgos'!$AA$19="Mayor"),CONCATENATE("R1C",'Mapa de Riesgos'!$O$19),"")</f>
        <v/>
      </c>
      <c r="AH36" s="49" t="str">
        <f>IF(AND('Mapa de Riesgos'!$Y$12="Baja",'Mapa de Riesgos'!$AA$12="Catastrófico"),CONCATENATE("R1C",'Mapa de Riesgos'!$O$12),"")</f>
        <v/>
      </c>
      <c r="AI36" s="50" t="str">
        <f>IF(AND('Mapa de Riesgos'!$Y$15="Baja",'Mapa de Riesgos'!$AA$15="Catastrófico"),CONCATENATE("R1C",'Mapa de Riesgos'!$O$15),"")</f>
        <v/>
      </c>
      <c r="AJ36" s="50" t="str">
        <f>IF(AND('Mapa de Riesgos'!$Y$16="Baja",'Mapa de Riesgos'!$AA$16="Catastrófico"),CONCATENATE("R1C",'Mapa de Riesgos'!$O$16),"")</f>
        <v/>
      </c>
      <c r="AK36" s="50" t="str">
        <f>IF(AND('Mapa de Riesgos'!$Y$17="Baja",'Mapa de Riesgos'!$AA$17="Catastrófico"),CONCATENATE("R1C",'Mapa de Riesgos'!$O$17),"")</f>
        <v/>
      </c>
      <c r="AL36" s="50" t="str">
        <f>IF(AND('Mapa de Riesgos'!$Y$18="Baja",'Mapa de Riesgos'!$AA$18="Catastrófico"),CONCATENATE("R1C",'Mapa de Riesgos'!$O$18),"")</f>
        <v/>
      </c>
      <c r="AM36" s="51" t="str">
        <f>IF(AND('Mapa de Riesgos'!$Y$19="Baja",'Mapa de Riesgos'!$AA$19="Catastrófico"),CONCATENATE("R1C",'Mapa de Riesgos'!$O$19),"")</f>
        <v/>
      </c>
      <c r="AN36" s="83"/>
      <c r="AO36" s="558" t="s">
        <v>135</v>
      </c>
      <c r="AP36" s="559"/>
      <c r="AQ36" s="559"/>
      <c r="AR36" s="559"/>
      <c r="AS36" s="559"/>
      <c r="AT36" s="56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89"/>
      <c r="C37" s="489"/>
      <c r="D37" s="490"/>
      <c r="E37" s="546"/>
      <c r="F37" s="531"/>
      <c r="G37" s="531"/>
      <c r="H37" s="531"/>
      <c r="I37" s="531"/>
      <c r="J37" s="76" t="str">
        <f>IF(AND('Mapa de Riesgos'!$Y$20="Baja",'Mapa de Riesgos'!$AA$21="Leve"),CONCATENATE("R2C",'Mapa de Riesgos'!$O$21),"")</f>
        <v/>
      </c>
      <c r="K37" s="77" t="str">
        <f>IF(AND('Mapa de Riesgos'!$Y$22="Baja",'Mapa de Riesgos'!$AA$22="Leve"),CONCATENATE("R2C",'Mapa de Riesgos'!$O$22),"")</f>
        <v/>
      </c>
      <c r="L37" s="77" t="str">
        <f>IF(AND('Mapa de Riesgos'!$Y$23="Baja",'Mapa de Riesgos'!$AA$23="Leve"),CONCATENATE("R2C",'Mapa de Riesgos'!$O$23),"")</f>
        <v/>
      </c>
      <c r="M37" s="77" t="str">
        <f>IF(AND('Mapa de Riesgos'!$Y$24="Baja",'Mapa de Riesgos'!$AA$24="Leve"),CONCATENATE("R2C",'Mapa de Riesgos'!$O$24),"")</f>
        <v/>
      </c>
      <c r="N37" s="77" t="str">
        <f>IF(AND('Mapa de Riesgos'!$Y$25="Baja",'Mapa de Riesgos'!$AA$25="Leve"),CONCATENATE("R2C",'Mapa de Riesgos'!$O$25),"")</f>
        <v/>
      </c>
      <c r="O37" s="78" t="str">
        <f>IF(AND('Mapa de Riesgos'!$Y$26="Baja",'Mapa de Riesgos'!$AA$26="Leve"),CONCATENATE("R2C",'Mapa de Riesgos'!$O$26),"")</f>
        <v/>
      </c>
      <c r="P37" s="67" t="str">
        <f>IF(AND('Mapa de Riesgos'!$Y$20="Baja",'Mapa de Riesgos'!$AA$21="Menor"),CONCATENATE("R2C",'Mapa de Riesgos'!$O$21),"")</f>
        <v/>
      </c>
      <c r="Q37" s="68" t="str">
        <f>IF(AND('Mapa de Riesgos'!$Y$22="Baja",'Mapa de Riesgos'!$AA$22="Menor"),CONCATENATE("R2C",'Mapa de Riesgos'!$O$22),"")</f>
        <v/>
      </c>
      <c r="R37" s="68" t="str">
        <f>IF(AND('Mapa de Riesgos'!$Y$23="Baja",'Mapa de Riesgos'!$AA$23="Menor"),CONCATENATE("R2C",'Mapa de Riesgos'!$O$23),"")</f>
        <v/>
      </c>
      <c r="S37" s="68" t="str">
        <f>IF(AND('Mapa de Riesgos'!$Y$24="Baja",'Mapa de Riesgos'!$AA$24="Menor"),CONCATENATE("R2C",'Mapa de Riesgos'!$O$24),"")</f>
        <v/>
      </c>
      <c r="T37" s="68" t="str">
        <f>IF(AND('Mapa de Riesgos'!$Y$25="Baja",'Mapa de Riesgos'!$AA$25="Menor"),CONCATENATE("R2C",'Mapa de Riesgos'!$O$25),"")</f>
        <v/>
      </c>
      <c r="U37" s="69" t="str">
        <f>IF(AND('Mapa de Riesgos'!$Y$26="Baja",'Mapa de Riesgos'!$AA$26="Menor"),CONCATENATE("R2C",'Mapa de Riesgos'!$O$26),"")</f>
        <v/>
      </c>
      <c r="V37" s="67" t="str">
        <f>IF(AND('Mapa de Riesgos'!$Y$20="Baja",'Mapa de Riesgos'!$AA$21="Moderado"),CONCATENATE("R2C",'Mapa de Riesgos'!$O$21),"")</f>
        <v/>
      </c>
      <c r="W37" s="68" t="str">
        <f>IF(AND('Mapa de Riesgos'!$Y$22="Baja",'Mapa de Riesgos'!$AA$22="Moderado"),CONCATENATE("R2C",'Mapa de Riesgos'!$O$22),"")</f>
        <v/>
      </c>
      <c r="X37" s="68" t="str">
        <f>IF(AND('Mapa de Riesgos'!$Y$23="Baja",'Mapa de Riesgos'!$AA$23="Moderado"),CONCATENATE("R2C",'Mapa de Riesgos'!$O$23),"")</f>
        <v/>
      </c>
      <c r="Y37" s="68" t="str">
        <f>IF(AND('Mapa de Riesgos'!$Y$24="Baja",'Mapa de Riesgos'!$AA$24="Moderado"),CONCATENATE("R2C",'Mapa de Riesgos'!$O$24),"")</f>
        <v/>
      </c>
      <c r="Z37" s="68" t="str">
        <f>IF(AND('Mapa de Riesgos'!$Y$25="Baja",'Mapa de Riesgos'!$AA$25="Moderado"),CONCATENATE("R2C",'Mapa de Riesgos'!$O$25),"")</f>
        <v/>
      </c>
      <c r="AA37" s="69" t="str">
        <f>IF(AND('Mapa de Riesgos'!$Y$26="Baja",'Mapa de Riesgos'!$AA$26="Moderado"),CONCATENATE("R2C",'Mapa de Riesgos'!$O$26),"")</f>
        <v/>
      </c>
      <c r="AB37" s="52" t="str">
        <f>IF(AND('Mapa de Riesgos'!$Y$20="Baja",'Mapa de Riesgos'!$AA$21="Mayor"),CONCATENATE("R2C",'Mapa de Riesgos'!$O$21),"")</f>
        <v/>
      </c>
      <c r="AC37" s="53" t="str">
        <f>IF(AND('Mapa de Riesgos'!$Y$22="Baja",'Mapa de Riesgos'!$AA$22="Mayor"),CONCATENATE("R2C",'Mapa de Riesgos'!$O$22),"")</f>
        <v/>
      </c>
      <c r="AD37" s="53" t="str">
        <f>IF(AND('Mapa de Riesgos'!$Y$23="Baja",'Mapa de Riesgos'!$AA$23="Mayor"),CONCATENATE("R2C",'Mapa de Riesgos'!$O$23),"")</f>
        <v/>
      </c>
      <c r="AE37" s="53" t="str">
        <f>IF(AND('Mapa de Riesgos'!$Y$24="Baja",'Mapa de Riesgos'!$AA$24="Mayor"),CONCATENATE("R2C",'Mapa de Riesgos'!$O$24),"")</f>
        <v/>
      </c>
      <c r="AF37" s="53" t="str">
        <f>IF(AND('Mapa de Riesgos'!$Y$25="Baja",'Mapa de Riesgos'!$AA$25="Mayor"),CONCATENATE("R2C",'Mapa de Riesgos'!$O$25),"")</f>
        <v/>
      </c>
      <c r="AG37" s="54" t="str">
        <f>IF(AND('Mapa de Riesgos'!$Y$26="Baja",'Mapa de Riesgos'!$AA$26="Mayor"),CONCATENATE("R2C",'Mapa de Riesgos'!$O$26),"")</f>
        <v/>
      </c>
      <c r="AH37" s="55" t="str">
        <f>IF(AND('Mapa de Riesgos'!$Y$20="Baja",'Mapa de Riesgos'!$AA$21="Catastrófico"),CONCATENATE("R2C",'Mapa de Riesgos'!$O$21),"")</f>
        <v/>
      </c>
      <c r="AI37" s="56" t="str">
        <f>IF(AND('Mapa de Riesgos'!$Y$22="Baja",'Mapa de Riesgos'!$AA$22="Catastrófico"),CONCATENATE("R2C",'Mapa de Riesgos'!$O$22),"")</f>
        <v/>
      </c>
      <c r="AJ37" s="56" t="str">
        <f>IF(AND('Mapa de Riesgos'!$Y$23="Baja",'Mapa de Riesgos'!$AA$23="Catastrófico"),CONCATENATE("R2C",'Mapa de Riesgos'!$O$23),"")</f>
        <v/>
      </c>
      <c r="AK37" s="56" t="str">
        <f>IF(AND('Mapa de Riesgos'!$Y$24="Baja",'Mapa de Riesgos'!$AA$24="Catastrófico"),CONCATENATE("R2C",'Mapa de Riesgos'!$O$24),"")</f>
        <v/>
      </c>
      <c r="AL37" s="56" t="str">
        <f>IF(AND('Mapa de Riesgos'!$Y$25="Baja",'Mapa de Riesgos'!$AA$25="Catastrófico"),CONCATENATE("R2C",'Mapa de Riesgos'!$O$25),"")</f>
        <v/>
      </c>
      <c r="AM37" s="57" t="str">
        <f>IF(AND('Mapa de Riesgos'!$Y$26="Baja",'Mapa de Riesgos'!$AA$26="Catastrófico"),CONCATENATE("R2C",'Mapa de Riesgos'!$O$26),"")</f>
        <v/>
      </c>
      <c r="AN37" s="83"/>
      <c r="AO37" s="561"/>
      <c r="AP37" s="562"/>
      <c r="AQ37" s="562"/>
      <c r="AR37" s="562"/>
      <c r="AS37" s="562"/>
      <c r="AT37" s="56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89"/>
      <c r="C38" s="489"/>
      <c r="D38" s="490"/>
      <c r="E38" s="530"/>
      <c r="F38" s="531"/>
      <c r="G38" s="531"/>
      <c r="H38" s="531"/>
      <c r="I38" s="531"/>
      <c r="J38" s="76" t="str">
        <f>IF(AND('Mapa de Riesgos'!$Y$27="Baja",'Mapa de Riesgos'!$AA$27="Leve"),CONCATENATE("R3C",'Mapa de Riesgos'!$O$27),"")</f>
        <v/>
      </c>
      <c r="K38" s="77" t="str">
        <f>IF(AND('Mapa de Riesgos'!$Y$30="Baja",'Mapa de Riesgos'!$AA$30="Leve"),CONCATENATE("R3C",'Mapa de Riesgos'!$O$30),"")</f>
        <v/>
      </c>
      <c r="L38" s="77" t="str">
        <f>IF(AND('Mapa de Riesgos'!$Y$31="Baja",'Mapa de Riesgos'!$AA$31="Leve"),CONCATENATE("R3C",'Mapa de Riesgos'!$O$31),"")</f>
        <v/>
      </c>
      <c r="M38" s="77" t="str">
        <f>IF(AND('Mapa de Riesgos'!$Y$32="Baja",'Mapa de Riesgos'!$AA$32="Leve"),CONCATENATE("R3C",'Mapa de Riesgos'!$O$32),"")</f>
        <v/>
      </c>
      <c r="N38" s="77" t="str">
        <f>IF(AND('Mapa de Riesgos'!$Y$33="Baja",'Mapa de Riesgos'!$AA$33="Leve"),CONCATENATE("R3C",'Mapa de Riesgos'!$O$33),"")</f>
        <v/>
      </c>
      <c r="O38" s="78" t="str">
        <f>IF(AND('Mapa de Riesgos'!$Y$34="Baja",'Mapa de Riesgos'!$AA$34="Leve"),CONCATENATE("R3C",'Mapa de Riesgos'!$O$34),"")</f>
        <v/>
      </c>
      <c r="P38" s="67" t="str">
        <f>IF(AND('Mapa de Riesgos'!$Y$27="Baja",'Mapa de Riesgos'!$AA$27="Menor"),CONCATENATE("R3C",'Mapa de Riesgos'!$O$27),"")</f>
        <v/>
      </c>
      <c r="Q38" s="68" t="str">
        <f>IF(AND('Mapa de Riesgos'!$Y$30="Baja",'Mapa de Riesgos'!$AA$30="Menor"),CONCATENATE("R3C",'Mapa de Riesgos'!$O$30),"")</f>
        <v/>
      </c>
      <c r="R38" s="68" t="str">
        <f>IF(AND('Mapa de Riesgos'!$Y$31="Baja",'Mapa de Riesgos'!$AA$31="Menor"),CONCATENATE("R3C",'Mapa de Riesgos'!$O$31),"")</f>
        <v/>
      </c>
      <c r="S38" s="68" t="str">
        <f>IF(AND('Mapa de Riesgos'!$Y$32="Baja",'Mapa de Riesgos'!$AA$32="Menor"),CONCATENATE("R3C",'Mapa de Riesgos'!$O$32),"")</f>
        <v/>
      </c>
      <c r="T38" s="68" t="str">
        <f>IF(AND('Mapa de Riesgos'!$Y$33="Baja",'Mapa de Riesgos'!$AA$33="Menor"),CONCATENATE("R3C",'Mapa de Riesgos'!$O$33),"")</f>
        <v/>
      </c>
      <c r="U38" s="69" t="str">
        <f>IF(AND('Mapa de Riesgos'!$Y$34="Baja",'Mapa de Riesgos'!$AA$34="Menor"),CONCATENATE("R3C",'Mapa de Riesgos'!$O$34),"")</f>
        <v/>
      </c>
      <c r="V38" s="67" t="str">
        <f>IF(AND('Mapa de Riesgos'!$Y$27="Baja",'Mapa de Riesgos'!$AA$27="Moderado"),CONCATENATE("R3C",'Mapa de Riesgos'!$O$27),"")</f>
        <v/>
      </c>
      <c r="W38" s="68" t="str">
        <f>IF(AND('Mapa de Riesgos'!$Y$30="Baja",'Mapa de Riesgos'!$AA$30="Moderado"),CONCATENATE("R3C",'Mapa de Riesgos'!$O$30),"")</f>
        <v/>
      </c>
      <c r="X38" s="68" t="str">
        <f>IF(AND('Mapa de Riesgos'!$Y$31="Baja",'Mapa de Riesgos'!$AA$31="Moderado"),CONCATENATE("R3C",'Mapa de Riesgos'!$O$31),"")</f>
        <v/>
      </c>
      <c r="Y38" s="68" t="str">
        <f>IF(AND('Mapa de Riesgos'!$Y$32="Baja",'Mapa de Riesgos'!$AA$32="Moderado"),CONCATENATE("R3C",'Mapa de Riesgos'!$O$32),"")</f>
        <v/>
      </c>
      <c r="Z38" s="68" t="str">
        <f>IF(AND('Mapa de Riesgos'!$Y$33="Baja",'Mapa de Riesgos'!$AA$33="Moderado"),CONCATENATE("R3C",'Mapa de Riesgos'!$O$33),"")</f>
        <v/>
      </c>
      <c r="AA38" s="69" t="str">
        <f>IF(AND('Mapa de Riesgos'!$Y$34="Baja",'Mapa de Riesgos'!$AA$34="Moderado"),CONCATENATE("R3C",'Mapa de Riesgos'!$O$34),"")</f>
        <v/>
      </c>
      <c r="AB38" s="52" t="str">
        <f>IF(AND('Mapa de Riesgos'!$Y$27="Baja",'Mapa de Riesgos'!$AA$27="Mayor"),CONCATENATE("R3C",'Mapa de Riesgos'!$O$27),"")</f>
        <v/>
      </c>
      <c r="AC38" s="53" t="str">
        <f>IF(AND('Mapa de Riesgos'!$Y$30="Baja",'Mapa de Riesgos'!$AA$30="Mayor"),CONCATENATE("R3C",'Mapa de Riesgos'!$O$30),"")</f>
        <v/>
      </c>
      <c r="AD38" s="53" t="str">
        <f>IF(AND('Mapa de Riesgos'!$Y$31="Baja",'Mapa de Riesgos'!$AA$31="Mayor"),CONCATENATE("R3C",'Mapa de Riesgos'!$O$31),"")</f>
        <v/>
      </c>
      <c r="AE38" s="53" t="str">
        <f>IF(AND('Mapa de Riesgos'!$Y$32="Baja",'Mapa de Riesgos'!$AA$32="Mayor"),CONCATENATE("R3C",'Mapa de Riesgos'!$O$32),"")</f>
        <v/>
      </c>
      <c r="AF38" s="53" t="str">
        <f>IF(AND('Mapa de Riesgos'!$Y$33="Baja",'Mapa de Riesgos'!$AA$33="Mayor"),CONCATENATE("R3C",'Mapa de Riesgos'!$O$33),"")</f>
        <v/>
      </c>
      <c r="AG38" s="54" t="str">
        <f>IF(AND('Mapa de Riesgos'!$Y$34="Baja",'Mapa de Riesgos'!$AA$34="Mayor"),CONCATENATE("R3C",'Mapa de Riesgos'!$O$34),"")</f>
        <v/>
      </c>
      <c r="AH38" s="55" t="str">
        <f>IF(AND('Mapa de Riesgos'!$Y$27="Baja",'Mapa de Riesgos'!$AA$27="Catastrófico"),CONCATENATE("R3C",'Mapa de Riesgos'!$O$27),"")</f>
        <v/>
      </c>
      <c r="AI38" s="56" t="str">
        <f>IF(AND('Mapa de Riesgos'!$Y$30="Baja",'Mapa de Riesgos'!$AA$30="Catastrófico"),CONCATENATE("R3C",'Mapa de Riesgos'!$O$30),"")</f>
        <v/>
      </c>
      <c r="AJ38" s="56" t="str">
        <f>IF(AND('Mapa de Riesgos'!$Y$31="Baja",'Mapa de Riesgos'!$AA$31="Catastrófico"),CONCATENATE("R3C",'Mapa de Riesgos'!$O$31),"")</f>
        <v/>
      </c>
      <c r="AK38" s="56" t="str">
        <f>IF(AND('Mapa de Riesgos'!$Y$32="Baja",'Mapa de Riesgos'!$AA$32="Catastrófico"),CONCATENATE("R3C",'Mapa de Riesgos'!$O$32),"")</f>
        <v/>
      </c>
      <c r="AL38" s="56" t="str">
        <f>IF(AND('Mapa de Riesgos'!$Y$33="Baja",'Mapa de Riesgos'!$AA$33="Catastrófico"),CONCATENATE("R3C",'Mapa de Riesgos'!$O$33),"")</f>
        <v/>
      </c>
      <c r="AM38" s="57" t="str">
        <f>IF(AND('Mapa de Riesgos'!$Y$34="Baja",'Mapa de Riesgos'!$AA$34="Catastrófico"),CONCATENATE("R3C",'Mapa de Riesgos'!$O$34),"")</f>
        <v/>
      </c>
      <c r="AN38" s="83"/>
      <c r="AO38" s="561"/>
      <c r="AP38" s="562"/>
      <c r="AQ38" s="562"/>
      <c r="AR38" s="562"/>
      <c r="AS38" s="562"/>
      <c r="AT38" s="56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89"/>
      <c r="C39" s="489"/>
      <c r="D39" s="490"/>
      <c r="E39" s="530"/>
      <c r="F39" s="531"/>
      <c r="G39" s="531"/>
      <c r="H39" s="531"/>
      <c r="I39" s="531"/>
      <c r="J39" s="76" t="str">
        <f>IF(AND('Mapa de Riesgos'!$Y$35="Baja",'Mapa de Riesgos'!$AA$35="Leve"),CONCATENATE("R4C",'Mapa de Riesgos'!$O$35),"")</f>
        <v/>
      </c>
      <c r="K39" s="77" t="str">
        <f>IF(AND('Mapa de Riesgos'!$Y$36="Baja",'Mapa de Riesgos'!$AA$36="Leve"),CONCATENATE("R4C",'Mapa de Riesgos'!$O$36),"")</f>
        <v/>
      </c>
      <c r="L39" s="77" t="str">
        <f>IF(AND('Mapa de Riesgos'!$Y$37="Baja",'Mapa de Riesgos'!$AA$37="Leve"),CONCATENATE("R4C",'Mapa de Riesgos'!$O$37),"")</f>
        <v/>
      </c>
      <c r="M39" s="77" t="str">
        <f>IF(AND('Mapa de Riesgos'!$Y$38="Baja",'Mapa de Riesgos'!$AA$38="Leve"),CONCATENATE("R4C",'Mapa de Riesgos'!$O$38),"")</f>
        <v/>
      </c>
      <c r="N39" s="77" t="str">
        <f>IF(AND('Mapa de Riesgos'!$Y$39="Baja",'Mapa de Riesgos'!$AA$39="Leve"),CONCATENATE("R4C",'Mapa de Riesgos'!$O$39),"")</f>
        <v/>
      </c>
      <c r="O39" s="78" t="str">
        <f>IF(AND('Mapa de Riesgos'!$Y$40="Baja",'Mapa de Riesgos'!$AA$40="Leve"),CONCATENATE("R4C",'Mapa de Riesgos'!$O$40),"")</f>
        <v/>
      </c>
      <c r="P39" s="67" t="str">
        <f>IF(AND('Mapa de Riesgos'!$Y$35="Baja",'Mapa de Riesgos'!$AA$35="Menor"),CONCATENATE("R4C",'Mapa de Riesgos'!$O$35),"")</f>
        <v/>
      </c>
      <c r="Q39" s="68" t="str">
        <f>IF(AND('Mapa de Riesgos'!$Y$36="Baja",'Mapa de Riesgos'!$AA$36="Menor"),CONCATENATE("R4C",'Mapa de Riesgos'!$O$36),"")</f>
        <v/>
      </c>
      <c r="R39" s="68" t="str">
        <f>IF(AND('Mapa de Riesgos'!$Y$37="Baja",'Mapa de Riesgos'!$AA$37="Menor"),CONCATENATE("R4C",'Mapa de Riesgos'!$O$37),"")</f>
        <v/>
      </c>
      <c r="S39" s="68" t="str">
        <f>IF(AND('Mapa de Riesgos'!$Y$38="Baja",'Mapa de Riesgos'!$AA$38="Menor"),CONCATENATE("R4C",'Mapa de Riesgos'!$O$38),"")</f>
        <v/>
      </c>
      <c r="T39" s="68" t="str">
        <f>IF(AND('Mapa de Riesgos'!$Y$39="Baja",'Mapa de Riesgos'!$AA$39="Menor"),CONCATENATE("R4C",'Mapa de Riesgos'!$O$39),"")</f>
        <v/>
      </c>
      <c r="U39" s="69" t="str">
        <f>IF(AND('Mapa de Riesgos'!$Y$40="Baja",'Mapa de Riesgos'!$AA$40="Menor"),CONCATENATE("R4C",'Mapa de Riesgos'!$O$40),"")</f>
        <v/>
      </c>
      <c r="V39" s="67" t="str">
        <f>IF(AND('Mapa de Riesgos'!$Y$35="Baja",'Mapa de Riesgos'!$AA$35="Moderado"),CONCATENATE("R4C",'Mapa de Riesgos'!$O$35),"")</f>
        <v>R4C1</v>
      </c>
      <c r="W39" s="68" t="str">
        <f>IF(AND('Mapa de Riesgos'!$Y$36="Baja",'Mapa de Riesgos'!$AA$36="Moderado"),CONCATENATE("R4C",'Mapa de Riesgos'!$O$36),"")</f>
        <v/>
      </c>
      <c r="X39" s="68" t="str">
        <f>IF(AND('Mapa de Riesgos'!$Y$37="Baja",'Mapa de Riesgos'!$AA$37="Moderado"),CONCATENATE("R4C",'Mapa de Riesgos'!$O$37),"")</f>
        <v/>
      </c>
      <c r="Y39" s="68" t="str">
        <f>IF(AND('Mapa de Riesgos'!$Y$38="Baja",'Mapa de Riesgos'!$AA$38="Moderado"),CONCATENATE("R4C",'Mapa de Riesgos'!$O$38),"")</f>
        <v/>
      </c>
      <c r="Z39" s="68" t="str">
        <f>IF(AND('Mapa de Riesgos'!$Y$39="Baja",'Mapa de Riesgos'!$AA$39="Moderado"),CONCATENATE("R4C",'Mapa de Riesgos'!$O$39),"")</f>
        <v/>
      </c>
      <c r="AA39" s="69" t="str">
        <f>IF(AND('Mapa de Riesgos'!$Y$40="Baja",'Mapa de Riesgos'!$AA$40="Moderado"),CONCATENATE("R4C",'Mapa de Riesgos'!$O$40),"")</f>
        <v/>
      </c>
      <c r="AB39" s="52" t="str">
        <f>IF(AND('Mapa de Riesgos'!$Y$35="Baja",'Mapa de Riesgos'!$AA$35="Mayor"),CONCATENATE("R4C",'Mapa de Riesgos'!$O$35),"")</f>
        <v/>
      </c>
      <c r="AC39" s="53" t="str">
        <f>IF(AND('Mapa de Riesgos'!$Y$36="Baja",'Mapa de Riesgos'!$AA$36="Mayor"),CONCATENATE("R4C",'Mapa de Riesgos'!$O$36),"")</f>
        <v/>
      </c>
      <c r="AD39" s="53" t="str">
        <f>IF(AND('Mapa de Riesgos'!$Y$37="Baja",'Mapa de Riesgos'!$AA$37="Mayor"),CONCATENATE("R4C",'Mapa de Riesgos'!$O$37),"")</f>
        <v/>
      </c>
      <c r="AE39" s="53" t="str">
        <f>IF(AND('Mapa de Riesgos'!$Y$38="Baja",'Mapa de Riesgos'!$AA$38="Mayor"),CONCATENATE("R4C",'Mapa de Riesgos'!$O$38),"")</f>
        <v/>
      </c>
      <c r="AF39" s="53" t="str">
        <f>IF(AND('Mapa de Riesgos'!$Y$39="Baja",'Mapa de Riesgos'!$AA$39="Mayor"),CONCATENATE("R4C",'Mapa de Riesgos'!$O$39),"")</f>
        <v/>
      </c>
      <c r="AG39" s="54" t="str">
        <f>IF(AND('Mapa de Riesgos'!$Y$40="Baja",'Mapa de Riesgos'!$AA$40="Mayor"),CONCATENATE("R4C",'Mapa de Riesgos'!$O$40),"")</f>
        <v/>
      </c>
      <c r="AH39" s="55" t="str">
        <f>IF(AND('Mapa de Riesgos'!$Y$35="Baja",'Mapa de Riesgos'!$AA$35="Catastrófico"),CONCATENATE("R4C",'Mapa de Riesgos'!$O$35),"")</f>
        <v/>
      </c>
      <c r="AI39" s="56" t="str">
        <f>IF(AND('Mapa de Riesgos'!$Y$36="Baja",'Mapa de Riesgos'!$AA$36="Catastrófico"),CONCATENATE("R4C",'Mapa de Riesgos'!$O$36),"")</f>
        <v/>
      </c>
      <c r="AJ39" s="56" t="str">
        <f>IF(AND('Mapa de Riesgos'!$Y$37="Baja",'Mapa de Riesgos'!$AA$37="Catastrófico"),CONCATENATE("R4C",'Mapa de Riesgos'!$O$37),"")</f>
        <v/>
      </c>
      <c r="AK39" s="56" t="str">
        <f>IF(AND('Mapa de Riesgos'!$Y$38="Baja",'Mapa de Riesgos'!$AA$38="Catastrófico"),CONCATENATE("R4C",'Mapa de Riesgos'!$O$38),"")</f>
        <v/>
      </c>
      <c r="AL39" s="56" t="str">
        <f>IF(AND('Mapa de Riesgos'!$Y$39="Baja",'Mapa de Riesgos'!$AA$39="Catastrófico"),CONCATENATE("R4C",'Mapa de Riesgos'!$O$39),"")</f>
        <v/>
      </c>
      <c r="AM39" s="57" t="str">
        <f>IF(AND('Mapa de Riesgos'!$Y$40="Baja",'Mapa de Riesgos'!$AA$40="Catastrófico"),CONCATENATE("R4C",'Mapa de Riesgos'!$O$40),"")</f>
        <v/>
      </c>
      <c r="AN39" s="83"/>
      <c r="AO39" s="561"/>
      <c r="AP39" s="562"/>
      <c r="AQ39" s="562"/>
      <c r="AR39" s="562"/>
      <c r="AS39" s="562"/>
      <c r="AT39" s="56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89"/>
      <c r="C40" s="489"/>
      <c r="D40" s="490"/>
      <c r="E40" s="530"/>
      <c r="F40" s="531"/>
      <c r="G40" s="531"/>
      <c r="H40" s="531"/>
      <c r="I40" s="531"/>
      <c r="J40" s="76" t="str">
        <f>IF(AND('Mapa de Riesgos'!$Y$41="Baja",'Mapa de Riesgos'!$AA$41="Leve"),CONCATENATE("R5C",'Mapa de Riesgos'!$O$41),"")</f>
        <v/>
      </c>
      <c r="K40" s="77" t="str">
        <f>IF(AND('Mapa de Riesgos'!$Y$42="Baja",'Mapa de Riesgos'!$AA$42="Leve"),CONCATENATE("R5C",'Mapa de Riesgos'!$O$42),"")</f>
        <v/>
      </c>
      <c r="L40" s="77" t="str">
        <f>IF(AND('Mapa de Riesgos'!$Y$43="Baja",'Mapa de Riesgos'!$AA$43="Leve"),CONCATENATE("R5C",'Mapa de Riesgos'!$O$43),"")</f>
        <v/>
      </c>
      <c r="M40" s="77" t="str">
        <f>IF(AND('Mapa de Riesgos'!$Y$44="Baja",'Mapa de Riesgos'!$AA$44="Leve"),CONCATENATE("R5C",'Mapa de Riesgos'!$O$44),"")</f>
        <v/>
      </c>
      <c r="N40" s="77" t="str">
        <f>IF(AND('Mapa de Riesgos'!$Y$45="Baja",'Mapa de Riesgos'!$AA$45="Leve"),CONCATENATE("R5C",'Mapa de Riesgos'!$O$45),"")</f>
        <v/>
      </c>
      <c r="O40" s="78" t="str">
        <f>IF(AND('Mapa de Riesgos'!$Y$46="Baja",'Mapa de Riesgos'!$AA$46="Leve"),CONCATENATE("R5C",'Mapa de Riesgos'!$O$46),"")</f>
        <v/>
      </c>
      <c r="P40" s="67" t="str">
        <f>IF(AND('Mapa de Riesgos'!$Y$41="Baja",'Mapa de Riesgos'!$AA$41="Menor"),CONCATENATE("R5C",'Mapa de Riesgos'!$O$41),"")</f>
        <v/>
      </c>
      <c r="Q40" s="68" t="str">
        <f>IF(AND('Mapa de Riesgos'!$Y$42="Baja",'Mapa de Riesgos'!$AA$42="Menor"),CONCATENATE("R5C",'Mapa de Riesgos'!$O$42),"")</f>
        <v/>
      </c>
      <c r="R40" s="68" t="str">
        <f>IF(AND('Mapa de Riesgos'!$Y$43="Baja",'Mapa de Riesgos'!$AA$43="Menor"),CONCATENATE("R5C",'Mapa de Riesgos'!$O$43),"")</f>
        <v/>
      </c>
      <c r="S40" s="68" t="str">
        <f>IF(AND('Mapa de Riesgos'!$Y$44="Baja",'Mapa de Riesgos'!$AA$44="Menor"),CONCATENATE("R5C",'Mapa de Riesgos'!$O$44),"")</f>
        <v/>
      </c>
      <c r="T40" s="68" t="str">
        <f>IF(AND('Mapa de Riesgos'!$Y$45="Baja",'Mapa de Riesgos'!$AA$45="Menor"),CONCATENATE("R5C",'Mapa de Riesgos'!$O$45),"")</f>
        <v/>
      </c>
      <c r="U40" s="69" t="str">
        <f>IF(AND('Mapa de Riesgos'!$Y$46="Baja",'Mapa de Riesgos'!$AA$46="Menor"),CONCATENATE("R5C",'Mapa de Riesgos'!$O$46),"")</f>
        <v/>
      </c>
      <c r="V40" s="67" t="str">
        <f>IF(AND('Mapa de Riesgos'!$Y$41="Baja",'Mapa de Riesgos'!$AA$41="Moderado"),CONCATENATE("R5C",'Mapa de Riesgos'!$O$41),"")</f>
        <v>R5C1</v>
      </c>
      <c r="W40" s="68" t="str">
        <f>IF(AND('Mapa de Riesgos'!$Y$42="Baja",'Mapa de Riesgos'!$AA$42="Moderado"),CONCATENATE("R5C",'Mapa de Riesgos'!$O$42),"")</f>
        <v/>
      </c>
      <c r="X40" s="68" t="str">
        <f>IF(AND('Mapa de Riesgos'!$Y$43="Baja",'Mapa de Riesgos'!$AA$43="Moderado"),CONCATENATE("R5C",'Mapa de Riesgos'!$O$43),"")</f>
        <v/>
      </c>
      <c r="Y40" s="68" t="str">
        <f>IF(AND('Mapa de Riesgos'!$Y$44="Baja",'Mapa de Riesgos'!$AA$44="Moderado"),CONCATENATE("R5C",'Mapa de Riesgos'!$O$44),"")</f>
        <v/>
      </c>
      <c r="Z40" s="68" t="str">
        <f>IF(AND('Mapa de Riesgos'!$Y$45="Baja",'Mapa de Riesgos'!$AA$45="Moderado"),CONCATENATE("R5C",'Mapa de Riesgos'!$O$45),"")</f>
        <v/>
      </c>
      <c r="AA40" s="69" t="str">
        <f>IF(AND('Mapa de Riesgos'!$Y$46="Baja",'Mapa de Riesgos'!$AA$46="Moderado"),CONCATENATE("R5C",'Mapa de Riesgos'!$O$46),"")</f>
        <v/>
      </c>
      <c r="AB40" s="52" t="str">
        <f>IF(AND('Mapa de Riesgos'!$Y$41="Baja",'Mapa de Riesgos'!$AA$41="Mayor"),CONCATENATE("R5C",'Mapa de Riesgos'!$O$41),"")</f>
        <v/>
      </c>
      <c r="AC40" s="53" t="str">
        <f>IF(AND('Mapa de Riesgos'!$Y$42="Baja",'Mapa de Riesgos'!$AA$42="Mayor"),CONCATENATE("R5C",'Mapa de Riesgos'!$O$42),"")</f>
        <v/>
      </c>
      <c r="AD40" s="53" t="str">
        <f>IF(AND('Mapa de Riesgos'!$Y$43="Baja",'Mapa de Riesgos'!$AA$43="Mayor"),CONCATENATE("R5C",'Mapa de Riesgos'!$O$43),"")</f>
        <v/>
      </c>
      <c r="AE40" s="53" t="str">
        <f>IF(AND('Mapa de Riesgos'!$Y$44="Baja",'Mapa de Riesgos'!$AA$44="Mayor"),CONCATENATE("R5C",'Mapa de Riesgos'!$O$44),"")</f>
        <v/>
      </c>
      <c r="AF40" s="53" t="str">
        <f>IF(AND('Mapa de Riesgos'!$Y$45="Baja",'Mapa de Riesgos'!$AA$45="Mayor"),CONCATENATE("R5C",'Mapa de Riesgos'!$O$45),"")</f>
        <v/>
      </c>
      <c r="AG40" s="54" t="str">
        <f>IF(AND('Mapa de Riesgos'!$Y$46="Baja",'Mapa de Riesgos'!$AA$46="Mayor"),CONCATENATE("R5C",'Mapa de Riesgos'!$O$46),"")</f>
        <v/>
      </c>
      <c r="AH40" s="55" t="str">
        <f>IF(AND('Mapa de Riesgos'!$Y$41="Baja",'Mapa de Riesgos'!$AA$41="Catastrófico"),CONCATENATE("R5C",'Mapa de Riesgos'!$O$41),"")</f>
        <v/>
      </c>
      <c r="AI40" s="56" t="str">
        <f>IF(AND('Mapa de Riesgos'!$Y$42="Baja",'Mapa de Riesgos'!$AA$42="Catastrófico"),CONCATENATE("R5C",'Mapa de Riesgos'!$O$42),"")</f>
        <v/>
      </c>
      <c r="AJ40" s="56" t="str">
        <f>IF(AND('Mapa de Riesgos'!$Y$43="Baja",'Mapa de Riesgos'!$AA$43="Catastrófico"),CONCATENATE("R5C",'Mapa de Riesgos'!$O$43),"")</f>
        <v/>
      </c>
      <c r="AK40" s="56" t="str">
        <f>IF(AND('Mapa de Riesgos'!$Y$44="Baja",'Mapa de Riesgos'!$AA$44="Catastrófico"),CONCATENATE("R5C",'Mapa de Riesgos'!$O$44),"")</f>
        <v/>
      </c>
      <c r="AL40" s="56" t="str">
        <f>IF(AND('Mapa de Riesgos'!$Y$45="Baja",'Mapa de Riesgos'!$AA$45="Catastrófico"),CONCATENATE("R5C",'Mapa de Riesgos'!$O$45),"")</f>
        <v/>
      </c>
      <c r="AM40" s="57" t="str">
        <f>IF(AND('Mapa de Riesgos'!$Y$46="Baja",'Mapa de Riesgos'!$AA$46="Catastrófico"),CONCATENATE("R5C",'Mapa de Riesgos'!$O$46),"")</f>
        <v/>
      </c>
      <c r="AN40" s="83"/>
      <c r="AO40" s="561"/>
      <c r="AP40" s="562"/>
      <c r="AQ40" s="562"/>
      <c r="AR40" s="562"/>
      <c r="AS40" s="562"/>
      <c r="AT40" s="56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89"/>
      <c r="C41" s="489"/>
      <c r="D41" s="490"/>
      <c r="E41" s="530"/>
      <c r="F41" s="531"/>
      <c r="G41" s="531"/>
      <c r="H41" s="531"/>
      <c r="I41" s="531"/>
      <c r="J41" s="76" t="str">
        <f>IF(AND('Mapa de Riesgos'!$Y$47="Baja",'Mapa de Riesgos'!$AA$47="Leve"),CONCATENATE("R6C",'Mapa de Riesgos'!$O$47),"")</f>
        <v/>
      </c>
      <c r="K41" s="77" t="str">
        <f>IF(AND('Mapa de Riesgos'!$Y$48="Baja",'Mapa de Riesgos'!$AA$48="Leve"),CONCATENATE("R6C",'Mapa de Riesgos'!$O$48),"")</f>
        <v/>
      </c>
      <c r="L41" s="77" t="str">
        <f>IF(AND('Mapa de Riesgos'!$Y$49="Baja",'Mapa de Riesgos'!$AA$49="Leve"),CONCATENATE("R6C",'Mapa de Riesgos'!$O$49),"")</f>
        <v/>
      </c>
      <c r="M41" s="77" t="str">
        <f>IF(AND('Mapa de Riesgos'!$Y$50="Baja",'Mapa de Riesgos'!$AA$50="Leve"),CONCATENATE("R6C",'Mapa de Riesgos'!$O$50),"")</f>
        <v/>
      </c>
      <c r="N41" s="77" t="str">
        <f>IF(AND('Mapa de Riesgos'!$Y$51="Baja",'Mapa de Riesgos'!$AA$51="Leve"),CONCATENATE("R6C",'Mapa de Riesgos'!$O$51),"")</f>
        <v/>
      </c>
      <c r="O41" s="78" t="str">
        <f>IF(AND('Mapa de Riesgos'!$Y$52="Baja",'Mapa de Riesgos'!$AA$52="Leve"),CONCATENATE("R6C",'Mapa de Riesgos'!$O$52),"")</f>
        <v/>
      </c>
      <c r="P41" s="67" t="str">
        <f>IF(AND('Mapa de Riesgos'!$Y$47="Baja",'Mapa de Riesgos'!$AA$47="Menor"),CONCATENATE("R6C",'Mapa de Riesgos'!$O$47),"")</f>
        <v/>
      </c>
      <c r="Q41" s="68" t="str">
        <f>IF(AND('Mapa de Riesgos'!$Y$48="Baja",'Mapa de Riesgos'!$AA$48="Menor"),CONCATENATE("R6C",'Mapa de Riesgos'!$O$48),"")</f>
        <v/>
      </c>
      <c r="R41" s="68" t="str">
        <f>IF(AND('Mapa de Riesgos'!$Y$49="Baja",'Mapa de Riesgos'!$AA$49="Menor"),CONCATENATE("R6C",'Mapa de Riesgos'!$O$49),"")</f>
        <v/>
      </c>
      <c r="S41" s="68" t="str">
        <f>IF(AND('Mapa de Riesgos'!$Y$50="Baja",'Mapa de Riesgos'!$AA$50="Menor"),CONCATENATE("R6C",'Mapa de Riesgos'!$O$50),"")</f>
        <v/>
      </c>
      <c r="T41" s="68" t="str">
        <f>IF(AND('Mapa de Riesgos'!$Y$51="Baja",'Mapa de Riesgos'!$AA$51="Menor"),CONCATENATE("R6C",'Mapa de Riesgos'!$O$51),"")</f>
        <v/>
      </c>
      <c r="U41" s="69" t="str">
        <f>IF(AND('Mapa de Riesgos'!$Y$52="Baja",'Mapa de Riesgos'!$AA$52="Menor"),CONCATENATE("R6C",'Mapa de Riesgos'!$O$52),"")</f>
        <v/>
      </c>
      <c r="V41" s="67" t="str">
        <f>IF(AND('Mapa de Riesgos'!$Y$47="Baja",'Mapa de Riesgos'!$AA$47="Moderado"),CONCATENATE("R6C",'Mapa de Riesgos'!$O$47),"")</f>
        <v/>
      </c>
      <c r="W41" s="68" t="str">
        <f>IF(AND('Mapa de Riesgos'!$Y$48="Baja",'Mapa de Riesgos'!$AA$48="Moderado"),CONCATENATE("R6C",'Mapa de Riesgos'!$O$48),"")</f>
        <v/>
      </c>
      <c r="X41" s="68" t="str">
        <f>IF(AND('Mapa de Riesgos'!$Y$49="Baja",'Mapa de Riesgos'!$AA$49="Moderado"),CONCATENATE("R6C",'Mapa de Riesgos'!$O$49),"")</f>
        <v/>
      </c>
      <c r="Y41" s="68" t="str">
        <f>IF(AND('Mapa de Riesgos'!$Y$50="Baja",'Mapa de Riesgos'!$AA$50="Moderado"),CONCATENATE("R6C",'Mapa de Riesgos'!$O$50),"")</f>
        <v/>
      </c>
      <c r="Z41" s="68" t="str">
        <f>IF(AND('Mapa de Riesgos'!$Y$51="Baja",'Mapa de Riesgos'!$AA$51="Moderado"),CONCATENATE("R6C",'Mapa de Riesgos'!$O$51),"")</f>
        <v/>
      </c>
      <c r="AA41" s="69" t="str">
        <f>IF(AND('Mapa de Riesgos'!$Y$52="Baja",'Mapa de Riesgos'!$AA$52="Moderado"),CONCATENATE("R6C",'Mapa de Riesgos'!$O$52),"")</f>
        <v/>
      </c>
      <c r="AB41" s="52" t="str">
        <f>IF(AND('Mapa de Riesgos'!$Y$47="Baja",'Mapa de Riesgos'!$AA$47="Mayor"),CONCATENATE("R6C",'Mapa de Riesgos'!$O$47),"")</f>
        <v/>
      </c>
      <c r="AC41" s="53" t="str">
        <f>IF(AND('Mapa de Riesgos'!$Y$48="Baja",'Mapa de Riesgos'!$AA$48="Mayor"),CONCATENATE("R6C",'Mapa de Riesgos'!$O$48),"")</f>
        <v/>
      </c>
      <c r="AD41" s="53" t="str">
        <f>IF(AND('Mapa de Riesgos'!$Y$49="Baja",'Mapa de Riesgos'!$AA$49="Mayor"),CONCATENATE("R6C",'Mapa de Riesgos'!$O$49),"")</f>
        <v/>
      </c>
      <c r="AE41" s="53" t="str">
        <f>IF(AND('Mapa de Riesgos'!$Y$50="Baja",'Mapa de Riesgos'!$AA$50="Mayor"),CONCATENATE("R6C",'Mapa de Riesgos'!$O$50),"")</f>
        <v/>
      </c>
      <c r="AF41" s="53" t="str">
        <f>IF(AND('Mapa de Riesgos'!$Y$51="Baja",'Mapa de Riesgos'!$AA$51="Mayor"),CONCATENATE("R6C",'Mapa de Riesgos'!$O$51),"")</f>
        <v/>
      </c>
      <c r="AG41" s="54" t="str">
        <f>IF(AND('Mapa de Riesgos'!$Y$52="Baja",'Mapa de Riesgos'!$AA$52="Mayor"),CONCATENATE("R6C",'Mapa de Riesgos'!$O$52),"")</f>
        <v/>
      </c>
      <c r="AH41" s="55" t="str">
        <f>IF(AND('Mapa de Riesgos'!$Y$47="Baja",'Mapa de Riesgos'!$AA$47="Catastrófico"),CONCATENATE("R6C",'Mapa de Riesgos'!$O$47),"")</f>
        <v/>
      </c>
      <c r="AI41" s="56" t="str">
        <f>IF(AND('Mapa de Riesgos'!$Y$48="Baja",'Mapa de Riesgos'!$AA$48="Catastrófico"),CONCATENATE("R6C",'Mapa de Riesgos'!$O$48),"")</f>
        <v/>
      </c>
      <c r="AJ41" s="56" t="str">
        <f>IF(AND('Mapa de Riesgos'!$Y$49="Baja",'Mapa de Riesgos'!$AA$49="Catastrófico"),CONCATENATE("R6C",'Mapa de Riesgos'!$O$49),"")</f>
        <v/>
      </c>
      <c r="AK41" s="56" t="str">
        <f>IF(AND('Mapa de Riesgos'!$Y$50="Baja",'Mapa de Riesgos'!$AA$50="Catastrófico"),CONCATENATE("R6C",'Mapa de Riesgos'!$O$50),"")</f>
        <v/>
      </c>
      <c r="AL41" s="56" t="str">
        <f>IF(AND('Mapa de Riesgos'!$Y$51="Baja",'Mapa de Riesgos'!$AA$51="Catastrófico"),CONCATENATE("R6C",'Mapa de Riesgos'!$O$51),"")</f>
        <v/>
      </c>
      <c r="AM41" s="57" t="str">
        <f>IF(AND('Mapa de Riesgos'!$Y$52="Baja",'Mapa de Riesgos'!$AA$52="Catastrófico"),CONCATENATE("R6C",'Mapa de Riesgos'!$O$52),"")</f>
        <v/>
      </c>
      <c r="AN41" s="83"/>
      <c r="AO41" s="561"/>
      <c r="AP41" s="562"/>
      <c r="AQ41" s="562"/>
      <c r="AR41" s="562"/>
      <c r="AS41" s="562"/>
      <c r="AT41" s="56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89"/>
      <c r="C42" s="489"/>
      <c r="D42" s="490"/>
      <c r="E42" s="530"/>
      <c r="F42" s="531"/>
      <c r="G42" s="531"/>
      <c r="H42" s="531"/>
      <c r="I42" s="531"/>
      <c r="J42" s="76" t="str">
        <f>IF(AND('Mapa de Riesgos'!$Y$53="Baja",'Mapa de Riesgos'!$AA$53="Leve"),CONCATENATE("R7C",'Mapa de Riesgos'!$O$53),"")</f>
        <v/>
      </c>
      <c r="K42" s="77" t="str">
        <f>IF(AND('Mapa de Riesgos'!$Y$54="Baja",'Mapa de Riesgos'!$AA$54="Leve"),CONCATENATE("R7C",'Mapa de Riesgos'!$O$54),"")</f>
        <v/>
      </c>
      <c r="L42" s="77" t="str">
        <f>IF(AND('Mapa de Riesgos'!$Y$55="Baja",'Mapa de Riesgos'!$AA$55="Leve"),CONCATENATE("R7C",'Mapa de Riesgos'!$O$55),"")</f>
        <v/>
      </c>
      <c r="M42" s="77" t="str">
        <f>IF(AND('Mapa de Riesgos'!$Y$56="Baja",'Mapa de Riesgos'!$AA$56="Leve"),CONCATENATE("R7C",'Mapa de Riesgos'!$O$56),"")</f>
        <v/>
      </c>
      <c r="N42" s="77" t="str">
        <f>IF(AND('Mapa de Riesgos'!$Y$57="Baja",'Mapa de Riesgos'!$AA$57="Leve"),CONCATENATE("R7C",'Mapa de Riesgos'!$O$57),"")</f>
        <v/>
      </c>
      <c r="O42" s="78" t="str">
        <f>IF(AND('Mapa de Riesgos'!$Y$58="Baja",'Mapa de Riesgos'!$AA$58="Leve"),CONCATENATE("R7C",'Mapa de Riesgos'!$O$58),"")</f>
        <v/>
      </c>
      <c r="P42" s="67" t="str">
        <f>IF(AND('Mapa de Riesgos'!$Y$53="Baja",'Mapa de Riesgos'!$AA$53="Menor"),CONCATENATE("R7C",'Mapa de Riesgos'!$O$53),"")</f>
        <v/>
      </c>
      <c r="Q42" s="68" t="str">
        <f>IF(AND('Mapa de Riesgos'!$Y$54="Baja",'Mapa de Riesgos'!$AA$54="Menor"),CONCATENATE("R7C",'Mapa de Riesgos'!$O$54),"")</f>
        <v/>
      </c>
      <c r="R42" s="68" t="str">
        <f>IF(AND('Mapa de Riesgos'!$Y$55="Baja",'Mapa de Riesgos'!$AA$55="Menor"),CONCATENATE("R7C",'Mapa de Riesgos'!$O$55),"")</f>
        <v/>
      </c>
      <c r="S42" s="68" t="str">
        <f>IF(AND('Mapa de Riesgos'!$Y$56="Baja",'Mapa de Riesgos'!$AA$56="Menor"),CONCATENATE("R7C",'Mapa de Riesgos'!$O$56),"")</f>
        <v/>
      </c>
      <c r="T42" s="68" t="str">
        <f>IF(AND('Mapa de Riesgos'!$Y$57="Baja",'Mapa de Riesgos'!$AA$57="Menor"),CONCATENATE("R7C",'Mapa de Riesgos'!$O$57),"")</f>
        <v/>
      </c>
      <c r="U42" s="69" t="str">
        <f>IF(AND('Mapa de Riesgos'!$Y$58="Baja",'Mapa de Riesgos'!$AA$58="Menor"),CONCATENATE("R7C",'Mapa de Riesgos'!$O$58),"")</f>
        <v/>
      </c>
      <c r="V42" s="67" t="str">
        <f>IF(AND('Mapa de Riesgos'!$Y$53="Baja",'Mapa de Riesgos'!$AA$53="Moderado"),CONCATENATE("R7C",'Mapa de Riesgos'!$O$53),"")</f>
        <v/>
      </c>
      <c r="W42" s="68" t="str">
        <f>IF(AND('Mapa de Riesgos'!$Y$54="Baja",'Mapa de Riesgos'!$AA$54="Moderado"),CONCATENATE("R7C",'Mapa de Riesgos'!$O$54),"")</f>
        <v/>
      </c>
      <c r="X42" s="68" t="str">
        <f>IF(AND('Mapa de Riesgos'!$Y$55="Baja",'Mapa de Riesgos'!$AA$55="Moderado"),CONCATENATE("R7C",'Mapa de Riesgos'!$O$55),"")</f>
        <v/>
      </c>
      <c r="Y42" s="68" t="str">
        <f>IF(AND('Mapa de Riesgos'!$Y$56="Baja",'Mapa de Riesgos'!$AA$56="Moderado"),CONCATENATE("R7C",'Mapa de Riesgos'!$O$56),"")</f>
        <v/>
      </c>
      <c r="Z42" s="68" t="str">
        <f>IF(AND('Mapa de Riesgos'!$Y$57="Baja",'Mapa de Riesgos'!$AA$57="Moderado"),CONCATENATE("R7C",'Mapa de Riesgos'!$O$57),"")</f>
        <v/>
      </c>
      <c r="AA42" s="69" t="str">
        <f>IF(AND('Mapa de Riesgos'!$Y$58="Baja",'Mapa de Riesgos'!$AA$58="Moderado"),CONCATENATE("R7C",'Mapa de Riesgos'!$O$58),"")</f>
        <v/>
      </c>
      <c r="AB42" s="52" t="str">
        <f>IF(AND('Mapa de Riesgos'!$Y$53="Baja",'Mapa de Riesgos'!$AA$53="Mayor"),CONCATENATE("R7C",'Mapa de Riesgos'!$O$53),"")</f>
        <v/>
      </c>
      <c r="AC42" s="53" t="str">
        <f>IF(AND('Mapa de Riesgos'!$Y$54="Baja",'Mapa de Riesgos'!$AA$54="Mayor"),CONCATENATE("R7C",'Mapa de Riesgos'!$O$54),"")</f>
        <v/>
      </c>
      <c r="AD42" s="53" t="str">
        <f>IF(AND('Mapa de Riesgos'!$Y$55="Baja",'Mapa de Riesgos'!$AA$55="Mayor"),CONCATENATE("R7C",'Mapa de Riesgos'!$O$55),"")</f>
        <v/>
      </c>
      <c r="AE42" s="53" t="str">
        <f>IF(AND('Mapa de Riesgos'!$Y$56="Baja",'Mapa de Riesgos'!$AA$56="Mayor"),CONCATENATE("R7C",'Mapa de Riesgos'!$O$56),"")</f>
        <v/>
      </c>
      <c r="AF42" s="53" t="str">
        <f>IF(AND('Mapa de Riesgos'!$Y$57="Baja",'Mapa de Riesgos'!$AA$57="Mayor"),CONCATENATE("R7C",'Mapa de Riesgos'!$O$57),"")</f>
        <v/>
      </c>
      <c r="AG42" s="54" t="str">
        <f>IF(AND('Mapa de Riesgos'!$Y$58="Baja",'Mapa de Riesgos'!$AA$58="Mayor"),CONCATENATE("R7C",'Mapa de Riesgos'!$O$58),"")</f>
        <v/>
      </c>
      <c r="AH42" s="55" t="str">
        <f>IF(AND('Mapa de Riesgos'!$Y$53="Baja",'Mapa de Riesgos'!$AA$53="Catastrófico"),CONCATENATE("R7C",'Mapa de Riesgos'!$O$53),"")</f>
        <v/>
      </c>
      <c r="AI42" s="56" t="str">
        <f>IF(AND('Mapa de Riesgos'!$Y$54="Baja",'Mapa de Riesgos'!$AA$54="Catastrófico"),CONCATENATE("R7C",'Mapa de Riesgos'!$O$54),"")</f>
        <v/>
      </c>
      <c r="AJ42" s="56" t="str">
        <f>IF(AND('Mapa de Riesgos'!$Y$55="Baja",'Mapa de Riesgos'!$AA$55="Catastrófico"),CONCATENATE("R7C",'Mapa de Riesgos'!$O$55),"")</f>
        <v/>
      </c>
      <c r="AK42" s="56" t="str">
        <f>IF(AND('Mapa de Riesgos'!$Y$56="Baja",'Mapa de Riesgos'!$AA$56="Catastrófico"),CONCATENATE("R7C",'Mapa de Riesgos'!$O$56),"")</f>
        <v/>
      </c>
      <c r="AL42" s="56" t="str">
        <f>IF(AND('Mapa de Riesgos'!$Y$57="Baja",'Mapa de Riesgos'!$AA$57="Catastrófico"),CONCATENATE("R7C",'Mapa de Riesgos'!$O$57),"")</f>
        <v/>
      </c>
      <c r="AM42" s="57" t="str">
        <f>IF(AND('Mapa de Riesgos'!$Y$58="Baja",'Mapa de Riesgos'!$AA$58="Catastrófico"),CONCATENATE("R7C",'Mapa de Riesgos'!$O$58),"")</f>
        <v/>
      </c>
      <c r="AN42" s="83"/>
      <c r="AO42" s="561"/>
      <c r="AP42" s="562"/>
      <c r="AQ42" s="562"/>
      <c r="AR42" s="562"/>
      <c r="AS42" s="562"/>
      <c r="AT42" s="56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89"/>
      <c r="C43" s="489"/>
      <c r="D43" s="490"/>
      <c r="E43" s="530"/>
      <c r="F43" s="531"/>
      <c r="G43" s="531"/>
      <c r="H43" s="531"/>
      <c r="I43" s="531"/>
      <c r="J43" s="76" t="str">
        <f>IF(AND('Mapa de Riesgos'!$Y$59="Baja",'Mapa de Riesgos'!$AA$59="Leve"),CONCATENATE("R8C",'Mapa de Riesgos'!$O$59),"")</f>
        <v/>
      </c>
      <c r="K43" s="77" t="str">
        <f>IF(AND('Mapa de Riesgos'!$Y$60="Baja",'Mapa de Riesgos'!$AA$60="Leve"),CONCATENATE("R8C",'Mapa de Riesgos'!$O$60),"")</f>
        <v/>
      </c>
      <c r="L43" s="77" t="str">
        <f>IF(AND('Mapa de Riesgos'!$Y$61="Baja",'Mapa de Riesgos'!$AA$61="Leve"),CONCATENATE("R8C",'Mapa de Riesgos'!$O$61),"")</f>
        <v/>
      </c>
      <c r="M43" s="77" t="str">
        <f>IF(AND('Mapa de Riesgos'!$Y$62="Baja",'Mapa de Riesgos'!$AA$62="Leve"),CONCATENATE("R8C",'Mapa de Riesgos'!$O$62),"")</f>
        <v/>
      </c>
      <c r="N43" s="77" t="str">
        <f>IF(AND('Mapa de Riesgos'!$Y$63="Baja",'Mapa de Riesgos'!$AA$63="Leve"),CONCATENATE("R8C",'Mapa de Riesgos'!$O$63),"")</f>
        <v/>
      </c>
      <c r="O43" s="78" t="str">
        <f>IF(AND('Mapa de Riesgos'!$Y$64="Baja",'Mapa de Riesgos'!$AA$64="Leve"),CONCATENATE("R8C",'Mapa de Riesgos'!$O$64),"")</f>
        <v/>
      </c>
      <c r="P43" s="67" t="str">
        <f>IF(AND('Mapa de Riesgos'!$Y$59="Baja",'Mapa de Riesgos'!$AA$59="Menor"),CONCATENATE("R8C",'Mapa de Riesgos'!$O$59),"")</f>
        <v/>
      </c>
      <c r="Q43" s="68" t="str">
        <f>IF(AND('Mapa de Riesgos'!$Y$60="Baja",'Mapa de Riesgos'!$AA$60="Menor"),CONCATENATE("R8C",'Mapa de Riesgos'!$O$60),"")</f>
        <v/>
      </c>
      <c r="R43" s="68" t="str">
        <f>IF(AND('Mapa de Riesgos'!$Y$61="Baja",'Mapa de Riesgos'!$AA$61="Menor"),CONCATENATE("R8C",'Mapa de Riesgos'!$O$61),"")</f>
        <v/>
      </c>
      <c r="S43" s="68" t="str">
        <f>IF(AND('Mapa de Riesgos'!$Y$62="Baja",'Mapa de Riesgos'!$AA$62="Menor"),CONCATENATE("R8C",'Mapa de Riesgos'!$O$62),"")</f>
        <v/>
      </c>
      <c r="T43" s="68" t="str">
        <f>IF(AND('Mapa de Riesgos'!$Y$63="Baja",'Mapa de Riesgos'!$AA$63="Menor"),CONCATENATE("R8C",'Mapa de Riesgos'!$O$63),"")</f>
        <v/>
      </c>
      <c r="U43" s="69" t="str">
        <f>IF(AND('Mapa de Riesgos'!$Y$64="Baja",'Mapa de Riesgos'!$AA$64="Menor"),CONCATENATE("R8C",'Mapa de Riesgos'!$O$64),"")</f>
        <v/>
      </c>
      <c r="V43" s="67" t="str">
        <f>IF(AND('Mapa de Riesgos'!$Y$59="Baja",'Mapa de Riesgos'!$AA$59="Moderado"),CONCATENATE("R8C",'Mapa de Riesgos'!$O$59),"")</f>
        <v/>
      </c>
      <c r="W43" s="68" t="str">
        <f>IF(AND('Mapa de Riesgos'!$Y$60="Baja",'Mapa de Riesgos'!$AA$60="Moderado"),CONCATENATE("R8C",'Mapa de Riesgos'!$O$60),"")</f>
        <v/>
      </c>
      <c r="X43" s="68" t="str">
        <f>IF(AND('Mapa de Riesgos'!$Y$61="Baja",'Mapa de Riesgos'!$AA$61="Moderado"),CONCATENATE("R8C",'Mapa de Riesgos'!$O$61),"")</f>
        <v/>
      </c>
      <c r="Y43" s="68" t="str">
        <f>IF(AND('Mapa de Riesgos'!$Y$62="Baja",'Mapa de Riesgos'!$AA$62="Moderado"),CONCATENATE("R8C",'Mapa de Riesgos'!$O$62),"")</f>
        <v/>
      </c>
      <c r="Z43" s="68" t="str">
        <f>IF(AND('Mapa de Riesgos'!$Y$63="Baja",'Mapa de Riesgos'!$AA$63="Moderado"),CONCATENATE("R8C",'Mapa de Riesgos'!$O$63),"")</f>
        <v/>
      </c>
      <c r="AA43" s="69" t="str">
        <f>IF(AND('Mapa de Riesgos'!$Y$64="Baja",'Mapa de Riesgos'!$AA$64="Moderado"),CONCATENATE("R8C",'Mapa de Riesgos'!$O$64),"")</f>
        <v/>
      </c>
      <c r="AB43" s="52" t="str">
        <f>IF(AND('Mapa de Riesgos'!$Y$59="Baja",'Mapa de Riesgos'!$AA$59="Mayor"),CONCATENATE("R8C",'Mapa de Riesgos'!$O$59),"")</f>
        <v/>
      </c>
      <c r="AC43" s="53" t="str">
        <f>IF(AND('Mapa de Riesgos'!$Y$60="Baja",'Mapa de Riesgos'!$AA$60="Mayor"),CONCATENATE("R8C",'Mapa de Riesgos'!$O$60),"")</f>
        <v/>
      </c>
      <c r="AD43" s="53" t="str">
        <f>IF(AND('Mapa de Riesgos'!$Y$61="Baja",'Mapa de Riesgos'!$AA$61="Mayor"),CONCATENATE("R8C",'Mapa de Riesgos'!$O$61),"")</f>
        <v/>
      </c>
      <c r="AE43" s="53" t="str">
        <f>IF(AND('Mapa de Riesgos'!$Y$62="Baja",'Mapa de Riesgos'!$AA$62="Mayor"),CONCATENATE("R8C",'Mapa de Riesgos'!$O$62),"")</f>
        <v/>
      </c>
      <c r="AF43" s="53" t="str">
        <f>IF(AND('Mapa de Riesgos'!$Y$63="Baja",'Mapa de Riesgos'!$AA$63="Mayor"),CONCATENATE("R8C",'Mapa de Riesgos'!$O$63),"")</f>
        <v/>
      </c>
      <c r="AG43" s="54" t="str">
        <f>IF(AND('Mapa de Riesgos'!$Y$64="Baja",'Mapa de Riesgos'!$AA$64="Mayor"),CONCATENATE("R8C",'Mapa de Riesgos'!$O$64),"")</f>
        <v/>
      </c>
      <c r="AH43" s="55" t="str">
        <f>IF(AND('Mapa de Riesgos'!$Y$59="Baja",'Mapa de Riesgos'!$AA$59="Catastrófico"),CONCATENATE("R8C",'Mapa de Riesgos'!$O$59),"")</f>
        <v/>
      </c>
      <c r="AI43" s="56" t="str">
        <f>IF(AND('Mapa de Riesgos'!$Y$60="Baja",'Mapa de Riesgos'!$AA$60="Catastrófico"),CONCATENATE("R8C",'Mapa de Riesgos'!$O$60),"")</f>
        <v/>
      </c>
      <c r="AJ43" s="56" t="str">
        <f>IF(AND('Mapa de Riesgos'!$Y$61="Baja",'Mapa de Riesgos'!$AA$61="Catastrófico"),CONCATENATE("R8C",'Mapa de Riesgos'!$O$61),"")</f>
        <v/>
      </c>
      <c r="AK43" s="56" t="str">
        <f>IF(AND('Mapa de Riesgos'!$Y$62="Baja",'Mapa de Riesgos'!$AA$62="Catastrófico"),CONCATENATE("R8C",'Mapa de Riesgos'!$O$62),"")</f>
        <v/>
      </c>
      <c r="AL43" s="56" t="str">
        <f>IF(AND('Mapa de Riesgos'!$Y$63="Baja",'Mapa de Riesgos'!$AA$63="Catastrófico"),CONCATENATE("R8C",'Mapa de Riesgos'!$O$63),"")</f>
        <v/>
      </c>
      <c r="AM43" s="57" t="str">
        <f>IF(AND('Mapa de Riesgos'!$Y$64="Baja",'Mapa de Riesgos'!$AA$64="Catastrófico"),CONCATENATE("R8C",'Mapa de Riesgos'!$O$64),"")</f>
        <v/>
      </c>
      <c r="AN43" s="83"/>
      <c r="AO43" s="561"/>
      <c r="AP43" s="562"/>
      <c r="AQ43" s="562"/>
      <c r="AR43" s="562"/>
      <c r="AS43" s="562"/>
      <c r="AT43" s="56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89"/>
      <c r="C44" s="489"/>
      <c r="D44" s="490"/>
      <c r="E44" s="530"/>
      <c r="F44" s="531"/>
      <c r="G44" s="531"/>
      <c r="H44" s="531"/>
      <c r="I44" s="531"/>
      <c r="J44" s="76" t="str">
        <f>IF(AND('Mapa de Riesgos'!$Y$65="Baja",'Mapa de Riesgos'!$AA$65="Leve"),CONCATENATE("R9C",'Mapa de Riesgos'!$O$65),"")</f>
        <v/>
      </c>
      <c r="K44" s="77" t="str">
        <f>IF(AND('Mapa de Riesgos'!$Y$66="Baja",'Mapa de Riesgos'!$AA$66="Leve"),CONCATENATE("R9C",'Mapa de Riesgos'!$O$66),"")</f>
        <v/>
      </c>
      <c r="L44" s="77" t="str">
        <f>IF(AND('Mapa de Riesgos'!$Y$67="Baja",'Mapa de Riesgos'!$AA$67="Leve"),CONCATENATE("R9C",'Mapa de Riesgos'!$O$67),"")</f>
        <v/>
      </c>
      <c r="M44" s="77" t="str">
        <f>IF(AND('Mapa de Riesgos'!$Y$68="Baja",'Mapa de Riesgos'!$AA$68="Leve"),CONCATENATE("R9C",'Mapa de Riesgos'!$O$68),"")</f>
        <v/>
      </c>
      <c r="N44" s="77" t="str">
        <f>IF(AND('Mapa de Riesgos'!$Y$69="Baja",'Mapa de Riesgos'!$AA$69="Leve"),CONCATENATE("R9C",'Mapa de Riesgos'!$O$69),"")</f>
        <v/>
      </c>
      <c r="O44" s="78" t="str">
        <f>IF(AND('Mapa de Riesgos'!$Y$70="Baja",'Mapa de Riesgos'!$AA$70="Leve"),CONCATENATE("R9C",'Mapa de Riesgos'!$O$70),"")</f>
        <v/>
      </c>
      <c r="P44" s="67" t="str">
        <f>IF(AND('Mapa de Riesgos'!$Y$65="Baja",'Mapa de Riesgos'!$AA$65="Menor"),CONCATENATE("R9C",'Mapa de Riesgos'!$O$65),"")</f>
        <v/>
      </c>
      <c r="Q44" s="68" t="str">
        <f>IF(AND('Mapa de Riesgos'!$Y$66="Baja",'Mapa de Riesgos'!$AA$66="Menor"),CONCATENATE("R9C",'Mapa de Riesgos'!$O$66),"")</f>
        <v/>
      </c>
      <c r="R44" s="68" t="str">
        <f>IF(AND('Mapa de Riesgos'!$Y$67="Baja",'Mapa de Riesgos'!$AA$67="Menor"),CONCATENATE("R9C",'Mapa de Riesgos'!$O$67),"")</f>
        <v/>
      </c>
      <c r="S44" s="68" t="str">
        <f>IF(AND('Mapa de Riesgos'!$Y$68="Baja",'Mapa de Riesgos'!$AA$68="Menor"),CONCATENATE("R9C",'Mapa de Riesgos'!$O$68),"")</f>
        <v/>
      </c>
      <c r="T44" s="68" t="str">
        <f>IF(AND('Mapa de Riesgos'!$Y$69="Baja",'Mapa de Riesgos'!$AA$69="Menor"),CONCATENATE("R9C",'Mapa de Riesgos'!$O$69),"")</f>
        <v/>
      </c>
      <c r="U44" s="69" t="str">
        <f>IF(AND('Mapa de Riesgos'!$Y$70="Baja",'Mapa de Riesgos'!$AA$70="Menor"),CONCATENATE("R9C",'Mapa de Riesgos'!$O$70),"")</f>
        <v/>
      </c>
      <c r="V44" s="67" t="str">
        <f>IF(AND('Mapa de Riesgos'!$Y$65="Baja",'Mapa de Riesgos'!$AA$65="Moderado"),CONCATENATE("R9C",'Mapa de Riesgos'!$O$65),"")</f>
        <v/>
      </c>
      <c r="W44" s="68" t="str">
        <f>IF(AND('Mapa de Riesgos'!$Y$66="Baja",'Mapa de Riesgos'!$AA$66="Moderado"),CONCATENATE("R9C",'Mapa de Riesgos'!$O$66),"")</f>
        <v/>
      </c>
      <c r="X44" s="68" t="str">
        <f>IF(AND('Mapa de Riesgos'!$Y$67="Baja",'Mapa de Riesgos'!$AA$67="Moderado"),CONCATENATE("R9C",'Mapa de Riesgos'!$O$67),"")</f>
        <v/>
      </c>
      <c r="Y44" s="68" t="str">
        <f>IF(AND('Mapa de Riesgos'!$Y$68="Baja",'Mapa de Riesgos'!$AA$68="Moderado"),CONCATENATE("R9C",'Mapa de Riesgos'!$O$68),"")</f>
        <v/>
      </c>
      <c r="Z44" s="68" t="str">
        <f>IF(AND('Mapa de Riesgos'!$Y$69="Baja",'Mapa de Riesgos'!$AA$69="Moderado"),CONCATENATE("R9C",'Mapa de Riesgos'!$O$69),"")</f>
        <v/>
      </c>
      <c r="AA44" s="69" t="str">
        <f>IF(AND('Mapa de Riesgos'!$Y$70="Baja",'Mapa de Riesgos'!$AA$70="Moderado"),CONCATENATE("R9C",'Mapa de Riesgos'!$O$70),"")</f>
        <v/>
      </c>
      <c r="AB44" s="52" t="str">
        <f>IF(AND('Mapa de Riesgos'!$Y$65="Baja",'Mapa de Riesgos'!$AA$65="Mayor"),CONCATENATE("R9C",'Mapa de Riesgos'!$O$65),"")</f>
        <v/>
      </c>
      <c r="AC44" s="53" t="str">
        <f>IF(AND('Mapa de Riesgos'!$Y$66="Baja",'Mapa de Riesgos'!$AA$66="Mayor"),CONCATENATE("R9C",'Mapa de Riesgos'!$O$66),"")</f>
        <v/>
      </c>
      <c r="AD44" s="53" t="str">
        <f>IF(AND('Mapa de Riesgos'!$Y$67="Baja",'Mapa de Riesgos'!$AA$67="Mayor"),CONCATENATE("R9C",'Mapa de Riesgos'!$O$67),"")</f>
        <v/>
      </c>
      <c r="AE44" s="53" t="str">
        <f>IF(AND('Mapa de Riesgos'!$Y$68="Baja",'Mapa de Riesgos'!$AA$68="Mayor"),CONCATENATE("R9C",'Mapa de Riesgos'!$O$68),"")</f>
        <v/>
      </c>
      <c r="AF44" s="53" t="str">
        <f>IF(AND('Mapa de Riesgos'!$Y$69="Baja",'Mapa de Riesgos'!$AA$69="Mayor"),CONCATENATE("R9C",'Mapa de Riesgos'!$O$69),"")</f>
        <v/>
      </c>
      <c r="AG44" s="54" t="str">
        <f>IF(AND('Mapa de Riesgos'!$Y$70="Baja",'Mapa de Riesgos'!$AA$70="Mayor"),CONCATENATE("R9C",'Mapa de Riesgos'!$O$70),"")</f>
        <v/>
      </c>
      <c r="AH44" s="55" t="str">
        <f>IF(AND('Mapa de Riesgos'!$Y$65="Baja",'Mapa de Riesgos'!$AA$65="Catastrófico"),CONCATENATE("R9C",'Mapa de Riesgos'!$O$65),"")</f>
        <v/>
      </c>
      <c r="AI44" s="56" t="str">
        <f>IF(AND('Mapa de Riesgos'!$Y$66="Baja",'Mapa de Riesgos'!$AA$66="Catastrófico"),CONCATENATE("R9C",'Mapa de Riesgos'!$O$66),"")</f>
        <v/>
      </c>
      <c r="AJ44" s="56" t="str">
        <f>IF(AND('Mapa de Riesgos'!$Y$67="Baja",'Mapa de Riesgos'!$AA$67="Catastrófico"),CONCATENATE("R9C",'Mapa de Riesgos'!$O$67),"")</f>
        <v/>
      </c>
      <c r="AK44" s="56" t="str">
        <f>IF(AND('Mapa de Riesgos'!$Y$68="Baja",'Mapa de Riesgos'!$AA$68="Catastrófico"),CONCATENATE("R9C",'Mapa de Riesgos'!$O$68),"")</f>
        <v/>
      </c>
      <c r="AL44" s="56" t="str">
        <f>IF(AND('Mapa de Riesgos'!$Y$69="Baja",'Mapa de Riesgos'!$AA$69="Catastrófico"),CONCATENATE("R9C",'Mapa de Riesgos'!$O$69),"")</f>
        <v/>
      </c>
      <c r="AM44" s="57" t="str">
        <f>IF(AND('Mapa de Riesgos'!$Y$70="Baja",'Mapa de Riesgos'!$AA$70="Catastrófico"),CONCATENATE("R9C",'Mapa de Riesgos'!$O$70),"")</f>
        <v/>
      </c>
      <c r="AN44" s="83"/>
      <c r="AO44" s="561"/>
      <c r="AP44" s="562"/>
      <c r="AQ44" s="562"/>
      <c r="AR44" s="562"/>
      <c r="AS44" s="562"/>
      <c r="AT44" s="56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89"/>
      <c r="C45" s="489"/>
      <c r="D45" s="490"/>
      <c r="E45" s="533"/>
      <c r="F45" s="534"/>
      <c r="G45" s="534"/>
      <c r="H45" s="534"/>
      <c r="I45" s="534"/>
      <c r="J45" s="79" t="str">
        <f>IF(AND('Mapa de Riesgos'!$Y$71="Baja",'Mapa de Riesgos'!$AA$71="Leve"),CONCATENATE("R10C",'Mapa de Riesgos'!$O$71),"")</f>
        <v/>
      </c>
      <c r="K45" s="80" t="str">
        <f>IF(AND('Mapa de Riesgos'!$Y$72="Baja",'Mapa de Riesgos'!$AA$72="Leve"),CONCATENATE("R10C",'Mapa de Riesgos'!$O$72),"")</f>
        <v/>
      </c>
      <c r="L45" s="80" t="str">
        <f>IF(AND('Mapa de Riesgos'!$Y$73="Baja",'Mapa de Riesgos'!$AA$73="Leve"),CONCATENATE("R10C",'Mapa de Riesgos'!$O$73),"")</f>
        <v/>
      </c>
      <c r="M45" s="80" t="str">
        <f>IF(AND('Mapa de Riesgos'!$Y$74="Baja",'Mapa de Riesgos'!$AA$74="Leve"),CONCATENATE("R10C",'Mapa de Riesgos'!$O$74),"")</f>
        <v/>
      </c>
      <c r="N45" s="80" t="str">
        <f>IF(AND('Mapa de Riesgos'!$Y$75="Baja",'Mapa de Riesgos'!$AA$75="Leve"),CONCATENATE("R10C",'Mapa de Riesgos'!$O$75),"")</f>
        <v/>
      </c>
      <c r="O45" s="81" t="str">
        <f>IF(AND('Mapa de Riesgos'!$Y$76="Baja",'Mapa de Riesgos'!$AA$76="Leve"),CONCATENATE("R10C",'Mapa de Riesgos'!$O$76),"")</f>
        <v/>
      </c>
      <c r="P45" s="67" t="str">
        <f>IF(AND('Mapa de Riesgos'!$Y$71="Baja",'Mapa de Riesgos'!$AA$71="Menor"),CONCATENATE("R10C",'Mapa de Riesgos'!$O$71),"")</f>
        <v/>
      </c>
      <c r="Q45" s="68" t="str">
        <f>IF(AND('Mapa de Riesgos'!$Y$72="Baja",'Mapa de Riesgos'!$AA$72="Menor"),CONCATENATE("R10C",'Mapa de Riesgos'!$O$72),"")</f>
        <v/>
      </c>
      <c r="R45" s="68" t="str">
        <f>IF(AND('Mapa de Riesgos'!$Y$73="Baja",'Mapa de Riesgos'!$AA$73="Menor"),CONCATENATE("R10C",'Mapa de Riesgos'!$O$73),"")</f>
        <v/>
      </c>
      <c r="S45" s="68" t="str">
        <f>IF(AND('Mapa de Riesgos'!$Y$74="Baja",'Mapa de Riesgos'!$AA$74="Menor"),CONCATENATE("R10C",'Mapa de Riesgos'!$O$74),"")</f>
        <v/>
      </c>
      <c r="T45" s="68" t="str">
        <f>IF(AND('Mapa de Riesgos'!$Y$75="Baja",'Mapa de Riesgos'!$AA$75="Menor"),CONCATENATE("R10C",'Mapa de Riesgos'!$O$75),"")</f>
        <v/>
      </c>
      <c r="U45" s="69" t="str">
        <f>IF(AND('Mapa de Riesgos'!$Y$76="Baja",'Mapa de Riesgos'!$AA$76="Menor"),CONCATENATE("R10C",'Mapa de Riesgos'!$O$76),"")</f>
        <v/>
      </c>
      <c r="V45" s="70" t="str">
        <f>IF(AND('Mapa de Riesgos'!$Y$71="Baja",'Mapa de Riesgos'!$AA$71="Moderado"),CONCATENATE("R10C",'Mapa de Riesgos'!$O$71),"")</f>
        <v/>
      </c>
      <c r="W45" s="71" t="str">
        <f>IF(AND('Mapa de Riesgos'!$Y$72="Baja",'Mapa de Riesgos'!$AA$72="Moderado"),CONCATENATE("R10C",'Mapa de Riesgos'!$O$72),"")</f>
        <v/>
      </c>
      <c r="X45" s="71" t="str">
        <f>IF(AND('Mapa de Riesgos'!$Y$73="Baja",'Mapa de Riesgos'!$AA$73="Moderado"),CONCATENATE("R10C",'Mapa de Riesgos'!$O$73),"")</f>
        <v/>
      </c>
      <c r="Y45" s="71" t="str">
        <f>IF(AND('Mapa de Riesgos'!$Y$74="Baja",'Mapa de Riesgos'!$AA$74="Moderado"),CONCATENATE("R10C",'Mapa de Riesgos'!$O$74),"")</f>
        <v/>
      </c>
      <c r="Z45" s="71" t="str">
        <f>IF(AND('Mapa de Riesgos'!$Y$75="Baja",'Mapa de Riesgos'!$AA$75="Moderado"),CONCATENATE("R10C",'Mapa de Riesgos'!$O$75),"")</f>
        <v/>
      </c>
      <c r="AA45" s="72" t="str">
        <f>IF(AND('Mapa de Riesgos'!$Y$76="Baja",'Mapa de Riesgos'!$AA$76="Moderado"),CONCATENATE("R10C",'Mapa de Riesgos'!$O$76),"")</f>
        <v/>
      </c>
      <c r="AB45" s="58" t="str">
        <f>IF(AND('Mapa de Riesgos'!$Y$71="Baja",'Mapa de Riesgos'!$AA$71="Mayor"),CONCATENATE("R10C",'Mapa de Riesgos'!$O$71),"")</f>
        <v/>
      </c>
      <c r="AC45" s="59" t="str">
        <f>IF(AND('Mapa de Riesgos'!$Y$72="Baja",'Mapa de Riesgos'!$AA$72="Mayor"),CONCATENATE("R10C",'Mapa de Riesgos'!$O$72),"")</f>
        <v/>
      </c>
      <c r="AD45" s="59" t="str">
        <f>IF(AND('Mapa de Riesgos'!$Y$73="Baja",'Mapa de Riesgos'!$AA$73="Mayor"),CONCATENATE("R10C",'Mapa de Riesgos'!$O$73),"")</f>
        <v/>
      </c>
      <c r="AE45" s="59" t="str">
        <f>IF(AND('Mapa de Riesgos'!$Y$74="Baja",'Mapa de Riesgos'!$AA$74="Mayor"),CONCATENATE("R10C",'Mapa de Riesgos'!$O$74),"")</f>
        <v/>
      </c>
      <c r="AF45" s="59" t="str">
        <f>IF(AND('Mapa de Riesgos'!$Y$75="Baja",'Mapa de Riesgos'!$AA$75="Mayor"),CONCATENATE("R10C",'Mapa de Riesgos'!$O$75),"")</f>
        <v/>
      </c>
      <c r="AG45" s="60" t="str">
        <f>IF(AND('Mapa de Riesgos'!$Y$76="Baja",'Mapa de Riesgos'!$AA$76="Mayor"),CONCATENATE("R10C",'Mapa de Riesgos'!$O$76),"")</f>
        <v/>
      </c>
      <c r="AH45" s="61" t="str">
        <f>IF(AND('Mapa de Riesgos'!$Y$71="Baja",'Mapa de Riesgos'!$AA$71="Catastrófico"),CONCATENATE("R10C",'Mapa de Riesgos'!$O$71),"")</f>
        <v/>
      </c>
      <c r="AI45" s="62" t="str">
        <f>IF(AND('Mapa de Riesgos'!$Y$72="Baja",'Mapa de Riesgos'!$AA$72="Catastrófico"),CONCATENATE("R10C",'Mapa de Riesgos'!$O$72),"")</f>
        <v/>
      </c>
      <c r="AJ45" s="62" t="str">
        <f>IF(AND('Mapa de Riesgos'!$Y$73="Baja",'Mapa de Riesgos'!$AA$73="Catastrófico"),CONCATENATE("R10C",'Mapa de Riesgos'!$O$73),"")</f>
        <v/>
      </c>
      <c r="AK45" s="62" t="str">
        <f>IF(AND('Mapa de Riesgos'!$Y$74="Baja",'Mapa de Riesgos'!$AA$74="Catastrófico"),CONCATENATE("R10C",'Mapa de Riesgos'!$O$74),"")</f>
        <v/>
      </c>
      <c r="AL45" s="62" t="str">
        <f>IF(AND('Mapa de Riesgos'!$Y$75="Baja",'Mapa de Riesgos'!$AA$75="Catastrófico"),CONCATENATE("R10C",'Mapa de Riesgos'!$O$75),"")</f>
        <v/>
      </c>
      <c r="AM45" s="63" t="str">
        <f>IF(AND('Mapa de Riesgos'!$Y$76="Baja",'Mapa de Riesgos'!$AA$76="Catastrófico"),CONCATENATE("R10C",'Mapa de Riesgos'!$O$76),"")</f>
        <v/>
      </c>
      <c r="AN45" s="83"/>
      <c r="AO45" s="564"/>
      <c r="AP45" s="565"/>
      <c r="AQ45" s="565"/>
      <c r="AR45" s="565"/>
      <c r="AS45" s="565"/>
      <c r="AT45" s="566"/>
    </row>
    <row r="46" spans="1:80" ht="46.5" customHeight="1" x14ac:dyDescent="0.35">
      <c r="A46" s="83"/>
      <c r="B46" s="489"/>
      <c r="C46" s="489"/>
      <c r="D46" s="490"/>
      <c r="E46" s="527" t="s">
        <v>136</v>
      </c>
      <c r="F46" s="528"/>
      <c r="G46" s="528"/>
      <c r="H46" s="528"/>
      <c r="I46" s="529"/>
      <c r="J46" s="73" t="str">
        <f>IF(AND('Mapa de Riesgos'!$Y$12="Muy Baja",'Mapa de Riesgos'!$AA$12="Leve"),CONCATENATE("R1C",'Mapa de Riesgos'!$O$12),"")</f>
        <v/>
      </c>
      <c r="K46" s="74" t="str">
        <f>IF(AND('Mapa de Riesgos'!$Y$15="Muy Baja",'Mapa de Riesgos'!$AA$15="Leve"),CONCATENATE("R1C",'Mapa de Riesgos'!$O$15),"")</f>
        <v/>
      </c>
      <c r="L46" s="74" t="str">
        <f>IF(AND('Mapa de Riesgos'!$Y$16="Muy Baja",'Mapa de Riesgos'!$AA$16="Leve"),CONCATENATE("R1C",'Mapa de Riesgos'!$O$16),"")</f>
        <v/>
      </c>
      <c r="M46" s="74" t="str">
        <f>IF(AND('Mapa de Riesgos'!$Y$17="Muy Baja",'Mapa de Riesgos'!$AA$17="Leve"),CONCATENATE("R1C",'Mapa de Riesgos'!$O$17),"")</f>
        <v/>
      </c>
      <c r="N46" s="74" t="str">
        <f>IF(AND('Mapa de Riesgos'!$Y$18="Muy Baja",'Mapa de Riesgos'!$AA$18="Leve"),CONCATENATE("R1C",'Mapa de Riesgos'!$O$18),"")</f>
        <v/>
      </c>
      <c r="O46" s="75" t="str">
        <f>IF(AND('Mapa de Riesgos'!$Y$19="Muy Baja",'Mapa de Riesgos'!$AA$19="Leve"),CONCATENATE("R1C",'Mapa de Riesgos'!$O$19),"")</f>
        <v/>
      </c>
      <c r="P46" s="73" t="str">
        <f>IF(AND('Mapa de Riesgos'!$Y$12="Muy Baja",'Mapa de Riesgos'!$AA$12="Menor"),CONCATENATE("R1C",'Mapa de Riesgos'!$O$12),"")</f>
        <v/>
      </c>
      <c r="Q46" s="74" t="str">
        <f>IF(AND('Mapa de Riesgos'!$Y$15="Muy Baja",'Mapa de Riesgos'!$AA$15="Menor"),CONCATENATE("R1C",'Mapa de Riesgos'!$O$15),"")</f>
        <v/>
      </c>
      <c r="R46" s="74" t="str">
        <f>IF(AND('Mapa de Riesgos'!$Y$16="Muy Baja",'Mapa de Riesgos'!$AA$16="Menor"),CONCATENATE("R1C",'Mapa de Riesgos'!$O$16),"")</f>
        <v/>
      </c>
      <c r="S46" s="74" t="str">
        <f>IF(AND('Mapa de Riesgos'!$Y$17="Muy Baja",'Mapa de Riesgos'!$AA$17="Menor"),CONCATENATE("R1C",'Mapa de Riesgos'!$O$17),"")</f>
        <v/>
      </c>
      <c r="T46" s="74" t="str">
        <f>IF(AND('Mapa de Riesgos'!$Y$18="Muy Baja",'Mapa de Riesgos'!$AA$18="Menor"),CONCATENATE("R1C",'Mapa de Riesgos'!$O$18),"")</f>
        <v/>
      </c>
      <c r="U46" s="75" t="str">
        <f>IF(AND('Mapa de Riesgos'!$Y$19="Muy Baja",'Mapa de Riesgos'!$AA$19="Menor"),CONCATENATE("R1C",'Mapa de Riesgos'!$O$19),"")</f>
        <v/>
      </c>
      <c r="V46" s="64" t="str">
        <f>IF(AND('Mapa de Riesgos'!$Y$12="Muy Baja",'Mapa de Riesgos'!$AA$12="Moderado"),CONCATENATE("R1C",'Mapa de Riesgos'!$O$12),"")</f>
        <v/>
      </c>
      <c r="W46" s="82" t="str">
        <f>IF(AND('Mapa de Riesgos'!$Y$15="Muy Baja",'Mapa de Riesgos'!$AA$15="Moderado"),CONCATENATE("R1C",'Mapa de Riesgos'!$O$15),"")</f>
        <v/>
      </c>
      <c r="X46" s="65" t="str">
        <f>IF(AND('Mapa de Riesgos'!$Y$16="Muy Baja",'Mapa de Riesgos'!$AA$16="Moderado"),CONCATENATE("R1C",'Mapa de Riesgos'!$O$16),"")</f>
        <v/>
      </c>
      <c r="Y46" s="65" t="str">
        <f>IF(AND('Mapa de Riesgos'!$Y$17="Muy Baja",'Mapa de Riesgos'!$AA$17="Moderado"),CONCATENATE("R1C",'Mapa de Riesgos'!$O$17),"")</f>
        <v/>
      </c>
      <c r="Z46" s="65" t="str">
        <f>IF(AND('Mapa de Riesgos'!$Y$18="Muy Baja",'Mapa de Riesgos'!$AA$18="Moderado"),CONCATENATE("R1C",'Mapa de Riesgos'!$O$18),"")</f>
        <v/>
      </c>
      <c r="AA46" s="66" t="str">
        <f>IF(AND('Mapa de Riesgos'!$Y$19="Muy Baja",'Mapa de Riesgos'!$AA$19="Moderado"),CONCATENATE("R1C",'Mapa de Riesgos'!$O$19),"")</f>
        <v/>
      </c>
      <c r="AB46" s="46" t="str">
        <f>IF(AND('Mapa de Riesgos'!$Y$12="Muy Baja",'Mapa de Riesgos'!$AA$12="Mayor"),CONCATENATE("R1C",'Mapa de Riesgos'!$O$12),"")</f>
        <v/>
      </c>
      <c r="AC46" s="47" t="str">
        <f>IF(AND('Mapa de Riesgos'!$Y$15="Muy Baja",'Mapa de Riesgos'!$AA$15="Mayor"),CONCATENATE("R1C",'Mapa de Riesgos'!$O$15),"")</f>
        <v/>
      </c>
      <c r="AD46" s="47" t="str">
        <f>IF(AND('Mapa de Riesgos'!$Y$16="Muy Baja",'Mapa de Riesgos'!$AA$16="Mayor"),CONCATENATE("R1C",'Mapa de Riesgos'!$O$16),"")</f>
        <v/>
      </c>
      <c r="AE46" s="47" t="str">
        <f>IF(AND('Mapa de Riesgos'!$Y$17="Muy Baja",'Mapa de Riesgos'!$AA$17="Mayor"),CONCATENATE("R1C",'Mapa de Riesgos'!$O$17),"")</f>
        <v/>
      </c>
      <c r="AF46" s="47" t="str">
        <f>IF(AND('Mapa de Riesgos'!$Y$18="Muy Baja",'Mapa de Riesgos'!$AA$18="Mayor"),CONCATENATE("R1C",'Mapa de Riesgos'!$O$18),"")</f>
        <v/>
      </c>
      <c r="AG46" s="48" t="str">
        <f>IF(AND('Mapa de Riesgos'!$Y$19="Muy Baja",'Mapa de Riesgos'!$AA$19="Mayor"),CONCATENATE("R1C",'Mapa de Riesgos'!$O$19),"")</f>
        <v/>
      </c>
      <c r="AH46" s="49" t="str">
        <f>IF(AND('Mapa de Riesgos'!$Y$12="Muy Baja",'Mapa de Riesgos'!$AA$12="Catastrófico"),CONCATENATE("R1C",'Mapa de Riesgos'!$O$12),"")</f>
        <v/>
      </c>
      <c r="AI46" s="50" t="str">
        <f>IF(AND('Mapa de Riesgos'!$Y$15="Muy Baja",'Mapa de Riesgos'!$AA$15="Catastrófico"),CONCATENATE("R1C",'Mapa de Riesgos'!$O$15),"")</f>
        <v/>
      </c>
      <c r="AJ46" s="50" t="str">
        <f>IF(AND('Mapa de Riesgos'!$Y$16="Muy Baja",'Mapa de Riesgos'!$AA$16="Catastrófico"),CONCATENATE("R1C",'Mapa de Riesgos'!$O$16),"")</f>
        <v/>
      </c>
      <c r="AK46" s="50" t="str">
        <f>IF(AND('Mapa de Riesgos'!$Y$17="Muy Baja",'Mapa de Riesgos'!$AA$17="Catastrófico"),CONCATENATE("R1C",'Mapa de Riesgos'!$O$17),"")</f>
        <v/>
      </c>
      <c r="AL46" s="50" t="str">
        <f>IF(AND('Mapa de Riesgos'!$Y$18="Muy Baja",'Mapa de Riesgos'!$AA$18="Catastrófico"),CONCATENATE("R1C",'Mapa de Riesgos'!$O$18),"")</f>
        <v/>
      </c>
      <c r="AM46" s="51" t="str">
        <f>IF(AND('Mapa de Riesgos'!$Y$19="Muy Baja",'Mapa de Riesgos'!$AA$19="Catastrófico"),CONCATENATE("R1C",'Mapa de Riesgos'!$O$19),"")</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89"/>
      <c r="C47" s="489"/>
      <c r="D47" s="490"/>
      <c r="E47" s="546"/>
      <c r="F47" s="531"/>
      <c r="G47" s="531"/>
      <c r="H47" s="531"/>
      <c r="I47" s="532"/>
      <c r="J47" s="76" t="str">
        <f>IF(AND('Mapa de Riesgos'!$Y$20="Muy Baja",'Mapa de Riesgos'!$AA$21="Leve"),CONCATENATE("R2C",'Mapa de Riesgos'!$O$21),"")</f>
        <v/>
      </c>
      <c r="K47" s="77" t="str">
        <f>IF(AND('Mapa de Riesgos'!$Y$22="Muy Baja",'Mapa de Riesgos'!$AA$22="Leve"),CONCATENATE("R2C",'Mapa de Riesgos'!$O$22),"")</f>
        <v/>
      </c>
      <c r="L47" s="77" t="str">
        <f>IF(AND('Mapa de Riesgos'!$Y$23="Muy Baja",'Mapa de Riesgos'!$AA$23="Leve"),CONCATENATE("R2C",'Mapa de Riesgos'!$O$23),"")</f>
        <v/>
      </c>
      <c r="M47" s="77" t="str">
        <f>IF(AND('Mapa de Riesgos'!$Y$24="Muy Baja",'Mapa de Riesgos'!$AA$24="Leve"),CONCATENATE("R2C",'Mapa de Riesgos'!$O$24),"")</f>
        <v/>
      </c>
      <c r="N47" s="77" t="str">
        <f>IF(AND('Mapa de Riesgos'!$Y$25="Muy Baja",'Mapa de Riesgos'!$AA$25="Leve"),CONCATENATE("R2C",'Mapa de Riesgos'!$O$25),"")</f>
        <v/>
      </c>
      <c r="O47" s="78" t="str">
        <f>IF(AND('Mapa de Riesgos'!$Y$26="Muy Baja",'Mapa de Riesgos'!$AA$26="Leve"),CONCATENATE("R2C",'Mapa de Riesgos'!$O$26),"")</f>
        <v/>
      </c>
      <c r="P47" s="76" t="str">
        <f>IF(AND('Mapa de Riesgos'!$Y$20="Muy Baja",'Mapa de Riesgos'!$AA$21="Menor"),CONCATENATE("R2C",'Mapa de Riesgos'!$O$21),"")</f>
        <v/>
      </c>
      <c r="Q47" s="77" t="str">
        <f>IF(AND('Mapa de Riesgos'!$Y$22="Muy Baja",'Mapa de Riesgos'!$AA$22="Menor"),CONCATENATE("R2C",'Mapa de Riesgos'!$O$22),"")</f>
        <v/>
      </c>
      <c r="R47" s="77" t="str">
        <f>IF(AND('Mapa de Riesgos'!$Y$23="Muy Baja",'Mapa de Riesgos'!$AA$23="Menor"),CONCATENATE("R2C",'Mapa de Riesgos'!$O$23),"")</f>
        <v/>
      </c>
      <c r="S47" s="77" t="str">
        <f>IF(AND('Mapa de Riesgos'!$Y$24="Muy Baja",'Mapa de Riesgos'!$AA$24="Menor"),CONCATENATE("R2C",'Mapa de Riesgos'!$O$24),"")</f>
        <v/>
      </c>
      <c r="T47" s="77" t="str">
        <f>IF(AND('Mapa de Riesgos'!$Y$25="Muy Baja",'Mapa de Riesgos'!$AA$25="Menor"),CONCATENATE("R2C",'Mapa de Riesgos'!$O$25),"")</f>
        <v/>
      </c>
      <c r="U47" s="78" t="str">
        <f>IF(AND('Mapa de Riesgos'!$Y$26="Muy Baja",'Mapa de Riesgos'!$AA$26="Menor"),CONCATENATE("R2C",'Mapa de Riesgos'!$O$26),"")</f>
        <v/>
      </c>
      <c r="V47" s="67" t="str">
        <f>IF(AND('Mapa de Riesgos'!$Y$20="Muy Baja",'Mapa de Riesgos'!$AA$21="Moderado"),CONCATENATE("R2C",'Mapa de Riesgos'!$O$21),"")</f>
        <v/>
      </c>
      <c r="W47" s="68" t="str">
        <f>IF(AND('Mapa de Riesgos'!$Y$22="Muy Baja",'Mapa de Riesgos'!$AA$22="Moderado"),CONCATENATE("R2C",'Mapa de Riesgos'!$O$22),"")</f>
        <v/>
      </c>
      <c r="X47" s="68" t="str">
        <f>IF(AND('Mapa de Riesgos'!$Y$23="Muy Baja",'Mapa de Riesgos'!$AA$23="Moderado"),CONCATENATE("R2C",'Mapa de Riesgos'!$O$23),"")</f>
        <v/>
      </c>
      <c r="Y47" s="68" t="str">
        <f>IF(AND('Mapa de Riesgos'!$Y$24="Muy Baja",'Mapa de Riesgos'!$AA$24="Moderado"),CONCATENATE("R2C",'Mapa de Riesgos'!$O$24),"")</f>
        <v/>
      </c>
      <c r="Z47" s="68" t="str">
        <f>IF(AND('Mapa de Riesgos'!$Y$25="Muy Baja",'Mapa de Riesgos'!$AA$25="Moderado"),CONCATENATE("R2C",'Mapa de Riesgos'!$O$25),"")</f>
        <v/>
      </c>
      <c r="AA47" s="69" t="str">
        <f>IF(AND('Mapa de Riesgos'!$Y$26="Muy Baja",'Mapa de Riesgos'!$AA$26="Moderado"),CONCATENATE("R2C",'Mapa de Riesgos'!$O$26),"")</f>
        <v/>
      </c>
      <c r="AB47" s="52" t="str">
        <f>IF(AND('Mapa de Riesgos'!$Y$20="Muy Baja",'Mapa de Riesgos'!$AA$21="Mayor"),CONCATENATE("R2C",'Mapa de Riesgos'!$O$21),"")</f>
        <v/>
      </c>
      <c r="AC47" s="53" t="str">
        <f>IF(AND('Mapa de Riesgos'!$Y$22="Muy Baja",'Mapa de Riesgos'!$AA$22="Mayor"),CONCATENATE("R2C",'Mapa de Riesgos'!$O$22),"")</f>
        <v/>
      </c>
      <c r="AD47" s="53" t="str">
        <f>IF(AND('Mapa de Riesgos'!$Y$23="Muy Baja",'Mapa de Riesgos'!$AA$23="Mayor"),CONCATENATE("R2C",'Mapa de Riesgos'!$O$23),"")</f>
        <v/>
      </c>
      <c r="AE47" s="53" t="str">
        <f>IF(AND('Mapa de Riesgos'!$Y$24="Muy Baja",'Mapa de Riesgos'!$AA$24="Mayor"),CONCATENATE("R2C",'Mapa de Riesgos'!$O$24),"")</f>
        <v/>
      </c>
      <c r="AF47" s="53" t="str">
        <f>IF(AND('Mapa de Riesgos'!$Y$25="Muy Baja",'Mapa de Riesgos'!$AA$25="Mayor"),CONCATENATE("R2C",'Mapa de Riesgos'!$O$25),"")</f>
        <v/>
      </c>
      <c r="AG47" s="54" t="str">
        <f>IF(AND('Mapa de Riesgos'!$Y$26="Muy Baja",'Mapa de Riesgos'!$AA$26="Mayor"),CONCATENATE("R2C",'Mapa de Riesgos'!$O$26),"")</f>
        <v/>
      </c>
      <c r="AH47" s="55" t="str">
        <f>IF(AND('Mapa de Riesgos'!$Y$20="Muy Baja",'Mapa de Riesgos'!$AA$21="Catastrófico"),CONCATENATE("R2C",'Mapa de Riesgos'!$O$21),"")</f>
        <v/>
      </c>
      <c r="AI47" s="56" t="str">
        <f>IF(AND('Mapa de Riesgos'!$Y$22="Muy Baja",'Mapa de Riesgos'!$AA$22="Catastrófico"),CONCATENATE("R2C",'Mapa de Riesgos'!$O$22),"")</f>
        <v/>
      </c>
      <c r="AJ47" s="56" t="str">
        <f>IF(AND('Mapa de Riesgos'!$Y$23="Muy Baja",'Mapa de Riesgos'!$AA$23="Catastrófico"),CONCATENATE("R2C",'Mapa de Riesgos'!$O$23),"")</f>
        <v/>
      </c>
      <c r="AK47" s="56" t="str">
        <f>IF(AND('Mapa de Riesgos'!$Y$24="Muy Baja",'Mapa de Riesgos'!$AA$24="Catastrófico"),CONCATENATE("R2C",'Mapa de Riesgos'!$O$24),"")</f>
        <v/>
      </c>
      <c r="AL47" s="56" t="str">
        <f>IF(AND('Mapa de Riesgos'!$Y$25="Muy Baja",'Mapa de Riesgos'!$AA$25="Catastrófico"),CONCATENATE("R2C",'Mapa de Riesgos'!$O$25),"")</f>
        <v/>
      </c>
      <c r="AM47" s="57" t="str">
        <f>IF(AND('Mapa de Riesgos'!$Y$26="Muy Baja",'Mapa de Riesgos'!$AA$26="Catastrófico"),CONCATENATE("R2C",'Mapa de Riesgos'!$O$26),"")</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89"/>
      <c r="C48" s="489"/>
      <c r="D48" s="490"/>
      <c r="E48" s="546"/>
      <c r="F48" s="531"/>
      <c r="G48" s="531"/>
      <c r="H48" s="531"/>
      <c r="I48" s="532"/>
      <c r="J48" s="76" t="str">
        <f>IF(AND('Mapa de Riesgos'!$Y$27="Muy Baja",'Mapa de Riesgos'!$AA$27="Leve"),CONCATENATE("R3C",'Mapa de Riesgos'!$O$27),"")</f>
        <v/>
      </c>
      <c r="K48" s="77" t="str">
        <f>IF(AND('Mapa de Riesgos'!$Y$30="Muy Baja",'Mapa de Riesgos'!$AA$30="Leve"),CONCATENATE("R3C",'Mapa de Riesgos'!$O$30),"")</f>
        <v/>
      </c>
      <c r="L48" s="77" t="str">
        <f>IF(AND('Mapa de Riesgos'!$Y$31="Muy Baja",'Mapa de Riesgos'!$AA$31="Leve"),CONCATENATE("R3C",'Mapa de Riesgos'!$O$31),"")</f>
        <v/>
      </c>
      <c r="M48" s="77" t="str">
        <f>IF(AND('Mapa de Riesgos'!$Y$32="Muy Baja",'Mapa de Riesgos'!$AA$32="Leve"),CONCATENATE("R3C",'Mapa de Riesgos'!$O$32),"")</f>
        <v/>
      </c>
      <c r="N48" s="77" t="str">
        <f>IF(AND('Mapa de Riesgos'!$Y$33="Muy Baja",'Mapa de Riesgos'!$AA$33="Leve"),CONCATENATE("R3C",'Mapa de Riesgos'!$O$33),"")</f>
        <v/>
      </c>
      <c r="O48" s="78" t="str">
        <f>IF(AND('Mapa de Riesgos'!$Y$34="Muy Baja",'Mapa de Riesgos'!$AA$34="Leve"),CONCATENATE("R3C",'Mapa de Riesgos'!$O$34),"")</f>
        <v/>
      </c>
      <c r="P48" s="76" t="str">
        <f>IF(AND('Mapa de Riesgos'!$Y$27="Muy Baja",'Mapa de Riesgos'!$AA$27="Menor"),CONCATENATE("R3C",'Mapa de Riesgos'!$O$27),"")</f>
        <v/>
      </c>
      <c r="Q48" s="77" t="str">
        <f>IF(AND('Mapa de Riesgos'!$Y$30="Muy Baja",'Mapa de Riesgos'!$AA$30="Menor"),CONCATENATE("R3C",'Mapa de Riesgos'!$O$30),"")</f>
        <v/>
      </c>
      <c r="R48" s="77" t="str">
        <f>IF(AND('Mapa de Riesgos'!$Y$31="Muy Baja",'Mapa de Riesgos'!$AA$31="Menor"),CONCATENATE("R3C",'Mapa de Riesgos'!$O$31),"")</f>
        <v/>
      </c>
      <c r="S48" s="77" t="str">
        <f>IF(AND('Mapa de Riesgos'!$Y$32="Muy Baja",'Mapa de Riesgos'!$AA$32="Menor"),CONCATENATE("R3C",'Mapa de Riesgos'!$O$32),"")</f>
        <v/>
      </c>
      <c r="T48" s="77" t="str">
        <f>IF(AND('Mapa de Riesgos'!$Y$33="Muy Baja",'Mapa de Riesgos'!$AA$33="Menor"),CONCATENATE("R3C",'Mapa de Riesgos'!$O$33),"")</f>
        <v/>
      </c>
      <c r="U48" s="78" t="str">
        <f>IF(AND('Mapa de Riesgos'!$Y$34="Muy Baja",'Mapa de Riesgos'!$AA$34="Menor"),CONCATENATE("R3C",'Mapa de Riesgos'!$O$34),"")</f>
        <v/>
      </c>
      <c r="V48" s="67" t="str">
        <f>IF(AND('Mapa de Riesgos'!$Y$27="Muy Baja",'Mapa de Riesgos'!$AA$27="Moderado"),CONCATENATE("R3C",'Mapa de Riesgos'!$O$27),"")</f>
        <v/>
      </c>
      <c r="W48" s="68" t="str">
        <f>IF(AND('Mapa de Riesgos'!$Y$30="Muy Baja",'Mapa de Riesgos'!$AA$30="Moderado"),CONCATENATE("R3C",'Mapa de Riesgos'!$O$30),"")</f>
        <v/>
      </c>
      <c r="X48" s="68" t="str">
        <f>IF(AND('Mapa de Riesgos'!$Y$31="Muy Baja",'Mapa de Riesgos'!$AA$31="Moderado"),CONCATENATE("R3C",'Mapa de Riesgos'!$O$31),"")</f>
        <v/>
      </c>
      <c r="Y48" s="68" t="str">
        <f>IF(AND('Mapa de Riesgos'!$Y$32="Muy Baja",'Mapa de Riesgos'!$AA$32="Moderado"),CONCATENATE("R3C",'Mapa de Riesgos'!$O$32),"")</f>
        <v/>
      </c>
      <c r="Z48" s="68" t="str">
        <f>IF(AND('Mapa de Riesgos'!$Y$33="Muy Baja",'Mapa de Riesgos'!$AA$33="Moderado"),CONCATENATE("R3C",'Mapa de Riesgos'!$O$33),"")</f>
        <v/>
      </c>
      <c r="AA48" s="69" t="str">
        <f>IF(AND('Mapa de Riesgos'!$Y$34="Muy Baja",'Mapa de Riesgos'!$AA$34="Moderado"),CONCATENATE("R3C",'Mapa de Riesgos'!$O$34),"")</f>
        <v/>
      </c>
      <c r="AB48" s="52" t="str">
        <f>IF(AND('Mapa de Riesgos'!$Y$27="Muy Baja",'Mapa de Riesgos'!$AA$27="Mayor"),CONCATENATE("R3C",'Mapa de Riesgos'!$O$27),"")</f>
        <v/>
      </c>
      <c r="AC48" s="53" t="str">
        <f>IF(AND('Mapa de Riesgos'!$Y$30="Muy Baja",'Mapa de Riesgos'!$AA$30="Mayor"),CONCATENATE("R3C",'Mapa de Riesgos'!$O$30),"")</f>
        <v/>
      </c>
      <c r="AD48" s="53" t="str">
        <f>IF(AND('Mapa de Riesgos'!$Y$31="Muy Baja",'Mapa de Riesgos'!$AA$31="Mayor"),CONCATENATE("R3C",'Mapa de Riesgos'!$O$31),"")</f>
        <v/>
      </c>
      <c r="AE48" s="53" t="str">
        <f>IF(AND('Mapa de Riesgos'!$Y$32="Muy Baja",'Mapa de Riesgos'!$AA$32="Mayor"),CONCATENATE("R3C",'Mapa de Riesgos'!$O$32),"")</f>
        <v/>
      </c>
      <c r="AF48" s="53" t="str">
        <f>IF(AND('Mapa de Riesgos'!$Y$33="Muy Baja",'Mapa de Riesgos'!$AA$33="Mayor"),CONCATENATE("R3C",'Mapa de Riesgos'!$O$33),"")</f>
        <v/>
      </c>
      <c r="AG48" s="54" t="str">
        <f>IF(AND('Mapa de Riesgos'!$Y$34="Muy Baja",'Mapa de Riesgos'!$AA$34="Mayor"),CONCATENATE("R3C",'Mapa de Riesgos'!$O$34),"")</f>
        <v/>
      </c>
      <c r="AH48" s="55" t="str">
        <f>IF(AND('Mapa de Riesgos'!$Y$27="Muy Baja",'Mapa de Riesgos'!$AA$27="Catastrófico"),CONCATENATE("R3C",'Mapa de Riesgos'!$O$27),"")</f>
        <v/>
      </c>
      <c r="AI48" s="56" t="str">
        <f>IF(AND('Mapa de Riesgos'!$Y$30="Muy Baja",'Mapa de Riesgos'!$AA$30="Catastrófico"),CONCATENATE("R3C",'Mapa de Riesgos'!$O$30),"")</f>
        <v/>
      </c>
      <c r="AJ48" s="56" t="str">
        <f>IF(AND('Mapa de Riesgos'!$Y$31="Muy Baja",'Mapa de Riesgos'!$AA$31="Catastrófico"),CONCATENATE("R3C",'Mapa de Riesgos'!$O$31),"")</f>
        <v/>
      </c>
      <c r="AK48" s="56" t="str">
        <f>IF(AND('Mapa de Riesgos'!$Y$32="Muy Baja",'Mapa de Riesgos'!$AA$32="Catastrófico"),CONCATENATE("R3C",'Mapa de Riesgos'!$O$32),"")</f>
        <v/>
      </c>
      <c r="AL48" s="56" t="str">
        <f>IF(AND('Mapa de Riesgos'!$Y$33="Muy Baja",'Mapa de Riesgos'!$AA$33="Catastrófico"),CONCATENATE("R3C",'Mapa de Riesgos'!$O$33),"")</f>
        <v/>
      </c>
      <c r="AM48" s="57" t="str">
        <f>IF(AND('Mapa de Riesgos'!$Y$34="Muy Baja",'Mapa de Riesgos'!$AA$34="Catastrófico"),CONCATENATE("R3C",'Mapa de Riesgos'!$O$34),"")</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89"/>
      <c r="C49" s="489"/>
      <c r="D49" s="490"/>
      <c r="E49" s="530"/>
      <c r="F49" s="531"/>
      <c r="G49" s="531"/>
      <c r="H49" s="531"/>
      <c r="I49" s="532"/>
      <c r="J49" s="76" t="str">
        <f>IF(AND('Mapa de Riesgos'!$Y$35="Muy Baja",'Mapa de Riesgos'!$AA$35="Leve"),CONCATENATE("R4C",'Mapa de Riesgos'!$O$35),"")</f>
        <v/>
      </c>
      <c r="K49" s="77" t="str">
        <f>IF(AND('Mapa de Riesgos'!$Y$36="Muy Baja",'Mapa de Riesgos'!$AA$36="Leve"),CONCATENATE("R4C",'Mapa de Riesgos'!$O$36),"")</f>
        <v/>
      </c>
      <c r="L49" s="77" t="str">
        <f>IF(AND('Mapa de Riesgos'!$Y$37="Muy Baja",'Mapa de Riesgos'!$AA$37="Leve"),CONCATENATE("R4C",'Mapa de Riesgos'!$O$37),"")</f>
        <v/>
      </c>
      <c r="M49" s="77" t="str">
        <f>IF(AND('Mapa de Riesgos'!$Y$38="Muy Baja",'Mapa de Riesgos'!$AA$38="Leve"),CONCATENATE("R4C",'Mapa de Riesgos'!$O$38),"")</f>
        <v/>
      </c>
      <c r="N49" s="77" t="str">
        <f>IF(AND('Mapa de Riesgos'!$Y$39="Muy Baja",'Mapa de Riesgos'!$AA$39="Leve"),CONCATENATE("R4C",'Mapa de Riesgos'!$O$39),"")</f>
        <v/>
      </c>
      <c r="O49" s="78" t="str">
        <f>IF(AND('Mapa de Riesgos'!$Y$40="Muy Baja",'Mapa de Riesgos'!$AA$40="Leve"),CONCATENATE("R4C",'Mapa de Riesgos'!$O$40),"")</f>
        <v/>
      </c>
      <c r="P49" s="76" t="str">
        <f>IF(AND('Mapa de Riesgos'!$Y$35="Muy Baja",'Mapa de Riesgos'!$AA$35="Menor"),CONCATENATE("R4C",'Mapa de Riesgos'!$O$35),"")</f>
        <v/>
      </c>
      <c r="Q49" s="77" t="str">
        <f>IF(AND('Mapa de Riesgos'!$Y$36="Muy Baja",'Mapa de Riesgos'!$AA$36="Menor"),CONCATENATE("R4C",'Mapa de Riesgos'!$O$36),"")</f>
        <v/>
      </c>
      <c r="R49" s="77" t="str">
        <f>IF(AND('Mapa de Riesgos'!$Y$37="Muy Baja",'Mapa de Riesgos'!$AA$37="Menor"),CONCATENATE("R4C",'Mapa de Riesgos'!$O$37),"")</f>
        <v/>
      </c>
      <c r="S49" s="77" t="str">
        <f>IF(AND('Mapa de Riesgos'!$Y$38="Muy Baja",'Mapa de Riesgos'!$AA$38="Menor"),CONCATENATE("R4C",'Mapa de Riesgos'!$O$38),"")</f>
        <v/>
      </c>
      <c r="T49" s="77" t="str">
        <f>IF(AND('Mapa de Riesgos'!$Y$39="Muy Baja",'Mapa de Riesgos'!$AA$39="Menor"),CONCATENATE("R4C",'Mapa de Riesgos'!$O$39),"")</f>
        <v/>
      </c>
      <c r="U49" s="78" t="str">
        <f>IF(AND('Mapa de Riesgos'!$Y$40="Muy Baja",'Mapa de Riesgos'!$AA$40="Menor"),CONCATENATE("R4C",'Mapa de Riesgos'!$O$40),"")</f>
        <v/>
      </c>
      <c r="V49" s="67" t="str">
        <f>IF(AND('Mapa de Riesgos'!$Y$35="Muy Baja",'Mapa de Riesgos'!$AA$35="Moderado"),CONCATENATE("R4C",'Mapa de Riesgos'!$O$35),"")</f>
        <v/>
      </c>
      <c r="W49" s="68" t="str">
        <f>IF(AND('Mapa de Riesgos'!$Y$36="Muy Baja",'Mapa de Riesgos'!$AA$36="Moderado"),CONCATENATE("R4C",'Mapa de Riesgos'!$O$36),"")</f>
        <v/>
      </c>
      <c r="X49" s="68" t="str">
        <f>IF(AND('Mapa de Riesgos'!$Y$37="Muy Baja",'Mapa de Riesgos'!$AA$37="Moderado"),CONCATENATE("R4C",'Mapa de Riesgos'!$O$37),"")</f>
        <v/>
      </c>
      <c r="Y49" s="68" t="str">
        <f>IF(AND('Mapa de Riesgos'!$Y$38="Muy Baja",'Mapa de Riesgos'!$AA$38="Moderado"),CONCATENATE("R4C",'Mapa de Riesgos'!$O$38),"")</f>
        <v/>
      </c>
      <c r="Z49" s="68" t="str">
        <f>IF(AND('Mapa de Riesgos'!$Y$39="Muy Baja",'Mapa de Riesgos'!$AA$39="Moderado"),CONCATENATE("R4C",'Mapa de Riesgos'!$O$39),"")</f>
        <v/>
      </c>
      <c r="AA49" s="69" t="str">
        <f>IF(AND('Mapa de Riesgos'!$Y$40="Muy Baja",'Mapa de Riesgos'!$AA$40="Moderado"),CONCATENATE("R4C",'Mapa de Riesgos'!$O$40),"")</f>
        <v/>
      </c>
      <c r="AB49" s="52" t="str">
        <f>IF(AND('Mapa de Riesgos'!$Y$35="Muy Baja",'Mapa de Riesgos'!$AA$35="Mayor"),CONCATENATE("R4C",'Mapa de Riesgos'!$O$35),"")</f>
        <v/>
      </c>
      <c r="AC49" s="53" t="str">
        <f>IF(AND('Mapa de Riesgos'!$Y$36="Muy Baja",'Mapa de Riesgos'!$AA$36="Mayor"),CONCATENATE("R4C",'Mapa de Riesgos'!$O$36),"")</f>
        <v/>
      </c>
      <c r="AD49" s="53" t="str">
        <f>IF(AND('Mapa de Riesgos'!$Y$37="Muy Baja",'Mapa de Riesgos'!$AA$37="Mayor"),CONCATENATE("R4C",'Mapa de Riesgos'!$O$37),"")</f>
        <v/>
      </c>
      <c r="AE49" s="53" t="str">
        <f>IF(AND('Mapa de Riesgos'!$Y$38="Muy Baja",'Mapa de Riesgos'!$AA$38="Mayor"),CONCATENATE("R4C",'Mapa de Riesgos'!$O$38),"")</f>
        <v/>
      </c>
      <c r="AF49" s="53" t="str">
        <f>IF(AND('Mapa de Riesgos'!$Y$39="Muy Baja",'Mapa de Riesgos'!$AA$39="Mayor"),CONCATENATE("R4C",'Mapa de Riesgos'!$O$39),"")</f>
        <v/>
      </c>
      <c r="AG49" s="54" t="str">
        <f>IF(AND('Mapa de Riesgos'!$Y$40="Muy Baja",'Mapa de Riesgos'!$AA$40="Mayor"),CONCATENATE("R4C",'Mapa de Riesgos'!$O$40),"")</f>
        <v/>
      </c>
      <c r="AH49" s="55" t="str">
        <f>IF(AND('Mapa de Riesgos'!$Y$35="Muy Baja",'Mapa de Riesgos'!$AA$35="Catastrófico"),CONCATENATE("R4C",'Mapa de Riesgos'!$O$35),"")</f>
        <v/>
      </c>
      <c r="AI49" s="56" t="str">
        <f>IF(AND('Mapa de Riesgos'!$Y$36="Muy Baja",'Mapa de Riesgos'!$AA$36="Catastrófico"),CONCATENATE("R4C",'Mapa de Riesgos'!$O$36),"")</f>
        <v/>
      </c>
      <c r="AJ49" s="56" t="str">
        <f>IF(AND('Mapa de Riesgos'!$Y$37="Muy Baja",'Mapa de Riesgos'!$AA$37="Catastrófico"),CONCATENATE("R4C",'Mapa de Riesgos'!$O$37),"")</f>
        <v/>
      </c>
      <c r="AK49" s="56" t="str">
        <f>IF(AND('Mapa de Riesgos'!$Y$38="Muy Baja",'Mapa de Riesgos'!$AA$38="Catastrófico"),CONCATENATE("R4C",'Mapa de Riesgos'!$O$38),"")</f>
        <v/>
      </c>
      <c r="AL49" s="56" t="str">
        <f>IF(AND('Mapa de Riesgos'!$Y$39="Muy Baja",'Mapa de Riesgos'!$AA$39="Catastrófico"),CONCATENATE("R4C",'Mapa de Riesgos'!$O$39),"")</f>
        <v/>
      </c>
      <c r="AM49" s="57" t="str">
        <f>IF(AND('Mapa de Riesgos'!$Y$40="Muy Baja",'Mapa de Riesgos'!$AA$40="Catastrófico"),CONCATENATE("R4C",'Mapa de Riesgos'!$O$40),"")</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89"/>
      <c r="C50" s="489"/>
      <c r="D50" s="490"/>
      <c r="E50" s="530"/>
      <c r="F50" s="531"/>
      <c r="G50" s="531"/>
      <c r="H50" s="531"/>
      <c r="I50" s="532"/>
      <c r="J50" s="76" t="str">
        <f>IF(AND('Mapa de Riesgos'!$Y$41="Muy Baja",'Mapa de Riesgos'!$AA$41="Leve"),CONCATENATE("R5C",'Mapa de Riesgos'!$O$41),"")</f>
        <v/>
      </c>
      <c r="K50" s="77" t="str">
        <f>IF(AND('Mapa de Riesgos'!$Y$42="Muy Baja",'Mapa de Riesgos'!$AA$42="Leve"),CONCATENATE("R5C",'Mapa de Riesgos'!$O$42),"")</f>
        <v/>
      </c>
      <c r="L50" s="77" t="str">
        <f>IF(AND('Mapa de Riesgos'!$Y$43="Muy Baja",'Mapa de Riesgos'!$AA$43="Leve"),CONCATENATE("R5C",'Mapa de Riesgos'!$O$43),"")</f>
        <v/>
      </c>
      <c r="M50" s="77" t="str">
        <f>IF(AND('Mapa de Riesgos'!$Y$44="Muy Baja",'Mapa de Riesgos'!$AA$44="Leve"),CONCATENATE("R5C",'Mapa de Riesgos'!$O$44),"")</f>
        <v/>
      </c>
      <c r="N50" s="77" t="str">
        <f>IF(AND('Mapa de Riesgos'!$Y$45="Muy Baja",'Mapa de Riesgos'!$AA$45="Leve"),CONCATENATE("R5C",'Mapa de Riesgos'!$O$45),"")</f>
        <v/>
      </c>
      <c r="O50" s="78" t="str">
        <f>IF(AND('Mapa de Riesgos'!$Y$46="Muy Baja",'Mapa de Riesgos'!$AA$46="Leve"),CONCATENATE("R5C",'Mapa de Riesgos'!$O$46),"")</f>
        <v/>
      </c>
      <c r="P50" s="76" t="str">
        <f>IF(AND('Mapa de Riesgos'!$Y$41="Muy Baja",'Mapa de Riesgos'!$AA$41="Menor"),CONCATENATE("R5C",'Mapa de Riesgos'!$O$41),"")</f>
        <v/>
      </c>
      <c r="Q50" s="77" t="str">
        <f>IF(AND('Mapa de Riesgos'!$Y$42="Muy Baja",'Mapa de Riesgos'!$AA$42="Menor"),CONCATENATE("R5C",'Mapa de Riesgos'!$O$42),"")</f>
        <v/>
      </c>
      <c r="R50" s="77" t="str">
        <f>IF(AND('Mapa de Riesgos'!$Y$43="Muy Baja",'Mapa de Riesgos'!$AA$43="Menor"),CONCATENATE("R5C",'Mapa de Riesgos'!$O$43),"")</f>
        <v/>
      </c>
      <c r="S50" s="77" t="str">
        <f>IF(AND('Mapa de Riesgos'!$Y$44="Muy Baja",'Mapa de Riesgos'!$AA$44="Menor"),CONCATENATE("R5C",'Mapa de Riesgos'!$O$44),"")</f>
        <v/>
      </c>
      <c r="T50" s="77" t="str">
        <f>IF(AND('Mapa de Riesgos'!$Y$45="Muy Baja",'Mapa de Riesgos'!$AA$45="Menor"),CONCATENATE("R5C",'Mapa de Riesgos'!$O$45),"")</f>
        <v/>
      </c>
      <c r="U50" s="78" t="str">
        <f>IF(AND('Mapa de Riesgos'!$Y$46="Muy Baja",'Mapa de Riesgos'!$AA$46="Menor"),CONCATENATE("R5C",'Mapa de Riesgos'!$O$46),"")</f>
        <v/>
      </c>
      <c r="V50" s="67" t="str">
        <f>IF(AND('Mapa de Riesgos'!$Y$41="Muy Baja",'Mapa de Riesgos'!$AA$41="Moderado"),CONCATENATE("R5C",'Mapa de Riesgos'!$O$41),"")</f>
        <v/>
      </c>
      <c r="W50" s="68" t="str">
        <f>IF(AND('Mapa de Riesgos'!$Y$42="Muy Baja",'Mapa de Riesgos'!$AA$42="Moderado"),CONCATENATE("R5C",'Mapa de Riesgos'!$O$42),"")</f>
        <v>R5C2</v>
      </c>
      <c r="X50" s="68" t="str">
        <f>IF(AND('Mapa de Riesgos'!$Y$43="Muy Baja",'Mapa de Riesgos'!$AA$43="Moderado"),CONCATENATE("R5C",'Mapa de Riesgos'!$O$43),"")</f>
        <v/>
      </c>
      <c r="Y50" s="68" t="str">
        <f>IF(AND('Mapa de Riesgos'!$Y$44="Muy Baja",'Mapa de Riesgos'!$AA$44="Moderado"),CONCATENATE("R5C",'Mapa de Riesgos'!$O$44),"")</f>
        <v/>
      </c>
      <c r="Z50" s="68" t="str">
        <f>IF(AND('Mapa de Riesgos'!$Y$45="Muy Baja",'Mapa de Riesgos'!$AA$45="Moderado"),CONCATENATE("R5C",'Mapa de Riesgos'!$O$45),"")</f>
        <v/>
      </c>
      <c r="AA50" s="69" t="str">
        <f>IF(AND('Mapa de Riesgos'!$Y$46="Muy Baja",'Mapa de Riesgos'!$AA$46="Moderado"),CONCATENATE("R5C",'Mapa de Riesgos'!$O$46),"")</f>
        <v/>
      </c>
      <c r="AB50" s="52" t="str">
        <f>IF(AND('Mapa de Riesgos'!$Y$41="Muy Baja",'Mapa de Riesgos'!$AA$41="Mayor"),CONCATENATE("R5C",'Mapa de Riesgos'!$O$41),"")</f>
        <v/>
      </c>
      <c r="AC50" s="53" t="str">
        <f>IF(AND('Mapa de Riesgos'!$Y$42="Muy Baja",'Mapa de Riesgos'!$AA$42="Mayor"),CONCATENATE("R5C",'Mapa de Riesgos'!$O$42),"")</f>
        <v/>
      </c>
      <c r="AD50" s="53" t="str">
        <f>IF(AND('Mapa de Riesgos'!$Y$43="Muy Baja",'Mapa de Riesgos'!$AA$43="Mayor"),CONCATENATE("R5C",'Mapa de Riesgos'!$O$43),"")</f>
        <v/>
      </c>
      <c r="AE50" s="53" t="str">
        <f>IF(AND('Mapa de Riesgos'!$Y$44="Muy Baja",'Mapa de Riesgos'!$AA$44="Mayor"),CONCATENATE("R5C",'Mapa de Riesgos'!$O$44),"")</f>
        <v/>
      </c>
      <c r="AF50" s="53" t="str">
        <f>IF(AND('Mapa de Riesgos'!$Y$45="Muy Baja",'Mapa de Riesgos'!$AA$45="Mayor"),CONCATENATE("R5C",'Mapa de Riesgos'!$O$45),"")</f>
        <v/>
      </c>
      <c r="AG50" s="54" t="str">
        <f>IF(AND('Mapa de Riesgos'!$Y$46="Muy Baja",'Mapa de Riesgos'!$AA$46="Mayor"),CONCATENATE("R5C",'Mapa de Riesgos'!$O$46),"")</f>
        <v/>
      </c>
      <c r="AH50" s="55" t="str">
        <f>IF(AND('Mapa de Riesgos'!$Y$41="Muy Baja",'Mapa de Riesgos'!$AA$41="Catastrófico"),CONCATENATE("R5C",'Mapa de Riesgos'!$O$41),"")</f>
        <v/>
      </c>
      <c r="AI50" s="56" t="str">
        <f>IF(AND('Mapa de Riesgos'!$Y$42="Muy Baja",'Mapa de Riesgos'!$AA$42="Catastrófico"),CONCATENATE("R5C",'Mapa de Riesgos'!$O$42),"")</f>
        <v/>
      </c>
      <c r="AJ50" s="56" t="str">
        <f>IF(AND('Mapa de Riesgos'!$Y$43="Muy Baja",'Mapa de Riesgos'!$AA$43="Catastrófico"),CONCATENATE("R5C",'Mapa de Riesgos'!$O$43),"")</f>
        <v/>
      </c>
      <c r="AK50" s="56" t="str">
        <f>IF(AND('Mapa de Riesgos'!$Y$44="Muy Baja",'Mapa de Riesgos'!$AA$44="Catastrófico"),CONCATENATE("R5C",'Mapa de Riesgos'!$O$44),"")</f>
        <v/>
      </c>
      <c r="AL50" s="56" t="str">
        <f>IF(AND('Mapa de Riesgos'!$Y$45="Muy Baja",'Mapa de Riesgos'!$AA$45="Catastrófico"),CONCATENATE("R5C",'Mapa de Riesgos'!$O$45),"")</f>
        <v/>
      </c>
      <c r="AM50" s="57" t="str">
        <f>IF(AND('Mapa de Riesgos'!$Y$46="Muy Baja",'Mapa de Riesgos'!$AA$46="Catastrófico"),CONCATENATE("R5C",'Mapa de Riesgos'!$O$46),"")</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89"/>
      <c r="C51" s="489"/>
      <c r="D51" s="490"/>
      <c r="E51" s="530"/>
      <c r="F51" s="531"/>
      <c r="G51" s="531"/>
      <c r="H51" s="531"/>
      <c r="I51" s="532"/>
      <c r="J51" s="76" t="str">
        <f>IF(AND('Mapa de Riesgos'!$Y$47="Muy Baja",'Mapa de Riesgos'!$AA$47="Leve"),CONCATENATE("R6C",'Mapa de Riesgos'!$O$47),"")</f>
        <v/>
      </c>
      <c r="K51" s="77" t="str">
        <f>IF(AND('Mapa de Riesgos'!$Y$48="Muy Baja",'Mapa de Riesgos'!$AA$48="Leve"),CONCATENATE("R6C",'Mapa de Riesgos'!$O$48),"")</f>
        <v/>
      </c>
      <c r="L51" s="77" t="str">
        <f>IF(AND('Mapa de Riesgos'!$Y$49="Muy Baja",'Mapa de Riesgos'!$AA$49="Leve"),CONCATENATE("R6C",'Mapa de Riesgos'!$O$49),"")</f>
        <v/>
      </c>
      <c r="M51" s="77" t="str">
        <f>IF(AND('Mapa de Riesgos'!$Y$50="Muy Baja",'Mapa de Riesgos'!$AA$50="Leve"),CONCATENATE("R6C",'Mapa de Riesgos'!$O$50),"")</f>
        <v/>
      </c>
      <c r="N51" s="77" t="str">
        <f>IF(AND('Mapa de Riesgos'!$Y$51="Muy Baja",'Mapa de Riesgos'!$AA$51="Leve"),CONCATENATE("R6C",'Mapa de Riesgos'!$O$51),"")</f>
        <v/>
      </c>
      <c r="O51" s="78" t="str">
        <f>IF(AND('Mapa de Riesgos'!$Y$52="Muy Baja",'Mapa de Riesgos'!$AA$52="Leve"),CONCATENATE("R6C",'Mapa de Riesgos'!$O$52),"")</f>
        <v/>
      </c>
      <c r="P51" s="76" t="str">
        <f>IF(AND('Mapa de Riesgos'!$Y$47="Muy Baja",'Mapa de Riesgos'!$AA$47="Menor"),CONCATENATE("R6C",'Mapa de Riesgos'!$O$47),"")</f>
        <v/>
      </c>
      <c r="Q51" s="77" t="str">
        <f>IF(AND('Mapa de Riesgos'!$Y$48="Muy Baja",'Mapa de Riesgos'!$AA$48="Menor"),CONCATENATE("R6C",'Mapa de Riesgos'!$O$48),"")</f>
        <v/>
      </c>
      <c r="R51" s="77" t="str">
        <f>IF(AND('Mapa de Riesgos'!$Y$49="Muy Baja",'Mapa de Riesgos'!$AA$49="Menor"),CONCATENATE("R6C",'Mapa de Riesgos'!$O$49),"")</f>
        <v/>
      </c>
      <c r="S51" s="77" t="str">
        <f>IF(AND('Mapa de Riesgos'!$Y$50="Muy Baja",'Mapa de Riesgos'!$AA$50="Menor"),CONCATENATE("R6C",'Mapa de Riesgos'!$O$50),"")</f>
        <v/>
      </c>
      <c r="T51" s="77" t="str">
        <f>IF(AND('Mapa de Riesgos'!$Y$51="Muy Baja",'Mapa de Riesgos'!$AA$51="Menor"),CONCATENATE("R6C",'Mapa de Riesgos'!$O$51),"")</f>
        <v/>
      </c>
      <c r="U51" s="78" t="str">
        <f>IF(AND('Mapa de Riesgos'!$Y$52="Muy Baja",'Mapa de Riesgos'!$AA$52="Menor"),CONCATENATE("R6C",'Mapa de Riesgos'!$O$52),"")</f>
        <v/>
      </c>
      <c r="V51" s="67" t="str">
        <f>IF(AND('Mapa de Riesgos'!$Y$47="Muy Baja",'Mapa de Riesgos'!$AA$47="Moderado"),CONCATENATE("R6C",'Mapa de Riesgos'!$O$47),"")</f>
        <v/>
      </c>
      <c r="W51" s="68" t="str">
        <f>IF(AND('Mapa de Riesgos'!$Y$48="Muy Baja",'Mapa de Riesgos'!$AA$48="Moderado"),CONCATENATE("R6C",'Mapa de Riesgos'!$O$48),"")</f>
        <v/>
      </c>
      <c r="X51" s="68" t="str">
        <f>IF(AND('Mapa de Riesgos'!$Y$49="Muy Baja",'Mapa de Riesgos'!$AA$49="Moderado"),CONCATENATE("R6C",'Mapa de Riesgos'!$O$49),"")</f>
        <v/>
      </c>
      <c r="Y51" s="68" t="str">
        <f>IF(AND('Mapa de Riesgos'!$Y$50="Muy Baja",'Mapa de Riesgos'!$AA$50="Moderado"),CONCATENATE("R6C",'Mapa de Riesgos'!$O$50),"")</f>
        <v/>
      </c>
      <c r="Z51" s="68" t="str">
        <f>IF(AND('Mapa de Riesgos'!$Y$51="Muy Baja",'Mapa de Riesgos'!$AA$51="Moderado"),CONCATENATE("R6C",'Mapa de Riesgos'!$O$51),"")</f>
        <v/>
      </c>
      <c r="AA51" s="69" t="str">
        <f>IF(AND('Mapa de Riesgos'!$Y$52="Muy Baja",'Mapa de Riesgos'!$AA$52="Moderado"),CONCATENATE("R6C",'Mapa de Riesgos'!$O$52),"")</f>
        <v/>
      </c>
      <c r="AB51" s="52" t="str">
        <f>IF(AND('Mapa de Riesgos'!$Y$47="Muy Baja",'Mapa de Riesgos'!$AA$47="Mayor"),CONCATENATE("R6C",'Mapa de Riesgos'!$O$47),"")</f>
        <v/>
      </c>
      <c r="AC51" s="53" t="str">
        <f>IF(AND('Mapa de Riesgos'!$Y$48="Muy Baja",'Mapa de Riesgos'!$AA$48="Mayor"),CONCATENATE("R6C",'Mapa de Riesgos'!$O$48),"")</f>
        <v/>
      </c>
      <c r="AD51" s="53" t="str">
        <f>IF(AND('Mapa de Riesgos'!$Y$49="Muy Baja",'Mapa de Riesgos'!$AA$49="Mayor"),CONCATENATE("R6C",'Mapa de Riesgos'!$O$49),"")</f>
        <v/>
      </c>
      <c r="AE51" s="53" t="str">
        <f>IF(AND('Mapa de Riesgos'!$Y$50="Muy Baja",'Mapa de Riesgos'!$AA$50="Mayor"),CONCATENATE("R6C",'Mapa de Riesgos'!$O$50),"")</f>
        <v/>
      </c>
      <c r="AF51" s="53" t="str">
        <f>IF(AND('Mapa de Riesgos'!$Y$51="Muy Baja",'Mapa de Riesgos'!$AA$51="Mayor"),CONCATENATE("R6C",'Mapa de Riesgos'!$O$51),"")</f>
        <v/>
      </c>
      <c r="AG51" s="54" t="str">
        <f>IF(AND('Mapa de Riesgos'!$Y$52="Muy Baja",'Mapa de Riesgos'!$AA$52="Mayor"),CONCATENATE("R6C",'Mapa de Riesgos'!$O$52),"")</f>
        <v/>
      </c>
      <c r="AH51" s="55" t="str">
        <f>IF(AND('Mapa de Riesgos'!$Y$47="Muy Baja",'Mapa de Riesgos'!$AA$47="Catastrófico"),CONCATENATE("R6C",'Mapa de Riesgos'!$O$47),"")</f>
        <v/>
      </c>
      <c r="AI51" s="56" t="str">
        <f>IF(AND('Mapa de Riesgos'!$Y$48="Muy Baja",'Mapa de Riesgos'!$AA$48="Catastrófico"),CONCATENATE("R6C",'Mapa de Riesgos'!$O$48),"")</f>
        <v/>
      </c>
      <c r="AJ51" s="56" t="str">
        <f>IF(AND('Mapa de Riesgos'!$Y$49="Muy Baja",'Mapa de Riesgos'!$AA$49="Catastrófico"),CONCATENATE("R6C",'Mapa de Riesgos'!$O$49),"")</f>
        <v/>
      </c>
      <c r="AK51" s="56" t="str">
        <f>IF(AND('Mapa de Riesgos'!$Y$50="Muy Baja",'Mapa de Riesgos'!$AA$50="Catastrófico"),CONCATENATE("R6C",'Mapa de Riesgos'!$O$50),"")</f>
        <v/>
      </c>
      <c r="AL51" s="56" t="str">
        <f>IF(AND('Mapa de Riesgos'!$Y$51="Muy Baja",'Mapa de Riesgos'!$AA$51="Catastrófico"),CONCATENATE("R6C",'Mapa de Riesgos'!$O$51),"")</f>
        <v/>
      </c>
      <c r="AM51" s="57" t="str">
        <f>IF(AND('Mapa de Riesgos'!$Y$52="Muy Baja",'Mapa de Riesgos'!$AA$52="Catastrófico"),CONCATENATE("R6C",'Mapa de Riesgos'!$O$52),"")</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89"/>
      <c r="C52" s="489"/>
      <c r="D52" s="490"/>
      <c r="E52" s="530"/>
      <c r="F52" s="531"/>
      <c r="G52" s="531"/>
      <c r="H52" s="531"/>
      <c r="I52" s="532"/>
      <c r="J52" s="76" t="str">
        <f>IF(AND('Mapa de Riesgos'!$Y$53="Muy Baja",'Mapa de Riesgos'!$AA$53="Leve"),CONCATENATE("R7C",'Mapa de Riesgos'!$O$53),"")</f>
        <v/>
      </c>
      <c r="K52" s="77" t="str">
        <f>IF(AND('Mapa de Riesgos'!$Y$54="Muy Baja",'Mapa de Riesgos'!$AA$54="Leve"),CONCATENATE("R7C",'Mapa de Riesgos'!$O$54),"")</f>
        <v/>
      </c>
      <c r="L52" s="77" t="str">
        <f>IF(AND('Mapa de Riesgos'!$Y$55="Muy Baja",'Mapa de Riesgos'!$AA$55="Leve"),CONCATENATE("R7C",'Mapa de Riesgos'!$O$55),"")</f>
        <v/>
      </c>
      <c r="M52" s="77" t="str">
        <f>IF(AND('Mapa de Riesgos'!$Y$56="Muy Baja",'Mapa de Riesgos'!$AA$56="Leve"),CONCATENATE("R7C",'Mapa de Riesgos'!$O$56),"")</f>
        <v/>
      </c>
      <c r="N52" s="77" t="str">
        <f>IF(AND('Mapa de Riesgos'!$Y$57="Muy Baja",'Mapa de Riesgos'!$AA$57="Leve"),CONCATENATE("R7C",'Mapa de Riesgos'!$O$57),"")</f>
        <v/>
      </c>
      <c r="O52" s="78" t="str">
        <f>IF(AND('Mapa de Riesgos'!$Y$58="Muy Baja",'Mapa de Riesgos'!$AA$58="Leve"),CONCATENATE("R7C",'Mapa de Riesgos'!$O$58),"")</f>
        <v/>
      </c>
      <c r="P52" s="76" t="str">
        <f>IF(AND('Mapa de Riesgos'!$Y$53="Muy Baja",'Mapa de Riesgos'!$AA$53="Menor"),CONCATENATE("R7C",'Mapa de Riesgos'!$O$53),"")</f>
        <v/>
      </c>
      <c r="Q52" s="77" t="str">
        <f>IF(AND('Mapa de Riesgos'!$Y$54="Muy Baja",'Mapa de Riesgos'!$AA$54="Menor"),CONCATENATE("R7C",'Mapa de Riesgos'!$O$54),"")</f>
        <v/>
      </c>
      <c r="R52" s="77" t="str">
        <f>IF(AND('Mapa de Riesgos'!$Y$55="Muy Baja",'Mapa de Riesgos'!$AA$55="Menor"),CONCATENATE("R7C",'Mapa de Riesgos'!$O$55),"")</f>
        <v/>
      </c>
      <c r="S52" s="77" t="str">
        <f>IF(AND('Mapa de Riesgos'!$Y$56="Muy Baja",'Mapa de Riesgos'!$AA$56="Menor"),CONCATENATE("R7C",'Mapa de Riesgos'!$O$56),"")</f>
        <v/>
      </c>
      <c r="T52" s="77" t="str">
        <f>IF(AND('Mapa de Riesgos'!$Y$57="Muy Baja",'Mapa de Riesgos'!$AA$57="Menor"),CONCATENATE("R7C",'Mapa de Riesgos'!$O$57),"")</f>
        <v/>
      </c>
      <c r="U52" s="78" t="str">
        <f>IF(AND('Mapa de Riesgos'!$Y$58="Muy Baja",'Mapa de Riesgos'!$AA$58="Menor"),CONCATENATE("R7C",'Mapa de Riesgos'!$O$58),"")</f>
        <v/>
      </c>
      <c r="V52" s="67" t="str">
        <f>IF(AND('Mapa de Riesgos'!$Y$53="Muy Baja",'Mapa de Riesgos'!$AA$53="Moderado"),CONCATENATE("R7C",'Mapa de Riesgos'!$O$53),"")</f>
        <v/>
      </c>
      <c r="W52" s="68" t="str">
        <f>IF(AND('Mapa de Riesgos'!$Y$54="Muy Baja",'Mapa de Riesgos'!$AA$54="Moderado"),CONCATENATE("R7C",'Mapa de Riesgos'!$O$54),"")</f>
        <v/>
      </c>
      <c r="X52" s="68" t="str">
        <f>IF(AND('Mapa de Riesgos'!$Y$55="Muy Baja",'Mapa de Riesgos'!$AA$55="Moderado"),CONCATENATE("R7C",'Mapa de Riesgos'!$O$55),"")</f>
        <v/>
      </c>
      <c r="Y52" s="68" t="str">
        <f>IF(AND('Mapa de Riesgos'!$Y$56="Muy Baja",'Mapa de Riesgos'!$AA$56="Moderado"),CONCATENATE("R7C",'Mapa de Riesgos'!$O$56),"")</f>
        <v/>
      </c>
      <c r="Z52" s="68" t="str">
        <f>IF(AND('Mapa de Riesgos'!$Y$57="Muy Baja",'Mapa de Riesgos'!$AA$57="Moderado"),CONCATENATE("R7C",'Mapa de Riesgos'!$O$57),"")</f>
        <v/>
      </c>
      <c r="AA52" s="69" t="str">
        <f>IF(AND('Mapa de Riesgos'!$Y$58="Muy Baja",'Mapa de Riesgos'!$AA$58="Moderado"),CONCATENATE("R7C",'Mapa de Riesgos'!$O$58),"")</f>
        <v/>
      </c>
      <c r="AB52" s="52" t="str">
        <f>IF(AND('Mapa de Riesgos'!$Y$53="Muy Baja",'Mapa de Riesgos'!$AA$53="Mayor"),CONCATENATE("R7C",'Mapa de Riesgos'!$O$53),"")</f>
        <v/>
      </c>
      <c r="AC52" s="53" t="str">
        <f>IF(AND('Mapa de Riesgos'!$Y$54="Muy Baja",'Mapa de Riesgos'!$AA$54="Mayor"),CONCATENATE("R7C",'Mapa de Riesgos'!$O$54),"")</f>
        <v/>
      </c>
      <c r="AD52" s="53" t="str">
        <f>IF(AND('Mapa de Riesgos'!$Y$55="Muy Baja",'Mapa de Riesgos'!$AA$55="Mayor"),CONCATENATE("R7C",'Mapa de Riesgos'!$O$55),"")</f>
        <v/>
      </c>
      <c r="AE52" s="53" t="str">
        <f>IF(AND('Mapa de Riesgos'!$Y$56="Muy Baja",'Mapa de Riesgos'!$AA$56="Mayor"),CONCATENATE("R7C",'Mapa de Riesgos'!$O$56),"")</f>
        <v/>
      </c>
      <c r="AF52" s="53" t="str">
        <f>IF(AND('Mapa de Riesgos'!$Y$57="Muy Baja",'Mapa de Riesgos'!$AA$57="Mayor"),CONCATENATE("R7C",'Mapa de Riesgos'!$O$57),"")</f>
        <v/>
      </c>
      <c r="AG52" s="54" t="str">
        <f>IF(AND('Mapa de Riesgos'!$Y$58="Muy Baja",'Mapa de Riesgos'!$AA$58="Mayor"),CONCATENATE("R7C",'Mapa de Riesgos'!$O$58),"")</f>
        <v/>
      </c>
      <c r="AH52" s="55" t="str">
        <f>IF(AND('Mapa de Riesgos'!$Y$53="Muy Baja",'Mapa de Riesgos'!$AA$53="Catastrófico"),CONCATENATE("R7C",'Mapa de Riesgos'!$O$53),"")</f>
        <v/>
      </c>
      <c r="AI52" s="56" t="str">
        <f>IF(AND('Mapa de Riesgos'!$Y$54="Muy Baja",'Mapa de Riesgos'!$AA$54="Catastrófico"),CONCATENATE("R7C",'Mapa de Riesgos'!$O$54),"")</f>
        <v/>
      </c>
      <c r="AJ52" s="56" t="str">
        <f>IF(AND('Mapa de Riesgos'!$Y$55="Muy Baja",'Mapa de Riesgos'!$AA$55="Catastrófico"),CONCATENATE("R7C",'Mapa de Riesgos'!$O$55),"")</f>
        <v/>
      </c>
      <c r="AK52" s="56" t="str">
        <f>IF(AND('Mapa de Riesgos'!$Y$56="Muy Baja",'Mapa de Riesgos'!$AA$56="Catastrófico"),CONCATENATE("R7C",'Mapa de Riesgos'!$O$56),"")</f>
        <v/>
      </c>
      <c r="AL52" s="56" t="str">
        <f>IF(AND('Mapa de Riesgos'!$Y$57="Muy Baja",'Mapa de Riesgos'!$AA$57="Catastrófico"),CONCATENATE("R7C",'Mapa de Riesgos'!$O$57),"")</f>
        <v/>
      </c>
      <c r="AM52" s="57" t="str">
        <f>IF(AND('Mapa de Riesgos'!$Y$58="Muy Baja",'Mapa de Riesgos'!$AA$58="Catastrófico"),CONCATENATE("R7C",'Mapa de Riesgos'!$O$58),"")</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89"/>
      <c r="C53" s="489"/>
      <c r="D53" s="490"/>
      <c r="E53" s="530"/>
      <c r="F53" s="531"/>
      <c r="G53" s="531"/>
      <c r="H53" s="531"/>
      <c r="I53" s="532"/>
      <c r="J53" s="76" t="str">
        <f>IF(AND('Mapa de Riesgos'!$Y$59="Muy Baja",'Mapa de Riesgos'!$AA$59="Leve"),CONCATENATE("R8C",'Mapa de Riesgos'!$O$59),"")</f>
        <v/>
      </c>
      <c r="K53" s="77" t="str">
        <f>IF(AND('Mapa de Riesgos'!$Y$60="Muy Baja",'Mapa de Riesgos'!$AA$60="Leve"),CONCATENATE("R8C",'Mapa de Riesgos'!$O$60),"")</f>
        <v/>
      </c>
      <c r="L53" s="77" t="str">
        <f>IF(AND('Mapa de Riesgos'!$Y$61="Muy Baja",'Mapa de Riesgos'!$AA$61="Leve"),CONCATENATE("R8C",'Mapa de Riesgos'!$O$61),"")</f>
        <v/>
      </c>
      <c r="M53" s="77" t="str">
        <f>IF(AND('Mapa de Riesgos'!$Y$62="Muy Baja",'Mapa de Riesgos'!$AA$62="Leve"),CONCATENATE("R8C",'Mapa de Riesgos'!$O$62),"")</f>
        <v/>
      </c>
      <c r="N53" s="77" t="str">
        <f>IF(AND('Mapa de Riesgos'!$Y$63="Muy Baja",'Mapa de Riesgos'!$AA$63="Leve"),CONCATENATE("R8C",'Mapa de Riesgos'!$O$63),"")</f>
        <v/>
      </c>
      <c r="O53" s="78" t="str">
        <f>IF(AND('Mapa de Riesgos'!$Y$64="Muy Baja",'Mapa de Riesgos'!$AA$64="Leve"),CONCATENATE("R8C",'Mapa de Riesgos'!$O$64),"")</f>
        <v/>
      </c>
      <c r="P53" s="76" t="str">
        <f>IF(AND('Mapa de Riesgos'!$Y$59="Muy Baja",'Mapa de Riesgos'!$AA$59="Menor"),CONCATENATE("R8C",'Mapa de Riesgos'!$O$59),"")</f>
        <v/>
      </c>
      <c r="Q53" s="77" t="str">
        <f>IF(AND('Mapa de Riesgos'!$Y$60="Muy Baja",'Mapa de Riesgos'!$AA$60="Menor"),CONCATENATE("R8C",'Mapa de Riesgos'!$O$60),"")</f>
        <v/>
      </c>
      <c r="R53" s="77" t="str">
        <f>IF(AND('Mapa de Riesgos'!$Y$61="Muy Baja",'Mapa de Riesgos'!$AA$61="Menor"),CONCATENATE("R8C",'Mapa de Riesgos'!$O$61),"")</f>
        <v/>
      </c>
      <c r="S53" s="77" t="str">
        <f>IF(AND('Mapa de Riesgos'!$Y$62="Muy Baja",'Mapa de Riesgos'!$AA$62="Menor"),CONCATENATE("R8C",'Mapa de Riesgos'!$O$62),"")</f>
        <v/>
      </c>
      <c r="T53" s="77" t="str">
        <f>IF(AND('Mapa de Riesgos'!$Y$63="Muy Baja",'Mapa de Riesgos'!$AA$63="Menor"),CONCATENATE("R8C",'Mapa de Riesgos'!$O$63),"")</f>
        <v/>
      </c>
      <c r="U53" s="78" t="str">
        <f>IF(AND('Mapa de Riesgos'!$Y$64="Muy Baja",'Mapa de Riesgos'!$AA$64="Menor"),CONCATENATE("R8C",'Mapa de Riesgos'!$O$64),"")</f>
        <v/>
      </c>
      <c r="V53" s="67" t="str">
        <f>IF(AND('Mapa de Riesgos'!$Y$59="Muy Baja",'Mapa de Riesgos'!$AA$59="Moderado"),CONCATENATE("R8C",'Mapa de Riesgos'!$O$59),"")</f>
        <v/>
      </c>
      <c r="W53" s="68" t="str">
        <f>IF(AND('Mapa de Riesgos'!$Y$60="Muy Baja",'Mapa de Riesgos'!$AA$60="Moderado"),CONCATENATE("R8C",'Mapa de Riesgos'!$O$60),"")</f>
        <v/>
      </c>
      <c r="X53" s="68" t="str">
        <f>IF(AND('Mapa de Riesgos'!$Y$61="Muy Baja",'Mapa de Riesgos'!$AA$61="Moderado"),CONCATENATE("R8C",'Mapa de Riesgos'!$O$61),"")</f>
        <v/>
      </c>
      <c r="Y53" s="68" t="str">
        <f>IF(AND('Mapa de Riesgos'!$Y$62="Muy Baja",'Mapa de Riesgos'!$AA$62="Moderado"),CONCATENATE("R8C",'Mapa de Riesgos'!$O$62),"")</f>
        <v/>
      </c>
      <c r="Z53" s="68" t="str">
        <f>IF(AND('Mapa de Riesgos'!$Y$63="Muy Baja",'Mapa de Riesgos'!$AA$63="Moderado"),CONCATENATE("R8C",'Mapa de Riesgos'!$O$63),"")</f>
        <v/>
      </c>
      <c r="AA53" s="69" t="str">
        <f>IF(AND('Mapa de Riesgos'!$Y$64="Muy Baja",'Mapa de Riesgos'!$AA$64="Moderado"),CONCATENATE("R8C",'Mapa de Riesgos'!$O$64),"")</f>
        <v/>
      </c>
      <c r="AB53" s="52" t="str">
        <f>IF(AND('Mapa de Riesgos'!$Y$59="Muy Baja",'Mapa de Riesgos'!$AA$59="Mayor"),CONCATENATE("R8C",'Mapa de Riesgos'!$O$59),"")</f>
        <v/>
      </c>
      <c r="AC53" s="53" t="str">
        <f>IF(AND('Mapa de Riesgos'!$Y$60="Muy Baja",'Mapa de Riesgos'!$AA$60="Mayor"),CONCATENATE("R8C",'Mapa de Riesgos'!$O$60),"")</f>
        <v/>
      </c>
      <c r="AD53" s="53" t="str">
        <f>IF(AND('Mapa de Riesgos'!$Y$61="Muy Baja",'Mapa de Riesgos'!$AA$61="Mayor"),CONCATENATE("R8C",'Mapa de Riesgos'!$O$61),"")</f>
        <v/>
      </c>
      <c r="AE53" s="53" t="str">
        <f>IF(AND('Mapa de Riesgos'!$Y$62="Muy Baja",'Mapa de Riesgos'!$AA$62="Mayor"),CONCATENATE("R8C",'Mapa de Riesgos'!$O$62),"")</f>
        <v/>
      </c>
      <c r="AF53" s="53" t="str">
        <f>IF(AND('Mapa de Riesgos'!$Y$63="Muy Baja",'Mapa de Riesgos'!$AA$63="Mayor"),CONCATENATE("R8C",'Mapa de Riesgos'!$O$63),"")</f>
        <v/>
      </c>
      <c r="AG53" s="54" t="str">
        <f>IF(AND('Mapa de Riesgos'!$Y$64="Muy Baja",'Mapa de Riesgos'!$AA$64="Mayor"),CONCATENATE("R8C",'Mapa de Riesgos'!$O$64),"")</f>
        <v/>
      </c>
      <c r="AH53" s="55" t="str">
        <f>IF(AND('Mapa de Riesgos'!$Y$59="Muy Baja",'Mapa de Riesgos'!$AA$59="Catastrófico"),CONCATENATE("R8C",'Mapa de Riesgos'!$O$59),"")</f>
        <v/>
      </c>
      <c r="AI53" s="56" t="str">
        <f>IF(AND('Mapa de Riesgos'!$Y$60="Muy Baja",'Mapa de Riesgos'!$AA$60="Catastrófico"),CONCATENATE("R8C",'Mapa de Riesgos'!$O$60),"")</f>
        <v/>
      </c>
      <c r="AJ53" s="56" t="str">
        <f>IF(AND('Mapa de Riesgos'!$Y$61="Muy Baja",'Mapa de Riesgos'!$AA$61="Catastrófico"),CONCATENATE("R8C",'Mapa de Riesgos'!$O$61),"")</f>
        <v/>
      </c>
      <c r="AK53" s="56" t="str">
        <f>IF(AND('Mapa de Riesgos'!$Y$62="Muy Baja",'Mapa de Riesgos'!$AA$62="Catastrófico"),CONCATENATE("R8C",'Mapa de Riesgos'!$O$62),"")</f>
        <v/>
      </c>
      <c r="AL53" s="56" t="str">
        <f>IF(AND('Mapa de Riesgos'!$Y$63="Muy Baja",'Mapa de Riesgos'!$AA$63="Catastrófico"),CONCATENATE("R8C",'Mapa de Riesgos'!$O$63),"")</f>
        <v/>
      </c>
      <c r="AM53" s="57" t="str">
        <f>IF(AND('Mapa de Riesgos'!$Y$64="Muy Baja",'Mapa de Riesgos'!$AA$64="Catastrófico"),CONCATENATE("R8C",'Mapa de Riesgos'!$O$64),"")</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89"/>
      <c r="C54" s="489"/>
      <c r="D54" s="490"/>
      <c r="E54" s="530"/>
      <c r="F54" s="531"/>
      <c r="G54" s="531"/>
      <c r="H54" s="531"/>
      <c r="I54" s="532"/>
      <c r="J54" s="76" t="str">
        <f>IF(AND('Mapa de Riesgos'!$Y$65="Muy Baja",'Mapa de Riesgos'!$AA$65="Leve"),CONCATENATE("R9C",'Mapa de Riesgos'!$O$65),"")</f>
        <v/>
      </c>
      <c r="K54" s="77" t="str">
        <f>IF(AND('Mapa de Riesgos'!$Y$66="Muy Baja",'Mapa de Riesgos'!$AA$66="Leve"),CONCATENATE("R9C",'Mapa de Riesgos'!$O$66),"")</f>
        <v/>
      </c>
      <c r="L54" s="77" t="str">
        <f>IF(AND('Mapa de Riesgos'!$Y$67="Muy Baja",'Mapa de Riesgos'!$AA$67="Leve"),CONCATENATE("R9C",'Mapa de Riesgos'!$O$67),"")</f>
        <v/>
      </c>
      <c r="M54" s="77" t="str">
        <f>IF(AND('Mapa de Riesgos'!$Y$68="Muy Baja",'Mapa de Riesgos'!$AA$68="Leve"),CONCATENATE("R9C",'Mapa de Riesgos'!$O$68),"")</f>
        <v/>
      </c>
      <c r="N54" s="77" t="str">
        <f>IF(AND('Mapa de Riesgos'!$Y$69="Muy Baja",'Mapa de Riesgos'!$AA$69="Leve"),CONCATENATE("R9C",'Mapa de Riesgos'!$O$69),"")</f>
        <v/>
      </c>
      <c r="O54" s="78" t="str">
        <f>IF(AND('Mapa de Riesgos'!$Y$70="Muy Baja",'Mapa de Riesgos'!$AA$70="Leve"),CONCATENATE("R9C",'Mapa de Riesgos'!$O$70),"")</f>
        <v/>
      </c>
      <c r="P54" s="76" t="str">
        <f>IF(AND('Mapa de Riesgos'!$Y$65="Muy Baja",'Mapa de Riesgos'!$AA$65="Menor"),CONCATENATE("R9C",'Mapa de Riesgos'!$O$65),"")</f>
        <v/>
      </c>
      <c r="Q54" s="77" t="str">
        <f>IF(AND('Mapa de Riesgos'!$Y$66="Muy Baja",'Mapa de Riesgos'!$AA$66="Menor"),CONCATENATE("R9C",'Mapa de Riesgos'!$O$66),"")</f>
        <v/>
      </c>
      <c r="R54" s="77" t="str">
        <f>IF(AND('Mapa de Riesgos'!$Y$67="Muy Baja",'Mapa de Riesgos'!$AA$67="Menor"),CONCATENATE("R9C",'Mapa de Riesgos'!$O$67),"")</f>
        <v/>
      </c>
      <c r="S54" s="77" t="str">
        <f>IF(AND('Mapa de Riesgos'!$Y$68="Muy Baja",'Mapa de Riesgos'!$AA$68="Menor"),CONCATENATE("R9C",'Mapa de Riesgos'!$O$68),"")</f>
        <v/>
      </c>
      <c r="T54" s="77" t="str">
        <f>IF(AND('Mapa de Riesgos'!$Y$69="Muy Baja",'Mapa de Riesgos'!$AA$69="Menor"),CONCATENATE("R9C",'Mapa de Riesgos'!$O$69),"")</f>
        <v/>
      </c>
      <c r="U54" s="78" t="str">
        <f>IF(AND('Mapa de Riesgos'!$Y$70="Muy Baja",'Mapa de Riesgos'!$AA$70="Menor"),CONCATENATE("R9C",'Mapa de Riesgos'!$O$70),"")</f>
        <v/>
      </c>
      <c r="V54" s="67" t="str">
        <f>IF(AND('Mapa de Riesgos'!$Y$65="Muy Baja",'Mapa de Riesgos'!$AA$65="Moderado"),CONCATENATE("R9C",'Mapa de Riesgos'!$O$65),"")</f>
        <v/>
      </c>
      <c r="W54" s="68" t="str">
        <f>IF(AND('Mapa de Riesgos'!$Y$66="Muy Baja",'Mapa de Riesgos'!$AA$66="Moderado"),CONCATENATE("R9C",'Mapa de Riesgos'!$O$66),"")</f>
        <v/>
      </c>
      <c r="X54" s="68" t="str">
        <f>IF(AND('Mapa de Riesgos'!$Y$67="Muy Baja",'Mapa de Riesgos'!$AA$67="Moderado"),CONCATENATE("R9C",'Mapa de Riesgos'!$O$67),"")</f>
        <v/>
      </c>
      <c r="Y54" s="68" t="str">
        <f>IF(AND('Mapa de Riesgos'!$Y$68="Muy Baja",'Mapa de Riesgos'!$AA$68="Moderado"),CONCATENATE("R9C",'Mapa de Riesgos'!$O$68),"")</f>
        <v/>
      </c>
      <c r="Z54" s="68" t="str">
        <f>IF(AND('Mapa de Riesgos'!$Y$69="Muy Baja",'Mapa de Riesgos'!$AA$69="Moderado"),CONCATENATE("R9C",'Mapa de Riesgos'!$O$69),"")</f>
        <v/>
      </c>
      <c r="AA54" s="69" t="str">
        <f>IF(AND('Mapa de Riesgos'!$Y$70="Muy Baja",'Mapa de Riesgos'!$AA$70="Moderado"),CONCATENATE("R9C",'Mapa de Riesgos'!$O$70),"")</f>
        <v/>
      </c>
      <c r="AB54" s="52" t="str">
        <f>IF(AND('Mapa de Riesgos'!$Y$65="Muy Baja",'Mapa de Riesgos'!$AA$65="Mayor"),CONCATENATE("R9C",'Mapa de Riesgos'!$O$65),"")</f>
        <v/>
      </c>
      <c r="AC54" s="53" t="str">
        <f>IF(AND('Mapa de Riesgos'!$Y$66="Muy Baja",'Mapa de Riesgos'!$AA$66="Mayor"),CONCATENATE("R9C",'Mapa de Riesgos'!$O$66),"")</f>
        <v/>
      </c>
      <c r="AD54" s="53" t="str">
        <f>IF(AND('Mapa de Riesgos'!$Y$67="Muy Baja",'Mapa de Riesgos'!$AA$67="Mayor"),CONCATENATE("R9C",'Mapa de Riesgos'!$O$67),"")</f>
        <v/>
      </c>
      <c r="AE54" s="53" t="str">
        <f>IF(AND('Mapa de Riesgos'!$Y$68="Muy Baja",'Mapa de Riesgos'!$AA$68="Mayor"),CONCATENATE("R9C",'Mapa de Riesgos'!$O$68),"")</f>
        <v/>
      </c>
      <c r="AF54" s="53" t="str">
        <f>IF(AND('Mapa de Riesgos'!$Y$69="Muy Baja",'Mapa de Riesgos'!$AA$69="Mayor"),CONCATENATE("R9C",'Mapa de Riesgos'!$O$69),"")</f>
        <v/>
      </c>
      <c r="AG54" s="54" t="str">
        <f>IF(AND('Mapa de Riesgos'!$Y$70="Muy Baja",'Mapa de Riesgos'!$AA$70="Mayor"),CONCATENATE("R9C",'Mapa de Riesgos'!$O$70),"")</f>
        <v/>
      </c>
      <c r="AH54" s="55" t="str">
        <f>IF(AND('Mapa de Riesgos'!$Y$65="Muy Baja",'Mapa de Riesgos'!$AA$65="Catastrófico"),CONCATENATE("R9C",'Mapa de Riesgos'!$O$65),"")</f>
        <v/>
      </c>
      <c r="AI54" s="56" t="str">
        <f>IF(AND('Mapa de Riesgos'!$Y$66="Muy Baja",'Mapa de Riesgos'!$AA$66="Catastrófico"),CONCATENATE("R9C",'Mapa de Riesgos'!$O$66),"")</f>
        <v/>
      </c>
      <c r="AJ54" s="56" t="str">
        <f>IF(AND('Mapa de Riesgos'!$Y$67="Muy Baja",'Mapa de Riesgos'!$AA$67="Catastrófico"),CONCATENATE("R9C",'Mapa de Riesgos'!$O$67),"")</f>
        <v/>
      </c>
      <c r="AK54" s="56" t="str">
        <f>IF(AND('Mapa de Riesgos'!$Y$68="Muy Baja",'Mapa de Riesgos'!$AA$68="Catastrófico"),CONCATENATE("R9C",'Mapa de Riesgos'!$O$68),"")</f>
        <v/>
      </c>
      <c r="AL54" s="56" t="str">
        <f>IF(AND('Mapa de Riesgos'!$Y$69="Muy Baja",'Mapa de Riesgos'!$AA$69="Catastrófico"),CONCATENATE("R9C",'Mapa de Riesgos'!$O$69),"")</f>
        <v/>
      </c>
      <c r="AM54" s="57" t="str">
        <f>IF(AND('Mapa de Riesgos'!$Y$70="Muy Baja",'Mapa de Riesgos'!$AA$70="Catastrófico"),CONCATENATE("R9C",'Mapa de Riesgos'!$O$70),"")</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89"/>
      <c r="C55" s="489"/>
      <c r="D55" s="490"/>
      <c r="E55" s="533"/>
      <c r="F55" s="534"/>
      <c r="G55" s="534"/>
      <c r="H55" s="534"/>
      <c r="I55" s="535"/>
      <c r="J55" s="79" t="str">
        <f>IF(AND('Mapa de Riesgos'!$Y$71="Muy Baja",'Mapa de Riesgos'!$AA$71="Leve"),CONCATENATE("R10C",'Mapa de Riesgos'!$O$71),"")</f>
        <v/>
      </c>
      <c r="K55" s="80" t="str">
        <f>IF(AND('Mapa de Riesgos'!$Y$72="Muy Baja",'Mapa de Riesgos'!$AA$72="Leve"),CONCATENATE("R10C",'Mapa de Riesgos'!$O$72),"")</f>
        <v/>
      </c>
      <c r="L55" s="80" t="str">
        <f>IF(AND('Mapa de Riesgos'!$Y$73="Muy Baja",'Mapa de Riesgos'!$AA$73="Leve"),CONCATENATE("R10C",'Mapa de Riesgos'!$O$73),"")</f>
        <v/>
      </c>
      <c r="M55" s="80" t="str">
        <f>IF(AND('Mapa de Riesgos'!$Y$74="Muy Baja",'Mapa de Riesgos'!$AA$74="Leve"),CONCATENATE("R10C",'Mapa de Riesgos'!$O$74),"")</f>
        <v/>
      </c>
      <c r="N55" s="80" t="str">
        <f>IF(AND('Mapa de Riesgos'!$Y$75="Muy Baja",'Mapa de Riesgos'!$AA$75="Leve"),CONCATENATE("R10C",'Mapa de Riesgos'!$O$75),"")</f>
        <v/>
      </c>
      <c r="O55" s="81" t="str">
        <f>IF(AND('Mapa de Riesgos'!$Y$76="Muy Baja",'Mapa de Riesgos'!$AA$76="Leve"),CONCATENATE("R10C",'Mapa de Riesgos'!$O$76),"")</f>
        <v/>
      </c>
      <c r="P55" s="79" t="str">
        <f>IF(AND('Mapa de Riesgos'!$Y$71="Muy Baja",'Mapa de Riesgos'!$AA$71="Menor"),CONCATENATE("R10C",'Mapa de Riesgos'!$O$71),"")</f>
        <v/>
      </c>
      <c r="Q55" s="80" t="str">
        <f>IF(AND('Mapa de Riesgos'!$Y$72="Muy Baja",'Mapa de Riesgos'!$AA$72="Menor"),CONCATENATE("R10C",'Mapa de Riesgos'!$O$72),"")</f>
        <v/>
      </c>
      <c r="R55" s="80" t="str">
        <f>IF(AND('Mapa de Riesgos'!$Y$73="Muy Baja",'Mapa de Riesgos'!$AA$73="Menor"),CONCATENATE("R10C",'Mapa de Riesgos'!$O$73),"")</f>
        <v/>
      </c>
      <c r="S55" s="80" t="str">
        <f>IF(AND('Mapa de Riesgos'!$Y$74="Muy Baja",'Mapa de Riesgos'!$AA$74="Menor"),CONCATENATE("R10C",'Mapa de Riesgos'!$O$74),"")</f>
        <v/>
      </c>
      <c r="T55" s="80" t="str">
        <f>IF(AND('Mapa de Riesgos'!$Y$75="Muy Baja",'Mapa de Riesgos'!$AA$75="Menor"),CONCATENATE("R10C",'Mapa de Riesgos'!$O$75),"")</f>
        <v/>
      </c>
      <c r="U55" s="81" t="str">
        <f>IF(AND('Mapa de Riesgos'!$Y$76="Muy Baja",'Mapa de Riesgos'!$AA$76="Menor"),CONCATENATE("R10C",'Mapa de Riesgos'!$O$76),"")</f>
        <v/>
      </c>
      <c r="V55" s="70" t="str">
        <f>IF(AND('Mapa de Riesgos'!$Y$71="Muy Baja",'Mapa de Riesgos'!$AA$71="Moderado"),CONCATENATE("R10C",'Mapa de Riesgos'!$O$71),"")</f>
        <v/>
      </c>
      <c r="W55" s="71" t="str">
        <f>IF(AND('Mapa de Riesgos'!$Y$72="Muy Baja",'Mapa de Riesgos'!$AA$72="Moderado"),CONCATENATE("R10C",'Mapa de Riesgos'!$O$72),"")</f>
        <v/>
      </c>
      <c r="X55" s="71" t="str">
        <f>IF(AND('Mapa de Riesgos'!$Y$73="Muy Baja",'Mapa de Riesgos'!$AA$73="Moderado"),CONCATENATE("R10C",'Mapa de Riesgos'!$O$73),"")</f>
        <v/>
      </c>
      <c r="Y55" s="71" t="str">
        <f>IF(AND('Mapa de Riesgos'!$Y$74="Muy Baja",'Mapa de Riesgos'!$AA$74="Moderado"),CONCATENATE("R10C",'Mapa de Riesgos'!$O$74),"")</f>
        <v/>
      </c>
      <c r="Z55" s="71" t="str">
        <f>IF(AND('Mapa de Riesgos'!$Y$75="Muy Baja",'Mapa de Riesgos'!$AA$75="Moderado"),CONCATENATE("R10C",'Mapa de Riesgos'!$O$75),"")</f>
        <v/>
      </c>
      <c r="AA55" s="72" t="str">
        <f>IF(AND('Mapa de Riesgos'!$Y$76="Muy Baja",'Mapa de Riesgos'!$AA$76="Moderado"),CONCATENATE("R10C",'Mapa de Riesgos'!$O$76),"")</f>
        <v/>
      </c>
      <c r="AB55" s="58" t="str">
        <f>IF(AND('Mapa de Riesgos'!$Y$71="Muy Baja",'Mapa de Riesgos'!$AA$71="Mayor"),CONCATENATE("R10C",'Mapa de Riesgos'!$O$71),"")</f>
        <v/>
      </c>
      <c r="AC55" s="59" t="str">
        <f>IF(AND('Mapa de Riesgos'!$Y$72="Muy Baja",'Mapa de Riesgos'!$AA$72="Mayor"),CONCATENATE("R10C",'Mapa de Riesgos'!$O$72),"")</f>
        <v/>
      </c>
      <c r="AD55" s="59" t="str">
        <f>IF(AND('Mapa de Riesgos'!$Y$73="Muy Baja",'Mapa de Riesgos'!$AA$73="Mayor"),CONCATENATE("R10C",'Mapa de Riesgos'!$O$73),"")</f>
        <v/>
      </c>
      <c r="AE55" s="59" t="str">
        <f>IF(AND('Mapa de Riesgos'!$Y$74="Muy Baja",'Mapa de Riesgos'!$AA$74="Mayor"),CONCATENATE("R10C",'Mapa de Riesgos'!$O$74),"")</f>
        <v/>
      </c>
      <c r="AF55" s="59" t="str">
        <f>IF(AND('Mapa de Riesgos'!$Y$75="Muy Baja",'Mapa de Riesgos'!$AA$75="Mayor"),CONCATENATE("R10C",'Mapa de Riesgos'!$O$75),"")</f>
        <v/>
      </c>
      <c r="AG55" s="60" t="str">
        <f>IF(AND('Mapa de Riesgos'!$Y$76="Muy Baja",'Mapa de Riesgos'!$AA$76="Mayor"),CONCATENATE("R10C",'Mapa de Riesgos'!$O$76),"")</f>
        <v/>
      </c>
      <c r="AH55" s="61" t="str">
        <f>IF(AND('Mapa de Riesgos'!$Y$71="Muy Baja",'Mapa de Riesgos'!$AA$71="Catastrófico"),CONCATENATE("R10C",'Mapa de Riesgos'!$O$71),"")</f>
        <v/>
      </c>
      <c r="AI55" s="62" t="str">
        <f>IF(AND('Mapa de Riesgos'!$Y$72="Muy Baja",'Mapa de Riesgos'!$AA$72="Catastrófico"),CONCATENATE("R10C",'Mapa de Riesgos'!$O$72),"")</f>
        <v/>
      </c>
      <c r="AJ55" s="62" t="str">
        <f>IF(AND('Mapa de Riesgos'!$Y$73="Muy Baja",'Mapa de Riesgos'!$AA$73="Catastrófico"),CONCATENATE("R10C",'Mapa de Riesgos'!$O$73),"")</f>
        <v/>
      </c>
      <c r="AK55" s="62" t="str">
        <f>IF(AND('Mapa de Riesgos'!$Y$74="Muy Baja",'Mapa de Riesgos'!$AA$74="Catastrófico"),CONCATENATE("R10C",'Mapa de Riesgos'!$O$74),"")</f>
        <v/>
      </c>
      <c r="AL55" s="62" t="str">
        <f>IF(AND('Mapa de Riesgos'!$Y$75="Muy Baja",'Mapa de Riesgos'!$AA$75="Catastrófico"),CONCATENATE("R10C",'Mapa de Riesgos'!$O$75),"")</f>
        <v/>
      </c>
      <c r="AM55" s="63" t="str">
        <f>IF(AND('Mapa de Riesgos'!$Y$76="Muy Baja",'Mapa de Riesgos'!$AA$76="Catastrófico"),CONCATENATE("R10C",'Mapa de Riesgos'!$O$76),"")</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27" t="s">
        <v>137</v>
      </c>
      <c r="K56" s="528"/>
      <c r="L56" s="528"/>
      <c r="M56" s="528"/>
      <c r="N56" s="528"/>
      <c r="O56" s="529"/>
      <c r="P56" s="527" t="s">
        <v>138</v>
      </c>
      <c r="Q56" s="528"/>
      <c r="R56" s="528"/>
      <c r="S56" s="528"/>
      <c r="T56" s="528"/>
      <c r="U56" s="529"/>
      <c r="V56" s="527" t="s">
        <v>139</v>
      </c>
      <c r="W56" s="528"/>
      <c r="X56" s="528"/>
      <c r="Y56" s="528"/>
      <c r="Z56" s="528"/>
      <c r="AA56" s="529"/>
      <c r="AB56" s="527" t="s">
        <v>140</v>
      </c>
      <c r="AC56" s="536"/>
      <c r="AD56" s="528"/>
      <c r="AE56" s="528"/>
      <c r="AF56" s="528"/>
      <c r="AG56" s="529"/>
      <c r="AH56" s="527" t="s">
        <v>141</v>
      </c>
      <c r="AI56" s="528"/>
      <c r="AJ56" s="528"/>
      <c r="AK56" s="528"/>
      <c r="AL56" s="528"/>
      <c r="AM56" s="52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30"/>
      <c r="K57" s="531"/>
      <c r="L57" s="531"/>
      <c r="M57" s="531"/>
      <c r="N57" s="531"/>
      <c r="O57" s="532"/>
      <c r="P57" s="530"/>
      <c r="Q57" s="531"/>
      <c r="R57" s="531"/>
      <c r="S57" s="531"/>
      <c r="T57" s="531"/>
      <c r="U57" s="532"/>
      <c r="V57" s="530"/>
      <c r="W57" s="531"/>
      <c r="X57" s="531"/>
      <c r="Y57" s="531"/>
      <c r="Z57" s="531"/>
      <c r="AA57" s="532"/>
      <c r="AB57" s="530"/>
      <c r="AC57" s="531"/>
      <c r="AD57" s="531"/>
      <c r="AE57" s="531"/>
      <c r="AF57" s="531"/>
      <c r="AG57" s="532"/>
      <c r="AH57" s="530"/>
      <c r="AI57" s="531"/>
      <c r="AJ57" s="531"/>
      <c r="AK57" s="531"/>
      <c r="AL57" s="531"/>
      <c r="AM57" s="53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30"/>
      <c r="K58" s="531"/>
      <c r="L58" s="531"/>
      <c r="M58" s="531"/>
      <c r="N58" s="531"/>
      <c r="O58" s="532"/>
      <c r="P58" s="530"/>
      <c r="Q58" s="531"/>
      <c r="R58" s="531"/>
      <c r="S58" s="531"/>
      <c r="T58" s="531"/>
      <c r="U58" s="532"/>
      <c r="V58" s="530"/>
      <c r="W58" s="531"/>
      <c r="X58" s="531"/>
      <c r="Y58" s="531"/>
      <c r="Z58" s="531"/>
      <c r="AA58" s="532"/>
      <c r="AB58" s="530"/>
      <c r="AC58" s="531"/>
      <c r="AD58" s="531"/>
      <c r="AE58" s="531"/>
      <c r="AF58" s="531"/>
      <c r="AG58" s="532"/>
      <c r="AH58" s="530"/>
      <c r="AI58" s="531"/>
      <c r="AJ58" s="531"/>
      <c r="AK58" s="531"/>
      <c r="AL58" s="531"/>
      <c r="AM58" s="53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30"/>
      <c r="K59" s="531"/>
      <c r="L59" s="531"/>
      <c r="M59" s="531"/>
      <c r="N59" s="531"/>
      <c r="O59" s="532"/>
      <c r="P59" s="530"/>
      <c r="Q59" s="531"/>
      <c r="R59" s="531"/>
      <c r="S59" s="531"/>
      <c r="T59" s="531"/>
      <c r="U59" s="532"/>
      <c r="V59" s="530"/>
      <c r="W59" s="531"/>
      <c r="X59" s="531"/>
      <c r="Y59" s="531"/>
      <c r="Z59" s="531"/>
      <c r="AA59" s="532"/>
      <c r="AB59" s="530"/>
      <c r="AC59" s="531"/>
      <c r="AD59" s="531"/>
      <c r="AE59" s="531"/>
      <c r="AF59" s="531"/>
      <c r="AG59" s="532"/>
      <c r="AH59" s="530"/>
      <c r="AI59" s="531"/>
      <c r="AJ59" s="531"/>
      <c r="AK59" s="531"/>
      <c r="AL59" s="531"/>
      <c r="AM59" s="53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30"/>
      <c r="K60" s="531"/>
      <c r="L60" s="531"/>
      <c r="M60" s="531"/>
      <c r="N60" s="531"/>
      <c r="O60" s="532"/>
      <c r="P60" s="530"/>
      <c r="Q60" s="531"/>
      <c r="R60" s="531"/>
      <c r="S60" s="531"/>
      <c r="T60" s="531"/>
      <c r="U60" s="532"/>
      <c r="V60" s="530"/>
      <c r="W60" s="531"/>
      <c r="X60" s="531"/>
      <c r="Y60" s="531"/>
      <c r="Z60" s="531"/>
      <c r="AA60" s="532"/>
      <c r="AB60" s="530"/>
      <c r="AC60" s="531"/>
      <c r="AD60" s="531"/>
      <c r="AE60" s="531"/>
      <c r="AF60" s="531"/>
      <c r="AG60" s="532"/>
      <c r="AH60" s="530"/>
      <c r="AI60" s="531"/>
      <c r="AJ60" s="531"/>
      <c r="AK60" s="531"/>
      <c r="AL60" s="531"/>
      <c r="AM60" s="532"/>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33"/>
      <c r="K61" s="534"/>
      <c r="L61" s="534"/>
      <c r="M61" s="534"/>
      <c r="N61" s="534"/>
      <c r="O61" s="535"/>
      <c r="P61" s="533"/>
      <c r="Q61" s="534"/>
      <c r="R61" s="534"/>
      <c r="S61" s="534"/>
      <c r="T61" s="534"/>
      <c r="U61" s="535"/>
      <c r="V61" s="533"/>
      <c r="W61" s="534"/>
      <c r="X61" s="534"/>
      <c r="Y61" s="534"/>
      <c r="Z61" s="534"/>
      <c r="AA61" s="535"/>
      <c r="AB61" s="533"/>
      <c r="AC61" s="534"/>
      <c r="AD61" s="534"/>
      <c r="AE61" s="534"/>
      <c r="AF61" s="534"/>
      <c r="AG61" s="535"/>
      <c r="AH61" s="533"/>
      <c r="AI61" s="534"/>
      <c r="AJ61" s="534"/>
      <c r="AK61" s="534"/>
      <c r="AL61" s="534"/>
      <c r="AM61" s="535"/>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76" t="s">
        <v>143</v>
      </c>
      <c r="C1" s="576"/>
      <c r="D1" s="576"/>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144</v>
      </c>
      <c r="D3" s="12" t="s">
        <v>127</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145</v>
      </c>
      <c r="C4" s="14" t="s">
        <v>146</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147</v>
      </c>
      <c r="C5" s="17" t="s">
        <v>148</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149</v>
      </c>
      <c r="C6" s="17" t="s">
        <v>150</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151</v>
      </c>
      <c r="C7" s="17" t="s">
        <v>152</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153</v>
      </c>
      <c r="C8" s="17" t="s">
        <v>154</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77" t="s">
        <v>155</v>
      </c>
      <c r="C1" s="577"/>
      <c r="D1" s="577"/>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156</v>
      </c>
      <c r="D3" s="36" t="s">
        <v>157</v>
      </c>
      <c r="E3" s="83"/>
      <c r="F3" s="83"/>
      <c r="G3" s="83"/>
      <c r="H3" s="83"/>
      <c r="I3" s="83"/>
      <c r="J3" s="83"/>
      <c r="K3" s="83"/>
      <c r="L3" s="83"/>
      <c r="M3" s="83"/>
      <c r="N3" s="83"/>
      <c r="O3" s="83"/>
      <c r="P3" s="83"/>
      <c r="Q3" s="83"/>
      <c r="R3" s="83"/>
      <c r="S3" s="83"/>
      <c r="T3" s="83"/>
      <c r="U3" s="83"/>
    </row>
    <row r="4" spans="1:21" ht="33.75" x14ac:dyDescent="0.25">
      <c r="A4" s="100" t="s">
        <v>158</v>
      </c>
      <c r="B4" s="39" t="s">
        <v>159</v>
      </c>
      <c r="C4" s="44" t="s">
        <v>160</v>
      </c>
      <c r="D4" s="37" t="s">
        <v>161</v>
      </c>
      <c r="E4" s="83"/>
      <c r="F4" s="83"/>
      <c r="G4" s="83"/>
      <c r="H4" s="83"/>
      <c r="I4" s="83"/>
      <c r="J4" s="83"/>
      <c r="K4" s="83"/>
      <c r="L4" s="83"/>
      <c r="M4" s="83"/>
      <c r="N4" s="83"/>
      <c r="O4" s="83"/>
      <c r="P4" s="83"/>
      <c r="Q4" s="83"/>
      <c r="R4" s="83"/>
      <c r="S4" s="83"/>
      <c r="T4" s="83"/>
      <c r="U4" s="83"/>
    </row>
    <row r="5" spans="1:21" ht="67.5" x14ac:dyDescent="0.25">
      <c r="A5" s="100" t="s">
        <v>162</v>
      </c>
      <c r="B5" s="40" t="s">
        <v>163</v>
      </c>
      <c r="C5" s="45" t="s">
        <v>164</v>
      </c>
      <c r="D5" s="38" t="s">
        <v>165</v>
      </c>
      <c r="E5" s="83"/>
      <c r="F5" s="83"/>
      <c r="G5" s="83"/>
      <c r="H5" s="83"/>
      <c r="I5" s="83"/>
      <c r="J5" s="83"/>
      <c r="K5" s="83"/>
      <c r="L5" s="83"/>
      <c r="M5" s="83"/>
      <c r="N5" s="83"/>
      <c r="O5" s="83"/>
      <c r="P5" s="83"/>
      <c r="Q5" s="83"/>
      <c r="R5" s="83"/>
      <c r="S5" s="83"/>
      <c r="T5" s="83"/>
      <c r="U5" s="83"/>
    </row>
    <row r="6" spans="1:21" ht="67.5" x14ac:dyDescent="0.25">
      <c r="A6" s="100" t="s">
        <v>133</v>
      </c>
      <c r="B6" s="41" t="s">
        <v>166</v>
      </c>
      <c r="C6" s="45" t="s">
        <v>167</v>
      </c>
      <c r="D6" s="38" t="s">
        <v>168</v>
      </c>
      <c r="E6" s="83"/>
      <c r="F6" s="83"/>
      <c r="G6" s="83"/>
      <c r="H6" s="83"/>
      <c r="I6" s="83"/>
      <c r="J6" s="83"/>
      <c r="K6" s="83"/>
      <c r="L6" s="83"/>
      <c r="M6" s="83"/>
      <c r="N6" s="83"/>
      <c r="O6" s="83"/>
      <c r="P6" s="83"/>
      <c r="Q6" s="83"/>
      <c r="R6" s="83"/>
      <c r="S6" s="83"/>
      <c r="T6" s="83"/>
      <c r="U6" s="83"/>
    </row>
    <row r="7" spans="1:21" ht="101.25" x14ac:dyDescent="0.25">
      <c r="A7" s="100" t="s">
        <v>169</v>
      </c>
      <c r="B7" s="42" t="s">
        <v>170</v>
      </c>
      <c r="C7" s="45" t="s">
        <v>171</v>
      </c>
      <c r="D7" s="38" t="s">
        <v>172</v>
      </c>
      <c r="E7" s="83"/>
      <c r="F7" s="83"/>
      <c r="G7" s="83"/>
      <c r="H7" s="83"/>
      <c r="I7" s="83"/>
      <c r="J7" s="83"/>
      <c r="K7" s="83"/>
      <c r="L7" s="83"/>
      <c r="M7" s="83"/>
      <c r="N7" s="83"/>
      <c r="O7" s="83"/>
      <c r="P7" s="83"/>
      <c r="Q7" s="83"/>
      <c r="R7" s="83"/>
      <c r="S7" s="83"/>
      <c r="T7" s="83"/>
      <c r="U7" s="83"/>
    </row>
    <row r="8" spans="1:21" ht="67.5" x14ac:dyDescent="0.25">
      <c r="A8" s="100" t="s">
        <v>173</v>
      </c>
      <c r="B8" s="43" t="s">
        <v>174</v>
      </c>
      <c r="C8" s="45" t="s">
        <v>175</v>
      </c>
      <c r="D8" s="38" t="s">
        <v>176</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177</v>
      </c>
      <c r="C11" s="100" t="s">
        <v>178</v>
      </c>
      <c r="D11" s="100" t="s">
        <v>179</v>
      </c>
      <c r="E11" s="83"/>
      <c r="F11" s="83"/>
      <c r="G11" s="83"/>
      <c r="H11" s="83"/>
      <c r="I11" s="83"/>
      <c r="J11" s="83"/>
      <c r="K11" s="83"/>
      <c r="L11" s="83"/>
      <c r="M11" s="83"/>
      <c r="N11" s="83"/>
      <c r="O11" s="83"/>
      <c r="P11" s="83"/>
      <c r="Q11" s="83"/>
      <c r="R11" s="83"/>
      <c r="S11" s="83"/>
      <c r="T11" s="83"/>
      <c r="U11" s="83"/>
    </row>
    <row r="12" spans="1:21" x14ac:dyDescent="0.25">
      <c r="A12" s="100"/>
      <c r="B12" s="100" t="s">
        <v>180</v>
      </c>
      <c r="C12" s="100" t="s">
        <v>181</v>
      </c>
      <c r="D12" s="100" t="s">
        <v>182</v>
      </c>
      <c r="E12" s="83"/>
      <c r="F12" s="83"/>
      <c r="G12" s="83"/>
      <c r="H12" s="83"/>
      <c r="I12" s="83"/>
      <c r="J12" s="83"/>
      <c r="K12" s="83"/>
      <c r="L12" s="83"/>
      <c r="M12" s="83"/>
      <c r="N12" s="83"/>
      <c r="O12" s="83"/>
      <c r="P12" s="83"/>
      <c r="Q12" s="83"/>
      <c r="R12" s="83"/>
      <c r="S12" s="83"/>
      <c r="T12" s="83"/>
      <c r="U12" s="83"/>
    </row>
    <row r="13" spans="1:21" x14ac:dyDescent="0.25">
      <c r="A13" s="100"/>
      <c r="B13" s="100"/>
      <c r="C13" s="100" t="s">
        <v>183</v>
      </c>
      <c r="D13" s="100" t="s">
        <v>184</v>
      </c>
      <c r="E13" s="83"/>
      <c r="F13" s="83"/>
      <c r="G13" s="83"/>
      <c r="H13" s="83"/>
      <c r="I13" s="83"/>
      <c r="J13" s="83"/>
      <c r="K13" s="83"/>
      <c r="L13" s="83"/>
      <c r="M13" s="83"/>
      <c r="N13" s="83"/>
      <c r="O13" s="83"/>
      <c r="P13" s="83"/>
      <c r="Q13" s="83"/>
      <c r="R13" s="83"/>
      <c r="S13" s="83"/>
      <c r="T13" s="83"/>
      <c r="U13" s="83"/>
    </row>
    <row r="14" spans="1:21" x14ac:dyDescent="0.25">
      <c r="A14" s="100"/>
      <c r="B14" s="100"/>
      <c r="C14" s="100" t="s">
        <v>185</v>
      </c>
      <c r="D14" s="100" t="s">
        <v>186</v>
      </c>
      <c r="E14" s="83"/>
      <c r="F14" s="83"/>
      <c r="G14" s="83"/>
      <c r="H14" s="83"/>
      <c r="I14" s="83"/>
      <c r="J14" s="83"/>
      <c r="K14" s="83"/>
      <c r="L14" s="83"/>
      <c r="M14" s="83"/>
      <c r="N14" s="83"/>
      <c r="O14" s="83"/>
      <c r="P14" s="83"/>
      <c r="Q14" s="83"/>
      <c r="R14" s="83"/>
      <c r="S14" s="83"/>
      <c r="T14" s="83"/>
      <c r="U14" s="83"/>
    </row>
    <row r="15" spans="1:21" x14ac:dyDescent="0.25">
      <c r="A15" s="100"/>
      <c r="B15" s="100"/>
      <c r="C15" s="100" t="s">
        <v>187</v>
      </c>
      <c r="D15" s="100" t="s">
        <v>188</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189</v>
      </c>
      <c r="C209" s="30" t="s">
        <v>190</v>
      </c>
      <c r="D209" s="33" t="s">
        <v>189</v>
      </c>
      <c r="E209" s="33" t="s">
        <v>190</v>
      </c>
    </row>
    <row r="210" spans="1:8" ht="21" x14ac:dyDescent="0.35">
      <c r="A210" s="83"/>
      <c r="B210" s="31" t="s">
        <v>191</v>
      </c>
      <c r="C210" s="31" t="s">
        <v>192</v>
      </c>
      <c r="D210" t="s">
        <v>191</v>
      </c>
      <c r="F210" t="str">
        <f>IF(NOT(ISBLANK(D210)),D210,IF(NOT(ISBLANK(E210)),"     "&amp;E210,FALSE))</f>
        <v>Afectación Económica o presupuestal</v>
      </c>
      <c r="G210" t="s">
        <v>191</v>
      </c>
      <c r="H210" t="str">
        <f>IF(NOT(ISERROR(MATCH(G210,_xlfn.ANCHORARRAY(B221),0))),F223&amp;"Por favor no seleccionar los criterios de impacto",G210)</f>
        <v>❌Por favor no seleccionar los criterios de impacto</v>
      </c>
    </row>
    <row r="211" spans="1:8" ht="21" x14ac:dyDescent="0.35">
      <c r="A211" s="83"/>
      <c r="B211" s="31" t="s">
        <v>191</v>
      </c>
      <c r="C211" s="31" t="s">
        <v>164</v>
      </c>
      <c r="E211" t="s">
        <v>192</v>
      </c>
      <c r="F211" t="str">
        <f t="shared" ref="F211:F221" si="0">IF(NOT(ISBLANK(D211)),D211,IF(NOT(ISBLANK(E211)),"     "&amp;E211,FALSE))</f>
        <v xml:space="preserve">     Afectación menor a 10 SMLMV .</v>
      </c>
    </row>
    <row r="212" spans="1:8" ht="21" x14ac:dyDescent="0.35">
      <c r="A212" s="83"/>
      <c r="B212" s="31" t="s">
        <v>191</v>
      </c>
      <c r="C212" s="31" t="s">
        <v>167</v>
      </c>
      <c r="E212" t="s">
        <v>164</v>
      </c>
      <c r="F212" t="str">
        <f t="shared" si="0"/>
        <v xml:space="preserve">     Entre 10 y 50 SMLMV </v>
      </c>
    </row>
    <row r="213" spans="1:8" ht="21" x14ac:dyDescent="0.35">
      <c r="A213" s="83"/>
      <c r="B213" s="31" t="s">
        <v>191</v>
      </c>
      <c r="C213" s="31" t="s">
        <v>171</v>
      </c>
      <c r="E213" t="s">
        <v>167</v>
      </c>
      <c r="F213" t="str">
        <f t="shared" si="0"/>
        <v xml:space="preserve">     Entre 50 y 100 SMLMV </v>
      </c>
    </row>
    <row r="214" spans="1:8" ht="21" x14ac:dyDescent="0.35">
      <c r="A214" s="83"/>
      <c r="B214" s="31" t="s">
        <v>191</v>
      </c>
      <c r="C214" s="31" t="s">
        <v>175</v>
      </c>
      <c r="E214" t="s">
        <v>171</v>
      </c>
      <c r="F214" t="str">
        <f t="shared" si="0"/>
        <v xml:space="preserve">     Entre 100 y 500 SMLMV </v>
      </c>
    </row>
    <row r="215" spans="1:8" ht="21" x14ac:dyDescent="0.35">
      <c r="A215" s="83"/>
      <c r="B215" s="31" t="s">
        <v>157</v>
      </c>
      <c r="C215" s="31" t="s">
        <v>161</v>
      </c>
      <c r="E215" t="s">
        <v>175</v>
      </c>
      <c r="F215" t="str">
        <f t="shared" si="0"/>
        <v xml:space="preserve">     Mayor a 500 SMLMV </v>
      </c>
    </row>
    <row r="216" spans="1:8" ht="21" x14ac:dyDescent="0.35">
      <c r="A216" s="83"/>
      <c r="B216" s="31" t="s">
        <v>157</v>
      </c>
      <c r="C216" s="31" t="s">
        <v>165</v>
      </c>
      <c r="D216" t="s">
        <v>157</v>
      </c>
      <c r="F216" t="str">
        <f t="shared" si="0"/>
        <v>Pérdida Reputacional</v>
      </c>
    </row>
    <row r="217" spans="1:8" ht="21" x14ac:dyDescent="0.35">
      <c r="A217" s="83"/>
      <c r="B217" s="31" t="s">
        <v>157</v>
      </c>
      <c r="C217" s="31" t="s">
        <v>168</v>
      </c>
      <c r="E217" t="s">
        <v>161</v>
      </c>
      <c r="F217" t="str">
        <f t="shared" si="0"/>
        <v xml:space="preserve">     El riesgo afecta la imagen de alguna área de la organización</v>
      </c>
    </row>
    <row r="218" spans="1:8" ht="21" x14ac:dyDescent="0.35">
      <c r="A218" s="83"/>
      <c r="B218" s="31" t="s">
        <v>157</v>
      </c>
      <c r="C218" s="31" t="s">
        <v>172</v>
      </c>
      <c r="E218" t="s">
        <v>165</v>
      </c>
      <c r="F218" t="str">
        <f t="shared" si="0"/>
        <v xml:space="preserve">     El riesgo afecta la imagen de la entidad internamente, de conocimiento general, nivel interno, de junta dircetiva y accionistas y/o de provedores</v>
      </c>
    </row>
    <row r="219" spans="1:8" ht="21" x14ac:dyDescent="0.35">
      <c r="A219" s="83"/>
      <c r="B219" s="31" t="s">
        <v>157</v>
      </c>
      <c r="C219" s="31" t="s">
        <v>176</v>
      </c>
      <c r="E219" t="s">
        <v>168</v>
      </c>
      <c r="F219" t="str">
        <f t="shared" si="0"/>
        <v xml:space="preserve">     El riesgo afecta la imagen de la entidad con algunos usuarios de relevancia frente al logro de los objetivos</v>
      </c>
    </row>
    <row r="220" spans="1:8" x14ac:dyDescent="0.25">
      <c r="A220" s="83"/>
      <c r="B220" s="32"/>
      <c r="C220" s="32"/>
      <c r="E220" t="s">
        <v>172</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176</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193</v>
      </c>
    </row>
    <row r="224" spans="1:8" x14ac:dyDescent="0.25">
      <c r="B224" s="22"/>
      <c r="C224" s="22"/>
      <c r="F224" s="35" t="s">
        <v>194</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78" t="s">
        <v>195</v>
      </c>
      <c r="C1" s="579"/>
      <c r="D1" s="579"/>
      <c r="E1" s="579"/>
      <c r="F1" s="580"/>
    </row>
    <row r="2" spans="2:6" ht="16.5" thickBot="1" x14ac:dyDescent="0.3">
      <c r="B2" s="86"/>
      <c r="C2" s="86"/>
      <c r="D2" s="86"/>
      <c r="E2" s="86"/>
      <c r="F2" s="86"/>
    </row>
    <row r="3" spans="2:6" ht="16.5" thickBot="1" x14ac:dyDescent="0.25">
      <c r="B3" s="582" t="s">
        <v>196</v>
      </c>
      <c r="C3" s="583"/>
      <c r="D3" s="583"/>
      <c r="E3" s="98" t="s">
        <v>197</v>
      </c>
      <c r="F3" s="99" t="s">
        <v>198</v>
      </c>
    </row>
    <row r="4" spans="2:6" ht="31.5" x14ac:dyDescent="0.2">
      <c r="B4" s="584" t="s">
        <v>199</v>
      </c>
      <c r="C4" s="586" t="s">
        <v>118</v>
      </c>
      <c r="D4" s="87" t="s">
        <v>200</v>
      </c>
      <c r="E4" s="88" t="s">
        <v>201</v>
      </c>
      <c r="F4" s="89">
        <v>0.25</v>
      </c>
    </row>
    <row r="5" spans="2:6" ht="47.25" x14ac:dyDescent="0.2">
      <c r="B5" s="585"/>
      <c r="C5" s="587"/>
      <c r="D5" s="90" t="s">
        <v>202</v>
      </c>
      <c r="E5" s="91" t="s">
        <v>203</v>
      </c>
      <c r="F5" s="92">
        <v>0.15</v>
      </c>
    </row>
    <row r="6" spans="2:6" ht="47.25" x14ac:dyDescent="0.2">
      <c r="B6" s="585"/>
      <c r="C6" s="587"/>
      <c r="D6" s="90" t="s">
        <v>204</v>
      </c>
      <c r="E6" s="91" t="s">
        <v>205</v>
      </c>
      <c r="F6" s="92">
        <v>0.1</v>
      </c>
    </row>
    <row r="7" spans="2:6" ht="63" x14ac:dyDescent="0.2">
      <c r="B7" s="585"/>
      <c r="C7" s="587" t="s">
        <v>119</v>
      </c>
      <c r="D7" s="90" t="s">
        <v>206</v>
      </c>
      <c r="E7" s="91" t="s">
        <v>207</v>
      </c>
      <c r="F7" s="92">
        <v>0.25</v>
      </c>
    </row>
    <row r="8" spans="2:6" ht="31.5" x14ac:dyDescent="0.2">
      <c r="B8" s="585"/>
      <c r="C8" s="587"/>
      <c r="D8" s="90" t="s">
        <v>208</v>
      </c>
      <c r="E8" s="91" t="s">
        <v>209</v>
      </c>
      <c r="F8" s="92">
        <v>0.15</v>
      </c>
    </row>
    <row r="9" spans="2:6" ht="47.25" x14ac:dyDescent="0.2">
      <c r="B9" s="585" t="s">
        <v>210</v>
      </c>
      <c r="C9" s="587" t="s">
        <v>121</v>
      </c>
      <c r="D9" s="90" t="s">
        <v>211</v>
      </c>
      <c r="E9" s="91" t="s">
        <v>212</v>
      </c>
      <c r="F9" s="93" t="s">
        <v>213</v>
      </c>
    </row>
    <row r="10" spans="2:6" ht="63" x14ac:dyDescent="0.2">
      <c r="B10" s="585"/>
      <c r="C10" s="587"/>
      <c r="D10" s="90" t="s">
        <v>214</v>
      </c>
      <c r="E10" s="91" t="s">
        <v>215</v>
      </c>
      <c r="F10" s="93" t="s">
        <v>213</v>
      </c>
    </row>
    <row r="11" spans="2:6" ht="47.25" x14ac:dyDescent="0.2">
      <c r="B11" s="585"/>
      <c r="C11" s="587" t="s">
        <v>122</v>
      </c>
      <c r="D11" s="90" t="s">
        <v>216</v>
      </c>
      <c r="E11" s="91" t="s">
        <v>217</v>
      </c>
      <c r="F11" s="93" t="s">
        <v>213</v>
      </c>
    </row>
    <row r="12" spans="2:6" ht="47.25" x14ac:dyDescent="0.2">
      <c r="B12" s="585"/>
      <c r="C12" s="587"/>
      <c r="D12" s="90" t="s">
        <v>218</v>
      </c>
      <c r="E12" s="91" t="s">
        <v>219</v>
      </c>
      <c r="F12" s="93" t="s">
        <v>213</v>
      </c>
    </row>
    <row r="13" spans="2:6" ht="31.5" x14ac:dyDescent="0.2">
      <c r="B13" s="585"/>
      <c r="C13" s="587" t="s">
        <v>123</v>
      </c>
      <c r="D13" s="90" t="s">
        <v>220</v>
      </c>
      <c r="E13" s="91" t="s">
        <v>221</v>
      </c>
      <c r="F13" s="93" t="s">
        <v>213</v>
      </c>
    </row>
    <row r="14" spans="2:6" ht="32.25" thickBot="1" x14ac:dyDescent="0.25">
      <c r="B14" s="588"/>
      <c r="C14" s="589"/>
      <c r="D14" s="94" t="s">
        <v>222</v>
      </c>
      <c r="E14" s="95" t="s">
        <v>223</v>
      </c>
      <c r="F14" s="96" t="s">
        <v>213</v>
      </c>
    </row>
    <row r="15" spans="2:6" ht="49.5" customHeight="1" x14ac:dyDescent="0.2">
      <c r="B15" s="581" t="s">
        <v>224</v>
      </c>
      <c r="C15" s="581"/>
      <c r="D15" s="581"/>
      <c r="E15" s="581"/>
      <c r="F15" s="581"/>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225</v>
      </c>
      <c r="E2" t="s">
        <v>226</v>
      </c>
    </row>
    <row r="3" spans="2:5" x14ac:dyDescent="0.25">
      <c r="B3" t="s">
        <v>227</v>
      </c>
      <c r="E3" t="s">
        <v>228</v>
      </c>
    </row>
    <row r="4" spans="2:5" x14ac:dyDescent="0.25">
      <c r="B4" t="s">
        <v>229</v>
      </c>
      <c r="E4" t="s">
        <v>230</v>
      </c>
    </row>
    <row r="5" spans="2:5" x14ac:dyDescent="0.25">
      <c r="B5" t="s">
        <v>231</v>
      </c>
    </row>
    <row r="8" spans="2:5" x14ac:dyDescent="0.25">
      <c r="B8" t="s">
        <v>232</v>
      </c>
    </row>
    <row r="9" spans="2:5" x14ac:dyDescent="0.25">
      <c r="B9" t="s">
        <v>233</v>
      </c>
    </row>
    <row r="10" spans="2:5" x14ac:dyDescent="0.25">
      <c r="B10" t="s">
        <v>234</v>
      </c>
    </row>
    <row r="13" spans="2:5" x14ac:dyDescent="0.25">
      <c r="B13" t="s">
        <v>235</v>
      </c>
    </row>
    <row r="14" spans="2:5" x14ac:dyDescent="0.25">
      <c r="B14" t="s">
        <v>236</v>
      </c>
    </row>
    <row r="15" spans="2:5" x14ac:dyDescent="0.25">
      <c r="B15" t="s">
        <v>237</v>
      </c>
    </row>
    <row r="16" spans="2:5" x14ac:dyDescent="0.25">
      <c r="B16" t="s">
        <v>238</v>
      </c>
    </row>
    <row r="17" spans="2:2" x14ac:dyDescent="0.25">
      <c r="B17" t="s">
        <v>239</v>
      </c>
    </row>
    <row r="18" spans="2:2" x14ac:dyDescent="0.25">
      <c r="B18" t="s">
        <v>240</v>
      </c>
    </row>
    <row r="19" spans="2:2" x14ac:dyDescent="0.25">
      <c r="B19" t="s">
        <v>241</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2023-10-09T15:20:06Z</dcterms:modified>
  <cp:category/>
  <cp:contentStatus/>
</cp:coreProperties>
</file>